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activeTab="0"/>
  </bookViews>
  <sheets>
    <sheet name="Rekapitulace stavby" sheetId="1" r:id="rId1"/>
    <sheet name="SO 001 - Příprava území, ..." sheetId="2" r:id="rId2"/>
    <sheet name="SO 101 - Místní komunikace" sheetId="3" r:id="rId3"/>
    <sheet name="SO 191 - Dopravní značení..." sheetId="4" r:id="rId4"/>
    <sheet name="SO 192 - Dopravní značení..." sheetId="5" r:id="rId5"/>
    <sheet name="1000 - Ostatní náklady" sheetId="6" r:id="rId6"/>
    <sheet name="1020 - VRN" sheetId="7" r:id="rId7"/>
  </sheets>
  <definedNames>
    <definedName name="_xlnm._FilterDatabase" localSheetId="5" hidden="1">'1000 - Ostatní náklady'!$C$117:$K$129</definedName>
    <definedName name="_xlnm._FilterDatabase" localSheetId="6" hidden="1">'1020 - VRN'!$C$117:$K$122</definedName>
    <definedName name="_xlnm._FilterDatabase" localSheetId="1" hidden="1">'SO 001 - Příprava území, ...'!$C$122:$K$143</definedName>
    <definedName name="_xlnm._FilterDatabase" localSheetId="2" hidden="1">'SO 101 - Místní komunikace'!$C$127:$K$241</definedName>
    <definedName name="_xlnm._FilterDatabase" localSheetId="3" hidden="1">'SO 191 - Dopravní značení...'!$C$122:$K$172</definedName>
    <definedName name="_xlnm._FilterDatabase" localSheetId="4" hidden="1">'SO 192 - Dopravní značení...'!$C$121:$K$132</definedName>
    <definedName name="_xlnm.Print_Area" localSheetId="5">'1000 - Ostatní náklady'!$C$4:$J$76,'1000 - Ostatní náklady'!$C$82:$J$99,'1000 - Ostatní náklady'!$C$105:$K$129</definedName>
    <definedName name="_xlnm.Print_Area" localSheetId="6">'1020 - VRN'!$C$4:$J$76,'1020 - VRN'!$C$82:$J$99,'1020 - VRN'!$C$105:$K$122</definedName>
    <definedName name="_xlnm.Print_Area" localSheetId="0">'Rekapitulace stavby'!$D$4:$AO$76,'Rekapitulace stavby'!$C$82:$AQ$103</definedName>
    <definedName name="_xlnm.Print_Area" localSheetId="1">'SO 001 - Příprava území, ...'!$C$4:$J$76,'SO 001 - Příprava území, ...'!$C$82:$J$102,'SO 001 - Příprava území, ...'!$C$108:$K$143</definedName>
    <definedName name="_xlnm.Print_Area" localSheetId="2">'SO 101 - Místní komunikace'!$C$4:$J$76,'SO 101 - Místní komunikace'!$C$82:$J$107,'SO 101 - Místní komunikace'!$C$113:$K$241</definedName>
    <definedName name="_xlnm.Print_Area" localSheetId="3">'SO 191 - Dopravní značení...'!$C$4:$J$76,'SO 191 - Dopravní značení...'!$C$82:$J$102,'SO 191 - Dopravní značení...'!$C$108:$K$172</definedName>
    <definedName name="_xlnm.Print_Area" localSheetId="4">'SO 192 - Dopravní značení...'!$C$4:$J$76,'SO 192 - Dopravní značení...'!$C$82:$J$101,'SO 192 - Dopravní značení...'!$C$107:$K$132</definedName>
    <definedName name="_xlnm.Print_Titles" localSheetId="0">'Rekapitulace stavby'!$92:$92</definedName>
    <definedName name="_xlnm.Print_Titles" localSheetId="2">'SO 101 - Místní komunikace'!$127:$127</definedName>
    <definedName name="_xlnm.Print_Titles" localSheetId="3">'SO 191 - Dopravní značení...'!$122:$122</definedName>
    <definedName name="_xlnm.Print_Titles" localSheetId="4">'SO 192 - Dopravní značení...'!$121:$121</definedName>
    <definedName name="_xlnm.Print_Titles" localSheetId="5">'1000 - Ostatní náklady'!$117:$117</definedName>
    <definedName name="_xlnm.Print_Titles" localSheetId="6">'1020 - VRN'!$117:$117</definedName>
  </definedNames>
  <calcPr calcId="181029"/>
  <extLst/>
</workbook>
</file>

<file path=xl/sharedStrings.xml><?xml version="1.0" encoding="utf-8"?>
<sst xmlns="http://schemas.openxmlformats.org/spreadsheetml/2006/main" count="3006" uniqueCount="418">
  <si>
    <t>Export Komplet</t>
  </si>
  <si>
    <t/>
  </si>
  <si>
    <t>2.0</t>
  </si>
  <si>
    <t>ZAMOK</t>
  </si>
  <si>
    <t>False</t>
  </si>
  <si>
    <t>{83143a2e-aeee-4103-af8e-8557241ffa91}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</si>
  <si>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</si>
  <si>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</si>
  <si>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</si>
  <si>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</si>
  <si>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</si>
  <si>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</si>
  <si>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</si>
  <si>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</si>
  <si>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</si>
  <si>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</si>
  <si>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</si>
  <si>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místní komunikace na ul. Roosveltova, Šumperk</t>
  </si>
  <si>
    <t>KSO:</t>
  </si>
  <si>
    <t>CC-CZ:</t>
  </si>
  <si>
    <t>Místo:</t>
  </si>
  <si>
    <t>Šumperk</t>
  </si>
  <si>
    <t>Datum:</t>
  </si>
  <si>
    <t>22. 9. 2021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</si>
  <si>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</si>
  <si>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</si>
  <si>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</si>
  <si>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</si>
  <si>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</si>
  <si>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</si>
  <si>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</si>
  <si>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</si>
  <si>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</si>
  <si>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</si>
  <si>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</si>
  <si>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</si>
  <si>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</si>
  <si>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</si>
  <si>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</si>
  <si>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</si>
  <si>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</si>
  <si>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</si>
  <si>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</si>
  <si>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</si>
  <si>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</si>
  <si>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</si>
  <si>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</si>
  <si>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</si>
  <si>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</si>
  <si>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</si>
  <si>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</si>
  <si>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</si>
  <si>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</si>
  <si>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</si>
  <si>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</si>
  <si>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</si>
  <si>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</si>
  <si>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</si>
  <si>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</si>
  <si>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</si>
  <si>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</si>
  <si>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</si>
  <si>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</si>
  <si>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</si>
  <si>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</si>
  <si>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</si>
  <si>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</si>
  <si>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</si>
  <si>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</si>
  <si>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</si>
  <si>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</si>
  <si>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</si>
  <si>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</si>
  <si>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</si>
  <si>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</si>
  <si>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</si>
  <si>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</si>
  <si>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</si>
  <si>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000</t>
  </si>
  <si>
    <t>Příprava území, demolice</t>
  </si>
  <si>
    <t>STA</t>
  </si>
  <si>
    <t>1</t>
  </si>
  <si>
    <t>{70133aeb-734b-4742-ac79-8a61235b6feb}</t>
  </si>
  <si>
    <t>2</t>
  </si>
  <si>
    <t>/</t>
  </si>
  <si>
    <t>SO 001</t>
  </si>
  <si>
    <t>Soupis</t>
  </si>
  <si>
    <t>{b51b6ae3-9c19-484b-b65d-fc721dfd71cd}</t>
  </si>
  <si>
    <t>100</t>
  </si>
  <si>
    <t>Pozemní komunikace</t>
  </si>
  <si>
    <t>{f3c29c6b-9816-40fc-9b91-2c94d3e489d0}</t>
  </si>
  <si>
    <t>SO 101</t>
  </si>
  <si>
    <t>Místní komunikace</t>
  </si>
  <si>
    <t>{a42f468e-bef8-48ac-95d8-ec9025c4048d}</t>
  </si>
  <si>
    <t>SO 191</t>
  </si>
  <si>
    <t>Dopravní značení trvalé</t>
  </si>
  <si>
    <t>{9cce5b8e-f628-407f-adee-10f0ade01ea8}</t>
  </si>
  <si>
    <t>SO 192</t>
  </si>
  <si>
    <t>Dopravní značení dočasné - DIO</t>
  </si>
  <si>
    <t>{d4add3b4-e79c-45cb-bb9f-485830be1afc}</t>
  </si>
  <si>
    <t>1000</t>
  </si>
  <si>
    <t>Ostatní náklady</t>
  </si>
  <si>
    <t>{428d3e49-2871-49e0-8336-ab14075181c4}</t>
  </si>
  <si>
    <t>1020</t>
  </si>
  <si>
    <t>VRN</t>
  </si>
  <si>
    <t>{80f18b1a-11f6-4731-a469-9bd774a7be88}</t>
  </si>
  <si>
    <t>KRYCÍ LIST SOUPISU PRACÍ</t>
  </si>
  <si>
    <t>Objekt:</t>
  </si>
  <si>
    <t>000 - Příprava území, demolice</t>
  </si>
  <si>
    <t>Soupis:</t>
  </si>
  <si>
    <t>SO 001 - Příprava území, demolice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</si>
  <si>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</si>
  <si>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</si>
  <si>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</si>
  <si>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</si>
  <si>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</si>
  <si>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</si>
  <si>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</si>
  <si>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</si>
  <si>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</si>
  <si>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</si>
  <si>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</si>
  <si>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</si>
  <si>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</si>
  <si>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</si>
  <si>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</si>
  <si>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</si>
  <si>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</si>
  <si>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</si>
  <si>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</si>
  <si>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</si>
  <si>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</si>
  <si>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</si>
  <si>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</si>
  <si>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</si>
  <si>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</si>
  <si>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</si>
  <si>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113154263</t>
  </si>
  <si>
    <t>Frézování živičného krytu tl 50 mm pruh š 2 m pl do 1000 m2 s překážkami v trase</t>
  </si>
  <si>
    <t>m2</t>
  </si>
  <si>
    <t>CS ÚRS 2019 01</t>
  </si>
  <si>
    <t>4</t>
  </si>
  <si>
    <t>-2136613557</t>
  </si>
  <si>
    <t>VV</t>
  </si>
  <si>
    <t>" původní vrstva živice"</t>
  </si>
  <si>
    <t>880</t>
  </si>
  <si>
    <t>Součet</t>
  </si>
  <si>
    <t>997</t>
  </si>
  <si>
    <t>Přesun sutě</t>
  </si>
  <si>
    <t>997221551</t>
  </si>
  <si>
    <t>Vodorovná doprava suti ze sypkých materiálů do 1 km</t>
  </si>
  <si>
    <t>t</t>
  </si>
  <si>
    <t>1629032489</t>
  </si>
  <si>
    <t>" frézovaná živice"</t>
  </si>
  <si>
    <t>112,64</t>
  </si>
  <si>
    <t>3</t>
  </si>
  <si>
    <t>997221559</t>
  </si>
  <si>
    <t>Příplatek ZKD 1 km u vodorovné dopravy suti ze sypkých materiálů</t>
  </si>
  <si>
    <t>1934241529</t>
  </si>
  <si>
    <t>112,64*3</t>
  </si>
  <si>
    <t>997221858.1</t>
  </si>
  <si>
    <t xml:space="preserve">Uložení sutě na skládce </t>
  </si>
  <si>
    <t>1580410757</t>
  </si>
  <si>
    <t>" skládkovné dle  vyhlášky 130/2019 se neuplatňuje- asfaltová směs přestává být odpadem"</t>
  </si>
  <si>
    <t>100 - Pozemní komunikace</t>
  </si>
  <si>
    <t>SO 101 - Místní komunikace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</si>
  <si>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</si>
  <si>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</si>
  <si>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</si>
  <si>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</si>
  <si>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</si>
  <si>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998 - Přesun hmot</t>
  </si>
  <si>
    <t>132201101</t>
  </si>
  <si>
    <t>Hloubení rýh š do 600 mm v hornině tř. 3 objemu do 100 m3</t>
  </si>
  <si>
    <t>m3</t>
  </si>
  <si>
    <t>-1879212881</t>
  </si>
  <si>
    <t>"hloubení rýh pro kanalizační přípojky DN 150"</t>
  </si>
  <si>
    <t>(4*0,6)*1,3</t>
  </si>
  <si>
    <t>132201109</t>
  </si>
  <si>
    <t>Příplatek za lepivost k hloubení rýh š do 600 mm v hornině tř. 3</t>
  </si>
  <si>
    <t>1144997283</t>
  </si>
  <si>
    <t>3,12*0,5</t>
  </si>
  <si>
    <t>162601101</t>
  </si>
  <si>
    <t>Vodorovné přemístění do 4000 m výkopku/sypaniny z horniny tř. 1 až 4</t>
  </si>
  <si>
    <t>662073646</t>
  </si>
  <si>
    <t>"odvoz přebytečného výkopku na skládku"</t>
  </si>
  <si>
    <t>3,12</t>
  </si>
  <si>
    <t>171201201</t>
  </si>
  <si>
    <t>Uložení sypaniny na skládky</t>
  </si>
  <si>
    <t>1016770460</t>
  </si>
  <si>
    <t>" odvoz přebytečného výkopku na skládku"</t>
  </si>
  <si>
    <t>5</t>
  </si>
  <si>
    <t>171201211</t>
  </si>
  <si>
    <t>Poplatek za uložení stavebního odpadu - zeminy a kameniva na skládce</t>
  </si>
  <si>
    <t>-1151550704</t>
  </si>
  <si>
    <t>3,12*1,8</t>
  </si>
  <si>
    <t>6</t>
  </si>
  <si>
    <t>174101101</t>
  </si>
  <si>
    <t>Zásyp jam, šachet rýh nebo kolem objektů sypaninou se zhutněním</t>
  </si>
  <si>
    <t>1917690945</t>
  </si>
  <si>
    <t>"zásyp rýh pro kanalizační přípojky DN 150"</t>
  </si>
  <si>
    <t>(4*0,6)*0,45</t>
  </si>
  <si>
    <t>7</t>
  </si>
  <si>
    <t>M</t>
  </si>
  <si>
    <t>58343959</t>
  </si>
  <si>
    <t>kamenivo drcené hrubé frakce 32/63</t>
  </si>
  <si>
    <t>8</t>
  </si>
  <si>
    <t>2040862377</t>
  </si>
  <si>
    <t>(4*0,6)*0,45*1,96</t>
  </si>
  <si>
    <t>175111101</t>
  </si>
  <si>
    <t>Obsypání potrubí ručně sypaninou bez prohození sítem, uloženou do 3 m</t>
  </si>
  <si>
    <t>2003380002</t>
  </si>
  <si>
    <t>" obsyp a zásyp kanalizačních přípojek štěrkopískem DN 150"</t>
  </si>
  <si>
    <t>-(3,14*0,075*0,075)*4</t>
  </si>
  <si>
    <t>9</t>
  </si>
  <si>
    <t>58337344</t>
  </si>
  <si>
    <t>štěrkopísek frakce 0/32</t>
  </si>
  <si>
    <t>1294444655</t>
  </si>
  <si>
    <t>(4*0,6)*0,45*2,02</t>
  </si>
  <si>
    <t>-(3,14*0,075*0,075)*4*2,02</t>
  </si>
  <si>
    <t>Zakládání</t>
  </si>
  <si>
    <t>10</t>
  </si>
  <si>
    <t>215901101</t>
  </si>
  <si>
    <t>Zhutnění podloží z hornin soudržných do 92% PS nebo nesoudržných sypkých I(d) do 0,8</t>
  </si>
  <si>
    <t>905058251</t>
  </si>
  <si>
    <t>(4*0,6)</t>
  </si>
  <si>
    <t>Vodorovné konstrukce</t>
  </si>
  <si>
    <t>11</t>
  </si>
  <si>
    <t>451573111</t>
  </si>
  <si>
    <t>Lože pod potrubí otevřený výkop ze štěrkopísku</t>
  </si>
  <si>
    <t>-342358612</t>
  </si>
  <si>
    <t>" podsyp pod nové kanalizační přípojky "</t>
  </si>
  <si>
    <t>(4*0,6)*0,1</t>
  </si>
  <si>
    <t>12</t>
  </si>
  <si>
    <t>452311141</t>
  </si>
  <si>
    <t>Podkladní desky z betonu prostého tř. C 16/20 otevřený výkop</t>
  </si>
  <si>
    <t>-1337298757</t>
  </si>
  <si>
    <t>" pod nové uliční vpustě"</t>
  </si>
  <si>
    <t>(0,6*0,6)*0,1*2</t>
  </si>
  <si>
    <t>13</t>
  </si>
  <si>
    <t>452351101</t>
  </si>
  <si>
    <t>Bednění podkladních desek nebo bloků nebo sedlového lože otevřený výkop</t>
  </si>
  <si>
    <t>576870170</t>
  </si>
  <si>
    <t>"  nové uliční vpustě"</t>
  </si>
  <si>
    <t>(0,6+0,6)*2*0,1*2</t>
  </si>
  <si>
    <t>Komunikace</t>
  </si>
  <si>
    <t>14</t>
  </si>
  <si>
    <t>573211109</t>
  </si>
  <si>
    <t>Postřik živičný spojovací z asfaltu v množství 0,50 kg/m2</t>
  </si>
  <si>
    <t>1467684679</t>
  </si>
  <si>
    <t>" skladba živičné komunikace"</t>
  </si>
  <si>
    <t>880*1,05</t>
  </si>
  <si>
    <t>577144111</t>
  </si>
  <si>
    <t>Asfaltový beton vrstva obrusná ACO 11 (ABS) tř. I tl 50 mm š do 3 m z nemodifikovaného asfaltu</t>
  </si>
  <si>
    <t>1238289177</t>
  </si>
  <si>
    <t>16</t>
  </si>
  <si>
    <t>599141112</t>
  </si>
  <si>
    <t>Vyplnění spár  trvale pružnou živičnou zálivkou</t>
  </si>
  <si>
    <t>m</t>
  </si>
  <si>
    <t>963761159</t>
  </si>
  <si>
    <t>115</t>
  </si>
  <si>
    <t>Trubní vedení</t>
  </si>
  <si>
    <t>17</t>
  </si>
  <si>
    <t>871315221</t>
  </si>
  <si>
    <t>Kanalizační potrubí z tvrdého PVC jednovrstvé tuhost třídy SN8 DN 160</t>
  </si>
  <si>
    <t>71840230</t>
  </si>
  <si>
    <t>" kanalizační přípojky"</t>
  </si>
  <si>
    <t>18</t>
  </si>
  <si>
    <t>890102505</t>
  </si>
  <si>
    <t>Provedení napojení nové uliční vpusti na stávající kanalizační řad</t>
  </si>
  <si>
    <t>soubor</t>
  </si>
  <si>
    <t>-2032509371</t>
  </si>
  <si>
    <t>" potrubí DN 150"</t>
  </si>
  <si>
    <t>19</t>
  </si>
  <si>
    <t>895941311</t>
  </si>
  <si>
    <t>Zřízení vpusti kanalizační uliční z betonových dílců typ UVB-50</t>
  </si>
  <si>
    <t>kus</t>
  </si>
  <si>
    <t>533953806</t>
  </si>
  <si>
    <t>20</t>
  </si>
  <si>
    <t>55242320</t>
  </si>
  <si>
    <t>mříž vtoková litinová plochá 500x500mm</t>
  </si>
  <si>
    <t>-409755682</t>
  </si>
  <si>
    <t>59223852</t>
  </si>
  <si>
    <t>dno pro uliční vpusť s kalovou prohlubní betonové 450x300x50mm</t>
  </si>
  <si>
    <t>741805866</t>
  </si>
  <si>
    <t>2*1,01</t>
  </si>
  <si>
    <t>22</t>
  </si>
  <si>
    <t>59223857</t>
  </si>
  <si>
    <t>skruž pro uliční vpusť horní betonová 450x295x50mm</t>
  </si>
  <si>
    <t>-1076988406</t>
  </si>
  <si>
    <t>23</t>
  </si>
  <si>
    <t>59223856</t>
  </si>
  <si>
    <t>skruž pro uliční vpusť horní betonová 450x195x50mm</t>
  </si>
  <si>
    <t>1760845020</t>
  </si>
  <si>
    <t>24</t>
  </si>
  <si>
    <t>59223864</t>
  </si>
  <si>
    <t>prstenec pro uliční vpusť vyrovnávací betonový 390x60x130mm</t>
  </si>
  <si>
    <t>-1891970272</t>
  </si>
  <si>
    <t>25</t>
  </si>
  <si>
    <t>59223854</t>
  </si>
  <si>
    <t>skruž pro uliční vpusť s výtokovým otvorem PVC betonová 450x350x50mm</t>
  </si>
  <si>
    <t>-933182548</t>
  </si>
  <si>
    <t>26</t>
  </si>
  <si>
    <t>895951301</t>
  </si>
  <si>
    <t>Vybourání původní kompletní uliční vpusti vč. zásypu, odvozu suti a skládkovného</t>
  </si>
  <si>
    <t>1054344726</t>
  </si>
  <si>
    <t>27</t>
  </si>
  <si>
    <t>899331111</t>
  </si>
  <si>
    <t>Výšková úprava uličního vstupu nebo vpusti do 200 mm zvýšením poklopu</t>
  </si>
  <si>
    <t>-261446077</t>
  </si>
  <si>
    <t>" kanalizační šachta"</t>
  </si>
  <si>
    <t>28</t>
  </si>
  <si>
    <t>899431111</t>
  </si>
  <si>
    <t>Výšková úprava uličního vstupu nebo vpusti do 200 mm zvýšením krycího hrnce, šoupěte nebo hydrantu</t>
  </si>
  <si>
    <t>-1173240314</t>
  </si>
  <si>
    <t>" šoupě"</t>
  </si>
  <si>
    <t>Ostatní konstrukce a práce, bourání</t>
  </si>
  <si>
    <t>29</t>
  </si>
  <si>
    <t>916111123</t>
  </si>
  <si>
    <t>Osazení obruby z drobných kostek s boční opěrou do lože z betonu prostého</t>
  </si>
  <si>
    <t>1536136444</t>
  </si>
  <si>
    <t>" přídlažba- jednořádek "</t>
  </si>
  <si>
    <t>55</t>
  </si>
  <si>
    <t>30</t>
  </si>
  <si>
    <t>58381007</t>
  </si>
  <si>
    <t>kostka dlažební žula drobná 8/10</t>
  </si>
  <si>
    <t>457122834</t>
  </si>
  <si>
    <t>" jednořádek"</t>
  </si>
  <si>
    <t>(55*0,1)*1,02</t>
  </si>
  <si>
    <t>998</t>
  </si>
  <si>
    <t>Přesun hmot</t>
  </si>
  <si>
    <t>31</t>
  </si>
  <si>
    <t>998225111</t>
  </si>
  <si>
    <t>Přesun hmot pro pozemní komunikace s krytem z kamene, monolitickým betonovým nebo živičným</t>
  </si>
  <si>
    <t>901761803</t>
  </si>
  <si>
    <t>SO 191 - Dopravní značení trvalé</t>
  </si>
  <si>
    <t xml:space="preserve">    9 - Ostatní konstrukce a práce-bourání</t>
  </si>
  <si>
    <t>Ostatní konstrukce a práce-bourání</t>
  </si>
  <si>
    <t>915111111</t>
  </si>
  <si>
    <t>Vodorovné dopravní značení dělící čáry souvislé š 125 mm základní bílá barva</t>
  </si>
  <si>
    <t>953643518</t>
  </si>
  <si>
    <t>" V1a"</t>
  </si>
  <si>
    <t>" V10b"</t>
  </si>
  <si>
    <t>150</t>
  </si>
  <si>
    <t>915111115</t>
  </si>
  <si>
    <t>Vodorovné dopravní značení dělící čáry souvislé š 125 mm základní žlutá barva</t>
  </si>
  <si>
    <t>-1437264077</t>
  </si>
  <si>
    <t>" V12a" žlutá klikatá čára 125mm</t>
  </si>
  <si>
    <t>915111121</t>
  </si>
  <si>
    <t>Vodorovné dopravní značení dělící čáry přerušované š 125 mm základní bílá barva</t>
  </si>
  <si>
    <t>1628404690</t>
  </si>
  <si>
    <t>" V2b"</t>
  </si>
  <si>
    <t>915121113</t>
  </si>
  <si>
    <t>Vodorovné dopravní značení vodící čáry souvislé š 500 mm základní bílá barva</t>
  </si>
  <si>
    <t>1810645715</t>
  </si>
  <si>
    <t>" V5"</t>
  </si>
  <si>
    <t>915131111</t>
  </si>
  <si>
    <t>Vodorovné dopravní značení přechody pro chodce, šipky, symboly základní bílá barva</t>
  </si>
  <si>
    <t>1225153614</t>
  </si>
  <si>
    <t>" V7a"</t>
  </si>
  <si>
    <t>(12*0,5*4)*2</t>
  </si>
  <si>
    <t>915131118</t>
  </si>
  <si>
    <t xml:space="preserve">Vodorovné dopravní značení , symboly retroreflexní bílá barva V10- piktogram invalidy </t>
  </si>
  <si>
    <t>ks</t>
  </si>
  <si>
    <t>-1292301413</t>
  </si>
  <si>
    <t>" V10f" - invalida</t>
  </si>
  <si>
    <t>915611111</t>
  </si>
  <si>
    <t>Předznačení vodorovného liniového značení</t>
  </si>
  <si>
    <t>2009109655</t>
  </si>
  <si>
    <t>915621111</t>
  </si>
  <si>
    <t>Předznačení vodorovného plošného značení</t>
  </si>
  <si>
    <t>1192167834</t>
  </si>
  <si>
    <t>916781110</t>
  </si>
  <si>
    <t>Demontáž a zpětná montáž zpomalovacího plastového prahu pro přejezd vozidel</t>
  </si>
  <si>
    <t>-495058033</t>
  </si>
  <si>
    <t>998229111</t>
  </si>
  <si>
    <t>Přesun hmot ruční pro pozemní komunikace s krytem z kameniva, betonu,živice na vzdálenost do 50 m</t>
  </si>
  <si>
    <t>-518228414</t>
  </si>
  <si>
    <t>SO 192 - Dopravní značení dočasné - DIO</t>
  </si>
  <si>
    <t>913911220</t>
  </si>
  <si>
    <t>Montáž a demontáž  dočasného dopravního značení na 1 týden</t>
  </si>
  <si>
    <t>1893791099</t>
  </si>
  <si>
    <t>" A15+ B20a"</t>
  </si>
  <si>
    <t>" B1+E13+3* výstražné světlo typu 1+(zdroj)+Z2 - komplet"</t>
  </si>
  <si>
    <t>"Z4a"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</si>
  <si>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</si>
  <si>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</si>
  <si>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</si>
  <si>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</si>
  <si>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</si>
  <si>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</si>
  <si>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221500000</t>
  </si>
  <si>
    <t>Vytýčení stávajících sítí</t>
  </si>
  <si>
    <t>512</t>
  </si>
  <si>
    <t>-1980643247</t>
  </si>
  <si>
    <t>"  vytýčení  stávajících podzemních inženýrských sítí před zahájením zemních prací a přeložek"</t>
  </si>
  <si>
    <t>822800000</t>
  </si>
  <si>
    <t>Vyřízení povolení zvláštního užívání pozemní komunikace</t>
  </si>
  <si>
    <t>380278469</t>
  </si>
  <si>
    <t>844800000</t>
  </si>
  <si>
    <t>Zkouška na množství polyaromatických uhlovodíků (PAU) a jejich následné zatřídění do kvalitativních tříd (ZAS-T1 až ZAS-T4)</t>
  </si>
  <si>
    <t>-1861210312</t>
  </si>
  <si>
    <t>900000006</t>
  </si>
  <si>
    <t>Vyřízení povolení trvalého dopravního značení</t>
  </si>
  <si>
    <t>-1756914927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</si>
  <si>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</si>
  <si>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</si>
  <si>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</si>
  <si>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</si>
  <si>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</si>
  <si>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</si>
  <si>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</si>
  <si>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CS ÚRS 2013 01</t>
  </si>
  <si>
    <t>1024</t>
  </si>
  <si>
    <t>360422410</t>
  </si>
  <si>
    <t>070001000</t>
  </si>
  <si>
    <t>Provozní vlivy</t>
  </si>
  <si>
    <t>-1373072671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</si>
</sst>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1"/>
      <c r="AQ5" s="21"/>
      <c r="AR5" s="19"/>
      <c r="BE5" s="264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1"/>
      <c r="AQ6" s="21"/>
      <c r="AR6" s="19"/>
      <c r="BE6" s="265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5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5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5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65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65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5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65"/>
      <c r="BS13" s="16" t="s">
        <v>6</v>
      </c>
    </row>
    <row r="14" spans="2:71" ht="12.75">
      <c r="B14" s="20"/>
      <c r="C14" s="21"/>
      <c r="D14" s="21"/>
      <c r="E14" s="288" t="s">
        <v>29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65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5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65"/>
      <c r="BS16" s="16" t="s">
        <v>4</v>
      </c>
    </row>
    <row r="17" spans="2:7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65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5"/>
      <c r="BS18" s="16" t="s">
        <v>6</v>
      </c>
    </row>
    <row r="19" spans="2:7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65"/>
      <c r="BS19" s="16" t="s">
        <v>6</v>
      </c>
    </row>
    <row r="20" spans="2:7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65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5"/>
    </row>
    <row r="22" spans="2:57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5"/>
    </row>
    <row r="23" spans="2:57" ht="16.5" customHeight="1">
      <c r="B23" s="20"/>
      <c r="C23" s="21"/>
      <c r="D23" s="21"/>
      <c r="E23" s="290" t="s">
        <v>1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1"/>
      <c r="AP23" s="21"/>
      <c r="AQ23" s="21"/>
      <c r="AR23" s="19"/>
      <c r="BE23" s="265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5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5"/>
    </row>
    <row r="26" spans="2:57" s="1" customFormat="1" ht="25.9" customHeight="1"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7">
        <f>ROUND(AG94,2)</f>
        <v>0</v>
      </c>
      <c r="AL26" s="268"/>
      <c r="AM26" s="268"/>
      <c r="AN26" s="268"/>
      <c r="AO26" s="268"/>
      <c r="AP26" s="34"/>
      <c r="AQ26" s="34"/>
      <c r="AR26" s="37"/>
      <c r="BE26" s="265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65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91" t="s">
        <v>35</v>
      </c>
      <c r="M28" s="291"/>
      <c r="N28" s="291"/>
      <c r="O28" s="291"/>
      <c r="P28" s="291"/>
      <c r="Q28" s="34"/>
      <c r="R28" s="34"/>
      <c r="S28" s="34"/>
      <c r="T28" s="34"/>
      <c r="U28" s="34"/>
      <c r="V28" s="34"/>
      <c r="W28" s="291" t="s">
        <v>36</v>
      </c>
      <c r="X28" s="291"/>
      <c r="Y28" s="291"/>
      <c r="Z28" s="291"/>
      <c r="AA28" s="291"/>
      <c r="AB28" s="291"/>
      <c r="AC28" s="291"/>
      <c r="AD28" s="291"/>
      <c r="AE28" s="291"/>
      <c r="AF28" s="34"/>
      <c r="AG28" s="34"/>
      <c r="AH28" s="34"/>
      <c r="AI28" s="34"/>
      <c r="AJ28" s="34"/>
      <c r="AK28" s="291" t="s">
        <v>37</v>
      </c>
      <c r="AL28" s="291"/>
      <c r="AM28" s="291"/>
      <c r="AN28" s="291"/>
      <c r="AO28" s="291"/>
      <c r="AP28" s="34"/>
      <c r="AQ28" s="34"/>
      <c r="AR28" s="37"/>
      <c r="BE28" s="265"/>
    </row>
    <row r="29" spans="2:57" s="2" customFormat="1" ht="14.45" customHeight="1">
      <c r="B29" s="38"/>
      <c r="C29" s="39"/>
      <c r="D29" s="28" t="s">
        <v>38</v>
      </c>
      <c r="E29" s="39"/>
      <c r="F29" s="28" t="s">
        <v>39</v>
      </c>
      <c r="G29" s="39"/>
      <c r="H29" s="39"/>
      <c r="I29" s="39"/>
      <c r="J29" s="39"/>
      <c r="K29" s="39"/>
      <c r="L29" s="292">
        <v>0.21</v>
      </c>
      <c r="M29" s="263"/>
      <c r="N29" s="263"/>
      <c r="O29" s="263"/>
      <c r="P29" s="263"/>
      <c r="Q29" s="39"/>
      <c r="R29" s="39"/>
      <c r="S29" s="39"/>
      <c r="T29" s="39"/>
      <c r="U29" s="39"/>
      <c r="V29" s="39"/>
      <c r="W29" s="262">
        <f>ROUND(AZ94,2)</f>
        <v>0</v>
      </c>
      <c r="X29" s="263"/>
      <c r="Y29" s="263"/>
      <c r="Z29" s="263"/>
      <c r="AA29" s="263"/>
      <c r="AB29" s="263"/>
      <c r="AC29" s="263"/>
      <c r="AD29" s="263"/>
      <c r="AE29" s="263"/>
      <c r="AF29" s="39"/>
      <c r="AG29" s="39"/>
      <c r="AH29" s="39"/>
      <c r="AI29" s="39"/>
      <c r="AJ29" s="39"/>
      <c r="AK29" s="262">
        <f>ROUND(AV94,2)</f>
        <v>0</v>
      </c>
      <c r="AL29" s="263"/>
      <c r="AM29" s="263"/>
      <c r="AN29" s="263"/>
      <c r="AO29" s="263"/>
      <c r="AP29" s="39"/>
      <c r="AQ29" s="39"/>
      <c r="AR29" s="40"/>
      <c r="BE29" s="266"/>
    </row>
    <row r="30" spans="2:57" s="2" customFormat="1" ht="14.45" customHeight="1">
      <c r="B30" s="38"/>
      <c r="C30" s="39"/>
      <c r="D30" s="39"/>
      <c r="E30" s="39"/>
      <c r="F30" s="28" t="s">
        <v>40</v>
      </c>
      <c r="G30" s="39"/>
      <c r="H30" s="39"/>
      <c r="I30" s="39"/>
      <c r="J30" s="39"/>
      <c r="K30" s="39"/>
      <c r="L30" s="292">
        <v>0.15</v>
      </c>
      <c r="M30" s="263"/>
      <c r="N30" s="263"/>
      <c r="O30" s="263"/>
      <c r="P30" s="263"/>
      <c r="Q30" s="39"/>
      <c r="R30" s="39"/>
      <c r="S30" s="39"/>
      <c r="T30" s="39"/>
      <c r="U30" s="39"/>
      <c r="V30" s="39"/>
      <c r="W30" s="262">
        <f>ROUND(BA94,2)</f>
        <v>0</v>
      </c>
      <c r="X30" s="263"/>
      <c r="Y30" s="263"/>
      <c r="Z30" s="263"/>
      <c r="AA30" s="263"/>
      <c r="AB30" s="263"/>
      <c r="AC30" s="263"/>
      <c r="AD30" s="263"/>
      <c r="AE30" s="263"/>
      <c r="AF30" s="39"/>
      <c r="AG30" s="39"/>
      <c r="AH30" s="39"/>
      <c r="AI30" s="39"/>
      <c r="AJ30" s="39"/>
      <c r="AK30" s="262">
        <f>ROUND(AW94,2)</f>
        <v>0</v>
      </c>
      <c r="AL30" s="263"/>
      <c r="AM30" s="263"/>
      <c r="AN30" s="263"/>
      <c r="AO30" s="263"/>
      <c r="AP30" s="39"/>
      <c r="AQ30" s="39"/>
      <c r="AR30" s="40"/>
      <c r="BE30" s="266"/>
    </row>
    <row r="31" spans="2:57" s="2" customFormat="1" ht="14.45" customHeight="1" hidden="1">
      <c r="B31" s="38"/>
      <c r="C31" s="39"/>
      <c r="D31" s="39"/>
      <c r="E31" s="39"/>
      <c r="F31" s="28" t="s">
        <v>41</v>
      </c>
      <c r="G31" s="39"/>
      <c r="H31" s="39"/>
      <c r="I31" s="39"/>
      <c r="J31" s="39"/>
      <c r="K31" s="39"/>
      <c r="L31" s="292">
        <v>0.21</v>
      </c>
      <c r="M31" s="263"/>
      <c r="N31" s="263"/>
      <c r="O31" s="263"/>
      <c r="P31" s="263"/>
      <c r="Q31" s="39"/>
      <c r="R31" s="39"/>
      <c r="S31" s="39"/>
      <c r="T31" s="39"/>
      <c r="U31" s="39"/>
      <c r="V31" s="39"/>
      <c r="W31" s="262">
        <f>ROUND(BB94,2)</f>
        <v>0</v>
      </c>
      <c r="X31" s="263"/>
      <c r="Y31" s="263"/>
      <c r="Z31" s="263"/>
      <c r="AA31" s="263"/>
      <c r="AB31" s="263"/>
      <c r="AC31" s="263"/>
      <c r="AD31" s="263"/>
      <c r="AE31" s="263"/>
      <c r="AF31" s="39"/>
      <c r="AG31" s="39"/>
      <c r="AH31" s="39"/>
      <c r="AI31" s="39"/>
      <c r="AJ31" s="39"/>
      <c r="AK31" s="262">
        <v>0</v>
      </c>
      <c r="AL31" s="263"/>
      <c r="AM31" s="263"/>
      <c r="AN31" s="263"/>
      <c r="AO31" s="263"/>
      <c r="AP31" s="39"/>
      <c r="AQ31" s="39"/>
      <c r="AR31" s="40"/>
      <c r="BE31" s="266"/>
    </row>
    <row r="32" spans="2:57" s="2" customFormat="1" ht="14.45" customHeight="1" hidden="1">
      <c r="B32" s="38"/>
      <c r="C32" s="39"/>
      <c r="D32" s="39"/>
      <c r="E32" s="39"/>
      <c r="F32" s="28" t="s">
        <v>42</v>
      </c>
      <c r="G32" s="39"/>
      <c r="H32" s="39"/>
      <c r="I32" s="39"/>
      <c r="J32" s="39"/>
      <c r="K32" s="39"/>
      <c r="L32" s="292">
        <v>0.15</v>
      </c>
      <c r="M32" s="263"/>
      <c r="N32" s="263"/>
      <c r="O32" s="263"/>
      <c r="P32" s="263"/>
      <c r="Q32" s="39"/>
      <c r="R32" s="39"/>
      <c r="S32" s="39"/>
      <c r="T32" s="39"/>
      <c r="U32" s="39"/>
      <c r="V32" s="39"/>
      <c r="W32" s="262">
        <f>ROUND(BC94,2)</f>
        <v>0</v>
      </c>
      <c r="X32" s="263"/>
      <c r="Y32" s="263"/>
      <c r="Z32" s="263"/>
      <c r="AA32" s="263"/>
      <c r="AB32" s="263"/>
      <c r="AC32" s="263"/>
      <c r="AD32" s="263"/>
      <c r="AE32" s="263"/>
      <c r="AF32" s="39"/>
      <c r="AG32" s="39"/>
      <c r="AH32" s="39"/>
      <c r="AI32" s="39"/>
      <c r="AJ32" s="39"/>
      <c r="AK32" s="262">
        <v>0</v>
      </c>
      <c r="AL32" s="263"/>
      <c r="AM32" s="263"/>
      <c r="AN32" s="263"/>
      <c r="AO32" s="263"/>
      <c r="AP32" s="39"/>
      <c r="AQ32" s="39"/>
      <c r="AR32" s="40"/>
      <c r="BE32" s="266"/>
    </row>
    <row r="33" spans="2:57" s="2" customFormat="1" ht="14.45" customHeight="1" hidden="1">
      <c r="B33" s="38"/>
      <c r="C33" s="39"/>
      <c r="D33" s="39"/>
      <c r="E33" s="39"/>
      <c r="F33" s="28" t="s">
        <v>43</v>
      </c>
      <c r="G33" s="39"/>
      <c r="H33" s="39"/>
      <c r="I33" s="39"/>
      <c r="J33" s="39"/>
      <c r="K33" s="39"/>
      <c r="L33" s="292">
        <v>0</v>
      </c>
      <c r="M33" s="263"/>
      <c r="N33" s="263"/>
      <c r="O33" s="263"/>
      <c r="P33" s="263"/>
      <c r="Q33" s="39"/>
      <c r="R33" s="39"/>
      <c r="S33" s="39"/>
      <c r="T33" s="39"/>
      <c r="U33" s="39"/>
      <c r="V33" s="39"/>
      <c r="W33" s="262">
        <f>ROUND(BD94,2)</f>
        <v>0</v>
      </c>
      <c r="X33" s="263"/>
      <c r="Y33" s="263"/>
      <c r="Z33" s="263"/>
      <c r="AA33" s="263"/>
      <c r="AB33" s="263"/>
      <c r="AC33" s="263"/>
      <c r="AD33" s="263"/>
      <c r="AE33" s="263"/>
      <c r="AF33" s="39"/>
      <c r="AG33" s="39"/>
      <c r="AH33" s="39"/>
      <c r="AI33" s="39"/>
      <c r="AJ33" s="39"/>
      <c r="AK33" s="262">
        <v>0</v>
      </c>
      <c r="AL33" s="263"/>
      <c r="AM33" s="263"/>
      <c r="AN33" s="263"/>
      <c r="AO33" s="263"/>
      <c r="AP33" s="39"/>
      <c r="AQ33" s="39"/>
      <c r="AR33" s="40"/>
      <c r="BE33" s="266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65"/>
    </row>
    <row r="35" spans="2:44" s="1" customFormat="1" ht="25.9" customHeight="1"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69" t="s">
        <v>46</v>
      </c>
      <c r="Y35" s="270"/>
      <c r="Z35" s="270"/>
      <c r="AA35" s="270"/>
      <c r="AB35" s="270"/>
      <c r="AC35" s="43"/>
      <c r="AD35" s="43"/>
      <c r="AE35" s="43"/>
      <c r="AF35" s="43"/>
      <c r="AG35" s="43"/>
      <c r="AH35" s="43"/>
      <c r="AI35" s="43"/>
      <c r="AJ35" s="43"/>
      <c r="AK35" s="271">
        <f>SUM(AK26:AK33)</f>
        <v>0</v>
      </c>
      <c r="AL35" s="270"/>
      <c r="AM35" s="270"/>
      <c r="AN35" s="270"/>
      <c r="AO35" s="272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47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48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49</v>
      </c>
      <c r="AI60" s="36"/>
      <c r="AJ60" s="36"/>
      <c r="AK60" s="36"/>
      <c r="AL60" s="36"/>
      <c r="AM60" s="47" t="s">
        <v>50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52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49</v>
      </c>
      <c r="AI75" s="36"/>
      <c r="AJ75" s="36"/>
      <c r="AK75" s="36"/>
      <c r="AL75" s="36"/>
      <c r="AM75" s="47" t="s">
        <v>50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024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82" t="str">
        <f>K6</f>
        <v>Oprava místní komunikace na ul. Roosveltova, Šumperk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Šumperk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84" t="str">
        <f>IF(AN8="","",AN8)</f>
        <v>22. 9. 2021</v>
      </c>
      <c r="AN87" s="284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15.2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280" t="str">
        <f>IF(E17="","",E17)</f>
        <v xml:space="preserve"> </v>
      </c>
      <c r="AN89" s="281"/>
      <c r="AO89" s="281"/>
      <c r="AP89" s="281"/>
      <c r="AQ89" s="34"/>
      <c r="AR89" s="37"/>
      <c r="AS89" s="274" t="s">
        <v>54</v>
      </c>
      <c r="AT89" s="275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280" t="str">
        <f>IF(E20="","",E20)</f>
        <v xml:space="preserve"> </v>
      </c>
      <c r="AN90" s="281"/>
      <c r="AO90" s="281"/>
      <c r="AP90" s="281"/>
      <c r="AQ90" s="34"/>
      <c r="AR90" s="37"/>
      <c r="AS90" s="276"/>
      <c r="AT90" s="277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8"/>
      <c r="AT91" s="279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306" t="s">
        <v>55</v>
      </c>
      <c r="D92" s="300"/>
      <c r="E92" s="300"/>
      <c r="F92" s="300"/>
      <c r="G92" s="300"/>
      <c r="H92" s="67"/>
      <c r="I92" s="299" t="s">
        <v>56</v>
      </c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2" t="s">
        <v>57</v>
      </c>
      <c r="AH92" s="300"/>
      <c r="AI92" s="300"/>
      <c r="AJ92" s="300"/>
      <c r="AK92" s="300"/>
      <c r="AL92" s="300"/>
      <c r="AM92" s="300"/>
      <c r="AN92" s="299" t="s">
        <v>58</v>
      </c>
      <c r="AO92" s="300"/>
      <c r="AP92" s="301"/>
      <c r="AQ92" s="68" t="s">
        <v>59</v>
      </c>
      <c r="AR92" s="37"/>
      <c r="AS92" s="69" t="s">
        <v>60</v>
      </c>
      <c r="AT92" s="70" t="s">
        <v>61</v>
      </c>
      <c r="AU92" s="70" t="s">
        <v>62</v>
      </c>
      <c r="AV92" s="70" t="s">
        <v>63</v>
      </c>
      <c r="AW92" s="70" t="s">
        <v>64</v>
      </c>
      <c r="AX92" s="70" t="s">
        <v>65</v>
      </c>
      <c r="AY92" s="70" t="s">
        <v>66</v>
      </c>
      <c r="AZ92" s="70" t="s">
        <v>67</v>
      </c>
      <c r="BA92" s="70" t="s">
        <v>68</v>
      </c>
      <c r="BB92" s="70" t="s">
        <v>69</v>
      </c>
      <c r="BC92" s="70" t="s">
        <v>70</v>
      </c>
      <c r="BD92" s="71" t="s">
        <v>71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72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304">
        <f>ROUND(AG95+AG97+AG101+AG102,2)</f>
        <v>0</v>
      </c>
      <c r="AH94" s="304"/>
      <c r="AI94" s="304"/>
      <c r="AJ94" s="304"/>
      <c r="AK94" s="304"/>
      <c r="AL94" s="304"/>
      <c r="AM94" s="304"/>
      <c r="AN94" s="305">
        <f aca="true" t="shared" si="0" ref="AN94:AN102">SUM(AG94,AT94)</f>
        <v>0</v>
      </c>
      <c r="AO94" s="305"/>
      <c r="AP94" s="305"/>
      <c r="AQ94" s="79" t="s">
        <v>1</v>
      </c>
      <c r="AR94" s="80"/>
      <c r="AS94" s="81">
        <f>ROUND(AS95+AS97+AS101+AS102,2)</f>
        <v>0</v>
      </c>
      <c r="AT94" s="82">
        <f aca="true" t="shared" si="1" ref="AT94:AT102">ROUND(SUM(AV94:AW94),2)</f>
        <v>0</v>
      </c>
      <c r="AU94" s="83">
        <f>ROUND(AU95+AU97+AU101+AU102,5)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ROUND(AZ95+AZ97+AZ101+AZ102,2)</f>
        <v>0</v>
      </c>
      <c r="BA94" s="82">
        <f>ROUND(BA95+BA97+BA101+BA102,2)</f>
        <v>0</v>
      </c>
      <c r="BB94" s="82">
        <f>ROUND(BB95+BB97+BB101+BB102,2)</f>
        <v>0</v>
      </c>
      <c r="BC94" s="82">
        <f>ROUND(BC95+BC97+BC101+BC102,2)</f>
        <v>0</v>
      </c>
      <c r="BD94" s="84">
        <f>ROUND(BD95+BD97+BD101+BD102,2)</f>
        <v>0</v>
      </c>
      <c r="BS94" s="85" t="s">
        <v>73</v>
      </c>
      <c r="BT94" s="85" t="s">
        <v>74</v>
      </c>
      <c r="BU94" s="86" t="s">
        <v>75</v>
      </c>
      <c r="BV94" s="85" t="s">
        <v>76</v>
      </c>
      <c r="BW94" s="85" t="s">
        <v>5</v>
      </c>
      <c r="BX94" s="85" t="s">
        <v>77</v>
      </c>
      <c r="CL94" s="85" t="s">
        <v>1</v>
      </c>
    </row>
    <row r="95" spans="2:91" s="6" customFormat="1" ht="16.5" customHeight="1">
      <c r="B95" s="87"/>
      <c r="C95" s="88"/>
      <c r="D95" s="297" t="s">
        <v>78</v>
      </c>
      <c r="E95" s="297"/>
      <c r="F95" s="297"/>
      <c r="G95" s="297"/>
      <c r="H95" s="297"/>
      <c r="I95" s="89"/>
      <c r="J95" s="297" t="s">
        <v>79</v>
      </c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303">
        <f>ROUND(AG96,2)</f>
        <v>0</v>
      </c>
      <c r="AH95" s="294"/>
      <c r="AI95" s="294"/>
      <c r="AJ95" s="294"/>
      <c r="AK95" s="294"/>
      <c r="AL95" s="294"/>
      <c r="AM95" s="294"/>
      <c r="AN95" s="293">
        <f t="shared" si="0"/>
        <v>0</v>
      </c>
      <c r="AO95" s="294"/>
      <c r="AP95" s="294"/>
      <c r="AQ95" s="90" t="s">
        <v>80</v>
      </c>
      <c r="AR95" s="91"/>
      <c r="AS95" s="92">
        <f>ROUND(AS96,2)</f>
        <v>0</v>
      </c>
      <c r="AT95" s="93">
        <f t="shared" si="1"/>
        <v>0</v>
      </c>
      <c r="AU95" s="94">
        <f>ROUND(AU96,5)</f>
        <v>0</v>
      </c>
      <c r="AV95" s="93">
        <f>ROUND(AZ95*L29,2)</f>
        <v>0</v>
      </c>
      <c r="AW95" s="93">
        <f>ROUND(BA95*L30,2)</f>
        <v>0</v>
      </c>
      <c r="AX95" s="93">
        <f>ROUND(BB95*L29,2)</f>
        <v>0</v>
      </c>
      <c r="AY95" s="93">
        <f>ROUND(BC95*L30,2)</f>
        <v>0</v>
      </c>
      <c r="AZ95" s="93">
        <f>ROUND(AZ96,2)</f>
        <v>0</v>
      </c>
      <c r="BA95" s="93">
        <f>ROUND(BA96,2)</f>
        <v>0</v>
      </c>
      <c r="BB95" s="93">
        <f>ROUND(BB96,2)</f>
        <v>0</v>
      </c>
      <c r="BC95" s="93">
        <f>ROUND(BC96,2)</f>
        <v>0</v>
      </c>
      <c r="BD95" s="95">
        <f>ROUND(BD96,2)</f>
        <v>0</v>
      </c>
      <c r="BS95" s="96" t="s">
        <v>73</v>
      </c>
      <c r="BT95" s="96" t="s">
        <v>81</v>
      </c>
      <c r="BU95" s="96" t="s">
        <v>75</v>
      </c>
      <c r="BV95" s="96" t="s">
        <v>76</v>
      </c>
      <c r="BW95" s="96" t="s">
        <v>82</v>
      </c>
      <c r="BX95" s="96" t="s">
        <v>5</v>
      </c>
      <c r="CL95" s="96" t="s">
        <v>1</v>
      </c>
      <c r="CM95" s="96" t="s">
        <v>83</v>
      </c>
    </row>
    <row r="96" spans="1:90" s="3" customFormat="1" ht="16.5" customHeight="1">
      <c r="A96" s="97" t="s">
        <v>84</v>
      </c>
      <c r="B96" s="52"/>
      <c r="C96" s="98"/>
      <c r="D96" s="98"/>
      <c r="E96" s="298" t="s">
        <v>85</v>
      </c>
      <c r="F96" s="298"/>
      <c r="G96" s="298"/>
      <c r="H96" s="298"/>
      <c r="I96" s="298"/>
      <c r="J96" s="98"/>
      <c r="K96" s="298" t="s">
        <v>79</v>
      </c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5">
        <f>'SO 001 - Příprava území, ...'!J32</f>
        <v>0</v>
      </c>
      <c r="AH96" s="296"/>
      <c r="AI96" s="296"/>
      <c r="AJ96" s="296"/>
      <c r="AK96" s="296"/>
      <c r="AL96" s="296"/>
      <c r="AM96" s="296"/>
      <c r="AN96" s="295">
        <f t="shared" si="0"/>
        <v>0</v>
      </c>
      <c r="AO96" s="296"/>
      <c r="AP96" s="296"/>
      <c r="AQ96" s="99" t="s">
        <v>86</v>
      </c>
      <c r="AR96" s="54"/>
      <c r="AS96" s="100">
        <v>0</v>
      </c>
      <c r="AT96" s="101">
        <f t="shared" si="1"/>
        <v>0</v>
      </c>
      <c r="AU96" s="102">
        <f>'SO 001 - Příprava území, ...'!P123</f>
        <v>0</v>
      </c>
      <c r="AV96" s="101">
        <f>'SO 001 - Příprava území, ...'!J35</f>
        <v>0</v>
      </c>
      <c r="AW96" s="101">
        <f>'SO 001 - Příprava území, ...'!J36</f>
        <v>0</v>
      </c>
      <c r="AX96" s="101">
        <f>'SO 001 - Příprava území, ...'!J37</f>
        <v>0</v>
      </c>
      <c r="AY96" s="101">
        <f>'SO 001 - Příprava území, ...'!J38</f>
        <v>0</v>
      </c>
      <c r="AZ96" s="101">
        <f>'SO 001 - Příprava území, ...'!F35</f>
        <v>0</v>
      </c>
      <c r="BA96" s="101">
        <f>'SO 001 - Příprava území, ...'!F36</f>
        <v>0</v>
      </c>
      <c r="BB96" s="101">
        <f>'SO 001 - Příprava území, ...'!F37</f>
        <v>0</v>
      </c>
      <c r="BC96" s="101">
        <f>'SO 001 - Příprava území, ...'!F38</f>
        <v>0</v>
      </c>
      <c r="BD96" s="103">
        <f>'SO 001 - Příprava území, ...'!F39</f>
        <v>0</v>
      </c>
      <c r="BT96" s="104" t="s">
        <v>83</v>
      </c>
      <c r="BV96" s="104" t="s">
        <v>76</v>
      </c>
      <c r="BW96" s="104" t="s">
        <v>87</v>
      </c>
      <c r="BX96" s="104" t="s">
        <v>82</v>
      </c>
      <c r="CL96" s="104" t="s">
        <v>1</v>
      </c>
    </row>
    <row r="97" spans="2:91" s="6" customFormat="1" ht="16.5" customHeight="1">
      <c r="B97" s="87"/>
      <c r="C97" s="88"/>
      <c r="D97" s="297" t="s">
        <v>88</v>
      </c>
      <c r="E97" s="297"/>
      <c r="F97" s="297"/>
      <c r="G97" s="297"/>
      <c r="H97" s="297"/>
      <c r="I97" s="89"/>
      <c r="J97" s="297" t="s">
        <v>89</v>
      </c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303">
        <f>ROUND(SUM(AG98:AG100),2)</f>
        <v>0</v>
      </c>
      <c r="AH97" s="294"/>
      <c r="AI97" s="294"/>
      <c r="AJ97" s="294"/>
      <c r="AK97" s="294"/>
      <c r="AL97" s="294"/>
      <c r="AM97" s="294"/>
      <c r="AN97" s="293">
        <f t="shared" si="0"/>
        <v>0</v>
      </c>
      <c r="AO97" s="294"/>
      <c r="AP97" s="294"/>
      <c r="AQ97" s="90" t="s">
        <v>80</v>
      </c>
      <c r="AR97" s="91"/>
      <c r="AS97" s="92">
        <f>ROUND(SUM(AS98:AS100),2)</f>
        <v>0</v>
      </c>
      <c r="AT97" s="93">
        <f t="shared" si="1"/>
        <v>0</v>
      </c>
      <c r="AU97" s="94">
        <f>ROUND(SUM(AU98:AU100),5)</f>
        <v>0</v>
      </c>
      <c r="AV97" s="93">
        <f>ROUND(AZ97*L29,2)</f>
        <v>0</v>
      </c>
      <c r="AW97" s="93">
        <f>ROUND(BA97*L30,2)</f>
        <v>0</v>
      </c>
      <c r="AX97" s="93">
        <f>ROUND(BB97*L29,2)</f>
        <v>0</v>
      </c>
      <c r="AY97" s="93">
        <f>ROUND(BC97*L30,2)</f>
        <v>0</v>
      </c>
      <c r="AZ97" s="93">
        <f>ROUND(SUM(AZ98:AZ100),2)</f>
        <v>0</v>
      </c>
      <c r="BA97" s="93">
        <f>ROUND(SUM(BA98:BA100),2)</f>
        <v>0</v>
      </c>
      <c r="BB97" s="93">
        <f>ROUND(SUM(BB98:BB100),2)</f>
        <v>0</v>
      </c>
      <c r="BC97" s="93">
        <f>ROUND(SUM(BC98:BC100),2)</f>
        <v>0</v>
      </c>
      <c r="BD97" s="95">
        <f>ROUND(SUM(BD98:BD100),2)</f>
        <v>0</v>
      </c>
      <c r="BS97" s="96" t="s">
        <v>73</v>
      </c>
      <c r="BT97" s="96" t="s">
        <v>81</v>
      </c>
      <c r="BU97" s="96" t="s">
        <v>75</v>
      </c>
      <c r="BV97" s="96" t="s">
        <v>76</v>
      </c>
      <c r="BW97" s="96" t="s">
        <v>90</v>
      </c>
      <c r="BX97" s="96" t="s">
        <v>5</v>
      </c>
      <c r="CL97" s="96" t="s">
        <v>1</v>
      </c>
      <c r="CM97" s="96" t="s">
        <v>83</v>
      </c>
    </row>
    <row r="98" spans="1:90" s="3" customFormat="1" ht="16.5" customHeight="1">
      <c r="A98" s="97" t="s">
        <v>84</v>
      </c>
      <c r="B98" s="52"/>
      <c r="C98" s="98"/>
      <c r="D98" s="98"/>
      <c r="E98" s="298" t="s">
        <v>91</v>
      </c>
      <c r="F98" s="298"/>
      <c r="G98" s="298"/>
      <c r="H98" s="298"/>
      <c r="I98" s="298"/>
      <c r="J98" s="98"/>
      <c r="K98" s="298" t="s">
        <v>92</v>
      </c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5">
        <f>'SO 101 - Místní komunikace'!J32</f>
        <v>0</v>
      </c>
      <c r="AH98" s="296"/>
      <c r="AI98" s="296"/>
      <c r="AJ98" s="296"/>
      <c r="AK98" s="296"/>
      <c r="AL98" s="296"/>
      <c r="AM98" s="296"/>
      <c r="AN98" s="295">
        <f t="shared" si="0"/>
        <v>0</v>
      </c>
      <c r="AO98" s="296"/>
      <c r="AP98" s="296"/>
      <c r="AQ98" s="99" t="s">
        <v>86</v>
      </c>
      <c r="AR98" s="54"/>
      <c r="AS98" s="100">
        <v>0</v>
      </c>
      <c r="AT98" s="101">
        <f t="shared" si="1"/>
        <v>0</v>
      </c>
      <c r="AU98" s="102">
        <f>'SO 101 - Místní komunikace'!P128</f>
        <v>0</v>
      </c>
      <c r="AV98" s="101">
        <f>'SO 101 - Místní komunikace'!J35</f>
        <v>0</v>
      </c>
      <c r="AW98" s="101">
        <f>'SO 101 - Místní komunikace'!J36</f>
        <v>0</v>
      </c>
      <c r="AX98" s="101">
        <f>'SO 101 - Místní komunikace'!J37</f>
        <v>0</v>
      </c>
      <c r="AY98" s="101">
        <f>'SO 101 - Místní komunikace'!J38</f>
        <v>0</v>
      </c>
      <c r="AZ98" s="101">
        <f>'SO 101 - Místní komunikace'!F35</f>
        <v>0</v>
      </c>
      <c r="BA98" s="101">
        <f>'SO 101 - Místní komunikace'!F36</f>
        <v>0</v>
      </c>
      <c r="BB98" s="101">
        <f>'SO 101 - Místní komunikace'!F37</f>
        <v>0</v>
      </c>
      <c r="BC98" s="101">
        <f>'SO 101 - Místní komunikace'!F38</f>
        <v>0</v>
      </c>
      <c r="BD98" s="103">
        <f>'SO 101 - Místní komunikace'!F39</f>
        <v>0</v>
      </c>
      <c r="BT98" s="104" t="s">
        <v>83</v>
      </c>
      <c r="BV98" s="104" t="s">
        <v>76</v>
      </c>
      <c r="BW98" s="104" t="s">
        <v>93</v>
      </c>
      <c r="BX98" s="104" t="s">
        <v>90</v>
      </c>
      <c r="CL98" s="104" t="s">
        <v>1</v>
      </c>
    </row>
    <row r="99" spans="1:90" s="3" customFormat="1" ht="16.5" customHeight="1">
      <c r="A99" s="97" t="s">
        <v>84</v>
      </c>
      <c r="B99" s="52"/>
      <c r="C99" s="98"/>
      <c r="D99" s="98"/>
      <c r="E99" s="298" t="s">
        <v>94</v>
      </c>
      <c r="F99" s="298"/>
      <c r="G99" s="298"/>
      <c r="H99" s="298"/>
      <c r="I99" s="298"/>
      <c r="J99" s="98"/>
      <c r="K99" s="298" t="s">
        <v>95</v>
      </c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5">
        <f>'SO 191 - Dopravní značení...'!J32</f>
        <v>0</v>
      </c>
      <c r="AH99" s="296"/>
      <c r="AI99" s="296"/>
      <c r="AJ99" s="296"/>
      <c r="AK99" s="296"/>
      <c r="AL99" s="296"/>
      <c r="AM99" s="296"/>
      <c r="AN99" s="295">
        <f t="shared" si="0"/>
        <v>0</v>
      </c>
      <c r="AO99" s="296"/>
      <c r="AP99" s="296"/>
      <c r="AQ99" s="99" t="s">
        <v>86</v>
      </c>
      <c r="AR99" s="54"/>
      <c r="AS99" s="100">
        <v>0</v>
      </c>
      <c r="AT99" s="101">
        <f t="shared" si="1"/>
        <v>0</v>
      </c>
      <c r="AU99" s="102">
        <f>'SO 191 - Dopravní značení...'!P123</f>
        <v>0</v>
      </c>
      <c r="AV99" s="101">
        <f>'SO 191 - Dopravní značení...'!J35</f>
        <v>0</v>
      </c>
      <c r="AW99" s="101">
        <f>'SO 191 - Dopravní značení...'!J36</f>
        <v>0</v>
      </c>
      <c r="AX99" s="101">
        <f>'SO 191 - Dopravní značení...'!J37</f>
        <v>0</v>
      </c>
      <c r="AY99" s="101">
        <f>'SO 191 - Dopravní značení...'!J38</f>
        <v>0</v>
      </c>
      <c r="AZ99" s="101">
        <f>'SO 191 - Dopravní značení...'!F35</f>
        <v>0</v>
      </c>
      <c r="BA99" s="101">
        <f>'SO 191 - Dopravní značení...'!F36</f>
        <v>0</v>
      </c>
      <c r="BB99" s="101">
        <f>'SO 191 - Dopravní značení...'!F37</f>
        <v>0</v>
      </c>
      <c r="BC99" s="101">
        <f>'SO 191 - Dopravní značení...'!F38</f>
        <v>0</v>
      </c>
      <c r="BD99" s="103">
        <f>'SO 191 - Dopravní značení...'!F39</f>
        <v>0</v>
      </c>
      <c r="BT99" s="104" t="s">
        <v>83</v>
      </c>
      <c r="BV99" s="104" t="s">
        <v>76</v>
      </c>
      <c r="BW99" s="104" t="s">
        <v>96</v>
      </c>
      <c r="BX99" s="104" t="s">
        <v>90</v>
      </c>
      <c r="CL99" s="104" t="s">
        <v>1</v>
      </c>
    </row>
    <row r="100" spans="1:90" s="3" customFormat="1" ht="16.5" customHeight="1">
      <c r="A100" s="97" t="s">
        <v>84</v>
      </c>
      <c r="B100" s="52"/>
      <c r="C100" s="98"/>
      <c r="D100" s="98"/>
      <c r="E100" s="298" t="s">
        <v>97</v>
      </c>
      <c r="F100" s="298"/>
      <c r="G100" s="298"/>
      <c r="H100" s="298"/>
      <c r="I100" s="298"/>
      <c r="J100" s="98"/>
      <c r="K100" s="298" t="s">
        <v>98</v>
      </c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5">
        <f>'SO 192 - Dopravní značení...'!J32</f>
        <v>0</v>
      </c>
      <c r="AH100" s="296"/>
      <c r="AI100" s="296"/>
      <c r="AJ100" s="296"/>
      <c r="AK100" s="296"/>
      <c r="AL100" s="296"/>
      <c r="AM100" s="296"/>
      <c r="AN100" s="295">
        <f t="shared" si="0"/>
        <v>0</v>
      </c>
      <c r="AO100" s="296"/>
      <c r="AP100" s="296"/>
      <c r="AQ100" s="99" t="s">
        <v>86</v>
      </c>
      <c r="AR100" s="54"/>
      <c r="AS100" s="100">
        <v>0</v>
      </c>
      <c r="AT100" s="101">
        <f t="shared" si="1"/>
        <v>0</v>
      </c>
      <c r="AU100" s="102">
        <f>'SO 192 - Dopravní značení...'!P122</f>
        <v>0</v>
      </c>
      <c r="AV100" s="101">
        <f>'SO 192 - Dopravní značení...'!J35</f>
        <v>0</v>
      </c>
      <c r="AW100" s="101">
        <f>'SO 192 - Dopravní značení...'!J36</f>
        <v>0</v>
      </c>
      <c r="AX100" s="101">
        <f>'SO 192 - Dopravní značení...'!J37</f>
        <v>0</v>
      </c>
      <c r="AY100" s="101">
        <f>'SO 192 - Dopravní značení...'!J38</f>
        <v>0</v>
      </c>
      <c r="AZ100" s="101">
        <f>'SO 192 - Dopravní značení...'!F35</f>
        <v>0</v>
      </c>
      <c r="BA100" s="101">
        <f>'SO 192 - Dopravní značení...'!F36</f>
        <v>0</v>
      </c>
      <c r="BB100" s="101">
        <f>'SO 192 - Dopravní značení...'!F37</f>
        <v>0</v>
      </c>
      <c r="BC100" s="101">
        <f>'SO 192 - Dopravní značení...'!F38</f>
        <v>0</v>
      </c>
      <c r="BD100" s="103">
        <f>'SO 192 - Dopravní značení...'!F39</f>
        <v>0</v>
      </c>
      <c r="BT100" s="104" t="s">
        <v>83</v>
      </c>
      <c r="BV100" s="104" t="s">
        <v>76</v>
      </c>
      <c r="BW100" s="104" t="s">
        <v>99</v>
      </c>
      <c r="BX100" s="104" t="s">
        <v>90</v>
      </c>
      <c r="CL100" s="104" t="s">
        <v>1</v>
      </c>
    </row>
    <row r="101" spans="1:91" s="6" customFormat="1" ht="16.5" customHeight="1">
      <c r="A101" s="97" t="s">
        <v>84</v>
      </c>
      <c r="B101" s="87"/>
      <c r="C101" s="88"/>
      <c r="D101" s="297" t="s">
        <v>100</v>
      </c>
      <c r="E101" s="297"/>
      <c r="F101" s="297"/>
      <c r="G101" s="297"/>
      <c r="H101" s="297"/>
      <c r="I101" s="89"/>
      <c r="J101" s="297" t="s">
        <v>101</v>
      </c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3">
        <f>'1000 - Ostatní náklady'!J30</f>
        <v>0</v>
      </c>
      <c r="AH101" s="294"/>
      <c r="AI101" s="294"/>
      <c r="AJ101" s="294"/>
      <c r="AK101" s="294"/>
      <c r="AL101" s="294"/>
      <c r="AM101" s="294"/>
      <c r="AN101" s="293">
        <f t="shared" si="0"/>
        <v>0</v>
      </c>
      <c r="AO101" s="294"/>
      <c r="AP101" s="294"/>
      <c r="AQ101" s="90" t="s">
        <v>80</v>
      </c>
      <c r="AR101" s="91"/>
      <c r="AS101" s="92">
        <v>0</v>
      </c>
      <c r="AT101" s="93">
        <f t="shared" si="1"/>
        <v>0</v>
      </c>
      <c r="AU101" s="94">
        <f>'1000 - Ostatní náklady'!P118</f>
        <v>0</v>
      </c>
      <c r="AV101" s="93">
        <f>'1000 - Ostatní náklady'!J33</f>
        <v>0</v>
      </c>
      <c r="AW101" s="93">
        <f>'1000 - Ostatní náklady'!J34</f>
        <v>0</v>
      </c>
      <c r="AX101" s="93">
        <f>'1000 - Ostatní náklady'!J35</f>
        <v>0</v>
      </c>
      <c r="AY101" s="93">
        <f>'1000 - Ostatní náklady'!J36</f>
        <v>0</v>
      </c>
      <c r="AZ101" s="93">
        <f>'1000 - Ostatní náklady'!F33</f>
        <v>0</v>
      </c>
      <c r="BA101" s="93">
        <f>'1000 - Ostatní náklady'!F34</f>
        <v>0</v>
      </c>
      <c r="BB101" s="93">
        <f>'1000 - Ostatní náklady'!F35</f>
        <v>0</v>
      </c>
      <c r="BC101" s="93">
        <f>'1000 - Ostatní náklady'!F36</f>
        <v>0</v>
      </c>
      <c r="BD101" s="95">
        <f>'1000 - Ostatní náklady'!F37</f>
        <v>0</v>
      </c>
      <c r="BT101" s="96" t="s">
        <v>81</v>
      </c>
      <c r="BV101" s="96" t="s">
        <v>76</v>
      </c>
      <c r="BW101" s="96" t="s">
        <v>102</v>
      </c>
      <c r="BX101" s="96" t="s">
        <v>5</v>
      </c>
      <c r="CL101" s="96" t="s">
        <v>1</v>
      </c>
      <c r="CM101" s="96" t="s">
        <v>83</v>
      </c>
    </row>
    <row r="102" spans="1:91" s="6" customFormat="1" ht="16.5" customHeight="1">
      <c r="A102" s="97" t="s">
        <v>84</v>
      </c>
      <c r="B102" s="87"/>
      <c r="C102" s="88"/>
      <c r="D102" s="297" t="s">
        <v>103</v>
      </c>
      <c r="E102" s="297"/>
      <c r="F102" s="297"/>
      <c r="G102" s="297"/>
      <c r="H102" s="297"/>
      <c r="I102" s="89"/>
      <c r="J102" s="297" t="s">
        <v>104</v>
      </c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3">
        <f>'1020 - VRN'!J30</f>
        <v>0</v>
      </c>
      <c r="AH102" s="294"/>
      <c r="AI102" s="294"/>
      <c r="AJ102" s="294"/>
      <c r="AK102" s="294"/>
      <c r="AL102" s="294"/>
      <c r="AM102" s="294"/>
      <c r="AN102" s="293">
        <f t="shared" si="0"/>
        <v>0</v>
      </c>
      <c r="AO102" s="294"/>
      <c r="AP102" s="294"/>
      <c r="AQ102" s="90" t="s">
        <v>80</v>
      </c>
      <c r="AR102" s="91"/>
      <c r="AS102" s="105">
        <v>0</v>
      </c>
      <c r="AT102" s="106">
        <f t="shared" si="1"/>
        <v>0</v>
      </c>
      <c r="AU102" s="107">
        <f>'1020 - VRN'!P118</f>
        <v>0</v>
      </c>
      <c r="AV102" s="106">
        <f>'1020 - VRN'!J33</f>
        <v>0</v>
      </c>
      <c r="AW102" s="106">
        <f>'1020 - VRN'!J34</f>
        <v>0</v>
      </c>
      <c r="AX102" s="106">
        <f>'1020 - VRN'!J35</f>
        <v>0</v>
      </c>
      <c r="AY102" s="106">
        <f>'1020 - VRN'!J36</f>
        <v>0</v>
      </c>
      <c r="AZ102" s="106">
        <f>'1020 - VRN'!F33</f>
        <v>0</v>
      </c>
      <c r="BA102" s="106">
        <f>'1020 - VRN'!F34</f>
        <v>0</v>
      </c>
      <c r="BB102" s="106">
        <f>'1020 - VRN'!F35</f>
        <v>0</v>
      </c>
      <c r="BC102" s="106">
        <f>'1020 - VRN'!F36</f>
        <v>0</v>
      </c>
      <c r="BD102" s="108">
        <f>'1020 - VRN'!F37</f>
        <v>0</v>
      </c>
      <c r="BT102" s="96" t="s">
        <v>81</v>
      </c>
      <c r="BV102" s="96" t="s">
        <v>76</v>
      </c>
      <c r="BW102" s="96" t="s">
        <v>105</v>
      </c>
      <c r="BX102" s="96" t="s">
        <v>5</v>
      </c>
      <c r="CL102" s="96" t="s">
        <v>1</v>
      </c>
      <c r="CM102" s="96" t="s">
        <v>83</v>
      </c>
    </row>
    <row r="103" spans="2:44" s="1" customFormat="1" ht="30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7"/>
    </row>
    <row r="104" spans="2:44" s="1" customFormat="1" ht="6.95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37"/>
    </row>
  </sheetData>
  <sheetProtection algorithmName="SHA-512" hashValue="Dhy3nIa2p0rt5dvhiEUFnv8dxh0QOzQqA7Mc+wpted2uIuYEIQceD25bEv+jqAOR19RIdySO+dqJwmAi+pzNSg==" saltValue="QWqV9HKfDQJnEdPGpjxhGkkSeI6J6F6Fa0ENqFbj2v+wfqQJogEyWYlsHBZRvVLwEkM/m+4e6bInL7Ktjbrk+Q==" spinCount="100000" sheet="1" objects="1" scenarios="1" formatColumns="0" formatRows="0"/>
  <mergeCells count="70">
    <mergeCell ref="AG102:AM102"/>
    <mergeCell ref="AG94:AM94"/>
    <mergeCell ref="AN94:AP94"/>
    <mergeCell ref="C92:G92"/>
    <mergeCell ref="I92:AF92"/>
    <mergeCell ref="J95:AF95"/>
    <mergeCell ref="K96:AF96"/>
    <mergeCell ref="J97:AF97"/>
    <mergeCell ref="K98:AF98"/>
    <mergeCell ref="K99:AF99"/>
    <mergeCell ref="K100:AF100"/>
    <mergeCell ref="J101:AF101"/>
    <mergeCell ref="J102:AF102"/>
    <mergeCell ref="AN102:AP102"/>
    <mergeCell ref="D102:H102"/>
    <mergeCell ref="D95:H95"/>
    <mergeCell ref="E96:I96"/>
    <mergeCell ref="D97:H97"/>
    <mergeCell ref="E98:I98"/>
    <mergeCell ref="E99:I99"/>
    <mergeCell ref="E100:I100"/>
    <mergeCell ref="D101:H101"/>
    <mergeCell ref="AN95:AP95"/>
    <mergeCell ref="AG95:AM95"/>
    <mergeCell ref="AN96:AP96"/>
    <mergeCell ref="AG96:AM96"/>
    <mergeCell ref="AN97:AP97"/>
    <mergeCell ref="AG97:AM97"/>
    <mergeCell ref="AG98:AM98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G99:AM99"/>
    <mergeCell ref="AG100:AM100"/>
    <mergeCell ref="AG101:AM101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6" location="'SO 001 - Příprava území, ...'!C2" display="/"/>
    <hyperlink ref="A98" location="'SO 101 - Místní komunikace'!C2" display="/"/>
    <hyperlink ref="A99" location="'SO 191 - Dopravní značení...'!C2" display="/"/>
    <hyperlink ref="A100" location="'SO 192 - Dopravní značení...'!C2" display="/"/>
    <hyperlink ref="A101" location="'1000 - Ostatní náklady'!C2" display="/"/>
    <hyperlink ref="A102" location="'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87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Roosveltova, Šumperk</v>
      </c>
      <c r="F7" s="308"/>
      <c r="G7" s="308"/>
      <c r="H7" s="308"/>
      <c r="L7" s="19"/>
    </row>
    <row r="8" spans="2:12" ht="12" customHeight="1">
      <c r="B8" s="19"/>
      <c r="D8" s="115" t="s">
        <v>107</v>
      </c>
      <c r="L8" s="19"/>
    </row>
    <row r="9" spans="2:12" s="1" customFormat="1" ht="16.5" customHeight="1">
      <c r="B9" s="37"/>
      <c r="E9" s="307" t="s">
        <v>108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109</v>
      </c>
      <c r="I10" s="116"/>
      <c r="L10" s="37"/>
    </row>
    <row r="11" spans="2:12" s="1" customFormat="1" ht="36.95" customHeight="1">
      <c r="B11" s="37"/>
      <c r="E11" s="310" t="s">
        <v>110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22. 9. 2021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ROUND(J123,2)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ROUND((SUM(BE123:BE143)),2)</f>
        <v>0</v>
      </c>
      <c r="I35" s="128">
        <v>0.21</v>
      </c>
      <c r="J35" s="127">
        <f>ROUND(((SUM(BE123:BE143))*I35),2)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ROUND((SUM(BF123:BF143)),2)</f>
        <v>0</v>
      </c>
      <c r="I36" s="128">
        <v>0.15</v>
      </c>
      <c r="J36" s="127">
        <f>ROUND(((SUM(BF123:BF143))*I36),2)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ROUND((SUM(BG123:BG143)),2)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ROUND((SUM(BH123:BH143)),2)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ROUND((SUM(BI123:BI143)),2)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Roosveltova,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107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108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109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001 - Příprava území, demolice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22. 9. 2021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112</v>
      </c>
      <c r="D96" s="152"/>
      <c r="E96" s="152"/>
      <c r="F96" s="152"/>
      <c r="G96" s="152"/>
      <c r="H96" s="152"/>
      <c r="I96" s="153"/>
      <c r="J96" s="154" t="s">
        <v>113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114</v>
      </c>
      <c r="D98" s="34"/>
      <c r="E98" s="34"/>
      <c r="F98" s="34"/>
      <c r="G98" s="34"/>
      <c r="H98" s="34"/>
      <c r="I98" s="116"/>
      <c r="J98" s="78">
        <f>J123</f>
        <v>0</v>
      </c>
      <c r="K98" s="34"/>
      <c r="L98" s="37"/>
      <c r="AU98" s="16" t="s">
        <v>115</v>
      </c>
    </row>
    <row r="99" spans="2:12" s="8" customFormat="1" ht="24.95" customHeight="1">
      <c r="B99" s="156"/>
      <c r="C99" s="157"/>
      <c r="D99" s="158" t="s">
        <v>116</v>
      </c>
      <c r="E99" s="159"/>
      <c r="F99" s="159"/>
      <c r="G99" s="159"/>
      <c r="H99" s="159"/>
      <c r="I99" s="160"/>
      <c r="J99" s="161">
        <f>J124</f>
        <v>0</v>
      </c>
      <c r="K99" s="157"/>
      <c r="L99" s="162"/>
    </row>
    <row r="100" spans="2:12" s="9" customFormat="1" ht="19.9" customHeight="1">
      <c r="B100" s="163"/>
      <c r="C100" s="98"/>
      <c r="D100" s="164" t="s">
        <v>117</v>
      </c>
      <c r="E100" s="165"/>
      <c r="F100" s="165"/>
      <c r="G100" s="165"/>
      <c r="H100" s="165"/>
      <c r="I100" s="166"/>
      <c r="J100" s="167">
        <f>J125</f>
        <v>0</v>
      </c>
      <c r="K100" s="98"/>
      <c r="L100" s="168"/>
    </row>
    <row r="101" spans="2:12" s="9" customFormat="1" ht="19.9" customHeight="1">
      <c r="B101" s="163"/>
      <c r="C101" s="98"/>
      <c r="D101" s="164" t="s">
        <v>118</v>
      </c>
      <c r="E101" s="165"/>
      <c r="F101" s="165"/>
      <c r="G101" s="165"/>
      <c r="H101" s="165"/>
      <c r="I101" s="166"/>
      <c r="J101" s="167">
        <f>J130</f>
        <v>0</v>
      </c>
      <c r="K101" s="98"/>
      <c r="L101" s="168"/>
    </row>
    <row r="102" spans="2:12" s="1" customFormat="1" ht="21.75" customHeight="1">
      <c r="B102" s="33"/>
      <c r="C102" s="34"/>
      <c r="D102" s="34"/>
      <c r="E102" s="34"/>
      <c r="F102" s="34"/>
      <c r="G102" s="34"/>
      <c r="H102" s="34"/>
      <c r="I102" s="116"/>
      <c r="J102" s="34"/>
      <c r="K102" s="34"/>
      <c r="L102" s="37"/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7"/>
      <c r="J103" s="49"/>
      <c r="K103" s="49"/>
      <c r="L103" s="37"/>
    </row>
    <row r="107" spans="2:12" s="1" customFormat="1" ht="6.95" customHeight="1">
      <c r="B107" s="50"/>
      <c r="C107" s="51"/>
      <c r="D107" s="51"/>
      <c r="E107" s="51"/>
      <c r="F107" s="51"/>
      <c r="G107" s="51"/>
      <c r="H107" s="51"/>
      <c r="I107" s="150"/>
      <c r="J107" s="51"/>
      <c r="K107" s="51"/>
      <c r="L107" s="37"/>
    </row>
    <row r="108" spans="2:12" s="1" customFormat="1" ht="24.95" customHeight="1">
      <c r="B108" s="33"/>
      <c r="C108" s="22" t="s">
        <v>119</v>
      </c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6.95" customHeight="1">
      <c r="B109" s="33"/>
      <c r="C109" s="34"/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2" customHeight="1">
      <c r="B110" s="33"/>
      <c r="C110" s="28" t="s">
        <v>16</v>
      </c>
      <c r="D110" s="34"/>
      <c r="E110" s="34"/>
      <c r="F110" s="34"/>
      <c r="G110" s="34"/>
      <c r="H110" s="34"/>
      <c r="I110" s="116"/>
      <c r="J110" s="34"/>
      <c r="K110" s="34"/>
      <c r="L110" s="37"/>
    </row>
    <row r="111" spans="2:12" s="1" customFormat="1" ht="16.5" customHeight="1">
      <c r="B111" s="33"/>
      <c r="C111" s="34"/>
      <c r="D111" s="34"/>
      <c r="E111" s="314" t="str">
        <f>E7</f>
        <v>Oprava místní komunikace na ul. Roosveltova, Šumperk</v>
      </c>
      <c r="F111" s="315"/>
      <c r="G111" s="315"/>
      <c r="H111" s="315"/>
      <c r="I111" s="116"/>
      <c r="J111" s="34"/>
      <c r="K111" s="34"/>
      <c r="L111" s="37"/>
    </row>
    <row r="112" spans="2:12" ht="12" customHeight="1">
      <c r="B112" s="20"/>
      <c r="C112" s="28" t="s">
        <v>107</v>
      </c>
      <c r="D112" s="21"/>
      <c r="E112" s="21"/>
      <c r="F112" s="21"/>
      <c r="G112" s="21"/>
      <c r="H112" s="21"/>
      <c r="J112" s="21"/>
      <c r="K112" s="21"/>
      <c r="L112" s="19"/>
    </row>
    <row r="113" spans="2:12" s="1" customFormat="1" ht="16.5" customHeight="1">
      <c r="B113" s="33"/>
      <c r="C113" s="34"/>
      <c r="D113" s="34"/>
      <c r="E113" s="314" t="s">
        <v>108</v>
      </c>
      <c r="F113" s="316"/>
      <c r="G113" s="316"/>
      <c r="H113" s="316"/>
      <c r="I113" s="116"/>
      <c r="J113" s="34"/>
      <c r="K113" s="34"/>
      <c r="L113" s="37"/>
    </row>
    <row r="114" spans="2:12" s="1" customFormat="1" ht="12" customHeight="1">
      <c r="B114" s="33"/>
      <c r="C114" s="28" t="s">
        <v>109</v>
      </c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12" s="1" customFormat="1" ht="16.5" customHeight="1">
      <c r="B115" s="33"/>
      <c r="C115" s="34"/>
      <c r="D115" s="34"/>
      <c r="E115" s="282" t="str">
        <f>E11</f>
        <v>SO 001 - Příprava území, demolice</v>
      </c>
      <c r="F115" s="316"/>
      <c r="G115" s="316"/>
      <c r="H115" s="316"/>
      <c r="I115" s="116"/>
      <c r="J115" s="34"/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12" s="1" customFormat="1" ht="12" customHeight="1">
      <c r="B117" s="33"/>
      <c r="C117" s="28" t="s">
        <v>20</v>
      </c>
      <c r="D117" s="34"/>
      <c r="E117" s="34"/>
      <c r="F117" s="26" t="str">
        <f>F14</f>
        <v>Šumperk</v>
      </c>
      <c r="G117" s="34"/>
      <c r="H117" s="34"/>
      <c r="I117" s="117" t="s">
        <v>22</v>
      </c>
      <c r="J117" s="60" t="str">
        <f>IF(J14="","",J14)</f>
        <v>22. 9. 2021</v>
      </c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16"/>
      <c r="J118" s="34"/>
      <c r="K118" s="34"/>
      <c r="L118" s="37"/>
    </row>
    <row r="119" spans="2:12" s="1" customFormat="1" ht="15.2" customHeight="1">
      <c r="B119" s="33"/>
      <c r="C119" s="28" t="s">
        <v>24</v>
      </c>
      <c r="D119" s="34"/>
      <c r="E119" s="34"/>
      <c r="F119" s="26" t="str">
        <f>E17</f>
        <v xml:space="preserve"> </v>
      </c>
      <c r="G119" s="34"/>
      <c r="H119" s="34"/>
      <c r="I119" s="117" t="s">
        <v>30</v>
      </c>
      <c r="J119" s="31" t="str">
        <f>E23</f>
        <v xml:space="preserve"> </v>
      </c>
      <c r="K119" s="34"/>
      <c r="L119" s="37"/>
    </row>
    <row r="120" spans="2:12" s="1" customFormat="1" ht="15.2" customHeight="1">
      <c r="B120" s="33"/>
      <c r="C120" s="28" t="s">
        <v>28</v>
      </c>
      <c r="D120" s="34"/>
      <c r="E120" s="34"/>
      <c r="F120" s="26" t="str">
        <f>IF(E20="","",E20)</f>
        <v>Vyplň údaj</v>
      </c>
      <c r="G120" s="34"/>
      <c r="H120" s="34"/>
      <c r="I120" s="117" t="s">
        <v>32</v>
      </c>
      <c r="J120" s="31" t="str">
        <f>E26</f>
        <v xml:space="preserve"> </v>
      </c>
      <c r="K120" s="34"/>
      <c r="L120" s="37"/>
    </row>
    <row r="121" spans="2:12" s="1" customFormat="1" ht="10.35" customHeight="1">
      <c r="B121" s="33"/>
      <c r="C121" s="34"/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20" s="10" customFormat="1" ht="29.25" customHeight="1">
      <c r="B122" s="169"/>
      <c r="C122" s="170" t="s">
        <v>120</v>
      </c>
      <c r="D122" s="171" t="s">
        <v>59</v>
      </c>
      <c r="E122" s="171" t="s">
        <v>55</v>
      </c>
      <c r="F122" s="171" t="s">
        <v>56</v>
      </c>
      <c r="G122" s="171" t="s">
        <v>121</v>
      </c>
      <c r="H122" s="171" t="s">
        <v>122</v>
      </c>
      <c r="I122" s="172" t="s">
        <v>123</v>
      </c>
      <c r="J122" s="171" t="s">
        <v>113</v>
      </c>
      <c r="K122" s="173" t="s">
        <v>124</v>
      </c>
      <c r="L122" s="174"/>
      <c r="M122" s="69" t="s">
        <v>1</v>
      </c>
      <c r="N122" s="70" t="s">
        <v>38</v>
      </c>
      <c r="O122" s="70" t="s">
        <v>125</v>
      </c>
      <c r="P122" s="70" t="s">
        <v>126</v>
      </c>
      <c r="Q122" s="70" t="s">
        <v>127</v>
      </c>
      <c r="R122" s="70" t="s">
        <v>128</v>
      </c>
      <c r="S122" s="70" t="s">
        <v>129</v>
      </c>
      <c r="T122" s="71" t="s">
        <v>130</v>
      </c>
    </row>
    <row r="123" spans="2:63" s="1" customFormat="1" ht="22.9" customHeight="1">
      <c r="B123" s="33"/>
      <c r="C123" s="76" t="s">
        <v>131</v>
      </c>
      <c r="D123" s="34"/>
      <c r="E123" s="34"/>
      <c r="F123" s="34"/>
      <c r="G123" s="34"/>
      <c r="H123" s="34"/>
      <c r="I123" s="116"/>
      <c r="J123" s="175">
        <f>BK123</f>
        <v>0</v>
      </c>
      <c r="K123" s="34"/>
      <c r="L123" s="37"/>
      <c r="M123" s="72"/>
      <c r="N123" s="73"/>
      <c r="O123" s="73"/>
      <c r="P123" s="176">
        <f>P124</f>
        <v>0</v>
      </c>
      <c r="Q123" s="73"/>
      <c r="R123" s="176">
        <f>R124</f>
        <v>0.0792</v>
      </c>
      <c r="S123" s="73"/>
      <c r="T123" s="177">
        <f>T124</f>
        <v>112.64</v>
      </c>
      <c r="AT123" s="16" t="s">
        <v>73</v>
      </c>
      <c r="AU123" s="16" t="s">
        <v>115</v>
      </c>
      <c r="BK123" s="178">
        <f>BK124</f>
        <v>0</v>
      </c>
    </row>
    <row r="124" spans="2:63" s="11" customFormat="1" ht="25.9" customHeight="1">
      <c r="B124" s="179"/>
      <c r="C124" s="180"/>
      <c r="D124" s="181" t="s">
        <v>73</v>
      </c>
      <c r="E124" s="182" t="s">
        <v>132</v>
      </c>
      <c r="F124" s="182" t="s">
        <v>133</v>
      </c>
      <c r="G124" s="180"/>
      <c r="H124" s="180"/>
      <c r="I124" s="183"/>
      <c r="J124" s="184">
        <f>BK124</f>
        <v>0</v>
      </c>
      <c r="K124" s="180"/>
      <c r="L124" s="185"/>
      <c r="M124" s="186"/>
      <c r="N124" s="187"/>
      <c r="O124" s="187"/>
      <c r="P124" s="188">
        <f>P125+P130</f>
        <v>0</v>
      </c>
      <c r="Q124" s="187"/>
      <c r="R124" s="188">
        <f>R125+R130</f>
        <v>0.0792</v>
      </c>
      <c r="S124" s="187"/>
      <c r="T124" s="189">
        <f>T125+T130</f>
        <v>112.64</v>
      </c>
      <c r="AR124" s="190" t="s">
        <v>81</v>
      </c>
      <c r="AT124" s="191" t="s">
        <v>73</v>
      </c>
      <c r="AU124" s="191" t="s">
        <v>74</v>
      </c>
      <c r="AY124" s="190" t="s">
        <v>134</v>
      </c>
      <c r="BK124" s="192">
        <f>BK125+BK130</f>
        <v>0</v>
      </c>
    </row>
    <row r="125" spans="2:63" s="11" customFormat="1" ht="22.9" customHeight="1">
      <c r="B125" s="179"/>
      <c r="C125" s="180"/>
      <c r="D125" s="181" t="s">
        <v>73</v>
      </c>
      <c r="E125" s="193" t="s">
        <v>81</v>
      </c>
      <c r="F125" s="193" t="s">
        <v>135</v>
      </c>
      <c r="G125" s="180"/>
      <c r="H125" s="180"/>
      <c r="I125" s="183"/>
      <c r="J125" s="194">
        <f>BK125</f>
        <v>0</v>
      </c>
      <c r="K125" s="180"/>
      <c r="L125" s="185"/>
      <c r="M125" s="186"/>
      <c r="N125" s="187"/>
      <c r="O125" s="187"/>
      <c r="P125" s="188">
        <f>SUM(P126:P129)</f>
        <v>0</v>
      </c>
      <c r="Q125" s="187"/>
      <c r="R125" s="188">
        <f>SUM(R126:R129)</f>
        <v>0.0792</v>
      </c>
      <c r="S125" s="187"/>
      <c r="T125" s="189">
        <f>SUM(T126:T129)</f>
        <v>112.64</v>
      </c>
      <c r="AR125" s="190" t="s">
        <v>81</v>
      </c>
      <c r="AT125" s="191" t="s">
        <v>73</v>
      </c>
      <c r="AU125" s="191" t="s">
        <v>81</v>
      </c>
      <c r="AY125" s="190" t="s">
        <v>134</v>
      </c>
      <c r="BK125" s="192">
        <f>SUM(BK126:BK129)</f>
        <v>0</v>
      </c>
    </row>
    <row r="126" spans="2:65" s="1" customFormat="1" ht="24" customHeight="1">
      <c r="B126" s="33"/>
      <c r="C126" s="195" t="s">
        <v>81</v>
      </c>
      <c r="D126" s="195" t="s">
        <v>136</v>
      </c>
      <c r="E126" s="196" t="s">
        <v>137</v>
      </c>
      <c r="F126" s="197" t="s">
        <v>138</v>
      </c>
      <c r="G126" s="198" t="s">
        <v>139</v>
      </c>
      <c r="H126" s="199">
        <v>880</v>
      </c>
      <c r="I126" s="200"/>
      <c r="J126" s="201">
        <f>ROUND(I126*H126,2)</f>
        <v>0</v>
      </c>
      <c r="K126" s="197" t="s">
        <v>140</v>
      </c>
      <c r="L126" s="37"/>
      <c r="M126" s="202" t="s">
        <v>1</v>
      </c>
      <c r="N126" s="203" t="s">
        <v>39</v>
      </c>
      <c r="O126" s="65"/>
      <c r="P126" s="204">
        <f>O126*H126</f>
        <v>0</v>
      </c>
      <c r="Q126" s="204">
        <v>9E-05</v>
      </c>
      <c r="R126" s="204">
        <f>Q126*H126</f>
        <v>0.0792</v>
      </c>
      <c r="S126" s="204">
        <v>0.128</v>
      </c>
      <c r="T126" s="205">
        <f>S126*H126</f>
        <v>112.64</v>
      </c>
      <c r="AR126" s="206" t="s">
        <v>141</v>
      </c>
      <c r="AT126" s="206" t="s">
        <v>136</v>
      </c>
      <c r="AU126" s="206" t="s">
        <v>83</v>
      </c>
      <c r="AY126" s="16" t="s">
        <v>134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6" t="s">
        <v>81</v>
      </c>
      <c r="BK126" s="207">
        <f>ROUND(I126*H126,2)</f>
        <v>0</v>
      </c>
      <c r="BL126" s="16" t="s">
        <v>141</v>
      </c>
      <c r="BM126" s="206" t="s">
        <v>142</v>
      </c>
    </row>
    <row r="127" spans="2:51" s="12" customFormat="1" ht="11.25">
      <c r="B127" s="208"/>
      <c r="C127" s="209"/>
      <c r="D127" s="210" t="s">
        <v>143</v>
      </c>
      <c r="E127" s="211" t="s">
        <v>1</v>
      </c>
      <c r="F127" s="212" t="s">
        <v>144</v>
      </c>
      <c r="G127" s="209"/>
      <c r="H127" s="211" t="s">
        <v>1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143</v>
      </c>
      <c r="AU127" s="218" t="s">
        <v>83</v>
      </c>
      <c r="AV127" s="12" t="s">
        <v>81</v>
      </c>
      <c r="AW127" s="12" t="s">
        <v>31</v>
      </c>
      <c r="AX127" s="12" t="s">
        <v>74</v>
      </c>
      <c r="AY127" s="218" t="s">
        <v>134</v>
      </c>
    </row>
    <row r="128" spans="2:51" s="13" customFormat="1" ht="11.25">
      <c r="B128" s="219"/>
      <c r="C128" s="220"/>
      <c r="D128" s="210" t="s">
        <v>143</v>
      </c>
      <c r="E128" s="221" t="s">
        <v>1</v>
      </c>
      <c r="F128" s="222" t="s">
        <v>145</v>
      </c>
      <c r="G128" s="220"/>
      <c r="H128" s="223">
        <v>880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143</v>
      </c>
      <c r="AU128" s="229" t="s">
        <v>83</v>
      </c>
      <c r="AV128" s="13" t="s">
        <v>83</v>
      </c>
      <c r="AW128" s="13" t="s">
        <v>31</v>
      </c>
      <c r="AX128" s="13" t="s">
        <v>74</v>
      </c>
      <c r="AY128" s="229" t="s">
        <v>134</v>
      </c>
    </row>
    <row r="129" spans="2:51" s="14" customFormat="1" ht="11.25">
      <c r="B129" s="230"/>
      <c r="C129" s="231"/>
      <c r="D129" s="210" t="s">
        <v>143</v>
      </c>
      <c r="E129" s="232" t="s">
        <v>1</v>
      </c>
      <c r="F129" s="233" t="s">
        <v>146</v>
      </c>
      <c r="G129" s="231"/>
      <c r="H129" s="234">
        <v>880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143</v>
      </c>
      <c r="AU129" s="240" t="s">
        <v>83</v>
      </c>
      <c r="AV129" s="14" t="s">
        <v>141</v>
      </c>
      <c r="AW129" s="14" t="s">
        <v>31</v>
      </c>
      <c r="AX129" s="14" t="s">
        <v>81</v>
      </c>
      <c r="AY129" s="240" t="s">
        <v>134</v>
      </c>
    </row>
    <row r="130" spans="2:63" s="11" customFormat="1" ht="22.9" customHeight="1">
      <c r="B130" s="179"/>
      <c r="C130" s="180"/>
      <c r="D130" s="181" t="s">
        <v>73</v>
      </c>
      <c r="E130" s="193" t="s">
        <v>147</v>
      </c>
      <c r="F130" s="193" t="s">
        <v>148</v>
      </c>
      <c r="G130" s="180"/>
      <c r="H130" s="180"/>
      <c r="I130" s="183"/>
      <c r="J130" s="194">
        <f>BK130</f>
        <v>0</v>
      </c>
      <c r="K130" s="180"/>
      <c r="L130" s="185"/>
      <c r="M130" s="186"/>
      <c r="N130" s="187"/>
      <c r="O130" s="187"/>
      <c r="P130" s="188">
        <f>SUM(P131:P143)</f>
        <v>0</v>
      </c>
      <c r="Q130" s="187"/>
      <c r="R130" s="188">
        <f>SUM(R131:R143)</f>
        <v>0</v>
      </c>
      <c r="S130" s="187"/>
      <c r="T130" s="189">
        <f>SUM(T131:T143)</f>
        <v>0</v>
      </c>
      <c r="AR130" s="190" t="s">
        <v>81</v>
      </c>
      <c r="AT130" s="191" t="s">
        <v>73</v>
      </c>
      <c r="AU130" s="191" t="s">
        <v>81</v>
      </c>
      <c r="AY130" s="190" t="s">
        <v>134</v>
      </c>
      <c r="BK130" s="192">
        <f>SUM(BK131:BK143)</f>
        <v>0</v>
      </c>
    </row>
    <row r="131" spans="2:65" s="1" customFormat="1" ht="16.5" customHeight="1">
      <c r="B131" s="33"/>
      <c r="C131" s="195" t="s">
        <v>83</v>
      </c>
      <c r="D131" s="195" t="s">
        <v>136</v>
      </c>
      <c r="E131" s="196" t="s">
        <v>149</v>
      </c>
      <c r="F131" s="197" t="s">
        <v>150</v>
      </c>
      <c r="G131" s="198" t="s">
        <v>151</v>
      </c>
      <c r="H131" s="199">
        <v>112.64</v>
      </c>
      <c r="I131" s="200"/>
      <c r="J131" s="201">
        <f>ROUND(I131*H131,2)</f>
        <v>0</v>
      </c>
      <c r="K131" s="197" t="s">
        <v>140</v>
      </c>
      <c r="L131" s="37"/>
      <c r="M131" s="202" t="s">
        <v>1</v>
      </c>
      <c r="N131" s="203" t="s">
        <v>39</v>
      </c>
      <c r="O131" s="65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AR131" s="206" t="s">
        <v>141</v>
      </c>
      <c r="AT131" s="206" t="s">
        <v>136</v>
      </c>
      <c r="AU131" s="206" t="s">
        <v>83</v>
      </c>
      <c r="AY131" s="16" t="s">
        <v>134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6" t="s">
        <v>81</v>
      </c>
      <c r="BK131" s="207">
        <f>ROUND(I131*H131,2)</f>
        <v>0</v>
      </c>
      <c r="BL131" s="16" t="s">
        <v>141</v>
      </c>
      <c r="BM131" s="206" t="s">
        <v>152</v>
      </c>
    </row>
    <row r="132" spans="2:51" s="12" customFormat="1" ht="11.25">
      <c r="B132" s="208"/>
      <c r="C132" s="209"/>
      <c r="D132" s="210" t="s">
        <v>143</v>
      </c>
      <c r="E132" s="211" t="s">
        <v>1</v>
      </c>
      <c r="F132" s="212" t="s">
        <v>153</v>
      </c>
      <c r="G132" s="209"/>
      <c r="H132" s="211" t="s">
        <v>1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143</v>
      </c>
      <c r="AU132" s="218" t="s">
        <v>83</v>
      </c>
      <c r="AV132" s="12" t="s">
        <v>81</v>
      </c>
      <c r="AW132" s="12" t="s">
        <v>31</v>
      </c>
      <c r="AX132" s="12" t="s">
        <v>74</v>
      </c>
      <c r="AY132" s="218" t="s">
        <v>134</v>
      </c>
    </row>
    <row r="133" spans="2:51" s="13" customFormat="1" ht="11.25">
      <c r="B133" s="219"/>
      <c r="C133" s="220"/>
      <c r="D133" s="210" t="s">
        <v>143</v>
      </c>
      <c r="E133" s="221" t="s">
        <v>1</v>
      </c>
      <c r="F133" s="222" t="s">
        <v>154</v>
      </c>
      <c r="G133" s="220"/>
      <c r="H133" s="223">
        <v>112.64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143</v>
      </c>
      <c r="AU133" s="229" t="s">
        <v>83</v>
      </c>
      <c r="AV133" s="13" t="s">
        <v>83</v>
      </c>
      <c r="AW133" s="13" t="s">
        <v>31</v>
      </c>
      <c r="AX133" s="13" t="s">
        <v>74</v>
      </c>
      <c r="AY133" s="229" t="s">
        <v>134</v>
      </c>
    </row>
    <row r="134" spans="2:51" s="14" customFormat="1" ht="11.25">
      <c r="B134" s="230"/>
      <c r="C134" s="231"/>
      <c r="D134" s="210" t="s">
        <v>143</v>
      </c>
      <c r="E134" s="232" t="s">
        <v>1</v>
      </c>
      <c r="F134" s="233" t="s">
        <v>146</v>
      </c>
      <c r="G134" s="231"/>
      <c r="H134" s="234">
        <v>112.64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143</v>
      </c>
      <c r="AU134" s="240" t="s">
        <v>83</v>
      </c>
      <c r="AV134" s="14" t="s">
        <v>141</v>
      </c>
      <c r="AW134" s="14" t="s">
        <v>31</v>
      </c>
      <c r="AX134" s="14" t="s">
        <v>81</v>
      </c>
      <c r="AY134" s="240" t="s">
        <v>134</v>
      </c>
    </row>
    <row r="135" spans="2:65" s="1" customFormat="1" ht="24" customHeight="1">
      <c r="B135" s="33"/>
      <c r="C135" s="195" t="s">
        <v>155</v>
      </c>
      <c r="D135" s="195" t="s">
        <v>136</v>
      </c>
      <c r="E135" s="196" t="s">
        <v>156</v>
      </c>
      <c r="F135" s="197" t="s">
        <v>157</v>
      </c>
      <c r="G135" s="198" t="s">
        <v>151</v>
      </c>
      <c r="H135" s="199">
        <v>337.92</v>
      </c>
      <c r="I135" s="200"/>
      <c r="J135" s="201">
        <f>ROUND(I135*H135,2)</f>
        <v>0</v>
      </c>
      <c r="K135" s="197" t="s">
        <v>140</v>
      </c>
      <c r="L135" s="37"/>
      <c r="M135" s="202" t="s">
        <v>1</v>
      </c>
      <c r="N135" s="203" t="s">
        <v>39</v>
      </c>
      <c r="O135" s="65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206" t="s">
        <v>141</v>
      </c>
      <c r="AT135" s="206" t="s">
        <v>136</v>
      </c>
      <c r="AU135" s="206" t="s">
        <v>83</v>
      </c>
      <c r="AY135" s="16" t="s">
        <v>134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6" t="s">
        <v>81</v>
      </c>
      <c r="BK135" s="207">
        <f>ROUND(I135*H135,2)</f>
        <v>0</v>
      </c>
      <c r="BL135" s="16" t="s">
        <v>141</v>
      </c>
      <c r="BM135" s="206" t="s">
        <v>158</v>
      </c>
    </row>
    <row r="136" spans="2:51" s="12" customFormat="1" ht="11.25">
      <c r="B136" s="208"/>
      <c r="C136" s="209"/>
      <c r="D136" s="210" t="s">
        <v>143</v>
      </c>
      <c r="E136" s="211" t="s">
        <v>1</v>
      </c>
      <c r="F136" s="212" t="s">
        <v>153</v>
      </c>
      <c r="G136" s="209"/>
      <c r="H136" s="211" t="s">
        <v>1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143</v>
      </c>
      <c r="AU136" s="218" t="s">
        <v>83</v>
      </c>
      <c r="AV136" s="12" t="s">
        <v>81</v>
      </c>
      <c r="AW136" s="12" t="s">
        <v>31</v>
      </c>
      <c r="AX136" s="12" t="s">
        <v>74</v>
      </c>
      <c r="AY136" s="218" t="s">
        <v>134</v>
      </c>
    </row>
    <row r="137" spans="2:51" s="13" customFormat="1" ht="11.25">
      <c r="B137" s="219"/>
      <c r="C137" s="220"/>
      <c r="D137" s="210" t="s">
        <v>143</v>
      </c>
      <c r="E137" s="221" t="s">
        <v>1</v>
      </c>
      <c r="F137" s="222" t="s">
        <v>159</v>
      </c>
      <c r="G137" s="220"/>
      <c r="H137" s="223">
        <v>337.92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143</v>
      </c>
      <c r="AU137" s="229" t="s">
        <v>83</v>
      </c>
      <c r="AV137" s="13" t="s">
        <v>83</v>
      </c>
      <c r="AW137" s="13" t="s">
        <v>31</v>
      </c>
      <c r="AX137" s="13" t="s">
        <v>74</v>
      </c>
      <c r="AY137" s="229" t="s">
        <v>134</v>
      </c>
    </row>
    <row r="138" spans="2:51" s="14" customFormat="1" ht="11.25">
      <c r="B138" s="230"/>
      <c r="C138" s="231"/>
      <c r="D138" s="210" t="s">
        <v>143</v>
      </c>
      <c r="E138" s="232" t="s">
        <v>1</v>
      </c>
      <c r="F138" s="233" t="s">
        <v>146</v>
      </c>
      <c r="G138" s="231"/>
      <c r="H138" s="234">
        <v>337.92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143</v>
      </c>
      <c r="AU138" s="240" t="s">
        <v>83</v>
      </c>
      <c r="AV138" s="14" t="s">
        <v>141</v>
      </c>
      <c r="AW138" s="14" t="s">
        <v>31</v>
      </c>
      <c r="AX138" s="14" t="s">
        <v>81</v>
      </c>
      <c r="AY138" s="240" t="s">
        <v>134</v>
      </c>
    </row>
    <row r="139" spans="2:65" s="1" customFormat="1" ht="16.5" customHeight="1">
      <c r="B139" s="33"/>
      <c r="C139" s="195" t="s">
        <v>141</v>
      </c>
      <c r="D139" s="195" t="s">
        <v>136</v>
      </c>
      <c r="E139" s="196" t="s">
        <v>160</v>
      </c>
      <c r="F139" s="197" t="s">
        <v>161</v>
      </c>
      <c r="G139" s="198" t="s">
        <v>151</v>
      </c>
      <c r="H139" s="199">
        <v>112.64</v>
      </c>
      <c r="I139" s="200"/>
      <c r="J139" s="201">
        <f>ROUND(I139*H139,2)</f>
        <v>0</v>
      </c>
      <c r="K139" s="197" t="s">
        <v>140</v>
      </c>
      <c r="L139" s="37"/>
      <c r="M139" s="202" t="s">
        <v>1</v>
      </c>
      <c r="N139" s="203" t="s">
        <v>39</v>
      </c>
      <c r="O139" s="65"/>
      <c r="P139" s="204">
        <f>O139*H139</f>
        <v>0</v>
      </c>
      <c r="Q139" s="204">
        <v>0</v>
      </c>
      <c r="R139" s="204">
        <f>Q139*H139</f>
        <v>0</v>
      </c>
      <c r="S139" s="204">
        <v>0</v>
      </c>
      <c r="T139" s="205">
        <f>S139*H139</f>
        <v>0</v>
      </c>
      <c r="AR139" s="206" t="s">
        <v>141</v>
      </c>
      <c r="AT139" s="206" t="s">
        <v>136</v>
      </c>
      <c r="AU139" s="206" t="s">
        <v>83</v>
      </c>
      <c r="AY139" s="16" t="s">
        <v>134</v>
      </c>
      <c r="BE139" s="207">
        <f>IF(N139="základní",J139,0)</f>
        <v>0</v>
      </c>
      <c r="BF139" s="207">
        <f>IF(N139="snížená",J139,0)</f>
        <v>0</v>
      </c>
      <c r="BG139" s="207">
        <f>IF(N139="zákl. přenesená",J139,0)</f>
        <v>0</v>
      </c>
      <c r="BH139" s="207">
        <f>IF(N139="sníž. přenesená",J139,0)</f>
        <v>0</v>
      </c>
      <c r="BI139" s="207">
        <f>IF(N139="nulová",J139,0)</f>
        <v>0</v>
      </c>
      <c r="BJ139" s="16" t="s">
        <v>81</v>
      </c>
      <c r="BK139" s="207">
        <f>ROUND(I139*H139,2)</f>
        <v>0</v>
      </c>
      <c r="BL139" s="16" t="s">
        <v>141</v>
      </c>
      <c r="BM139" s="206" t="s">
        <v>162</v>
      </c>
    </row>
    <row r="140" spans="2:51" s="12" customFormat="1" ht="22.5">
      <c r="B140" s="208"/>
      <c r="C140" s="209"/>
      <c r="D140" s="210" t="s">
        <v>143</v>
      </c>
      <c r="E140" s="211" t="s">
        <v>1</v>
      </c>
      <c r="F140" s="212" t="s">
        <v>163</v>
      </c>
      <c r="G140" s="209"/>
      <c r="H140" s="211" t="s">
        <v>1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143</v>
      </c>
      <c r="AU140" s="218" t="s">
        <v>83</v>
      </c>
      <c r="AV140" s="12" t="s">
        <v>81</v>
      </c>
      <c r="AW140" s="12" t="s">
        <v>31</v>
      </c>
      <c r="AX140" s="12" t="s">
        <v>74</v>
      </c>
      <c r="AY140" s="218" t="s">
        <v>134</v>
      </c>
    </row>
    <row r="141" spans="2:51" s="12" customFormat="1" ht="11.25">
      <c r="B141" s="208"/>
      <c r="C141" s="209"/>
      <c r="D141" s="210" t="s">
        <v>143</v>
      </c>
      <c r="E141" s="211" t="s">
        <v>1</v>
      </c>
      <c r="F141" s="212" t="s">
        <v>153</v>
      </c>
      <c r="G141" s="209"/>
      <c r="H141" s="211" t="s">
        <v>1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143</v>
      </c>
      <c r="AU141" s="218" t="s">
        <v>83</v>
      </c>
      <c r="AV141" s="12" t="s">
        <v>81</v>
      </c>
      <c r="AW141" s="12" t="s">
        <v>31</v>
      </c>
      <c r="AX141" s="12" t="s">
        <v>74</v>
      </c>
      <c r="AY141" s="218" t="s">
        <v>134</v>
      </c>
    </row>
    <row r="142" spans="2:51" s="13" customFormat="1" ht="11.25">
      <c r="B142" s="219"/>
      <c r="C142" s="220"/>
      <c r="D142" s="210" t="s">
        <v>143</v>
      </c>
      <c r="E142" s="221" t="s">
        <v>1</v>
      </c>
      <c r="F142" s="222" t="s">
        <v>154</v>
      </c>
      <c r="G142" s="220"/>
      <c r="H142" s="223">
        <v>112.64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143</v>
      </c>
      <c r="AU142" s="229" t="s">
        <v>83</v>
      </c>
      <c r="AV142" s="13" t="s">
        <v>83</v>
      </c>
      <c r="AW142" s="13" t="s">
        <v>31</v>
      </c>
      <c r="AX142" s="13" t="s">
        <v>74</v>
      </c>
      <c r="AY142" s="229" t="s">
        <v>134</v>
      </c>
    </row>
    <row r="143" spans="2:51" s="14" customFormat="1" ht="11.25">
      <c r="B143" s="230"/>
      <c r="C143" s="231"/>
      <c r="D143" s="210" t="s">
        <v>143</v>
      </c>
      <c r="E143" s="232" t="s">
        <v>1</v>
      </c>
      <c r="F143" s="233" t="s">
        <v>146</v>
      </c>
      <c r="G143" s="231"/>
      <c r="H143" s="234">
        <v>112.64</v>
      </c>
      <c r="I143" s="235"/>
      <c r="J143" s="231"/>
      <c r="K143" s="231"/>
      <c r="L143" s="236"/>
      <c r="M143" s="241"/>
      <c r="N143" s="242"/>
      <c r="O143" s="242"/>
      <c r="P143" s="242"/>
      <c r="Q143" s="242"/>
      <c r="R143" s="242"/>
      <c r="S143" s="242"/>
      <c r="T143" s="243"/>
      <c r="AT143" s="240" t="s">
        <v>143</v>
      </c>
      <c r="AU143" s="240" t="s">
        <v>83</v>
      </c>
      <c r="AV143" s="14" t="s">
        <v>141</v>
      </c>
      <c r="AW143" s="14" t="s">
        <v>31</v>
      </c>
      <c r="AX143" s="14" t="s">
        <v>81</v>
      </c>
      <c r="AY143" s="240" t="s">
        <v>134</v>
      </c>
    </row>
    <row r="144" spans="2:12" s="1" customFormat="1" ht="6.95" customHeight="1">
      <c r="B144" s="48"/>
      <c r="C144" s="49"/>
      <c r="D144" s="49"/>
      <c r="E144" s="49"/>
      <c r="F144" s="49"/>
      <c r="G144" s="49"/>
      <c r="H144" s="49"/>
      <c r="I144" s="147"/>
      <c r="J144" s="49"/>
      <c r="K144" s="49"/>
      <c r="L144" s="37"/>
    </row>
  </sheetData>
  <sheetProtection algorithmName="SHA-512" hashValue="Id4mbB9ZcLvKTzEnjV0EP+WnO3fQviOGPClTGBvvG/QlssohHIwo7NxrCwYtwEtUL9KJVJbdBwrVQerWplqXhg==" saltValue="G8hSkyKKTwsoht1eTmUV+ASgFV1nlcH6cBT5bE2i0HbvNIPsrlC2Abug2XUfzBJpoMKYZ8zDSCZX9D4la36vKw==" spinCount="100000" sheet="1" objects="1" scenarios="1" formatColumns="0" formatRows="0" autoFilter="0"/>
  <autoFilter ref="C122:K14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93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Roosveltova, Šumperk</v>
      </c>
      <c r="F7" s="308"/>
      <c r="G7" s="308"/>
      <c r="H7" s="308"/>
      <c r="L7" s="19"/>
    </row>
    <row r="8" spans="2:12" ht="12" customHeight="1">
      <c r="B8" s="19"/>
      <c r="D8" s="115" t="s">
        <v>107</v>
      </c>
      <c r="L8" s="19"/>
    </row>
    <row r="9" spans="2:12" s="1" customFormat="1" ht="16.5" customHeight="1">
      <c r="B9" s="37"/>
      <c r="E9" s="307" t="s">
        <v>164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109</v>
      </c>
      <c r="I10" s="116"/>
      <c r="L10" s="37"/>
    </row>
    <row r="11" spans="2:12" s="1" customFormat="1" ht="36.95" customHeight="1">
      <c r="B11" s="37"/>
      <c r="E11" s="310" t="s">
        <v>165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22. 9. 2021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ROUND(J128,2)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ROUND((SUM(BE128:BE241)),2)</f>
        <v>0</v>
      </c>
      <c r="I35" s="128">
        <v>0.21</v>
      </c>
      <c r="J35" s="127">
        <f>ROUND(((SUM(BE128:BE241))*I35),2)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ROUND((SUM(BF128:BF241)),2)</f>
        <v>0</v>
      </c>
      <c r="I36" s="128">
        <v>0.15</v>
      </c>
      <c r="J36" s="127">
        <f>ROUND(((SUM(BF128:BF241))*I36),2)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ROUND((SUM(BG128:BG241)),2)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ROUND((SUM(BH128:BH241)),2)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ROUND((SUM(BI128:BI241)),2)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Roosveltova,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107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164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109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101 - Místní komunikace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22. 9. 2021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112</v>
      </c>
      <c r="D96" s="152"/>
      <c r="E96" s="152"/>
      <c r="F96" s="152"/>
      <c r="G96" s="152"/>
      <c r="H96" s="152"/>
      <c r="I96" s="153"/>
      <c r="J96" s="154" t="s">
        <v>113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114</v>
      </c>
      <c r="D98" s="34"/>
      <c r="E98" s="34"/>
      <c r="F98" s="34"/>
      <c r="G98" s="34"/>
      <c r="H98" s="34"/>
      <c r="I98" s="116"/>
      <c r="J98" s="78">
        <f>J128</f>
        <v>0</v>
      </c>
      <c r="K98" s="34"/>
      <c r="L98" s="37"/>
      <c r="AU98" s="16" t="s">
        <v>115</v>
      </c>
    </row>
    <row r="99" spans="2:12" s="8" customFormat="1" ht="24.95" customHeight="1">
      <c r="B99" s="156"/>
      <c r="C99" s="157"/>
      <c r="D99" s="158" t="s">
        <v>116</v>
      </c>
      <c r="E99" s="159"/>
      <c r="F99" s="159"/>
      <c r="G99" s="159"/>
      <c r="H99" s="159"/>
      <c r="I99" s="160"/>
      <c r="J99" s="161">
        <f>J129</f>
        <v>0</v>
      </c>
      <c r="K99" s="157"/>
      <c r="L99" s="162"/>
    </row>
    <row r="100" spans="2:12" s="9" customFormat="1" ht="19.9" customHeight="1">
      <c r="B100" s="163"/>
      <c r="C100" s="98"/>
      <c r="D100" s="164" t="s">
        <v>117</v>
      </c>
      <c r="E100" s="165"/>
      <c r="F100" s="165"/>
      <c r="G100" s="165"/>
      <c r="H100" s="165"/>
      <c r="I100" s="166"/>
      <c r="J100" s="167">
        <f>J130</f>
        <v>0</v>
      </c>
      <c r="K100" s="98"/>
      <c r="L100" s="168"/>
    </row>
    <row r="101" spans="2:12" s="9" customFormat="1" ht="19.9" customHeight="1">
      <c r="B101" s="163"/>
      <c r="C101" s="98"/>
      <c r="D101" s="164" t="s">
        <v>166</v>
      </c>
      <c r="E101" s="165"/>
      <c r="F101" s="165"/>
      <c r="G101" s="165"/>
      <c r="H101" s="165"/>
      <c r="I101" s="166"/>
      <c r="J101" s="167">
        <f>J168</f>
        <v>0</v>
      </c>
      <c r="K101" s="98"/>
      <c r="L101" s="168"/>
    </row>
    <row r="102" spans="2:12" s="9" customFormat="1" ht="19.9" customHeight="1">
      <c r="B102" s="163"/>
      <c r="C102" s="98"/>
      <c r="D102" s="164" t="s">
        <v>167</v>
      </c>
      <c r="E102" s="165"/>
      <c r="F102" s="165"/>
      <c r="G102" s="165"/>
      <c r="H102" s="165"/>
      <c r="I102" s="166"/>
      <c r="J102" s="167">
        <f>J173</f>
        <v>0</v>
      </c>
      <c r="K102" s="98"/>
      <c r="L102" s="168"/>
    </row>
    <row r="103" spans="2:12" s="9" customFormat="1" ht="19.9" customHeight="1">
      <c r="B103" s="163"/>
      <c r="C103" s="98"/>
      <c r="D103" s="164" t="s">
        <v>168</v>
      </c>
      <c r="E103" s="165"/>
      <c r="F103" s="165"/>
      <c r="G103" s="165"/>
      <c r="H103" s="165"/>
      <c r="I103" s="166"/>
      <c r="J103" s="167">
        <f>J186</f>
        <v>0</v>
      </c>
      <c r="K103" s="98"/>
      <c r="L103" s="168"/>
    </row>
    <row r="104" spans="2:12" s="9" customFormat="1" ht="19.9" customHeight="1">
      <c r="B104" s="163"/>
      <c r="C104" s="98"/>
      <c r="D104" s="164" t="s">
        <v>169</v>
      </c>
      <c r="E104" s="165"/>
      <c r="F104" s="165"/>
      <c r="G104" s="165"/>
      <c r="H104" s="165"/>
      <c r="I104" s="166"/>
      <c r="J104" s="167">
        <f>J198</f>
        <v>0</v>
      </c>
      <c r="K104" s="98"/>
      <c r="L104" s="168"/>
    </row>
    <row r="105" spans="2:12" s="9" customFormat="1" ht="19.9" customHeight="1">
      <c r="B105" s="163"/>
      <c r="C105" s="98"/>
      <c r="D105" s="164" t="s">
        <v>170</v>
      </c>
      <c r="E105" s="165"/>
      <c r="F105" s="165"/>
      <c r="G105" s="165"/>
      <c r="H105" s="165"/>
      <c r="I105" s="166"/>
      <c r="J105" s="167">
        <f>J231</f>
        <v>0</v>
      </c>
      <c r="K105" s="98"/>
      <c r="L105" s="168"/>
    </row>
    <row r="106" spans="2:12" s="9" customFormat="1" ht="19.9" customHeight="1">
      <c r="B106" s="163"/>
      <c r="C106" s="98"/>
      <c r="D106" s="164" t="s">
        <v>171</v>
      </c>
      <c r="E106" s="165"/>
      <c r="F106" s="165"/>
      <c r="G106" s="165"/>
      <c r="H106" s="165"/>
      <c r="I106" s="166"/>
      <c r="J106" s="167">
        <f>J240</f>
        <v>0</v>
      </c>
      <c r="K106" s="98"/>
      <c r="L106" s="168"/>
    </row>
    <row r="107" spans="2:12" s="1" customFormat="1" ht="21.75" customHeight="1">
      <c r="B107" s="33"/>
      <c r="C107" s="34"/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147"/>
      <c r="J108" s="49"/>
      <c r="K108" s="49"/>
      <c r="L108" s="37"/>
    </row>
    <row r="112" spans="2:12" s="1" customFormat="1" ht="6.95" customHeight="1">
      <c r="B112" s="50"/>
      <c r="C112" s="51"/>
      <c r="D112" s="51"/>
      <c r="E112" s="51"/>
      <c r="F112" s="51"/>
      <c r="G112" s="51"/>
      <c r="H112" s="51"/>
      <c r="I112" s="150"/>
      <c r="J112" s="51"/>
      <c r="K112" s="51"/>
      <c r="L112" s="37"/>
    </row>
    <row r="113" spans="2:12" s="1" customFormat="1" ht="24.95" customHeight="1">
      <c r="B113" s="33"/>
      <c r="C113" s="22" t="s">
        <v>119</v>
      </c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12" s="1" customFormat="1" ht="12" customHeight="1">
      <c r="B115" s="33"/>
      <c r="C115" s="28" t="s">
        <v>16</v>
      </c>
      <c r="D115" s="34"/>
      <c r="E115" s="34"/>
      <c r="F115" s="34"/>
      <c r="G115" s="34"/>
      <c r="H115" s="34"/>
      <c r="I115" s="116"/>
      <c r="J115" s="34"/>
      <c r="K115" s="34"/>
      <c r="L115" s="37"/>
    </row>
    <row r="116" spans="2:12" s="1" customFormat="1" ht="16.5" customHeight="1">
      <c r="B116" s="33"/>
      <c r="C116" s="34"/>
      <c r="D116" s="34"/>
      <c r="E116" s="314" t="str">
        <f>E7</f>
        <v>Oprava místní komunikace na ul. Roosveltova, Šumperk</v>
      </c>
      <c r="F116" s="315"/>
      <c r="G116" s="315"/>
      <c r="H116" s="315"/>
      <c r="I116" s="116"/>
      <c r="J116" s="34"/>
      <c r="K116" s="34"/>
      <c r="L116" s="37"/>
    </row>
    <row r="117" spans="2:12" ht="12" customHeight="1">
      <c r="B117" s="20"/>
      <c r="C117" s="28" t="s">
        <v>107</v>
      </c>
      <c r="D117" s="21"/>
      <c r="E117" s="21"/>
      <c r="F117" s="21"/>
      <c r="G117" s="21"/>
      <c r="H117" s="21"/>
      <c r="J117" s="21"/>
      <c r="K117" s="21"/>
      <c r="L117" s="19"/>
    </row>
    <row r="118" spans="2:12" s="1" customFormat="1" ht="16.5" customHeight="1">
      <c r="B118" s="33"/>
      <c r="C118" s="34"/>
      <c r="D118" s="34"/>
      <c r="E118" s="314" t="s">
        <v>164</v>
      </c>
      <c r="F118" s="316"/>
      <c r="G118" s="316"/>
      <c r="H118" s="316"/>
      <c r="I118" s="116"/>
      <c r="J118" s="34"/>
      <c r="K118" s="34"/>
      <c r="L118" s="37"/>
    </row>
    <row r="119" spans="2:12" s="1" customFormat="1" ht="12" customHeight="1">
      <c r="B119" s="33"/>
      <c r="C119" s="28" t="s">
        <v>109</v>
      </c>
      <c r="D119" s="34"/>
      <c r="E119" s="34"/>
      <c r="F119" s="34"/>
      <c r="G119" s="34"/>
      <c r="H119" s="34"/>
      <c r="I119" s="116"/>
      <c r="J119" s="34"/>
      <c r="K119" s="34"/>
      <c r="L119" s="37"/>
    </row>
    <row r="120" spans="2:12" s="1" customFormat="1" ht="16.5" customHeight="1">
      <c r="B120" s="33"/>
      <c r="C120" s="34"/>
      <c r="D120" s="34"/>
      <c r="E120" s="282" t="str">
        <f>E11</f>
        <v>SO 101 - Místní komunikace</v>
      </c>
      <c r="F120" s="316"/>
      <c r="G120" s="316"/>
      <c r="H120" s="316"/>
      <c r="I120" s="116"/>
      <c r="J120" s="34"/>
      <c r="K120" s="34"/>
      <c r="L120" s="37"/>
    </row>
    <row r="121" spans="2:12" s="1" customFormat="1" ht="6.95" customHeight="1">
      <c r="B121" s="33"/>
      <c r="C121" s="34"/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12" s="1" customFormat="1" ht="12" customHeight="1">
      <c r="B122" s="33"/>
      <c r="C122" s="28" t="s">
        <v>20</v>
      </c>
      <c r="D122" s="34"/>
      <c r="E122" s="34"/>
      <c r="F122" s="26" t="str">
        <f>F14</f>
        <v>Šumperk</v>
      </c>
      <c r="G122" s="34"/>
      <c r="H122" s="34"/>
      <c r="I122" s="117" t="s">
        <v>22</v>
      </c>
      <c r="J122" s="60" t="str">
        <f>IF(J14="","",J14)</f>
        <v>22. 9. 2021</v>
      </c>
      <c r="K122" s="34"/>
      <c r="L122" s="37"/>
    </row>
    <row r="123" spans="2:12" s="1" customFormat="1" ht="6.95" customHeight="1">
      <c r="B123" s="33"/>
      <c r="C123" s="34"/>
      <c r="D123" s="34"/>
      <c r="E123" s="34"/>
      <c r="F123" s="34"/>
      <c r="G123" s="34"/>
      <c r="H123" s="34"/>
      <c r="I123" s="116"/>
      <c r="J123" s="34"/>
      <c r="K123" s="34"/>
      <c r="L123" s="37"/>
    </row>
    <row r="124" spans="2:12" s="1" customFormat="1" ht="15.2" customHeight="1">
      <c r="B124" s="33"/>
      <c r="C124" s="28" t="s">
        <v>24</v>
      </c>
      <c r="D124" s="34"/>
      <c r="E124" s="34"/>
      <c r="F124" s="26" t="str">
        <f>E17</f>
        <v xml:space="preserve"> </v>
      </c>
      <c r="G124" s="34"/>
      <c r="H124" s="34"/>
      <c r="I124" s="117" t="s">
        <v>30</v>
      </c>
      <c r="J124" s="31" t="str">
        <f>E23</f>
        <v xml:space="preserve"> </v>
      </c>
      <c r="K124" s="34"/>
      <c r="L124" s="37"/>
    </row>
    <row r="125" spans="2:12" s="1" customFormat="1" ht="15.2" customHeight="1">
      <c r="B125" s="33"/>
      <c r="C125" s="28" t="s">
        <v>28</v>
      </c>
      <c r="D125" s="34"/>
      <c r="E125" s="34"/>
      <c r="F125" s="26" t="str">
        <f>IF(E20="","",E20)</f>
        <v>Vyplň údaj</v>
      </c>
      <c r="G125" s="34"/>
      <c r="H125" s="34"/>
      <c r="I125" s="117" t="s">
        <v>32</v>
      </c>
      <c r="J125" s="31" t="str">
        <f>E26</f>
        <v xml:space="preserve"> </v>
      </c>
      <c r="K125" s="34"/>
      <c r="L125" s="37"/>
    </row>
    <row r="126" spans="2:12" s="1" customFormat="1" ht="10.35" customHeight="1">
      <c r="B126" s="33"/>
      <c r="C126" s="34"/>
      <c r="D126" s="34"/>
      <c r="E126" s="34"/>
      <c r="F126" s="34"/>
      <c r="G126" s="34"/>
      <c r="H126" s="34"/>
      <c r="I126" s="116"/>
      <c r="J126" s="34"/>
      <c r="K126" s="34"/>
      <c r="L126" s="37"/>
    </row>
    <row r="127" spans="2:20" s="10" customFormat="1" ht="29.25" customHeight="1">
      <c r="B127" s="169"/>
      <c r="C127" s="170" t="s">
        <v>120</v>
      </c>
      <c r="D127" s="171" t="s">
        <v>59</v>
      </c>
      <c r="E127" s="171" t="s">
        <v>55</v>
      </c>
      <c r="F127" s="171" t="s">
        <v>56</v>
      </c>
      <c r="G127" s="171" t="s">
        <v>121</v>
      </c>
      <c r="H127" s="171" t="s">
        <v>122</v>
      </c>
      <c r="I127" s="172" t="s">
        <v>123</v>
      </c>
      <c r="J127" s="171" t="s">
        <v>113</v>
      </c>
      <c r="K127" s="173" t="s">
        <v>124</v>
      </c>
      <c r="L127" s="174"/>
      <c r="M127" s="69" t="s">
        <v>1</v>
      </c>
      <c r="N127" s="70" t="s">
        <v>38</v>
      </c>
      <c r="O127" s="70" t="s">
        <v>125</v>
      </c>
      <c r="P127" s="70" t="s">
        <v>126</v>
      </c>
      <c r="Q127" s="70" t="s">
        <v>127</v>
      </c>
      <c r="R127" s="70" t="s">
        <v>128</v>
      </c>
      <c r="S127" s="70" t="s">
        <v>129</v>
      </c>
      <c r="T127" s="71" t="s">
        <v>130</v>
      </c>
    </row>
    <row r="128" spans="2:63" s="1" customFormat="1" ht="22.9" customHeight="1">
      <c r="B128" s="33"/>
      <c r="C128" s="76" t="s">
        <v>131</v>
      </c>
      <c r="D128" s="34"/>
      <c r="E128" s="34"/>
      <c r="F128" s="34"/>
      <c r="G128" s="34"/>
      <c r="H128" s="34"/>
      <c r="I128" s="116"/>
      <c r="J128" s="175">
        <f>BK128</f>
        <v>0</v>
      </c>
      <c r="K128" s="34"/>
      <c r="L128" s="37"/>
      <c r="M128" s="72"/>
      <c r="N128" s="73"/>
      <c r="O128" s="73"/>
      <c r="P128" s="176">
        <f>P129</f>
        <v>0</v>
      </c>
      <c r="Q128" s="73"/>
      <c r="R128" s="176">
        <f>R129</f>
        <v>15.5709264</v>
      </c>
      <c r="S128" s="73"/>
      <c r="T128" s="177">
        <f>T129</f>
        <v>0</v>
      </c>
      <c r="AT128" s="16" t="s">
        <v>73</v>
      </c>
      <c r="AU128" s="16" t="s">
        <v>115</v>
      </c>
      <c r="BK128" s="178">
        <f>BK129</f>
        <v>0</v>
      </c>
    </row>
    <row r="129" spans="2:63" s="11" customFormat="1" ht="25.9" customHeight="1">
      <c r="B129" s="179"/>
      <c r="C129" s="180"/>
      <c r="D129" s="181" t="s">
        <v>73</v>
      </c>
      <c r="E129" s="182" t="s">
        <v>132</v>
      </c>
      <c r="F129" s="182" t="s">
        <v>133</v>
      </c>
      <c r="G129" s="180"/>
      <c r="H129" s="180"/>
      <c r="I129" s="183"/>
      <c r="J129" s="184">
        <f>BK129</f>
        <v>0</v>
      </c>
      <c r="K129" s="180"/>
      <c r="L129" s="185"/>
      <c r="M129" s="186"/>
      <c r="N129" s="187"/>
      <c r="O129" s="187"/>
      <c r="P129" s="188">
        <f>P130+P168+P173+P186+P198+P231+P240</f>
        <v>0</v>
      </c>
      <c r="Q129" s="187"/>
      <c r="R129" s="188">
        <f>R130+R168+R173+R186+R198+R231+R240</f>
        <v>15.5709264</v>
      </c>
      <c r="S129" s="187"/>
      <c r="T129" s="189">
        <f>T130+T168+T173+T186+T198+T231+T240</f>
        <v>0</v>
      </c>
      <c r="AR129" s="190" t="s">
        <v>81</v>
      </c>
      <c r="AT129" s="191" t="s">
        <v>73</v>
      </c>
      <c r="AU129" s="191" t="s">
        <v>74</v>
      </c>
      <c r="AY129" s="190" t="s">
        <v>134</v>
      </c>
      <c r="BK129" s="192">
        <f>BK130+BK168+BK173+BK186+BK198+BK231+BK240</f>
        <v>0</v>
      </c>
    </row>
    <row r="130" spans="2:63" s="11" customFormat="1" ht="22.9" customHeight="1">
      <c r="B130" s="179"/>
      <c r="C130" s="180"/>
      <c r="D130" s="181" t="s">
        <v>73</v>
      </c>
      <c r="E130" s="193" t="s">
        <v>81</v>
      </c>
      <c r="F130" s="193" t="s">
        <v>135</v>
      </c>
      <c r="G130" s="180"/>
      <c r="H130" s="180"/>
      <c r="I130" s="183"/>
      <c r="J130" s="194">
        <f>BK130</f>
        <v>0</v>
      </c>
      <c r="K130" s="180"/>
      <c r="L130" s="185"/>
      <c r="M130" s="186"/>
      <c r="N130" s="187"/>
      <c r="O130" s="187"/>
      <c r="P130" s="188">
        <f>SUM(P131:P167)</f>
        <v>0</v>
      </c>
      <c r="Q130" s="187"/>
      <c r="R130" s="188">
        <f>SUM(R131:R167)</f>
        <v>4.156000000000001</v>
      </c>
      <c r="S130" s="187"/>
      <c r="T130" s="189">
        <f>SUM(T131:T167)</f>
        <v>0</v>
      </c>
      <c r="AR130" s="190" t="s">
        <v>81</v>
      </c>
      <c r="AT130" s="191" t="s">
        <v>73</v>
      </c>
      <c r="AU130" s="191" t="s">
        <v>81</v>
      </c>
      <c r="AY130" s="190" t="s">
        <v>134</v>
      </c>
      <c r="BK130" s="192">
        <f>SUM(BK131:BK167)</f>
        <v>0</v>
      </c>
    </row>
    <row r="131" spans="2:65" s="1" customFormat="1" ht="24" customHeight="1">
      <c r="B131" s="33"/>
      <c r="C131" s="195" t="s">
        <v>81</v>
      </c>
      <c r="D131" s="195" t="s">
        <v>136</v>
      </c>
      <c r="E131" s="196" t="s">
        <v>172</v>
      </c>
      <c r="F131" s="197" t="s">
        <v>173</v>
      </c>
      <c r="G131" s="198" t="s">
        <v>174</v>
      </c>
      <c r="H131" s="199">
        <v>3.12</v>
      </c>
      <c r="I131" s="200"/>
      <c r="J131" s="201">
        <f>ROUND(I131*H131,2)</f>
        <v>0</v>
      </c>
      <c r="K131" s="197" t="s">
        <v>140</v>
      </c>
      <c r="L131" s="37"/>
      <c r="M131" s="202" t="s">
        <v>1</v>
      </c>
      <c r="N131" s="203" t="s">
        <v>39</v>
      </c>
      <c r="O131" s="65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AR131" s="206" t="s">
        <v>141</v>
      </c>
      <c r="AT131" s="206" t="s">
        <v>136</v>
      </c>
      <c r="AU131" s="206" t="s">
        <v>83</v>
      </c>
      <c r="AY131" s="16" t="s">
        <v>134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6" t="s">
        <v>81</v>
      </c>
      <c r="BK131" s="207">
        <f>ROUND(I131*H131,2)</f>
        <v>0</v>
      </c>
      <c r="BL131" s="16" t="s">
        <v>141</v>
      </c>
      <c r="BM131" s="206" t="s">
        <v>175</v>
      </c>
    </row>
    <row r="132" spans="2:51" s="12" customFormat="1" ht="11.25">
      <c r="B132" s="208"/>
      <c r="C132" s="209"/>
      <c r="D132" s="210" t="s">
        <v>143</v>
      </c>
      <c r="E132" s="211" t="s">
        <v>1</v>
      </c>
      <c r="F132" s="212" t="s">
        <v>176</v>
      </c>
      <c r="G132" s="209"/>
      <c r="H132" s="211" t="s">
        <v>1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143</v>
      </c>
      <c r="AU132" s="218" t="s">
        <v>83</v>
      </c>
      <c r="AV132" s="12" t="s">
        <v>81</v>
      </c>
      <c r="AW132" s="12" t="s">
        <v>31</v>
      </c>
      <c r="AX132" s="12" t="s">
        <v>74</v>
      </c>
      <c r="AY132" s="218" t="s">
        <v>134</v>
      </c>
    </row>
    <row r="133" spans="2:51" s="13" customFormat="1" ht="11.25">
      <c r="B133" s="219"/>
      <c r="C133" s="220"/>
      <c r="D133" s="210" t="s">
        <v>143</v>
      </c>
      <c r="E133" s="221" t="s">
        <v>1</v>
      </c>
      <c r="F133" s="222" t="s">
        <v>177</v>
      </c>
      <c r="G133" s="220"/>
      <c r="H133" s="223">
        <v>3.12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143</v>
      </c>
      <c r="AU133" s="229" t="s">
        <v>83</v>
      </c>
      <c r="AV133" s="13" t="s">
        <v>83</v>
      </c>
      <c r="AW133" s="13" t="s">
        <v>31</v>
      </c>
      <c r="AX133" s="13" t="s">
        <v>74</v>
      </c>
      <c r="AY133" s="229" t="s">
        <v>134</v>
      </c>
    </row>
    <row r="134" spans="2:51" s="14" customFormat="1" ht="11.25">
      <c r="B134" s="230"/>
      <c r="C134" s="231"/>
      <c r="D134" s="210" t="s">
        <v>143</v>
      </c>
      <c r="E134" s="232" t="s">
        <v>1</v>
      </c>
      <c r="F134" s="233" t="s">
        <v>146</v>
      </c>
      <c r="G134" s="231"/>
      <c r="H134" s="234">
        <v>3.12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143</v>
      </c>
      <c r="AU134" s="240" t="s">
        <v>83</v>
      </c>
      <c r="AV134" s="14" t="s">
        <v>141</v>
      </c>
      <c r="AW134" s="14" t="s">
        <v>31</v>
      </c>
      <c r="AX134" s="14" t="s">
        <v>81</v>
      </c>
      <c r="AY134" s="240" t="s">
        <v>134</v>
      </c>
    </row>
    <row r="135" spans="2:65" s="1" customFormat="1" ht="24" customHeight="1">
      <c r="B135" s="33"/>
      <c r="C135" s="195" t="s">
        <v>83</v>
      </c>
      <c r="D135" s="195" t="s">
        <v>136</v>
      </c>
      <c r="E135" s="196" t="s">
        <v>178</v>
      </c>
      <c r="F135" s="197" t="s">
        <v>179</v>
      </c>
      <c r="G135" s="198" t="s">
        <v>174</v>
      </c>
      <c r="H135" s="199">
        <v>1.56</v>
      </c>
      <c r="I135" s="200"/>
      <c r="J135" s="201">
        <f>ROUND(I135*H135,2)</f>
        <v>0</v>
      </c>
      <c r="K135" s="197" t="s">
        <v>140</v>
      </c>
      <c r="L135" s="37"/>
      <c r="M135" s="202" t="s">
        <v>1</v>
      </c>
      <c r="N135" s="203" t="s">
        <v>39</v>
      </c>
      <c r="O135" s="65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206" t="s">
        <v>141</v>
      </c>
      <c r="AT135" s="206" t="s">
        <v>136</v>
      </c>
      <c r="AU135" s="206" t="s">
        <v>83</v>
      </c>
      <c r="AY135" s="16" t="s">
        <v>134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6" t="s">
        <v>81</v>
      </c>
      <c r="BK135" s="207">
        <f>ROUND(I135*H135,2)</f>
        <v>0</v>
      </c>
      <c r="BL135" s="16" t="s">
        <v>141</v>
      </c>
      <c r="BM135" s="206" t="s">
        <v>180</v>
      </c>
    </row>
    <row r="136" spans="2:51" s="13" customFormat="1" ht="11.25">
      <c r="B136" s="219"/>
      <c r="C136" s="220"/>
      <c r="D136" s="210" t="s">
        <v>143</v>
      </c>
      <c r="E136" s="221" t="s">
        <v>1</v>
      </c>
      <c r="F136" s="222" t="s">
        <v>181</v>
      </c>
      <c r="G136" s="220"/>
      <c r="H136" s="223">
        <v>1.56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143</v>
      </c>
      <c r="AU136" s="229" t="s">
        <v>83</v>
      </c>
      <c r="AV136" s="13" t="s">
        <v>83</v>
      </c>
      <c r="AW136" s="13" t="s">
        <v>31</v>
      </c>
      <c r="AX136" s="13" t="s">
        <v>74</v>
      </c>
      <c r="AY136" s="229" t="s">
        <v>134</v>
      </c>
    </row>
    <row r="137" spans="2:51" s="14" customFormat="1" ht="11.25">
      <c r="B137" s="230"/>
      <c r="C137" s="231"/>
      <c r="D137" s="210" t="s">
        <v>143</v>
      </c>
      <c r="E137" s="232" t="s">
        <v>1</v>
      </c>
      <c r="F137" s="233" t="s">
        <v>146</v>
      </c>
      <c r="G137" s="231"/>
      <c r="H137" s="234">
        <v>1.56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143</v>
      </c>
      <c r="AU137" s="240" t="s">
        <v>83</v>
      </c>
      <c r="AV137" s="14" t="s">
        <v>141</v>
      </c>
      <c r="AW137" s="14" t="s">
        <v>31</v>
      </c>
      <c r="AX137" s="14" t="s">
        <v>81</v>
      </c>
      <c r="AY137" s="240" t="s">
        <v>134</v>
      </c>
    </row>
    <row r="138" spans="2:65" s="1" customFormat="1" ht="24" customHeight="1">
      <c r="B138" s="33"/>
      <c r="C138" s="195" t="s">
        <v>155</v>
      </c>
      <c r="D138" s="195" t="s">
        <v>136</v>
      </c>
      <c r="E138" s="196" t="s">
        <v>182</v>
      </c>
      <c r="F138" s="197" t="s">
        <v>183</v>
      </c>
      <c r="G138" s="198" t="s">
        <v>174</v>
      </c>
      <c r="H138" s="199">
        <v>3.12</v>
      </c>
      <c r="I138" s="200"/>
      <c r="J138" s="201">
        <f>ROUND(I138*H138,2)</f>
        <v>0</v>
      </c>
      <c r="K138" s="197" t="s">
        <v>140</v>
      </c>
      <c r="L138" s="37"/>
      <c r="M138" s="202" t="s">
        <v>1</v>
      </c>
      <c r="N138" s="203" t="s">
        <v>39</v>
      </c>
      <c r="O138" s="65"/>
      <c r="P138" s="204">
        <f>O138*H138</f>
        <v>0</v>
      </c>
      <c r="Q138" s="204">
        <v>0</v>
      </c>
      <c r="R138" s="204">
        <f>Q138*H138</f>
        <v>0</v>
      </c>
      <c r="S138" s="204">
        <v>0</v>
      </c>
      <c r="T138" s="205">
        <f>S138*H138</f>
        <v>0</v>
      </c>
      <c r="AR138" s="206" t="s">
        <v>141</v>
      </c>
      <c r="AT138" s="206" t="s">
        <v>136</v>
      </c>
      <c r="AU138" s="206" t="s">
        <v>83</v>
      </c>
      <c r="AY138" s="16" t="s">
        <v>134</v>
      </c>
      <c r="BE138" s="207">
        <f>IF(N138="základní",J138,0)</f>
        <v>0</v>
      </c>
      <c r="BF138" s="207">
        <f>IF(N138="snížená",J138,0)</f>
        <v>0</v>
      </c>
      <c r="BG138" s="207">
        <f>IF(N138="zákl. přenesená",J138,0)</f>
        <v>0</v>
      </c>
      <c r="BH138" s="207">
        <f>IF(N138="sníž. přenesená",J138,0)</f>
        <v>0</v>
      </c>
      <c r="BI138" s="207">
        <f>IF(N138="nulová",J138,0)</f>
        <v>0</v>
      </c>
      <c r="BJ138" s="16" t="s">
        <v>81</v>
      </c>
      <c r="BK138" s="207">
        <f>ROUND(I138*H138,2)</f>
        <v>0</v>
      </c>
      <c r="BL138" s="16" t="s">
        <v>141</v>
      </c>
      <c r="BM138" s="206" t="s">
        <v>184</v>
      </c>
    </row>
    <row r="139" spans="2:51" s="12" customFormat="1" ht="11.25">
      <c r="B139" s="208"/>
      <c r="C139" s="209"/>
      <c r="D139" s="210" t="s">
        <v>143</v>
      </c>
      <c r="E139" s="211" t="s">
        <v>1</v>
      </c>
      <c r="F139" s="212" t="s">
        <v>185</v>
      </c>
      <c r="G139" s="209"/>
      <c r="H139" s="211" t="s">
        <v>1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143</v>
      </c>
      <c r="AU139" s="218" t="s">
        <v>83</v>
      </c>
      <c r="AV139" s="12" t="s">
        <v>81</v>
      </c>
      <c r="AW139" s="12" t="s">
        <v>31</v>
      </c>
      <c r="AX139" s="12" t="s">
        <v>74</v>
      </c>
      <c r="AY139" s="218" t="s">
        <v>134</v>
      </c>
    </row>
    <row r="140" spans="2:51" s="13" customFormat="1" ht="11.25">
      <c r="B140" s="219"/>
      <c r="C140" s="220"/>
      <c r="D140" s="210" t="s">
        <v>143</v>
      </c>
      <c r="E140" s="221" t="s">
        <v>1</v>
      </c>
      <c r="F140" s="222" t="s">
        <v>186</v>
      </c>
      <c r="G140" s="220"/>
      <c r="H140" s="223">
        <v>3.12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143</v>
      </c>
      <c r="AU140" s="229" t="s">
        <v>83</v>
      </c>
      <c r="AV140" s="13" t="s">
        <v>83</v>
      </c>
      <c r="AW140" s="13" t="s">
        <v>31</v>
      </c>
      <c r="AX140" s="13" t="s">
        <v>74</v>
      </c>
      <c r="AY140" s="229" t="s">
        <v>134</v>
      </c>
    </row>
    <row r="141" spans="2:51" s="14" customFormat="1" ht="11.25">
      <c r="B141" s="230"/>
      <c r="C141" s="231"/>
      <c r="D141" s="210" t="s">
        <v>143</v>
      </c>
      <c r="E141" s="232" t="s">
        <v>1</v>
      </c>
      <c r="F141" s="233" t="s">
        <v>146</v>
      </c>
      <c r="G141" s="231"/>
      <c r="H141" s="234">
        <v>3.12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143</v>
      </c>
      <c r="AU141" s="240" t="s">
        <v>83</v>
      </c>
      <c r="AV141" s="14" t="s">
        <v>141</v>
      </c>
      <c r="AW141" s="14" t="s">
        <v>31</v>
      </c>
      <c r="AX141" s="14" t="s">
        <v>81</v>
      </c>
      <c r="AY141" s="240" t="s">
        <v>134</v>
      </c>
    </row>
    <row r="142" spans="2:65" s="1" customFormat="1" ht="16.5" customHeight="1">
      <c r="B142" s="33"/>
      <c r="C142" s="195" t="s">
        <v>141</v>
      </c>
      <c r="D142" s="195" t="s">
        <v>136</v>
      </c>
      <c r="E142" s="196" t="s">
        <v>187</v>
      </c>
      <c r="F142" s="197" t="s">
        <v>188</v>
      </c>
      <c r="G142" s="198" t="s">
        <v>174</v>
      </c>
      <c r="H142" s="199">
        <v>3.12</v>
      </c>
      <c r="I142" s="200"/>
      <c r="J142" s="201">
        <f>ROUND(I142*H142,2)</f>
        <v>0</v>
      </c>
      <c r="K142" s="197" t="s">
        <v>140</v>
      </c>
      <c r="L142" s="37"/>
      <c r="M142" s="202" t="s">
        <v>1</v>
      </c>
      <c r="N142" s="203" t="s">
        <v>39</v>
      </c>
      <c r="O142" s="65"/>
      <c r="P142" s="204">
        <f>O142*H142</f>
        <v>0</v>
      </c>
      <c r="Q142" s="204">
        <v>0</v>
      </c>
      <c r="R142" s="204">
        <f>Q142*H142</f>
        <v>0</v>
      </c>
      <c r="S142" s="204">
        <v>0</v>
      </c>
      <c r="T142" s="205">
        <f>S142*H142</f>
        <v>0</v>
      </c>
      <c r="AR142" s="206" t="s">
        <v>141</v>
      </c>
      <c r="AT142" s="206" t="s">
        <v>136</v>
      </c>
      <c r="AU142" s="206" t="s">
        <v>83</v>
      </c>
      <c r="AY142" s="16" t="s">
        <v>134</v>
      </c>
      <c r="BE142" s="207">
        <f>IF(N142="základní",J142,0)</f>
        <v>0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6" t="s">
        <v>81</v>
      </c>
      <c r="BK142" s="207">
        <f>ROUND(I142*H142,2)</f>
        <v>0</v>
      </c>
      <c r="BL142" s="16" t="s">
        <v>141</v>
      </c>
      <c r="BM142" s="206" t="s">
        <v>189</v>
      </c>
    </row>
    <row r="143" spans="2:51" s="12" customFormat="1" ht="11.25">
      <c r="B143" s="208"/>
      <c r="C143" s="209"/>
      <c r="D143" s="210" t="s">
        <v>143</v>
      </c>
      <c r="E143" s="211" t="s">
        <v>1</v>
      </c>
      <c r="F143" s="212" t="s">
        <v>190</v>
      </c>
      <c r="G143" s="209"/>
      <c r="H143" s="211" t="s">
        <v>1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143</v>
      </c>
      <c r="AU143" s="218" t="s">
        <v>83</v>
      </c>
      <c r="AV143" s="12" t="s">
        <v>81</v>
      </c>
      <c r="AW143" s="12" t="s">
        <v>31</v>
      </c>
      <c r="AX143" s="12" t="s">
        <v>74</v>
      </c>
      <c r="AY143" s="218" t="s">
        <v>134</v>
      </c>
    </row>
    <row r="144" spans="2:51" s="13" customFormat="1" ht="11.25">
      <c r="B144" s="219"/>
      <c r="C144" s="220"/>
      <c r="D144" s="210" t="s">
        <v>143</v>
      </c>
      <c r="E144" s="221" t="s">
        <v>1</v>
      </c>
      <c r="F144" s="222" t="s">
        <v>186</v>
      </c>
      <c r="G144" s="220"/>
      <c r="H144" s="223">
        <v>3.12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143</v>
      </c>
      <c r="AU144" s="229" t="s">
        <v>83</v>
      </c>
      <c r="AV144" s="13" t="s">
        <v>83</v>
      </c>
      <c r="AW144" s="13" t="s">
        <v>31</v>
      </c>
      <c r="AX144" s="13" t="s">
        <v>74</v>
      </c>
      <c r="AY144" s="229" t="s">
        <v>134</v>
      </c>
    </row>
    <row r="145" spans="2:51" s="14" customFormat="1" ht="11.25">
      <c r="B145" s="230"/>
      <c r="C145" s="231"/>
      <c r="D145" s="210" t="s">
        <v>143</v>
      </c>
      <c r="E145" s="232" t="s">
        <v>1</v>
      </c>
      <c r="F145" s="233" t="s">
        <v>146</v>
      </c>
      <c r="G145" s="231"/>
      <c r="H145" s="234">
        <v>3.12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143</v>
      </c>
      <c r="AU145" s="240" t="s">
        <v>83</v>
      </c>
      <c r="AV145" s="14" t="s">
        <v>141</v>
      </c>
      <c r="AW145" s="14" t="s">
        <v>31</v>
      </c>
      <c r="AX145" s="14" t="s">
        <v>81</v>
      </c>
      <c r="AY145" s="240" t="s">
        <v>134</v>
      </c>
    </row>
    <row r="146" spans="2:65" s="1" customFormat="1" ht="24" customHeight="1">
      <c r="B146" s="33"/>
      <c r="C146" s="195" t="s">
        <v>191</v>
      </c>
      <c r="D146" s="195" t="s">
        <v>136</v>
      </c>
      <c r="E146" s="196" t="s">
        <v>192</v>
      </c>
      <c r="F146" s="197" t="s">
        <v>193</v>
      </c>
      <c r="G146" s="198" t="s">
        <v>151</v>
      </c>
      <c r="H146" s="199">
        <v>5.616</v>
      </c>
      <c r="I146" s="200"/>
      <c r="J146" s="201">
        <f>ROUND(I146*H146,2)</f>
        <v>0</v>
      </c>
      <c r="K146" s="197" t="s">
        <v>140</v>
      </c>
      <c r="L146" s="37"/>
      <c r="M146" s="202" t="s">
        <v>1</v>
      </c>
      <c r="N146" s="203" t="s">
        <v>39</v>
      </c>
      <c r="O146" s="65"/>
      <c r="P146" s="204">
        <f>O146*H146</f>
        <v>0</v>
      </c>
      <c r="Q146" s="204">
        <v>0</v>
      </c>
      <c r="R146" s="204">
        <f>Q146*H146</f>
        <v>0</v>
      </c>
      <c r="S146" s="204">
        <v>0</v>
      </c>
      <c r="T146" s="205">
        <f>S146*H146</f>
        <v>0</v>
      </c>
      <c r="AR146" s="206" t="s">
        <v>141</v>
      </c>
      <c r="AT146" s="206" t="s">
        <v>136</v>
      </c>
      <c r="AU146" s="206" t="s">
        <v>83</v>
      </c>
      <c r="AY146" s="16" t="s">
        <v>134</v>
      </c>
      <c r="BE146" s="207">
        <f>IF(N146="základní",J146,0)</f>
        <v>0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6" t="s">
        <v>81</v>
      </c>
      <c r="BK146" s="207">
        <f>ROUND(I146*H146,2)</f>
        <v>0</v>
      </c>
      <c r="BL146" s="16" t="s">
        <v>141</v>
      </c>
      <c r="BM146" s="206" t="s">
        <v>194</v>
      </c>
    </row>
    <row r="147" spans="2:51" s="12" customFormat="1" ht="11.25">
      <c r="B147" s="208"/>
      <c r="C147" s="209"/>
      <c r="D147" s="210" t="s">
        <v>143</v>
      </c>
      <c r="E147" s="211" t="s">
        <v>1</v>
      </c>
      <c r="F147" s="212" t="s">
        <v>190</v>
      </c>
      <c r="G147" s="209"/>
      <c r="H147" s="211" t="s">
        <v>1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143</v>
      </c>
      <c r="AU147" s="218" t="s">
        <v>83</v>
      </c>
      <c r="AV147" s="12" t="s">
        <v>81</v>
      </c>
      <c r="AW147" s="12" t="s">
        <v>31</v>
      </c>
      <c r="AX147" s="12" t="s">
        <v>74</v>
      </c>
      <c r="AY147" s="218" t="s">
        <v>134</v>
      </c>
    </row>
    <row r="148" spans="2:51" s="13" customFormat="1" ht="11.25">
      <c r="B148" s="219"/>
      <c r="C148" s="220"/>
      <c r="D148" s="210" t="s">
        <v>143</v>
      </c>
      <c r="E148" s="221" t="s">
        <v>1</v>
      </c>
      <c r="F148" s="222" t="s">
        <v>195</v>
      </c>
      <c r="G148" s="220"/>
      <c r="H148" s="223">
        <v>5.616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143</v>
      </c>
      <c r="AU148" s="229" t="s">
        <v>83</v>
      </c>
      <c r="AV148" s="13" t="s">
        <v>83</v>
      </c>
      <c r="AW148" s="13" t="s">
        <v>31</v>
      </c>
      <c r="AX148" s="13" t="s">
        <v>74</v>
      </c>
      <c r="AY148" s="229" t="s">
        <v>134</v>
      </c>
    </row>
    <row r="149" spans="2:51" s="14" customFormat="1" ht="11.25">
      <c r="B149" s="230"/>
      <c r="C149" s="231"/>
      <c r="D149" s="210" t="s">
        <v>143</v>
      </c>
      <c r="E149" s="232" t="s">
        <v>1</v>
      </c>
      <c r="F149" s="233" t="s">
        <v>146</v>
      </c>
      <c r="G149" s="231"/>
      <c r="H149" s="234">
        <v>5.616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143</v>
      </c>
      <c r="AU149" s="240" t="s">
        <v>83</v>
      </c>
      <c r="AV149" s="14" t="s">
        <v>141</v>
      </c>
      <c r="AW149" s="14" t="s">
        <v>31</v>
      </c>
      <c r="AX149" s="14" t="s">
        <v>81</v>
      </c>
      <c r="AY149" s="240" t="s">
        <v>134</v>
      </c>
    </row>
    <row r="150" spans="2:65" s="1" customFormat="1" ht="24" customHeight="1">
      <c r="B150" s="33"/>
      <c r="C150" s="195" t="s">
        <v>196</v>
      </c>
      <c r="D150" s="195" t="s">
        <v>136</v>
      </c>
      <c r="E150" s="196" t="s">
        <v>197</v>
      </c>
      <c r="F150" s="197" t="s">
        <v>198</v>
      </c>
      <c r="G150" s="198" t="s">
        <v>174</v>
      </c>
      <c r="H150" s="199">
        <v>1.08</v>
      </c>
      <c r="I150" s="200"/>
      <c r="J150" s="201">
        <f>ROUND(I150*H150,2)</f>
        <v>0</v>
      </c>
      <c r="K150" s="197" t="s">
        <v>140</v>
      </c>
      <c r="L150" s="37"/>
      <c r="M150" s="202" t="s">
        <v>1</v>
      </c>
      <c r="N150" s="203" t="s">
        <v>39</v>
      </c>
      <c r="O150" s="65"/>
      <c r="P150" s="204">
        <f>O150*H150</f>
        <v>0</v>
      </c>
      <c r="Q150" s="204">
        <v>0</v>
      </c>
      <c r="R150" s="204">
        <f>Q150*H150</f>
        <v>0</v>
      </c>
      <c r="S150" s="204">
        <v>0</v>
      </c>
      <c r="T150" s="205">
        <f>S150*H150</f>
        <v>0</v>
      </c>
      <c r="AR150" s="206" t="s">
        <v>141</v>
      </c>
      <c r="AT150" s="206" t="s">
        <v>136</v>
      </c>
      <c r="AU150" s="206" t="s">
        <v>83</v>
      </c>
      <c r="AY150" s="16" t="s">
        <v>134</v>
      </c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16" t="s">
        <v>81</v>
      </c>
      <c r="BK150" s="207">
        <f>ROUND(I150*H150,2)</f>
        <v>0</v>
      </c>
      <c r="BL150" s="16" t="s">
        <v>141</v>
      </c>
      <c r="BM150" s="206" t="s">
        <v>199</v>
      </c>
    </row>
    <row r="151" spans="2:51" s="12" customFormat="1" ht="11.25">
      <c r="B151" s="208"/>
      <c r="C151" s="209"/>
      <c r="D151" s="210" t="s">
        <v>143</v>
      </c>
      <c r="E151" s="211" t="s">
        <v>1</v>
      </c>
      <c r="F151" s="212" t="s">
        <v>200</v>
      </c>
      <c r="G151" s="209"/>
      <c r="H151" s="211" t="s">
        <v>1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143</v>
      </c>
      <c r="AU151" s="218" t="s">
        <v>83</v>
      </c>
      <c r="AV151" s="12" t="s">
        <v>81</v>
      </c>
      <c r="AW151" s="12" t="s">
        <v>31</v>
      </c>
      <c r="AX151" s="12" t="s">
        <v>74</v>
      </c>
      <c r="AY151" s="218" t="s">
        <v>134</v>
      </c>
    </row>
    <row r="152" spans="2:51" s="13" customFormat="1" ht="11.25">
      <c r="B152" s="219"/>
      <c r="C152" s="220"/>
      <c r="D152" s="210" t="s">
        <v>143</v>
      </c>
      <c r="E152" s="221" t="s">
        <v>1</v>
      </c>
      <c r="F152" s="222" t="s">
        <v>201</v>
      </c>
      <c r="G152" s="220"/>
      <c r="H152" s="223">
        <v>1.08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143</v>
      </c>
      <c r="AU152" s="229" t="s">
        <v>83</v>
      </c>
      <c r="AV152" s="13" t="s">
        <v>83</v>
      </c>
      <c r="AW152" s="13" t="s">
        <v>31</v>
      </c>
      <c r="AX152" s="13" t="s">
        <v>74</v>
      </c>
      <c r="AY152" s="229" t="s">
        <v>134</v>
      </c>
    </row>
    <row r="153" spans="2:51" s="14" customFormat="1" ht="11.25">
      <c r="B153" s="230"/>
      <c r="C153" s="231"/>
      <c r="D153" s="210" t="s">
        <v>143</v>
      </c>
      <c r="E153" s="232" t="s">
        <v>1</v>
      </c>
      <c r="F153" s="233" t="s">
        <v>146</v>
      </c>
      <c r="G153" s="231"/>
      <c r="H153" s="234">
        <v>1.08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143</v>
      </c>
      <c r="AU153" s="240" t="s">
        <v>83</v>
      </c>
      <c r="AV153" s="14" t="s">
        <v>141</v>
      </c>
      <c r="AW153" s="14" t="s">
        <v>31</v>
      </c>
      <c r="AX153" s="14" t="s">
        <v>81</v>
      </c>
      <c r="AY153" s="240" t="s">
        <v>134</v>
      </c>
    </row>
    <row r="154" spans="2:65" s="1" customFormat="1" ht="16.5" customHeight="1">
      <c r="B154" s="33"/>
      <c r="C154" s="244" t="s">
        <v>202</v>
      </c>
      <c r="D154" s="244" t="s">
        <v>203</v>
      </c>
      <c r="E154" s="245" t="s">
        <v>204</v>
      </c>
      <c r="F154" s="246" t="s">
        <v>205</v>
      </c>
      <c r="G154" s="247" t="s">
        <v>151</v>
      </c>
      <c r="H154" s="248">
        <v>2.117</v>
      </c>
      <c r="I154" s="249"/>
      <c r="J154" s="250">
        <f>ROUND(I154*H154,2)</f>
        <v>0</v>
      </c>
      <c r="K154" s="246" t="s">
        <v>140</v>
      </c>
      <c r="L154" s="251"/>
      <c r="M154" s="252" t="s">
        <v>1</v>
      </c>
      <c r="N154" s="253" t="s">
        <v>39</v>
      </c>
      <c r="O154" s="65"/>
      <c r="P154" s="204">
        <f>O154*H154</f>
        <v>0</v>
      </c>
      <c r="Q154" s="204">
        <v>1</v>
      </c>
      <c r="R154" s="204">
        <f>Q154*H154</f>
        <v>2.117</v>
      </c>
      <c r="S154" s="204">
        <v>0</v>
      </c>
      <c r="T154" s="205">
        <f>S154*H154</f>
        <v>0</v>
      </c>
      <c r="AR154" s="206" t="s">
        <v>206</v>
      </c>
      <c r="AT154" s="206" t="s">
        <v>203</v>
      </c>
      <c r="AU154" s="206" t="s">
        <v>83</v>
      </c>
      <c r="AY154" s="16" t="s">
        <v>134</v>
      </c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16" t="s">
        <v>81</v>
      </c>
      <c r="BK154" s="207">
        <f>ROUND(I154*H154,2)</f>
        <v>0</v>
      </c>
      <c r="BL154" s="16" t="s">
        <v>141</v>
      </c>
      <c r="BM154" s="206" t="s">
        <v>207</v>
      </c>
    </row>
    <row r="155" spans="2:51" s="12" customFormat="1" ht="11.25">
      <c r="B155" s="208"/>
      <c r="C155" s="209"/>
      <c r="D155" s="210" t="s">
        <v>143</v>
      </c>
      <c r="E155" s="211" t="s">
        <v>1</v>
      </c>
      <c r="F155" s="212" t="s">
        <v>200</v>
      </c>
      <c r="G155" s="209"/>
      <c r="H155" s="211" t="s">
        <v>1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143</v>
      </c>
      <c r="AU155" s="218" t="s">
        <v>83</v>
      </c>
      <c r="AV155" s="12" t="s">
        <v>81</v>
      </c>
      <c r="AW155" s="12" t="s">
        <v>31</v>
      </c>
      <c r="AX155" s="12" t="s">
        <v>74</v>
      </c>
      <c r="AY155" s="218" t="s">
        <v>134</v>
      </c>
    </row>
    <row r="156" spans="2:51" s="13" customFormat="1" ht="11.25">
      <c r="B156" s="219"/>
      <c r="C156" s="220"/>
      <c r="D156" s="210" t="s">
        <v>143</v>
      </c>
      <c r="E156" s="221" t="s">
        <v>1</v>
      </c>
      <c r="F156" s="222" t="s">
        <v>208</v>
      </c>
      <c r="G156" s="220"/>
      <c r="H156" s="223">
        <v>2.117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143</v>
      </c>
      <c r="AU156" s="229" t="s">
        <v>83</v>
      </c>
      <c r="AV156" s="13" t="s">
        <v>83</v>
      </c>
      <c r="AW156" s="13" t="s">
        <v>31</v>
      </c>
      <c r="AX156" s="13" t="s">
        <v>74</v>
      </c>
      <c r="AY156" s="229" t="s">
        <v>134</v>
      </c>
    </row>
    <row r="157" spans="2:51" s="14" customFormat="1" ht="11.25">
      <c r="B157" s="230"/>
      <c r="C157" s="231"/>
      <c r="D157" s="210" t="s">
        <v>143</v>
      </c>
      <c r="E157" s="232" t="s">
        <v>1</v>
      </c>
      <c r="F157" s="233" t="s">
        <v>146</v>
      </c>
      <c r="G157" s="231"/>
      <c r="H157" s="234">
        <v>2.117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143</v>
      </c>
      <c r="AU157" s="240" t="s">
        <v>83</v>
      </c>
      <c r="AV157" s="14" t="s">
        <v>141</v>
      </c>
      <c r="AW157" s="14" t="s">
        <v>31</v>
      </c>
      <c r="AX157" s="14" t="s">
        <v>81</v>
      </c>
      <c r="AY157" s="240" t="s">
        <v>134</v>
      </c>
    </row>
    <row r="158" spans="2:65" s="1" customFormat="1" ht="24" customHeight="1">
      <c r="B158" s="33"/>
      <c r="C158" s="195" t="s">
        <v>206</v>
      </c>
      <c r="D158" s="195" t="s">
        <v>136</v>
      </c>
      <c r="E158" s="196" t="s">
        <v>209</v>
      </c>
      <c r="F158" s="197" t="s">
        <v>210</v>
      </c>
      <c r="G158" s="198" t="s">
        <v>174</v>
      </c>
      <c r="H158" s="199">
        <v>1.009</v>
      </c>
      <c r="I158" s="200"/>
      <c r="J158" s="201">
        <f>ROUND(I158*H158,2)</f>
        <v>0</v>
      </c>
      <c r="K158" s="197" t="s">
        <v>140</v>
      </c>
      <c r="L158" s="37"/>
      <c r="M158" s="202" t="s">
        <v>1</v>
      </c>
      <c r="N158" s="203" t="s">
        <v>39</v>
      </c>
      <c r="O158" s="65"/>
      <c r="P158" s="204">
        <f>O158*H158</f>
        <v>0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AR158" s="206" t="s">
        <v>141</v>
      </c>
      <c r="AT158" s="206" t="s">
        <v>136</v>
      </c>
      <c r="AU158" s="206" t="s">
        <v>83</v>
      </c>
      <c r="AY158" s="16" t="s">
        <v>134</v>
      </c>
      <c r="BE158" s="207">
        <f>IF(N158="základní",J158,0)</f>
        <v>0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6" t="s">
        <v>81</v>
      </c>
      <c r="BK158" s="207">
        <f>ROUND(I158*H158,2)</f>
        <v>0</v>
      </c>
      <c r="BL158" s="16" t="s">
        <v>141</v>
      </c>
      <c r="BM158" s="206" t="s">
        <v>211</v>
      </c>
    </row>
    <row r="159" spans="2:51" s="12" customFormat="1" ht="22.5">
      <c r="B159" s="208"/>
      <c r="C159" s="209"/>
      <c r="D159" s="210" t="s">
        <v>143</v>
      </c>
      <c r="E159" s="211" t="s">
        <v>1</v>
      </c>
      <c r="F159" s="212" t="s">
        <v>212</v>
      </c>
      <c r="G159" s="209"/>
      <c r="H159" s="211" t="s">
        <v>1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143</v>
      </c>
      <c r="AU159" s="218" t="s">
        <v>83</v>
      </c>
      <c r="AV159" s="12" t="s">
        <v>81</v>
      </c>
      <c r="AW159" s="12" t="s">
        <v>31</v>
      </c>
      <c r="AX159" s="12" t="s">
        <v>74</v>
      </c>
      <c r="AY159" s="218" t="s">
        <v>134</v>
      </c>
    </row>
    <row r="160" spans="2:51" s="13" customFormat="1" ht="11.25">
      <c r="B160" s="219"/>
      <c r="C160" s="220"/>
      <c r="D160" s="210" t="s">
        <v>143</v>
      </c>
      <c r="E160" s="221" t="s">
        <v>1</v>
      </c>
      <c r="F160" s="222" t="s">
        <v>201</v>
      </c>
      <c r="G160" s="220"/>
      <c r="H160" s="223">
        <v>1.08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143</v>
      </c>
      <c r="AU160" s="229" t="s">
        <v>83</v>
      </c>
      <c r="AV160" s="13" t="s">
        <v>83</v>
      </c>
      <c r="AW160" s="13" t="s">
        <v>31</v>
      </c>
      <c r="AX160" s="13" t="s">
        <v>74</v>
      </c>
      <c r="AY160" s="229" t="s">
        <v>134</v>
      </c>
    </row>
    <row r="161" spans="2:51" s="13" customFormat="1" ht="11.25">
      <c r="B161" s="219"/>
      <c r="C161" s="220"/>
      <c r="D161" s="210" t="s">
        <v>143</v>
      </c>
      <c r="E161" s="221" t="s">
        <v>1</v>
      </c>
      <c r="F161" s="222" t="s">
        <v>213</v>
      </c>
      <c r="G161" s="220"/>
      <c r="H161" s="223">
        <v>-0.071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143</v>
      </c>
      <c r="AU161" s="229" t="s">
        <v>83</v>
      </c>
      <c r="AV161" s="13" t="s">
        <v>83</v>
      </c>
      <c r="AW161" s="13" t="s">
        <v>31</v>
      </c>
      <c r="AX161" s="13" t="s">
        <v>74</v>
      </c>
      <c r="AY161" s="229" t="s">
        <v>134</v>
      </c>
    </row>
    <row r="162" spans="2:51" s="14" customFormat="1" ht="11.25">
      <c r="B162" s="230"/>
      <c r="C162" s="231"/>
      <c r="D162" s="210" t="s">
        <v>143</v>
      </c>
      <c r="E162" s="232" t="s">
        <v>1</v>
      </c>
      <c r="F162" s="233" t="s">
        <v>146</v>
      </c>
      <c r="G162" s="231"/>
      <c r="H162" s="234">
        <v>1.0090000000000001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143</v>
      </c>
      <c r="AU162" s="240" t="s">
        <v>83</v>
      </c>
      <c r="AV162" s="14" t="s">
        <v>141</v>
      </c>
      <c r="AW162" s="14" t="s">
        <v>31</v>
      </c>
      <c r="AX162" s="14" t="s">
        <v>81</v>
      </c>
      <c r="AY162" s="240" t="s">
        <v>134</v>
      </c>
    </row>
    <row r="163" spans="2:65" s="1" customFormat="1" ht="16.5" customHeight="1">
      <c r="B163" s="33"/>
      <c r="C163" s="244" t="s">
        <v>214</v>
      </c>
      <c r="D163" s="244" t="s">
        <v>203</v>
      </c>
      <c r="E163" s="245" t="s">
        <v>215</v>
      </c>
      <c r="F163" s="246" t="s">
        <v>216</v>
      </c>
      <c r="G163" s="247" t="s">
        <v>151</v>
      </c>
      <c r="H163" s="248">
        <v>2.039</v>
      </c>
      <c r="I163" s="249"/>
      <c r="J163" s="250">
        <f>ROUND(I163*H163,2)</f>
        <v>0</v>
      </c>
      <c r="K163" s="246" t="s">
        <v>140</v>
      </c>
      <c r="L163" s="251"/>
      <c r="M163" s="252" t="s">
        <v>1</v>
      </c>
      <c r="N163" s="253" t="s">
        <v>39</v>
      </c>
      <c r="O163" s="65"/>
      <c r="P163" s="204">
        <f>O163*H163</f>
        <v>0</v>
      </c>
      <c r="Q163" s="204">
        <v>1</v>
      </c>
      <c r="R163" s="204">
        <f>Q163*H163</f>
        <v>2.039</v>
      </c>
      <c r="S163" s="204">
        <v>0</v>
      </c>
      <c r="T163" s="205">
        <f>S163*H163</f>
        <v>0</v>
      </c>
      <c r="AR163" s="206" t="s">
        <v>206</v>
      </c>
      <c r="AT163" s="206" t="s">
        <v>203</v>
      </c>
      <c r="AU163" s="206" t="s">
        <v>83</v>
      </c>
      <c r="AY163" s="16" t="s">
        <v>134</v>
      </c>
      <c r="BE163" s="207">
        <f>IF(N163="základní",J163,0)</f>
        <v>0</v>
      </c>
      <c r="BF163" s="207">
        <f>IF(N163="snížená",J163,0)</f>
        <v>0</v>
      </c>
      <c r="BG163" s="207">
        <f>IF(N163="zákl. přenesená",J163,0)</f>
        <v>0</v>
      </c>
      <c r="BH163" s="207">
        <f>IF(N163="sníž. přenesená",J163,0)</f>
        <v>0</v>
      </c>
      <c r="BI163" s="207">
        <f>IF(N163="nulová",J163,0)</f>
        <v>0</v>
      </c>
      <c r="BJ163" s="16" t="s">
        <v>81</v>
      </c>
      <c r="BK163" s="207">
        <f>ROUND(I163*H163,2)</f>
        <v>0</v>
      </c>
      <c r="BL163" s="16" t="s">
        <v>141</v>
      </c>
      <c r="BM163" s="206" t="s">
        <v>217</v>
      </c>
    </row>
    <row r="164" spans="2:51" s="12" customFormat="1" ht="22.5">
      <c r="B164" s="208"/>
      <c r="C164" s="209"/>
      <c r="D164" s="210" t="s">
        <v>143</v>
      </c>
      <c r="E164" s="211" t="s">
        <v>1</v>
      </c>
      <c r="F164" s="212" t="s">
        <v>212</v>
      </c>
      <c r="G164" s="209"/>
      <c r="H164" s="211" t="s">
        <v>1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143</v>
      </c>
      <c r="AU164" s="218" t="s">
        <v>83</v>
      </c>
      <c r="AV164" s="12" t="s">
        <v>81</v>
      </c>
      <c r="AW164" s="12" t="s">
        <v>31</v>
      </c>
      <c r="AX164" s="12" t="s">
        <v>74</v>
      </c>
      <c r="AY164" s="218" t="s">
        <v>134</v>
      </c>
    </row>
    <row r="165" spans="2:51" s="13" customFormat="1" ht="11.25">
      <c r="B165" s="219"/>
      <c r="C165" s="220"/>
      <c r="D165" s="210" t="s">
        <v>143</v>
      </c>
      <c r="E165" s="221" t="s">
        <v>1</v>
      </c>
      <c r="F165" s="222" t="s">
        <v>218</v>
      </c>
      <c r="G165" s="220"/>
      <c r="H165" s="223">
        <v>2.182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143</v>
      </c>
      <c r="AU165" s="229" t="s">
        <v>83</v>
      </c>
      <c r="AV165" s="13" t="s">
        <v>83</v>
      </c>
      <c r="AW165" s="13" t="s">
        <v>31</v>
      </c>
      <c r="AX165" s="13" t="s">
        <v>74</v>
      </c>
      <c r="AY165" s="229" t="s">
        <v>134</v>
      </c>
    </row>
    <row r="166" spans="2:51" s="13" customFormat="1" ht="11.25">
      <c r="B166" s="219"/>
      <c r="C166" s="220"/>
      <c r="D166" s="210" t="s">
        <v>143</v>
      </c>
      <c r="E166" s="221" t="s">
        <v>1</v>
      </c>
      <c r="F166" s="222" t="s">
        <v>219</v>
      </c>
      <c r="G166" s="220"/>
      <c r="H166" s="223">
        <v>-0.143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143</v>
      </c>
      <c r="AU166" s="229" t="s">
        <v>83</v>
      </c>
      <c r="AV166" s="13" t="s">
        <v>83</v>
      </c>
      <c r="AW166" s="13" t="s">
        <v>31</v>
      </c>
      <c r="AX166" s="13" t="s">
        <v>74</v>
      </c>
      <c r="AY166" s="229" t="s">
        <v>134</v>
      </c>
    </row>
    <row r="167" spans="2:51" s="14" customFormat="1" ht="11.25">
      <c r="B167" s="230"/>
      <c r="C167" s="231"/>
      <c r="D167" s="210" t="s">
        <v>143</v>
      </c>
      <c r="E167" s="232" t="s">
        <v>1</v>
      </c>
      <c r="F167" s="233" t="s">
        <v>146</v>
      </c>
      <c r="G167" s="231"/>
      <c r="H167" s="234">
        <v>2.039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143</v>
      </c>
      <c r="AU167" s="240" t="s">
        <v>83</v>
      </c>
      <c r="AV167" s="14" t="s">
        <v>141</v>
      </c>
      <c r="AW167" s="14" t="s">
        <v>31</v>
      </c>
      <c r="AX167" s="14" t="s">
        <v>81</v>
      </c>
      <c r="AY167" s="240" t="s">
        <v>134</v>
      </c>
    </row>
    <row r="168" spans="2:63" s="11" customFormat="1" ht="22.9" customHeight="1">
      <c r="B168" s="179"/>
      <c r="C168" s="180"/>
      <c r="D168" s="181" t="s">
        <v>73</v>
      </c>
      <c r="E168" s="193" t="s">
        <v>83</v>
      </c>
      <c r="F168" s="193" t="s">
        <v>220</v>
      </c>
      <c r="G168" s="180"/>
      <c r="H168" s="180"/>
      <c r="I168" s="183"/>
      <c r="J168" s="194">
        <f>BK168</f>
        <v>0</v>
      </c>
      <c r="K168" s="180"/>
      <c r="L168" s="185"/>
      <c r="M168" s="186"/>
      <c r="N168" s="187"/>
      <c r="O168" s="187"/>
      <c r="P168" s="188">
        <f>SUM(P169:P172)</f>
        <v>0</v>
      </c>
      <c r="Q168" s="187"/>
      <c r="R168" s="188">
        <f>SUM(R169:R172)</f>
        <v>0</v>
      </c>
      <c r="S168" s="187"/>
      <c r="T168" s="189">
        <f>SUM(T169:T172)</f>
        <v>0</v>
      </c>
      <c r="AR168" s="190" t="s">
        <v>81</v>
      </c>
      <c r="AT168" s="191" t="s">
        <v>73</v>
      </c>
      <c r="AU168" s="191" t="s">
        <v>81</v>
      </c>
      <c r="AY168" s="190" t="s">
        <v>134</v>
      </c>
      <c r="BK168" s="192">
        <f>SUM(BK169:BK172)</f>
        <v>0</v>
      </c>
    </row>
    <row r="169" spans="2:65" s="1" customFormat="1" ht="24" customHeight="1">
      <c r="B169" s="33"/>
      <c r="C169" s="195" t="s">
        <v>221</v>
      </c>
      <c r="D169" s="195" t="s">
        <v>136</v>
      </c>
      <c r="E169" s="196" t="s">
        <v>222</v>
      </c>
      <c r="F169" s="197" t="s">
        <v>223</v>
      </c>
      <c r="G169" s="198" t="s">
        <v>139</v>
      </c>
      <c r="H169" s="199">
        <v>2.4</v>
      </c>
      <c r="I169" s="200"/>
      <c r="J169" s="201">
        <f>ROUND(I169*H169,2)</f>
        <v>0</v>
      </c>
      <c r="K169" s="197" t="s">
        <v>140</v>
      </c>
      <c r="L169" s="37"/>
      <c r="M169" s="202" t="s">
        <v>1</v>
      </c>
      <c r="N169" s="203" t="s">
        <v>39</v>
      </c>
      <c r="O169" s="65"/>
      <c r="P169" s="204">
        <f>O169*H169</f>
        <v>0</v>
      </c>
      <c r="Q169" s="204">
        <v>0</v>
      </c>
      <c r="R169" s="204">
        <f>Q169*H169</f>
        <v>0</v>
      </c>
      <c r="S169" s="204">
        <v>0</v>
      </c>
      <c r="T169" s="205">
        <f>S169*H169</f>
        <v>0</v>
      </c>
      <c r="AR169" s="206" t="s">
        <v>141</v>
      </c>
      <c r="AT169" s="206" t="s">
        <v>136</v>
      </c>
      <c r="AU169" s="206" t="s">
        <v>83</v>
      </c>
      <c r="AY169" s="16" t="s">
        <v>134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6" t="s">
        <v>81</v>
      </c>
      <c r="BK169" s="207">
        <f>ROUND(I169*H169,2)</f>
        <v>0</v>
      </c>
      <c r="BL169" s="16" t="s">
        <v>141</v>
      </c>
      <c r="BM169" s="206" t="s">
        <v>224</v>
      </c>
    </row>
    <row r="170" spans="2:51" s="12" customFormat="1" ht="11.25">
      <c r="B170" s="208"/>
      <c r="C170" s="209"/>
      <c r="D170" s="210" t="s">
        <v>143</v>
      </c>
      <c r="E170" s="211" t="s">
        <v>1</v>
      </c>
      <c r="F170" s="212" t="s">
        <v>176</v>
      </c>
      <c r="G170" s="209"/>
      <c r="H170" s="211" t="s">
        <v>1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143</v>
      </c>
      <c r="AU170" s="218" t="s">
        <v>83</v>
      </c>
      <c r="AV170" s="12" t="s">
        <v>81</v>
      </c>
      <c r="AW170" s="12" t="s">
        <v>31</v>
      </c>
      <c r="AX170" s="12" t="s">
        <v>74</v>
      </c>
      <c r="AY170" s="218" t="s">
        <v>134</v>
      </c>
    </row>
    <row r="171" spans="2:51" s="13" customFormat="1" ht="11.25">
      <c r="B171" s="219"/>
      <c r="C171" s="220"/>
      <c r="D171" s="210" t="s">
        <v>143</v>
      </c>
      <c r="E171" s="221" t="s">
        <v>1</v>
      </c>
      <c r="F171" s="222" t="s">
        <v>225</v>
      </c>
      <c r="G171" s="220"/>
      <c r="H171" s="223">
        <v>2.4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143</v>
      </c>
      <c r="AU171" s="229" t="s">
        <v>83</v>
      </c>
      <c r="AV171" s="13" t="s">
        <v>83</v>
      </c>
      <c r="AW171" s="13" t="s">
        <v>31</v>
      </c>
      <c r="AX171" s="13" t="s">
        <v>74</v>
      </c>
      <c r="AY171" s="229" t="s">
        <v>134</v>
      </c>
    </row>
    <row r="172" spans="2:51" s="14" customFormat="1" ht="11.25">
      <c r="B172" s="230"/>
      <c r="C172" s="231"/>
      <c r="D172" s="210" t="s">
        <v>143</v>
      </c>
      <c r="E172" s="232" t="s">
        <v>1</v>
      </c>
      <c r="F172" s="233" t="s">
        <v>146</v>
      </c>
      <c r="G172" s="231"/>
      <c r="H172" s="234">
        <v>2.4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143</v>
      </c>
      <c r="AU172" s="240" t="s">
        <v>83</v>
      </c>
      <c r="AV172" s="14" t="s">
        <v>141</v>
      </c>
      <c r="AW172" s="14" t="s">
        <v>31</v>
      </c>
      <c r="AX172" s="14" t="s">
        <v>81</v>
      </c>
      <c r="AY172" s="240" t="s">
        <v>134</v>
      </c>
    </row>
    <row r="173" spans="2:63" s="11" customFormat="1" ht="22.9" customHeight="1">
      <c r="B173" s="179"/>
      <c r="C173" s="180"/>
      <c r="D173" s="181" t="s">
        <v>73</v>
      </c>
      <c r="E173" s="193" t="s">
        <v>141</v>
      </c>
      <c r="F173" s="193" t="s">
        <v>226</v>
      </c>
      <c r="G173" s="180"/>
      <c r="H173" s="180"/>
      <c r="I173" s="183"/>
      <c r="J173" s="194">
        <f>BK173</f>
        <v>0</v>
      </c>
      <c r="K173" s="180"/>
      <c r="L173" s="185"/>
      <c r="M173" s="186"/>
      <c r="N173" s="187"/>
      <c r="O173" s="187"/>
      <c r="P173" s="188">
        <f>SUM(P174:P185)</f>
        <v>0</v>
      </c>
      <c r="Q173" s="187"/>
      <c r="R173" s="188">
        <f>SUM(R174:R185)</f>
        <v>0.6176664</v>
      </c>
      <c r="S173" s="187"/>
      <c r="T173" s="189">
        <f>SUM(T174:T185)</f>
        <v>0</v>
      </c>
      <c r="AR173" s="190" t="s">
        <v>81</v>
      </c>
      <c r="AT173" s="191" t="s">
        <v>73</v>
      </c>
      <c r="AU173" s="191" t="s">
        <v>81</v>
      </c>
      <c r="AY173" s="190" t="s">
        <v>134</v>
      </c>
      <c r="BK173" s="192">
        <f>SUM(BK174:BK185)</f>
        <v>0</v>
      </c>
    </row>
    <row r="174" spans="2:65" s="1" customFormat="1" ht="16.5" customHeight="1">
      <c r="B174" s="33"/>
      <c r="C174" s="195" t="s">
        <v>227</v>
      </c>
      <c r="D174" s="195" t="s">
        <v>136</v>
      </c>
      <c r="E174" s="196" t="s">
        <v>228</v>
      </c>
      <c r="F174" s="197" t="s">
        <v>229</v>
      </c>
      <c r="G174" s="198" t="s">
        <v>174</v>
      </c>
      <c r="H174" s="199">
        <v>0.24</v>
      </c>
      <c r="I174" s="200"/>
      <c r="J174" s="201">
        <f>ROUND(I174*H174,2)</f>
        <v>0</v>
      </c>
      <c r="K174" s="197" t="s">
        <v>140</v>
      </c>
      <c r="L174" s="37"/>
      <c r="M174" s="202" t="s">
        <v>1</v>
      </c>
      <c r="N174" s="203" t="s">
        <v>39</v>
      </c>
      <c r="O174" s="65"/>
      <c r="P174" s="204">
        <f>O174*H174</f>
        <v>0</v>
      </c>
      <c r="Q174" s="204">
        <v>1.89077</v>
      </c>
      <c r="R174" s="204">
        <f>Q174*H174</f>
        <v>0.4537848</v>
      </c>
      <c r="S174" s="204">
        <v>0</v>
      </c>
      <c r="T174" s="205">
        <f>S174*H174</f>
        <v>0</v>
      </c>
      <c r="AR174" s="206" t="s">
        <v>141</v>
      </c>
      <c r="AT174" s="206" t="s">
        <v>136</v>
      </c>
      <c r="AU174" s="206" t="s">
        <v>83</v>
      </c>
      <c r="AY174" s="16" t="s">
        <v>134</v>
      </c>
      <c r="BE174" s="207">
        <f>IF(N174="základní",J174,0)</f>
        <v>0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6" t="s">
        <v>81</v>
      </c>
      <c r="BK174" s="207">
        <f>ROUND(I174*H174,2)</f>
        <v>0</v>
      </c>
      <c r="BL174" s="16" t="s">
        <v>141</v>
      </c>
      <c r="BM174" s="206" t="s">
        <v>230</v>
      </c>
    </row>
    <row r="175" spans="2:51" s="12" customFormat="1" ht="11.25">
      <c r="B175" s="208"/>
      <c r="C175" s="209"/>
      <c r="D175" s="210" t="s">
        <v>143</v>
      </c>
      <c r="E175" s="211" t="s">
        <v>1</v>
      </c>
      <c r="F175" s="212" t="s">
        <v>231</v>
      </c>
      <c r="G175" s="209"/>
      <c r="H175" s="211" t="s">
        <v>1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143</v>
      </c>
      <c r="AU175" s="218" t="s">
        <v>83</v>
      </c>
      <c r="AV175" s="12" t="s">
        <v>81</v>
      </c>
      <c r="AW175" s="12" t="s">
        <v>31</v>
      </c>
      <c r="AX175" s="12" t="s">
        <v>74</v>
      </c>
      <c r="AY175" s="218" t="s">
        <v>134</v>
      </c>
    </row>
    <row r="176" spans="2:51" s="13" customFormat="1" ht="11.25">
      <c r="B176" s="219"/>
      <c r="C176" s="220"/>
      <c r="D176" s="210" t="s">
        <v>143</v>
      </c>
      <c r="E176" s="221" t="s">
        <v>1</v>
      </c>
      <c r="F176" s="222" t="s">
        <v>232</v>
      </c>
      <c r="G176" s="220"/>
      <c r="H176" s="223">
        <v>0.24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143</v>
      </c>
      <c r="AU176" s="229" t="s">
        <v>83</v>
      </c>
      <c r="AV176" s="13" t="s">
        <v>83</v>
      </c>
      <c r="AW176" s="13" t="s">
        <v>31</v>
      </c>
      <c r="AX176" s="13" t="s">
        <v>74</v>
      </c>
      <c r="AY176" s="229" t="s">
        <v>134</v>
      </c>
    </row>
    <row r="177" spans="2:51" s="14" customFormat="1" ht="11.25">
      <c r="B177" s="230"/>
      <c r="C177" s="231"/>
      <c r="D177" s="210" t="s">
        <v>143</v>
      </c>
      <c r="E177" s="232" t="s">
        <v>1</v>
      </c>
      <c r="F177" s="233" t="s">
        <v>146</v>
      </c>
      <c r="G177" s="231"/>
      <c r="H177" s="234">
        <v>0.24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143</v>
      </c>
      <c r="AU177" s="240" t="s">
        <v>83</v>
      </c>
      <c r="AV177" s="14" t="s">
        <v>141</v>
      </c>
      <c r="AW177" s="14" t="s">
        <v>31</v>
      </c>
      <c r="AX177" s="14" t="s">
        <v>81</v>
      </c>
      <c r="AY177" s="240" t="s">
        <v>134</v>
      </c>
    </row>
    <row r="178" spans="2:65" s="1" customFormat="1" ht="24" customHeight="1">
      <c r="B178" s="33"/>
      <c r="C178" s="195" t="s">
        <v>233</v>
      </c>
      <c r="D178" s="195" t="s">
        <v>136</v>
      </c>
      <c r="E178" s="196" t="s">
        <v>234</v>
      </c>
      <c r="F178" s="197" t="s">
        <v>235</v>
      </c>
      <c r="G178" s="198" t="s">
        <v>174</v>
      </c>
      <c r="H178" s="199">
        <v>0.072</v>
      </c>
      <c r="I178" s="200"/>
      <c r="J178" s="201">
        <f>ROUND(I178*H178,2)</f>
        <v>0</v>
      </c>
      <c r="K178" s="197" t="s">
        <v>1</v>
      </c>
      <c r="L178" s="37"/>
      <c r="M178" s="202" t="s">
        <v>1</v>
      </c>
      <c r="N178" s="203" t="s">
        <v>39</v>
      </c>
      <c r="O178" s="65"/>
      <c r="P178" s="204">
        <f>O178*H178</f>
        <v>0</v>
      </c>
      <c r="Q178" s="204">
        <v>2.234</v>
      </c>
      <c r="R178" s="204">
        <f>Q178*H178</f>
        <v>0.160848</v>
      </c>
      <c r="S178" s="204">
        <v>0</v>
      </c>
      <c r="T178" s="205">
        <f>S178*H178</f>
        <v>0</v>
      </c>
      <c r="AR178" s="206" t="s">
        <v>141</v>
      </c>
      <c r="AT178" s="206" t="s">
        <v>136</v>
      </c>
      <c r="AU178" s="206" t="s">
        <v>83</v>
      </c>
      <c r="AY178" s="16" t="s">
        <v>134</v>
      </c>
      <c r="BE178" s="207">
        <f>IF(N178="základní",J178,0)</f>
        <v>0</v>
      </c>
      <c r="BF178" s="207">
        <f>IF(N178="snížená",J178,0)</f>
        <v>0</v>
      </c>
      <c r="BG178" s="207">
        <f>IF(N178="zákl. přenesená",J178,0)</f>
        <v>0</v>
      </c>
      <c r="BH178" s="207">
        <f>IF(N178="sníž. přenesená",J178,0)</f>
        <v>0</v>
      </c>
      <c r="BI178" s="207">
        <f>IF(N178="nulová",J178,0)</f>
        <v>0</v>
      </c>
      <c r="BJ178" s="16" t="s">
        <v>81</v>
      </c>
      <c r="BK178" s="207">
        <f>ROUND(I178*H178,2)</f>
        <v>0</v>
      </c>
      <c r="BL178" s="16" t="s">
        <v>141</v>
      </c>
      <c r="BM178" s="206" t="s">
        <v>236</v>
      </c>
    </row>
    <row r="179" spans="2:51" s="12" customFormat="1" ht="11.25">
      <c r="B179" s="208"/>
      <c r="C179" s="209"/>
      <c r="D179" s="210" t="s">
        <v>143</v>
      </c>
      <c r="E179" s="211" t="s">
        <v>1</v>
      </c>
      <c r="F179" s="212" t="s">
        <v>237</v>
      </c>
      <c r="G179" s="209"/>
      <c r="H179" s="211" t="s">
        <v>1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143</v>
      </c>
      <c r="AU179" s="218" t="s">
        <v>83</v>
      </c>
      <c r="AV179" s="12" t="s">
        <v>81</v>
      </c>
      <c r="AW179" s="12" t="s">
        <v>31</v>
      </c>
      <c r="AX179" s="12" t="s">
        <v>74</v>
      </c>
      <c r="AY179" s="218" t="s">
        <v>134</v>
      </c>
    </row>
    <row r="180" spans="2:51" s="13" customFormat="1" ht="11.25">
      <c r="B180" s="219"/>
      <c r="C180" s="220"/>
      <c r="D180" s="210" t="s">
        <v>143</v>
      </c>
      <c r="E180" s="221" t="s">
        <v>1</v>
      </c>
      <c r="F180" s="222" t="s">
        <v>238</v>
      </c>
      <c r="G180" s="220"/>
      <c r="H180" s="223">
        <v>0.072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143</v>
      </c>
      <c r="AU180" s="229" t="s">
        <v>83</v>
      </c>
      <c r="AV180" s="13" t="s">
        <v>83</v>
      </c>
      <c r="AW180" s="13" t="s">
        <v>31</v>
      </c>
      <c r="AX180" s="13" t="s">
        <v>74</v>
      </c>
      <c r="AY180" s="229" t="s">
        <v>134</v>
      </c>
    </row>
    <row r="181" spans="2:51" s="14" customFormat="1" ht="11.25">
      <c r="B181" s="230"/>
      <c r="C181" s="231"/>
      <c r="D181" s="210" t="s">
        <v>143</v>
      </c>
      <c r="E181" s="232" t="s">
        <v>1</v>
      </c>
      <c r="F181" s="233" t="s">
        <v>146</v>
      </c>
      <c r="G181" s="231"/>
      <c r="H181" s="234">
        <v>0.072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143</v>
      </c>
      <c r="AU181" s="240" t="s">
        <v>83</v>
      </c>
      <c r="AV181" s="14" t="s">
        <v>141</v>
      </c>
      <c r="AW181" s="14" t="s">
        <v>31</v>
      </c>
      <c r="AX181" s="14" t="s">
        <v>81</v>
      </c>
      <c r="AY181" s="240" t="s">
        <v>134</v>
      </c>
    </row>
    <row r="182" spans="2:65" s="1" customFormat="1" ht="24" customHeight="1">
      <c r="B182" s="33"/>
      <c r="C182" s="195" t="s">
        <v>239</v>
      </c>
      <c r="D182" s="195" t="s">
        <v>136</v>
      </c>
      <c r="E182" s="196" t="s">
        <v>240</v>
      </c>
      <c r="F182" s="197" t="s">
        <v>241</v>
      </c>
      <c r="G182" s="198" t="s">
        <v>139</v>
      </c>
      <c r="H182" s="199">
        <v>0.48</v>
      </c>
      <c r="I182" s="200"/>
      <c r="J182" s="201">
        <f>ROUND(I182*H182,2)</f>
        <v>0</v>
      </c>
      <c r="K182" s="197" t="s">
        <v>1</v>
      </c>
      <c r="L182" s="37"/>
      <c r="M182" s="202" t="s">
        <v>1</v>
      </c>
      <c r="N182" s="203" t="s">
        <v>39</v>
      </c>
      <c r="O182" s="65"/>
      <c r="P182" s="204">
        <f>O182*H182</f>
        <v>0</v>
      </c>
      <c r="Q182" s="204">
        <v>0.00632</v>
      </c>
      <c r="R182" s="204">
        <f>Q182*H182</f>
        <v>0.0030336</v>
      </c>
      <c r="S182" s="204">
        <v>0</v>
      </c>
      <c r="T182" s="205">
        <f>S182*H182</f>
        <v>0</v>
      </c>
      <c r="AR182" s="206" t="s">
        <v>141</v>
      </c>
      <c r="AT182" s="206" t="s">
        <v>136</v>
      </c>
      <c r="AU182" s="206" t="s">
        <v>83</v>
      </c>
      <c r="AY182" s="16" t="s">
        <v>134</v>
      </c>
      <c r="BE182" s="207">
        <f>IF(N182="základní",J182,0)</f>
        <v>0</v>
      </c>
      <c r="BF182" s="207">
        <f>IF(N182="snížená",J182,0)</f>
        <v>0</v>
      </c>
      <c r="BG182" s="207">
        <f>IF(N182="zákl. přenesená",J182,0)</f>
        <v>0</v>
      </c>
      <c r="BH182" s="207">
        <f>IF(N182="sníž. přenesená",J182,0)</f>
        <v>0</v>
      </c>
      <c r="BI182" s="207">
        <f>IF(N182="nulová",J182,0)</f>
        <v>0</v>
      </c>
      <c r="BJ182" s="16" t="s">
        <v>81</v>
      </c>
      <c r="BK182" s="207">
        <f>ROUND(I182*H182,2)</f>
        <v>0</v>
      </c>
      <c r="BL182" s="16" t="s">
        <v>141</v>
      </c>
      <c r="BM182" s="206" t="s">
        <v>242</v>
      </c>
    </row>
    <row r="183" spans="2:51" s="12" customFormat="1" ht="11.25">
      <c r="B183" s="208"/>
      <c r="C183" s="209"/>
      <c r="D183" s="210" t="s">
        <v>143</v>
      </c>
      <c r="E183" s="211" t="s">
        <v>1</v>
      </c>
      <c r="F183" s="212" t="s">
        <v>243</v>
      </c>
      <c r="G183" s="209"/>
      <c r="H183" s="211" t="s">
        <v>1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143</v>
      </c>
      <c r="AU183" s="218" t="s">
        <v>83</v>
      </c>
      <c r="AV183" s="12" t="s">
        <v>81</v>
      </c>
      <c r="AW183" s="12" t="s">
        <v>31</v>
      </c>
      <c r="AX183" s="12" t="s">
        <v>74</v>
      </c>
      <c r="AY183" s="218" t="s">
        <v>134</v>
      </c>
    </row>
    <row r="184" spans="2:51" s="13" customFormat="1" ht="11.25">
      <c r="B184" s="219"/>
      <c r="C184" s="220"/>
      <c r="D184" s="210" t="s">
        <v>143</v>
      </c>
      <c r="E184" s="221" t="s">
        <v>1</v>
      </c>
      <c r="F184" s="222" t="s">
        <v>244</v>
      </c>
      <c r="G184" s="220"/>
      <c r="H184" s="223">
        <v>0.48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143</v>
      </c>
      <c r="AU184" s="229" t="s">
        <v>83</v>
      </c>
      <c r="AV184" s="13" t="s">
        <v>83</v>
      </c>
      <c r="AW184" s="13" t="s">
        <v>31</v>
      </c>
      <c r="AX184" s="13" t="s">
        <v>74</v>
      </c>
      <c r="AY184" s="229" t="s">
        <v>134</v>
      </c>
    </row>
    <row r="185" spans="2:51" s="14" customFormat="1" ht="11.25">
      <c r="B185" s="230"/>
      <c r="C185" s="231"/>
      <c r="D185" s="210" t="s">
        <v>143</v>
      </c>
      <c r="E185" s="232" t="s">
        <v>1</v>
      </c>
      <c r="F185" s="233" t="s">
        <v>146</v>
      </c>
      <c r="G185" s="231"/>
      <c r="H185" s="234">
        <v>0.48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143</v>
      </c>
      <c r="AU185" s="240" t="s">
        <v>83</v>
      </c>
      <c r="AV185" s="14" t="s">
        <v>141</v>
      </c>
      <c r="AW185" s="14" t="s">
        <v>31</v>
      </c>
      <c r="AX185" s="14" t="s">
        <v>81</v>
      </c>
      <c r="AY185" s="240" t="s">
        <v>134</v>
      </c>
    </row>
    <row r="186" spans="2:63" s="11" customFormat="1" ht="22.9" customHeight="1">
      <c r="B186" s="179"/>
      <c r="C186" s="180"/>
      <c r="D186" s="181" t="s">
        <v>73</v>
      </c>
      <c r="E186" s="193" t="s">
        <v>191</v>
      </c>
      <c r="F186" s="193" t="s">
        <v>245</v>
      </c>
      <c r="G186" s="180"/>
      <c r="H186" s="180"/>
      <c r="I186" s="183"/>
      <c r="J186" s="194">
        <f>BK186</f>
        <v>0</v>
      </c>
      <c r="K186" s="180"/>
      <c r="L186" s="185"/>
      <c r="M186" s="186"/>
      <c r="N186" s="187"/>
      <c r="O186" s="187"/>
      <c r="P186" s="188">
        <f>SUM(P187:P197)</f>
        <v>0</v>
      </c>
      <c r="Q186" s="187"/>
      <c r="R186" s="188">
        <f>SUM(R187:R197)</f>
        <v>0.414</v>
      </c>
      <c r="S186" s="187"/>
      <c r="T186" s="189">
        <f>SUM(T187:T197)</f>
        <v>0</v>
      </c>
      <c r="AR186" s="190" t="s">
        <v>81</v>
      </c>
      <c r="AT186" s="191" t="s">
        <v>73</v>
      </c>
      <c r="AU186" s="191" t="s">
        <v>81</v>
      </c>
      <c r="AY186" s="190" t="s">
        <v>134</v>
      </c>
      <c r="BK186" s="192">
        <f>SUM(BK187:BK197)</f>
        <v>0</v>
      </c>
    </row>
    <row r="187" spans="2:65" s="1" customFormat="1" ht="24" customHeight="1">
      <c r="B187" s="33"/>
      <c r="C187" s="195" t="s">
        <v>246</v>
      </c>
      <c r="D187" s="195" t="s">
        <v>136</v>
      </c>
      <c r="E187" s="196" t="s">
        <v>247</v>
      </c>
      <c r="F187" s="197" t="s">
        <v>248</v>
      </c>
      <c r="G187" s="198" t="s">
        <v>139</v>
      </c>
      <c r="H187" s="199">
        <v>924</v>
      </c>
      <c r="I187" s="200"/>
      <c r="J187" s="201">
        <f>ROUND(I187*H187,2)</f>
        <v>0</v>
      </c>
      <c r="K187" s="197" t="s">
        <v>140</v>
      </c>
      <c r="L187" s="37"/>
      <c r="M187" s="202" t="s">
        <v>1</v>
      </c>
      <c r="N187" s="203" t="s">
        <v>39</v>
      </c>
      <c r="O187" s="65"/>
      <c r="P187" s="204">
        <f>O187*H187</f>
        <v>0</v>
      </c>
      <c r="Q187" s="204">
        <v>0</v>
      </c>
      <c r="R187" s="204">
        <f>Q187*H187</f>
        <v>0</v>
      </c>
      <c r="S187" s="204">
        <v>0</v>
      </c>
      <c r="T187" s="205">
        <f>S187*H187</f>
        <v>0</v>
      </c>
      <c r="AR187" s="206" t="s">
        <v>141</v>
      </c>
      <c r="AT187" s="206" t="s">
        <v>136</v>
      </c>
      <c r="AU187" s="206" t="s">
        <v>83</v>
      </c>
      <c r="AY187" s="16" t="s">
        <v>134</v>
      </c>
      <c r="BE187" s="207">
        <f>IF(N187="základní",J187,0)</f>
        <v>0</v>
      </c>
      <c r="BF187" s="207">
        <f>IF(N187="snížená",J187,0)</f>
        <v>0</v>
      </c>
      <c r="BG187" s="207">
        <f>IF(N187="zákl. přenesená",J187,0)</f>
        <v>0</v>
      </c>
      <c r="BH187" s="207">
        <f>IF(N187="sníž. přenesená",J187,0)</f>
        <v>0</v>
      </c>
      <c r="BI187" s="207">
        <f>IF(N187="nulová",J187,0)</f>
        <v>0</v>
      </c>
      <c r="BJ187" s="16" t="s">
        <v>81</v>
      </c>
      <c r="BK187" s="207">
        <f>ROUND(I187*H187,2)</f>
        <v>0</v>
      </c>
      <c r="BL187" s="16" t="s">
        <v>141</v>
      </c>
      <c r="BM187" s="206" t="s">
        <v>249</v>
      </c>
    </row>
    <row r="188" spans="2:51" s="12" customFormat="1" ht="11.25">
      <c r="B188" s="208"/>
      <c r="C188" s="209"/>
      <c r="D188" s="210" t="s">
        <v>143</v>
      </c>
      <c r="E188" s="211" t="s">
        <v>1</v>
      </c>
      <c r="F188" s="212" t="s">
        <v>250</v>
      </c>
      <c r="G188" s="209"/>
      <c r="H188" s="211" t="s">
        <v>1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143</v>
      </c>
      <c r="AU188" s="218" t="s">
        <v>83</v>
      </c>
      <c r="AV188" s="12" t="s">
        <v>81</v>
      </c>
      <c r="AW188" s="12" t="s">
        <v>31</v>
      </c>
      <c r="AX188" s="12" t="s">
        <v>74</v>
      </c>
      <c r="AY188" s="218" t="s">
        <v>134</v>
      </c>
    </row>
    <row r="189" spans="2:51" s="13" customFormat="1" ht="11.25">
      <c r="B189" s="219"/>
      <c r="C189" s="220"/>
      <c r="D189" s="210" t="s">
        <v>143</v>
      </c>
      <c r="E189" s="221" t="s">
        <v>1</v>
      </c>
      <c r="F189" s="222" t="s">
        <v>251</v>
      </c>
      <c r="G189" s="220"/>
      <c r="H189" s="223">
        <v>924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143</v>
      </c>
      <c r="AU189" s="229" t="s">
        <v>83</v>
      </c>
      <c r="AV189" s="13" t="s">
        <v>83</v>
      </c>
      <c r="AW189" s="13" t="s">
        <v>31</v>
      </c>
      <c r="AX189" s="13" t="s">
        <v>74</v>
      </c>
      <c r="AY189" s="229" t="s">
        <v>134</v>
      </c>
    </row>
    <row r="190" spans="2:51" s="14" customFormat="1" ht="11.25">
      <c r="B190" s="230"/>
      <c r="C190" s="231"/>
      <c r="D190" s="210" t="s">
        <v>143</v>
      </c>
      <c r="E190" s="232" t="s">
        <v>1</v>
      </c>
      <c r="F190" s="233" t="s">
        <v>146</v>
      </c>
      <c r="G190" s="231"/>
      <c r="H190" s="234">
        <v>924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143</v>
      </c>
      <c r="AU190" s="240" t="s">
        <v>83</v>
      </c>
      <c r="AV190" s="14" t="s">
        <v>141</v>
      </c>
      <c r="AW190" s="14" t="s">
        <v>31</v>
      </c>
      <c r="AX190" s="14" t="s">
        <v>81</v>
      </c>
      <c r="AY190" s="240" t="s">
        <v>134</v>
      </c>
    </row>
    <row r="191" spans="2:65" s="1" customFormat="1" ht="24" customHeight="1">
      <c r="B191" s="33"/>
      <c r="C191" s="195" t="s">
        <v>8</v>
      </c>
      <c r="D191" s="195" t="s">
        <v>136</v>
      </c>
      <c r="E191" s="196" t="s">
        <v>252</v>
      </c>
      <c r="F191" s="197" t="s">
        <v>253</v>
      </c>
      <c r="G191" s="198" t="s">
        <v>139</v>
      </c>
      <c r="H191" s="199">
        <v>880</v>
      </c>
      <c r="I191" s="200"/>
      <c r="J191" s="201">
        <f>ROUND(I191*H191,2)</f>
        <v>0</v>
      </c>
      <c r="K191" s="197" t="s">
        <v>140</v>
      </c>
      <c r="L191" s="37"/>
      <c r="M191" s="202" t="s">
        <v>1</v>
      </c>
      <c r="N191" s="203" t="s">
        <v>39</v>
      </c>
      <c r="O191" s="65"/>
      <c r="P191" s="204">
        <f>O191*H191</f>
        <v>0</v>
      </c>
      <c r="Q191" s="204">
        <v>0</v>
      </c>
      <c r="R191" s="204">
        <f>Q191*H191</f>
        <v>0</v>
      </c>
      <c r="S191" s="204">
        <v>0</v>
      </c>
      <c r="T191" s="205">
        <f>S191*H191</f>
        <v>0</v>
      </c>
      <c r="AR191" s="206" t="s">
        <v>141</v>
      </c>
      <c r="AT191" s="206" t="s">
        <v>136</v>
      </c>
      <c r="AU191" s="206" t="s">
        <v>83</v>
      </c>
      <c r="AY191" s="16" t="s">
        <v>134</v>
      </c>
      <c r="BE191" s="207">
        <f>IF(N191="základní",J191,0)</f>
        <v>0</v>
      </c>
      <c r="BF191" s="207">
        <f>IF(N191="snížená",J191,0)</f>
        <v>0</v>
      </c>
      <c r="BG191" s="207">
        <f>IF(N191="zákl. přenesená",J191,0)</f>
        <v>0</v>
      </c>
      <c r="BH191" s="207">
        <f>IF(N191="sníž. přenesená",J191,0)</f>
        <v>0</v>
      </c>
      <c r="BI191" s="207">
        <f>IF(N191="nulová",J191,0)</f>
        <v>0</v>
      </c>
      <c r="BJ191" s="16" t="s">
        <v>81</v>
      </c>
      <c r="BK191" s="207">
        <f>ROUND(I191*H191,2)</f>
        <v>0</v>
      </c>
      <c r="BL191" s="16" t="s">
        <v>141</v>
      </c>
      <c r="BM191" s="206" t="s">
        <v>254</v>
      </c>
    </row>
    <row r="192" spans="2:51" s="12" customFormat="1" ht="11.25">
      <c r="B192" s="208"/>
      <c r="C192" s="209"/>
      <c r="D192" s="210" t="s">
        <v>143</v>
      </c>
      <c r="E192" s="211" t="s">
        <v>1</v>
      </c>
      <c r="F192" s="212" t="s">
        <v>250</v>
      </c>
      <c r="G192" s="209"/>
      <c r="H192" s="211" t="s">
        <v>1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143</v>
      </c>
      <c r="AU192" s="218" t="s">
        <v>83</v>
      </c>
      <c r="AV192" s="12" t="s">
        <v>81</v>
      </c>
      <c r="AW192" s="12" t="s">
        <v>31</v>
      </c>
      <c r="AX192" s="12" t="s">
        <v>74</v>
      </c>
      <c r="AY192" s="218" t="s">
        <v>134</v>
      </c>
    </row>
    <row r="193" spans="2:51" s="13" customFormat="1" ht="11.25">
      <c r="B193" s="219"/>
      <c r="C193" s="220"/>
      <c r="D193" s="210" t="s">
        <v>143</v>
      </c>
      <c r="E193" s="221" t="s">
        <v>1</v>
      </c>
      <c r="F193" s="222" t="s">
        <v>145</v>
      </c>
      <c r="G193" s="220"/>
      <c r="H193" s="223">
        <v>880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143</v>
      </c>
      <c r="AU193" s="229" t="s">
        <v>83</v>
      </c>
      <c r="AV193" s="13" t="s">
        <v>83</v>
      </c>
      <c r="AW193" s="13" t="s">
        <v>31</v>
      </c>
      <c r="AX193" s="13" t="s">
        <v>74</v>
      </c>
      <c r="AY193" s="229" t="s">
        <v>134</v>
      </c>
    </row>
    <row r="194" spans="2:51" s="14" customFormat="1" ht="11.25">
      <c r="B194" s="230"/>
      <c r="C194" s="231"/>
      <c r="D194" s="210" t="s">
        <v>143</v>
      </c>
      <c r="E194" s="232" t="s">
        <v>1</v>
      </c>
      <c r="F194" s="233" t="s">
        <v>146</v>
      </c>
      <c r="G194" s="231"/>
      <c r="H194" s="234">
        <v>880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143</v>
      </c>
      <c r="AU194" s="240" t="s">
        <v>83</v>
      </c>
      <c r="AV194" s="14" t="s">
        <v>141</v>
      </c>
      <c r="AW194" s="14" t="s">
        <v>31</v>
      </c>
      <c r="AX194" s="14" t="s">
        <v>81</v>
      </c>
      <c r="AY194" s="240" t="s">
        <v>134</v>
      </c>
    </row>
    <row r="195" spans="2:65" s="1" customFormat="1" ht="16.5" customHeight="1">
      <c r="B195" s="33"/>
      <c r="C195" s="195" t="s">
        <v>255</v>
      </c>
      <c r="D195" s="195" t="s">
        <v>136</v>
      </c>
      <c r="E195" s="196" t="s">
        <v>256</v>
      </c>
      <c r="F195" s="197" t="s">
        <v>257</v>
      </c>
      <c r="G195" s="198" t="s">
        <v>258</v>
      </c>
      <c r="H195" s="199">
        <v>115</v>
      </c>
      <c r="I195" s="200"/>
      <c r="J195" s="201">
        <f>ROUND(I195*H195,2)</f>
        <v>0</v>
      </c>
      <c r="K195" s="197" t="s">
        <v>1</v>
      </c>
      <c r="L195" s="37"/>
      <c r="M195" s="202" t="s">
        <v>1</v>
      </c>
      <c r="N195" s="203" t="s">
        <v>39</v>
      </c>
      <c r="O195" s="65"/>
      <c r="P195" s="204">
        <f>O195*H195</f>
        <v>0</v>
      </c>
      <c r="Q195" s="204">
        <v>0.0036</v>
      </c>
      <c r="R195" s="204">
        <f>Q195*H195</f>
        <v>0.414</v>
      </c>
      <c r="S195" s="204">
        <v>0</v>
      </c>
      <c r="T195" s="205">
        <f>S195*H195</f>
        <v>0</v>
      </c>
      <c r="AR195" s="206" t="s">
        <v>141</v>
      </c>
      <c r="AT195" s="206" t="s">
        <v>136</v>
      </c>
      <c r="AU195" s="206" t="s">
        <v>83</v>
      </c>
      <c r="AY195" s="16" t="s">
        <v>134</v>
      </c>
      <c r="BE195" s="207">
        <f>IF(N195="základní",J195,0)</f>
        <v>0</v>
      </c>
      <c r="BF195" s="207">
        <f>IF(N195="snížená",J195,0)</f>
        <v>0</v>
      </c>
      <c r="BG195" s="207">
        <f>IF(N195="zákl. přenesená",J195,0)</f>
        <v>0</v>
      </c>
      <c r="BH195" s="207">
        <f>IF(N195="sníž. přenesená",J195,0)</f>
        <v>0</v>
      </c>
      <c r="BI195" s="207">
        <f>IF(N195="nulová",J195,0)</f>
        <v>0</v>
      </c>
      <c r="BJ195" s="16" t="s">
        <v>81</v>
      </c>
      <c r="BK195" s="207">
        <f>ROUND(I195*H195,2)</f>
        <v>0</v>
      </c>
      <c r="BL195" s="16" t="s">
        <v>141</v>
      </c>
      <c r="BM195" s="206" t="s">
        <v>259</v>
      </c>
    </row>
    <row r="196" spans="2:51" s="13" customFormat="1" ht="11.25">
      <c r="B196" s="219"/>
      <c r="C196" s="220"/>
      <c r="D196" s="210" t="s">
        <v>143</v>
      </c>
      <c r="E196" s="221" t="s">
        <v>1</v>
      </c>
      <c r="F196" s="222" t="s">
        <v>260</v>
      </c>
      <c r="G196" s="220"/>
      <c r="H196" s="223">
        <v>115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143</v>
      </c>
      <c r="AU196" s="229" t="s">
        <v>83</v>
      </c>
      <c r="AV196" s="13" t="s">
        <v>83</v>
      </c>
      <c r="AW196" s="13" t="s">
        <v>31</v>
      </c>
      <c r="AX196" s="13" t="s">
        <v>74</v>
      </c>
      <c r="AY196" s="229" t="s">
        <v>134</v>
      </c>
    </row>
    <row r="197" spans="2:51" s="14" customFormat="1" ht="11.25">
      <c r="B197" s="230"/>
      <c r="C197" s="231"/>
      <c r="D197" s="210" t="s">
        <v>143</v>
      </c>
      <c r="E197" s="232" t="s">
        <v>1</v>
      </c>
      <c r="F197" s="233" t="s">
        <v>146</v>
      </c>
      <c r="G197" s="231"/>
      <c r="H197" s="234">
        <v>115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143</v>
      </c>
      <c r="AU197" s="240" t="s">
        <v>83</v>
      </c>
      <c r="AV197" s="14" t="s">
        <v>141</v>
      </c>
      <c r="AW197" s="14" t="s">
        <v>31</v>
      </c>
      <c r="AX197" s="14" t="s">
        <v>81</v>
      </c>
      <c r="AY197" s="240" t="s">
        <v>134</v>
      </c>
    </row>
    <row r="198" spans="2:63" s="11" customFormat="1" ht="22.9" customHeight="1">
      <c r="B198" s="179"/>
      <c r="C198" s="180"/>
      <c r="D198" s="181" t="s">
        <v>73</v>
      </c>
      <c r="E198" s="193" t="s">
        <v>206</v>
      </c>
      <c r="F198" s="193" t="s">
        <v>261</v>
      </c>
      <c r="G198" s="180"/>
      <c r="H198" s="180"/>
      <c r="I198" s="183"/>
      <c r="J198" s="194">
        <f>BK198</f>
        <v>0</v>
      </c>
      <c r="K198" s="180"/>
      <c r="L198" s="185"/>
      <c r="M198" s="186"/>
      <c r="N198" s="187"/>
      <c r="O198" s="187"/>
      <c r="P198" s="188">
        <f>SUM(P199:P230)</f>
        <v>0</v>
      </c>
      <c r="Q198" s="187"/>
      <c r="R198" s="188">
        <f>SUM(R199:R230)</f>
        <v>4.19994</v>
      </c>
      <c r="S198" s="187"/>
      <c r="T198" s="189">
        <f>SUM(T199:T230)</f>
        <v>0</v>
      </c>
      <c r="AR198" s="190" t="s">
        <v>81</v>
      </c>
      <c r="AT198" s="191" t="s">
        <v>73</v>
      </c>
      <c r="AU198" s="191" t="s">
        <v>81</v>
      </c>
      <c r="AY198" s="190" t="s">
        <v>134</v>
      </c>
      <c r="BK198" s="192">
        <f>SUM(BK199:BK230)</f>
        <v>0</v>
      </c>
    </row>
    <row r="199" spans="2:65" s="1" customFormat="1" ht="24" customHeight="1">
      <c r="B199" s="33"/>
      <c r="C199" s="195" t="s">
        <v>262</v>
      </c>
      <c r="D199" s="195" t="s">
        <v>136</v>
      </c>
      <c r="E199" s="196" t="s">
        <v>263</v>
      </c>
      <c r="F199" s="197" t="s">
        <v>264</v>
      </c>
      <c r="G199" s="198" t="s">
        <v>258</v>
      </c>
      <c r="H199" s="199">
        <v>4</v>
      </c>
      <c r="I199" s="200"/>
      <c r="J199" s="201">
        <f>ROUND(I199*H199,2)</f>
        <v>0</v>
      </c>
      <c r="K199" s="197" t="s">
        <v>140</v>
      </c>
      <c r="L199" s="37"/>
      <c r="M199" s="202" t="s">
        <v>1</v>
      </c>
      <c r="N199" s="203" t="s">
        <v>39</v>
      </c>
      <c r="O199" s="65"/>
      <c r="P199" s="204">
        <f>O199*H199</f>
        <v>0</v>
      </c>
      <c r="Q199" s="204">
        <v>0.00268</v>
      </c>
      <c r="R199" s="204">
        <f>Q199*H199</f>
        <v>0.01072</v>
      </c>
      <c r="S199" s="204">
        <v>0</v>
      </c>
      <c r="T199" s="205">
        <f>S199*H199</f>
        <v>0</v>
      </c>
      <c r="AR199" s="206" t="s">
        <v>141</v>
      </c>
      <c r="AT199" s="206" t="s">
        <v>136</v>
      </c>
      <c r="AU199" s="206" t="s">
        <v>83</v>
      </c>
      <c r="AY199" s="16" t="s">
        <v>134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6" t="s">
        <v>81</v>
      </c>
      <c r="BK199" s="207">
        <f>ROUND(I199*H199,2)</f>
        <v>0</v>
      </c>
      <c r="BL199" s="16" t="s">
        <v>141</v>
      </c>
      <c r="BM199" s="206" t="s">
        <v>265</v>
      </c>
    </row>
    <row r="200" spans="2:51" s="12" customFormat="1" ht="11.25">
      <c r="B200" s="208"/>
      <c r="C200" s="209"/>
      <c r="D200" s="210" t="s">
        <v>143</v>
      </c>
      <c r="E200" s="211" t="s">
        <v>1</v>
      </c>
      <c r="F200" s="212" t="s">
        <v>266</v>
      </c>
      <c r="G200" s="209"/>
      <c r="H200" s="211" t="s">
        <v>1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143</v>
      </c>
      <c r="AU200" s="218" t="s">
        <v>83</v>
      </c>
      <c r="AV200" s="12" t="s">
        <v>81</v>
      </c>
      <c r="AW200" s="12" t="s">
        <v>31</v>
      </c>
      <c r="AX200" s="12" t="s">
        <v>74</v>
      </c>
      <c r="AY200" s="218" t="s">
        <v>134</v>
      </c>
    </row>
    <row r="201" spans="2:51" s="13" customFormat="1" ht="11.25">
      <c r="B201" s="219"/>
      <c r="C201" s="220"/>
      <c r="D201" s="210" t="s">
        <v>143</v>
      </c>
      <c r="E201" s="221" t="s">
        <v>1</v>
      </c>
      <c r="F201" s="222" t="s">
        <v>141</v>
      </c>
      <c r="G201" s="220"/>
      <c r="H201" s="223">
        <v>4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143</v>
      </c>
      <c r="AU201" s="229" t="s">
        <v>83</v>
      </c>
      <c r="AV201" s="13" t="s">
        <v>83</v>
      </c>
      <c r="AW201" s="13" t="s">
        <v>31</v>
      </c>
      <c r="AX201" s="13" t="s">
        <v>74</v>
      </c>
      <c r="AY201" s="229" t="s">
        <v>134</v>
      </c>
    </row>
    <row r="202" spans="2:51" s="14" customFormat="1" ht="11.25">
      <c r="B202" s="230"/>
      <c r="C202" s="231"/>
      <c r="D202" s="210" t="s">
        <v>143</v>
      </c>
      <c r="E202" s="232" t="s">
        <v>1</v>
      </c>
      <c r="F202" s="233" t="s">
        <v>146</v>
      </c>
      <c r="G202" s="231"/>
      <c r="H202" s="234">
        <v>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143</v>
      </c>
      <c r="AU202" s="240" t="s">
        <v>83</v>
      </c>
      <c r="AV202" s="14" t="s">
        <v>141</v>
      </c>
      <c r="AW202" s="14" t="s">
        <v>31</v>
      </c>
      <c r="AX202" s="14" t="s">
        <v>81</v>
      </c>
      <c r="AY202" s="240" t="s">
        <v>134</v>
      </c>
    </row>
    <row r="203" spans="2:65" s="1" customFormat="1" ht="24" customHeight="1">
      <c r="B203" s="33"/>
      <c r="C203" s="195" t="s">
        <v>267</v>
      </c>
      <c r="D203" s="195" t="s">
        <v>136</v>
      </c>
      <c r="E203" s="196" t="s">
        <v>268</v>
      </c>
      <c r="F203" s="197" t="s">
        <v>269</v>
      </c>
      <c r="G203" s="198" t="s">
        <v>270</v>
      </c>
      <c r="H203" s="199">
        <v>2</v>
      </c>
      <c r="I203" s="200"/>
      <c r="J203" s="201">
        <f>ROUND(I203*H203,2)</f>
        <v>0</v>
      </c>
      <c r="K203" s="197" t="s">
        <v>1</v>
      </c>
      <c r="L203" s="37"/>
      <c r="M203" s="202" t="s">
        <v>1</v>
      </c>
      <c r="N203" s="203" t="s">
        <v>39</v>
      </c>
      <c r="O203" s="65"/>
      <c r="P203" s="204">
        <f>O203*H203</f>
        <v>0</v>
      </c>
      <c r="Q203" s="204">
        <v>0</v>
      </c>
      <c r="R203" s="204">
        <f>Q203*H203</f>
        <v>0</v>
      </c>
      <c r="S203" s="204">
        <v>0</v>
      </c>
      <c r="T203" s="205">
        <f>S203*H203</f>
        <v>0</v>
      </c>
      <c r="AR203" s="206" t="s">
        <v>141</v>
      </c>
      <c r="AT203" s="206" t="s">
        <v>136</v>
      </c>
      <c r="AU203" s="206" t="s">
        <v>83</v>
      </c>
      <c r="AY203" s="16" t="s">
        <v>134</v>
      </c>
      <c r="BE203" s="207">
        <f>IF(N203="základní",J203,0)</f>
        <v>0</v>
      </c>
      <c r="BF203" s="207">
        <f>IF(N203="snížená",J203,0)</f>
        <v>0</v>
      </c>
      <c r="BG203" s="207">
        <f>IF(N203="zákl. přenesená",J203,0)</f>
        <v>0</v>
      </c>
      <c r="BH203" s="207">
        <f>IF(N203="sníž. přenesená",J203,0)</f>
        <v>0</v>
      </c>
      <c r="BI203" s="207">
        <f>IF(N203="nulová",J203,0)</f>
        <v>0</v>
      </c>
      <c r="BJ203" s="16" t="s">
        <v>81</v>
      </c>
      <c r="BK203" s="207">
        <f>ROUND(I203*H203,2)</f>
        <v>0</v>
      </c>
      <c r="BL203" s="16" t="s">
        <v>141</v>
      </c>
      <c r="BM203" s="206" t="s">
        <v>271</v>
      </c>
    </row>
    <row r="204" spans="2:51" s="12" customFormat="1" ht="11.25">
      <c r="B204" s="208"/>
      <c r="C204" s="209"/>
      <c r="D204" s="210" t="s">
        <v>143</v>
      </c>
      <c r="E204" s="211" t="s">
        <v>1</v>
      </c>
      <c r="F204" s="212" t="s">
        <v>272</v>
      </c>
      <c r="G204" s="209"/>
      <c r="H204" s="211" t="s">
        <v>1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143</v>
      </c>
      <c r="AU204" s="218" t="s">
        <v>83</v>
      </c>
      <c r="AV204" s="12" t="s">
        <v>81</v>
      </c>
      <c r="AW204" s="12" t="s">
        <v>31</v>
      </c>
      <c r="AX204" s="12" t="s">
        <v>74</v>
      </c>
      <c r="AY204" s="218" t="s">
        <v>134</v>
      </c>
    </row>
    <row r="205" spans="2:51" s="13" customFormat="1" ht="11.25">
      <c r="B205" s="219"/>
      <c r="C205" s="220"/>
      <c r="D205" s="210" t="s">
        <v>143</v>
      </c>
      <c r="E205" s="221" t="s">
        <v>1</v>
      </c>
      <c r="F205" s="222" t="s">
        <v>83</v>
      </c>
      <c r="G205" s="220"/>
      <c r="H205" s="223">
        <v>2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143</v>
      </c>
      <c r="AU205" s="229" t="s">
        <v>83</v>
      </c>
      <c r="AV205" s="13" t="s">
        <v>83</v>
      </c>
      <c r="AW205" s="13" t="s">
        <v>31</v>
      </c>
      <c r="AX205" s="13" t="s">
        <v>74</v>
      </c>
      <c r="AY205" s="229" t="s">
        <v>134</v>
      </c>
    </row>
    <row r="206" spans="2:51" s="14" customFormat="1" ht="11.25">
      <c r="B206" s="230"/>
      <c r="C206" s="231"/>
      <c r="D206" s="210" t="s">
        <v>143</v>
      </c>
      <c r="E206" s="232" t="s">
        <v>1</v>
      </c>
      <c r="F206" s="233" t="s">
        <v>146</v>
      </c>
      <c r="G206" s="231"/>
      <c r="H206" s="234">
        <v>2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143</v>
      </c>
      <c r="AU206" s="240" t="s">
        <v>83</v>
      </c>
      <c r="AV206" s="14" t="s">
        <v>141</v>
      </c>
      <c r="AW206" s="14" t="s">
        <v>31</v>
      </c>
      <c r="AX206" s="14" t="s">
        <v>81</v>
      </c>
      <c r="AY206" s="240" t="s">
        <v>134</v>
      </c>
    </row>
    <row r="207" spans="2:65" s="1" customFormat="1" ht="24" customHeight="1">
      <c r="B207" s="33"/>
      <c r="C207" s="195" t="s">
        <v>273</v>
      </c>
      <c r="D207" s="195" t="s">
        <v>136</v>
      </c>
      <c r="E207" s="196" t="s">
        <v>274</v>
      </c>
      <c r="F207" s="197" t="s">
        <v>275</v>
      </c>
      <c r="G207" s="198" t="s">
        <v>276</v>
      </c>
      <c r="H207" s="199">
        <v>2</v>
      </c>
      <c r="I207" s="200"/>
      <c r="J207" s="201">
        <f>ROUND(I207*H207,2)</f>
        <v>0</v>
      </c>
      <c r="K207" s="197" t="s">
        <v>140</v>
      </c>
      <c r="L207" s="37"/>
      <c r="M207" s="202" t="s">
        <v>1</v>
      </c>
      <c r="N207" s="203" t="s">
        <v>39</v>
      </c>
      <c r="O207" s="65"/>
      <c r="P207" s="204">
        <f>O207*H207</f>
        <v>0</v>
      </c>
      <c r="Q207" s="204">
        <v>0.14494</v>
      </c>
      <c r="R207" s="204">
        <f>Q207*H207</f>
        <v>0.28988</v>
      </c>
      <c r="S207" s="204">
        <v>0</v>
      </c>
      <c r="T207" s="205">
        <f>S207*H207</f>
        <v>0</v>
      </c>
      <c r="AR207" s="206" t="s">
        <v>141</v>
      </c>
      <c r="AT207" s="206" t="s">
        <v>136</v>
      </c>
      <c r="AU207" s="206" t="s">
        <v>83</v>
      </c>
      <c r="AY207" s="16" t="s">
        <v>134</v>
      </c>
      <c r="BE207" s="207">
        <f>IF(N207="základní",J207,0)</f>
        <v>0</v>
      </c>
      <c r="BF207" s="207">
        <f>IF(N207="snížená",J207,0)</f>
        <v>0</v>
      </c>
      <c r="BG207" s="207">
        <f>IF(N207="zákl. přenesená",J207,0)</f>
        <v>0</v>
      </c>
      <c r="BH207" s="207">
        <f>IF(N207="sníž. přenesená",J207,0)</f>
        <v>0</v>
      </c>
      <c r="BI207" s="207">
        <f>IF(N207="nulová",J207,0)</f>
        <v>0</v>
      </c>
      <c r="BJ207" s="16" t="s">
        <v>81</v>
      </c>
      <c r="BK207" s="207">
        <f>ROUND(I207*H207,2)</f>
        <v>0</v>
      </c>
      <c r="BL207" s="16" t="s">
        <v>141</v>
      </c>
      <c r="BM207" s="206" t="s">
        <v>277</v>
      </c>
    </row>
    <row r="208" spans="2:51" s="13" customFormat="1" ht="11.25">
      <c r="B208" s="219"/>
      <c r="C208" s="220"/>
      <c r="D208" s="210" t="s">
        <v>143</v>
      </c>
      <c r="E208" s="221" t="s">
        <v>1</v>
      </c>
      <c r="F208" s="222" t="s">
        <v>83</v>
      </c>
      <c r="G208" s="220"/>
      <c r="H208" s="223">
        <v>2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143</v>
      </c>
      <c r="AU208" s="229" t="s">
        <v>83</v>
      </c>
      <c r="AV208" s="13" t="s">
        <v>83</v>
      </c>
      <c r="AW208" s="13" t="s">
        <v>31</v>
      </c>
      <c r="AX208" s="13" t="s">
        <v>74</v>
      </c>
      <c r="AY208" s="229" t="s">
        <v>134</v>
      </c>
    </row>
    <row r="209" spans="2:51" s="14" customFormat="1" ht="11.25">
      <c r="B209" s="230"/>
      <c r="C209" s="231"/>
      <c r="D209" s="210" t="s">
        <v>143</v>
      </c>
      <c r="E209" s="232" t="s">
        <v>1</v>
      </c>
      <c r="F209" s="233" t="s">
        <v>146</v>
      </c>
      <c r="G209" s="231"/>
      <c r="H209" s="234">
        <v>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143</v>
      </c>
      <c r="AU209" s="240" t="s">
        <v>83</v>
      </c>
      <c r="AV209" s="14" t="s">
        <v>141</v>
      </c>
      <c r="AW209" s="14" t="s">
        <v>31</v>
      </c>
      <c r="AX209" s="14" t="s">
        <v>81</v>
      </c>
      <c r="AY209" s="240" t="s">
        <v>134</v>
      </c>
    </row>
    <row r="210" spans="2:65" s="1" customFormat="1" ht="16.5" customHeight="1">
      <c r="B210" s="33"/>
      <c r="C210" s="244" t="s">
        <v>278</v>
      </c>
      <c r="D210" s="244" t="s">
        <v>203</v>
      </c>
      <c r="E210" s="245" t="s">
        <v>279</v>
      </c>
      <c r="F210" s="246" t="s">
        <v>280</v>
      </c>
      <c r="G210" s="247" t="s">
        <v>276</v>
      </c>
      <c r="H210" s="248">
        <v>2</v>
      </c>
      <c r="I210" s="249"/>
      <c r="J210" s="250">
        <f>ROUND(I210*H210,2)</f>
        <v>0</v>
      </c>
      <c r="K210" s="246" t="s">
        <v>140</v>
      </c>
      <c r="L210" s="251"/>
      <c r="M210" s="252" t="s">
        <v>1</v>
      </c>
      <c r="N210" s="253" t="s">
        <v>39</v>
      </c>
      <c r="O210" s="65"/>
      <c r="P210" s="204">
        <f>O210*H210</f>
        <v>0</v>
      </c>
      <c r="Q210" s="204">
        <v>0.0506</v>
      </c>
      <c r="R210" s="204">
        <f>Q210*H210</f>
        <v>0.1012</v>
      </c>
      <c r="S210" s="204">
        <v>0</v>
      </c>
      <c r="T210" s="205">
        <f>S210*H210</f>
        <v>0</v>
      </c>
      <c r="AR210" s="206" t="s">
        <v>206</v>
      </c>
      <c r="AT210" s="206" t="s">
        <v>203</v>
      </c>
      <c r="AU210" s="206" t="s">
        <v>83</v>
      </c>
      <c r="AY210" s="16" t="s">
        <v>134</v>
      </c>
      <c r="BE210" s="207">
        <f>IF(N210="základní",J210,0)</f>
        <v>0</v>
      </c>
      <c r="BF210" s="207">
        <f>IF(N210="snížená",J210,0)</f>
        <v>0</v>
      </c>
      <c r="BG210" s="207">
        <f>IF(N210="zákl. přenesená",J210,0)</f>
        <v>0</v>
      </c>
      <c r="BH210" s="207">
        <f>IF(N210="sníž. přenesená",J210,0)</f>
        <v>0</v>
      </c>
      <c r="BI210" s="207">
        <f>IF(N210="nulová",J210,0)</f>
        <v>0</v>
      </c>
      <c r="BJ210" s="16" t="s">
        <v>81</v>
      </c>
      <c r="BK210" s="207">
        <f>ROUND(I210*H210,2)</f>
        <v>0</v>
      </c>
      <c r="BL210" s="16" t="s">
        <v>141</v>
      </c>
      <c r="BM210" s="206" t="s">
        <v>281</v>
      </c>
    </row>
    <row r="211" spans="2:51" s="13" customFormat="1" ht="11.25">
      <c r="B211" s="219"/>
      <c r="C211" s="220"/>
      <c r="D211" s="210" t="s">
        <v>143</v>
      </c>
      <c r="E211" s="221" t="s">
        <v>1</v>
      </c>
      <c r="F211" s="222" t="s">
        <v>83</v>
      </c>
      <c r="G211" s="220"/>
      <c r="H211" s="223">
        <v>2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143</v>
      </c>
      <c r="AU211" s="229" t="s">
        <v>83</v>
      </c>
      <c r="AV211" s="13" t="s">
        <v>83</v>
      </c>
      <c r="AW211" s="13" t="s">
        <v>31</v>
      </c>
      <c r="AX211" s="13" t="s">
        <v>74</v>
      </c>
      <c r="AY211" s="229" t="s">
        <v>134</v>
      </c>
    </row>
    <row r="212" spans="2:51" s="14" customFormat="1" ht="11.25">
      <c r="B212" s="230"/>
      <c r="C212" s="231"/>
      <c r="D212" s="210" t="s">
        <v>143</v>
      </c>
      <c r="E212" s="232" t="s">
        <v>1</v>
      </c>
      <c r="F212" s="233" t="s">
        <v>146</v>
      </c>
      <c r="G212" s="231"/>
      <c r="H212" s="234">
        <v>2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143</v>
      </c>
      <c r="AU212" s="240" t="s">
        <v>83</v>
      </c>
      <c r="AV212" s="14" t="s">
        <v>141</v>
      </c>
      <c r="AW212" s="14" t="s">
        <v>31</v>
      </c>
      <c r="AX212" s="14" t="s">
        <v>81</v>
      </c>
      <c r="AY212" s="240" t="s">
        <v>134</v>
      </c>
    </row>
    <row r="213" spans="2:65" s="1" customFormat="1" ht="24" customHeight="1">
      <c r="B213" s="33"/>
      <c r="C213" s="244" t="s">
        <v>7</v>
      </c>
      <c r="D213" s="244" t="s">
        <v>203</v>
      </c>
      <c r="E213" s="245" t="s">
        <v>282</v>
      </c>
      <c r="F213" s="246" t="s">
        <v>283</v>
      </c>
      <c r="G213" s="247" t="s">
        <v>276</v>
      </c>
      <c r="H213" s="248">
        <v>2.02</v>
      </c>
      <c r="I213" s="249"/>
      <c r="J213" s="250">
        <f>ROUND(I213*H213,2)</f>
        <v>0</v>
      </c>
      <c r="K213" s="246" t="s">
        <v>140</v>
      </c>
      <c r="L213" s="251"/>
      <c r="M213" s="252" t="s">
        <v>1</v>
      </c>
      <c r="N213" s="253" t="s">
        <v>39</v>
      </c>
      <c r="O213" s="65"/>
      <c r="P213" s="204">
        <f>O213*H213</f>
        <v>0</v>
      </c>
      <c r="Q213" s="204">
        <v>0.072</v>
      </c>
      <c r="R213" s="204">
        <f>Q213*H213</f>
        <v>0.14543999999999999</v>
      </c>
      <c r="S213" s="204">
        <v>0</v>
      </c>
      <c r="T213" s="205">
        <f>S213*H213</f>
        <v>0</v>
      </c>
      <c r="AR213" s="206" t="s">
        <v>206</v>
      </c>
      <c r="AT213" s="206" t="s">
        <v>203</v>
      </c>
      <c r="AU213" s="206" t="s">
        <v>83</v>
      </c>
      <c r="AY213" s="16" t="s">
        <v>134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6" t="s">
        <v>81</v>
      </c>
      <c r="BK213" s="207">
        <f>ROUND(I213*H213,2)</f>
        <v>0</v>
      </c>
      <c r="BL213" s="16" t="s">
        <v>141</v>
      </c>
      <c r="BM213" s="206" t="s">
        <v>284</v>
      </c>
    </row>
    <row r="214" spans="2:51" s="13" customFormat="1" ht="11.25">
      <c r="B214" s="219"/>
      <c r="C214" s="220"/>
      <c r="D214" s="210" t="s">
        <v>143</v>
      </c>
      <c r="E214" s="221" t="s">
        <v>1</v>
      </c>
      <c r="F214" s="222" t="s">
        <v>285</v>
      </c>
      <c r="G214" s="220"/>
      <c r="H214" s="223">
        <v>2.02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143</v>
      </c>
      <c r="AU214" s="229" t="s">
        <v>83</v>
      </c>
      <c r="AV214" s="13" t="s">
        <v>83</v>
      </c>
      <c r="AW214" s="13" t="s">
        <v>31</v>
      </c>
      <c r="AX214" s="13" t="s">
        <v>74</v>
      </c>
      <c r="AY214" s="229" t="s">
        <v>134</v>
      </c>
    </row>
    <row r="215" spans="2:51" s="14" customFormat="1" ht="11.25">
      <c r="B215" s="230"/>
      <c r="C215" s="231"/>
      <c r="D215" s="210" t="s">
        <v>143</v>
      </c>
      <c r="E215" s="232" t="s">
        <v>1</v>
      </c>
      <c r="F215" s="233" t="s">
        <v>146</v>
      </c>
      <c r="G215" s="231"/>
      <c r="H215" s="234">
        <v>2.02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143</v>
      </c>
      <c r="AU215" s="240" t="s">
        <v>83</v>
      </c>
      <c r="AV215" s="14" t="s">
        <v>141</v>
      </c>
      <c r="AW215" s="14" t="s">
        <v>31</v>
      </c>
      <c r="AX215" s="14" t="s">
        <v>81</v>
      </c>
      <c r="AY215" s="240" t="s">
        <v>134</v>
      </c>
    </row>
    <row r="216" spans="2:65" s="1" customFormat="1" ht="16.5" customHeight="1">
      <c r="B216" s="33"/>
      <c r="C216" s="244" t="s">
        <v>286</v>
      </c>
      <c r="D216" s="244" t="s">
        <v>203</v>
      </c>
      <c r="E216" s="245" t="s">
        <v>287</v>
      </c>
      <c r="F216" s="246" t="s">
        <v>288</v>
      </c>
      <c r="G216" s="247" t="s">
        <v>276</v>
      </c>
      <c r="H216" s="248">
        <v>2.02</v>
      </c>
      <c r="I216" s="249"/>
      <c r="J216" s="250">
        <f>ROUND(I216*H216,2)</f>
        <v>0</v>
      </c>
      <c r="K216" s="246" t="s">
        <v>140</v>
      </c>
      <c r="L216" s="251"/>
      <c r="M216" s="252" t="s">
        <v>1</v>
      </c>
      <c r="N216" s="253" t="s">
        <v>39</v>
      </c>
      <c r="O216" s="65"/>
      <c r="P216" s="204">
        <f>O216*H216</f>
        <v>0</v>
      </c>
      <c r="Q216" s="204">
        <v>0.058</v>
      </c>
      <c r="R216" s="204">
        <f>Q216*H216</f>
        <v>0.11716</v>
      </c>
      <c r="S216" s="204">
        <v>0</v>
      </c>
      <c r="T216" s="205">
        <f>S216*H216</f>
        <v>0</v>
      </c>
      <c r="AR216" s="206" t="s">
        <v>206</v>
      </c>
      <c r="AT216" s="206" t="s">
        <v>203</v>
      </c>
      <c r="AU216" s="206" t="s">
        <v>83</v>
      </c>
      <c r="AY216" s="16" t="s">
        <v>134</v>
      </c>
      <c r="BE216" s="207">
        <f>IF(N216="základní",J216,0)</f>
        <v>0</v>
      </c>
      <c r="BF216" s="207">
        <f>IF(N216="snížená",J216,0)</f>
        <v>0</v>
      </c>
      <c r="BG216" s="207">
        <f>IF(N216="zákl. přenesená",J216,0)</f>
        <v>0</v>
      </c>
      <c r="BH216" s="207">
        <f>IF(N216="sníž. přenesená",J216,0)</f>
        <v>0</v>
      </c>
      <c r="BI216" s="207">
        <f>IF(N216="nulová",J216,0)</f>
        <v>0</v>
      </c>
      <c r="BJ216" s="16" t="s">
        <v>81</v>
      </c>
      <c r="BK216" s="207">
        <f>ROUND(I216*H216,2)</f>
        <v>0</v>
      </c>
      <c r="BL216" s="16" t="s">
        <v>141</v>
      </c>
      <c r="BM216" s="206" t="s">
        <v>289</v>
      </c>
    </row>
    <row r="217" spans="2:65" s="1" customFormat="1" ht="16.5" customHeight="1">
      <c r="B217" s="33"/>
      <c r="C217" s="244" t="s">
        <v>290</v>
      </c>
      <c r="D217" s="244" t="s">
        <v>203</v>
      </c>
      <c r="E217" s="245" t="s">
        <v>291</v>
      </c>
      <c r="F217" s="246" t="s">
        <v>292</v>
      </c>
      <c r="G217" s="247" t="s">
        <v>276</v>
      </c>
      <c r="H217" s="248">
        <v>2.02</v>
      </c>
      <c r="I217" s="249"/>
      <c r="J217" s="250">
        <f>ROUND(I217*H217,2)</f>
        <v>0</v>
      </c>
      <c r="K217" s="246" t="s">
        <v>140</v>
      </c>
      <c r="L217" s="251"/>
      <c r="M217" s="252" t="s">
        <v>1</v>
      </c>
      <c r="N217" s="253" t="s">
        <v>39</v>
      </c>
      <c r="O217" s="65"/>
      <c r="P217" s="204">
        <f>O217*H217</f>
        <v>0</v>
      </c>
      <c r="Q217" s="204">
        <v>0.04</v>
      </c>
      <c r="R217" s="204">
        <f>Q217*H217</f>
        <v>0.0808</v>
      </c>
      <c r="S217" s="204">
        <v>0</v>
      </c>
      <c r="T217" s="205">
        <f>S217*H217</f>
        <v>0</v>
      </c>
      <c r="AR217" s="206" t="s">
        <v>206</v>
      </c>
      <c r="AT217" s="206" t="s">
        <v>203</v>
      </c>
      <c r="AU217" s="206" t="s">
        <v>83</v>
      </c>
      <c r="AY217" s="16" t="s">
        <v>134</v>
      </c>
      <c r="BE217" s="207">
        <f>IF(N217="základní",J217,0)</f>
        <v>0</v>
      </c>
      <c r="BF217" s="207">
        <f>IF(N217="snížená",J217,0)</f>
        <v>0</v>
      </c>
      <c r="BG217" s="207">
        <f>IF(N217="zákl. přenesená",J217,0)</f>
        <v>0</v>
      </c>
      <c r="BH217" s="207">
        <f>IF(N217="sníž. přenesená",J217,0)</f>
        <v>0</v>
      </c>
      <c r="BI217" s="207">
        <f>IF(N217="nulová",J217,0)</f>
        <v>0</v>
      </c>
      <c r="BJ217" s="16" t="s">
        <v>81</v>
      </c>
      <c r="BK217" s="207">
        <f>ROUND(I217*H217,2)</f>
        <v>0</v>
      </c>
      <c r="BL217" s="16" t="s">
        <v>141</v>
      </c>
      <c r="BM217" s="206" t="s">
        <v>293</v>
      </c>
    </row>
    <row r="218" spans="2:65" s="1" customFormat="1" ht="24" customHeight="1">
      <c r="B218" s="33"/>
      <c r="C218" s="244" t="s">
        <v>294</v>
      </c>
      <c r="D218" s="244" t="s">
        <v>203</v>
      </c>
      <c r="E218" s="245" t="s">
        <v>295</v>
      </c>
      <c r="F218" s="246" t="s">
        <v>296</v>
      </c>
      <c r="G218" s="247" t="s">
        <v>276</v>
      </c>
      <c r="H218" s="248">
        <v>2.02</v>
      </c>
      <c r="I218" s="249"/>
      <c r="J218" s="250">
        <f>ROUND(I218*H218,2)</f>
        <v>0</v>
      </c>
      <c r="K218" s="246" t="s">
        <v>140</v>
      </c>
      <c r="L218" s="251"/>
      <c r="M218" s="252" t="s">
        <v>1</v>
      </c>
      <c r="N218" s="253" t="s">
        <v>39</v>
      </c>
      <c r="O218" s="65"/>
      <c r="P218" s="204">
        <f>O218*H218</f>
        <v>0</v>
      </c>
      <c r="Q218" s="204">
        <v>0.027</v>
      </c>
      <c r="R218" s="204">
        <f>Q218*H218</f>
        <v>0.05454</v>
      </c>
      <c r="S218" s="204">
        <v>0</v>
      </c>
      <c r="T218" s="205">
        <f>S218*H218</f>
        <v>0</v>
      </c>
      <c r="AR218" s="206" t="s">
        <v>206</v>
      </c>
      <c r="AT218" s="206" t="s">
        <v>203</v>
      </c>
      <c r="AU218" s="206" t="s">
        <v>83</v>
      </c>
      <c r="AY218" s="16" t="s">
        <v>134</v>
      </c>
      <c r="BE218" s="207">
        <f>IF(N218="základní",J218,0)</f>
        <v>0</v>
      </c>
      <c r="BF218" s="207">
        <f>IF(N218="snížená",J218,0)</f>
        <v>0</v>
      </c>
      <c r="BG218" s="207">
        <f>IF(N218="zákl. přenesená",J218,0)</f>
        <v>0</v>
      </c>
      <c r="BH218" s="207">
        <f>IF(N218="sníž. přenesená",J218,0)</f>
        <v>0</v>
      </c>
      <c r="BI218" s="207">
        <f>IF(N218="nulová",J218,0)</f>
        <v>0</v>
      </c>
      <c r="BJ218" s="16" t="s">
        <v>81</v>
      </c>
      <c r="BK218" s="207">
        <f>ROUND(I218*H218,2)</f>
        <v>0</v>
      </c>
      <c r="BL218" s="16" t="s">
        <v>141</v>
      </c>
      <c r="BM218" s="206" t="s">
        <v>297</v>
      </c>
    </row>
    <row r="219" spans="2:65" s="1" customFormat="1" ht="24" customHeight="1">
      <c r="B219" s="33"/>
      <c r="C219" s="244" t="s">
        <v>298</v>
      </c>
      <c r="D219" s="244" t="s">
        <v>203</v>
      </c>
      <c r="E219" s="245" t="s">
        <v>299</v>
      </c>
      <c r="F219" s="246" t="s">
        <v>300</v>
      </c>
      <c r="G219" s="247" t="s">
        <v>276</v>
      </c>
      <c r="H219" s="248">
        <v>2.02</v>
      </c>
      <c r="I219" s="249"/>
      <c r="J219" s="250">
        <f>ROUND(I219*H219,2)</f>
        <v>0</v>
      </c>
      <c r="K219" s="246" t="s">
        <v>140</v>
      </c>
      <c r="L219" s="251"/>
      <c r="M219" s="252" t="s">
        <v>1</v>
      </c>
      <c r="N219" s="253" t="s">
        <v>39</v>
      </c>
      <c r="O219" s="65"/>
      <c r="P219" s="204">
        <f>O219*H219</f>
        <v>0</v>
      </c>
      <c r="Q219" s="204">
        <v>0.08</v>
      </c>
      <c r="R219" s="204">
        <f>Q219*H219</f>
        <v>0.1616</v>
      </c>
      <c r="S219" s="204">
        <v>0</v>
      </c>
      <c r="T219" s="205">
        <f>S219*H219</f>
        <v>0</v>
      </c>
      <c r="AR219" s="206" t="s">
        <v>206</v>
      </c>
      <c r="AT219" s="206" t="s">
        <v>203</v>
      </c>
      <c r="AU219" s="206" t="s">
        <v>83</v>
      </c>
      <c r="AY219" s="16" t="s">
        <v>134</v>
      </c>
      <c r="BE219" s="207">
        <f>IF(N219="základní",J219,0)</f>
        <v>0</v>
      </c>
      <c r="BF219" s="207">
        <f>IF(N219="snížená",J219,0)</f>
        <v>0</v>
      </c>
      <c r="BG219" s="207">
        <f>IF(N219="zákl. přenesená",J219,0)</f>
        <v>0</v>
      </c>
      <c r="BH219" s="207">
        <f>IF(N219="sníž. přenesená",J219,0)</f>
        <v>0</v>
      </c>
      <c r="BI219" s="207">
        <f>IF(N219="nulová",J219,0)</f>
        <v>0</v>
      </c>
      <c r="BJ219" s="16" t="s">
        <v>81</v>
      </c>
      <c r="BK219" s="207">
        <f>ROUND(I219*H219,2)</f>
        <v>0</v>
      </c>
      <c r="BL219" s="16" t="s">
        <v>141</v>
      </c>
      <c r="BM219" s="206" t="s">
        <v>301</v>
      </c>
    </row>
    <row r="220" spans="2:65" s="1" customFormat="1" ht="24" customHeight="1">
      <c r="B220" s="33"/>
      <c r="C220" s="195" t="s">
        <v>302</v>
      </c>
      <c r="D220" s="195" t="s">
        <v>136</v>
      </c>
      <c r="E220" s="196" t="s">
        <v>303</v>
      </c>
      <c r="F220" s="197" t="s">
        <v>304</v>
      </c>
      <c r="G220" s="198" t="s">
        <v>270</v>
      </c>
      <c r="H220" s="199">
        <v>2</v>
      </c>
      <c r="I220" s="200"/>
      <c r="J220" s="201">
        <f>ROUND(I220*H220,2)</f>
        <v>0</v>
      </c>
      <c r="K220" s="197" t="s">
        <v>1</v>
      </c>
      <c r="L220" s="37"/>
      <c r="M220" s="202" t="s">
        <v>1</v>
      </c>
      <c r="N220" s="203" t="s">
        <v>39</v>
      </c>
      <c r="O220" s="65"/>
      <c r="P220" s="204">
        <f>O220*H220</f>
        <v>0</v>
      </c>
      <c r="Q220" s="204">
        <v>0</v>
      </c>
      <c r="R220" s="204">
        <f>Q220*H220</f>
        <v>0</v>
      </c>
      <c r="S220" s="204">
        <v>0</v>
      </c>
      <c r="T220" s="205">
        <f>S220*H220</f>
        <v>0</v>
      </c>
      <c r="AR220" s="206" t="s">
        <v>141</v>
      </c>
      <c r="AT220" s="206" t="s">
        <v>136</v>
      </c>
      <c r="AU220" s="206" t="s">
        <v>83</v>
      </c>
      <c r="AY220" s="16" t="s">
        <v>134</v>
      </c>
      <c r="BE220" s="207">
        <f>IF(N220="základní",J220,0)</f>
        <v>0</v>
      </c>
      <c r="BF220" s="207">
        <f>IF(N220="snížená",J220,0)</f>
        <v>0</v>
      </c>
      <c r="BG220" s="207">
        <f>IF(N220="zákl. přenesená",J220,0)</f>
        <v>0</v>
      </c>
      <c r="BH220" s="207">
        <f>IF(N220="sníž. přenesená",J220,0)</f>
        <v>0</v>
      </c>
      <c r="BI220" s="207">
        <f>IF(N220="nulová",J220,0)</f>
        <v>0</v>
      </c>
      <c r="BJ220" s="16" t="s">
        <v>81</v>
      </c>
      <c r="BK220" s="207">
        <f>ROUND(I220*H220,2)</f>
        <v>0</v>
      </c>
      <c r="BL220" s="16" t="s">
        <v>141</v>
      </c>
      <c r="BM220" s="206" t="s">
        <v>305</v>
      </c>
    </row>
    <row r="221" spans="2:51" s="13" customFormat="1" ht="11.25">
      <c r="B221" s="219"/>
      <c r="C221" s="220"/>
      <c r="D221" s="210" t="s">
        <v>143</v>
      </c>
      <c r="E221" s="221" t="s">
        <v>1</v>
      </c>
      <c r="F221" s="222" t="s">
        <v>83</v>
      </c>
      <c r="G221" s="220"/>
      <c r="H221" s="223">
        <v>2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143</v>
      </c>
      <c r="AU221" s="229" t="s">
        <v>83</v>
      </c>
      <c r="AV221" s="13" t="s">
        <v>83</v>
      </c>
      <c r="AW221" s="13" t="s">
        <v>31</v>
      </c>
      <c r="AX221" s="13" t="s">
        <v>74</v>
      </c>
      <c r="AY221" s="229" t="s">
        <v>134</v>
      </c>
    </row>
    <row r="222" spans="2:51" s="14" customFormat="1" ht="11.25">
      <c r="B222" s="230"/>
      <c r="C222" s="231"/>
      <c r="D222" s="210" t="s">
        <v>143</v>
      </c>
      <c r="E222" s="232" t="s">
        <v>1</v>
      </c>
      <c r="F222" s="233" t="s">
        <v>146</v>
      </c>
      <c r="G222" s="231"/>
      <c r="H222" s="234">
        <v>2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143</v>
      </c>
      <c r="AU222" s="240" t="s">
        <v>83</v>
      </c>
      <c r="AV222" s="14" t="s">
        <v>141</v>
      </c>
      <c r="AW222" s="14" t="s">
        <v>31</v>
      </c>
      <c r="AX222" s="14" t="s">
        <v>81</v>
      </c>
      <c r="AY222" s="240" t="s">
        <v>134</v>
      </c>
    </row>
    <row r="223" spans="2:65" s="1" customFormat="1" ht="24" customHeight="1">
      <c r="B223" s="33"/>
      <c r="C223" s="195" t="s">
        <v>306</v>
      </c>
      <c r="D223" s="195" t="s">
        <v>136</v>
      </c>
      <c r="E223" s="196" t="s">
        <v>307</v>
      </c>
      <c r="F223" s="197" t="s">
        <v>308</v>
      </c>
      <c r="G223" s="198" t="s">
        <v>276</v>
      </c>
      <c r="H223" s="199">
        <v>4</v>
      </c>
      <c r="I223" s="200"/>
      <c r="J223" s="201">
        <f>ROUND(I223*H223,2)</f>
        <v>0</v>
      </c>
      <c r="K223" s="197" t="s">
        <v>140</v>
      </c>
      <c r="L223" s="37"/>
      <c r="M223" s="202" t="s">
        <v>1</v>
      </c>
      <c r="N223" s="203" t="s">
        <v>39</v>
      </c>
      <c r="O223" s="65"/>
      <c r="P223" s="204">
        <f>O223*H223</f>
        <v>0</v>
      </c>
      <c r="Q223" s="204">
        <v>0.4208</v>
      </c>
      <c r="R223" s="204">
        <f>Q223*H223</f>
        <v>1.6832</v>
      </c>
      <c r="S223" s="204">
        <v>0</v>
      </c>
      <c r="T223" s="205">
        <f>S223*H223</f>
        <v>0</v>
      </c>
      <c r="AR223" s="206" t="s">
        <v>141</v>
      </c>
      <c r="AT223" s="206" t="s">
        <v>136</v>
      </c>
      <c r="AU223" s="206" t="s">
        <v>83</v>
      </c>
      <c r="AY223" s="16" t="s">
        <v>134</v>
      </c>
      <c r="BE223" s="207">
        <f>IF(N223="základní",J223,0)</f>
        <v>0</v>
      </c>
      <c r="BF223" s="207">
        <f>IF(N223="snížená",J223,0)</f>
        <v>0</v>
      </c>
      <c r="BG223" s="207">
        <f>IF(N223="zákl. přenesená",J223,0)</f>
        <v>0</v>
      </c>
      <c r="BH223" s="207">
        <f>IF(N223="sníž. přenesená",J223,0)</f>
        <v>0</v>
      </c>
      <c r="BI223" s="207">
        <f>IF(N223="nulová",J223,0)</f>
        <v>0</v>
      </c>
      <c r="BJ223" s="16" t="s">
        <v>81</v>
      </c>
      <c r="BK223" s="207">
        <f>ROUND(I223*H223,2)</f>
        <v>0</v>
      </c>
      <c r="BL223" s="16" t="s">
        <v>141</v>
      </c>
      <c r="BM223" s="206" t="s">
        <v>309</v>
      </c>
    </row>
    <row r="224" spans="2:51" s="12" customFormat="1" ht="11.25">
      <c r="B224" s="208"/>
      <c r="C224" s="209"/>
      <c r="D224" s="210" t="s">
        <v>143</v>
      </c>
      <c r="E224" s="211" t="s">
        <v>1</v>
      </c>
      <c r="F224" s="212" t="s">
        <v>310</v>
      </c>
      <c r="G224" s="209"/>
      <c r="H224" s="211" t="s">
        <v>1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143</v>
      </c>
      <c r="AU224" s="218" t="s">
        <v>83</v>
      </c>
      <c r="AV224" s="12" t="s">
        <v>81</v>
      </c>
      <c r="AW224" s="12" t="s">
        <v>31</v>
      </c>
      <c r="AX224" s="12" t="s">
        <v>74</v>
      </c>
      <c r="AY224" s="218" t="s">
        <v>134</v>
      </c>
    </row>
    <row r="225" spans="2:51" s="13" customFormat="1" ht="11.25">
      <c r="B225" s="219"/>
      <c r="C225" s="220"/>
      <c r="D225" s="210" t="s">
        <v>143</v>
      </c>
      <c r="E225" s="221" t="s">
        <v>1</v>
      </c>
      <c r="F225" s="222" t="s">
        <v>141</v>
      </c>
      <c r="G225" s="220"/>
      <c r="H225" s="223">
        <v>4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143</v>
      </c>
      <c r="AU225" s="229" t="s">
        <v>83</v>
      </c>
      <c r="AV225" s="13" t="s">
        <v>83</v>
      </c>
      <c r="AW225" s="13" t="s">
        <v>31</v>
      </c>
      <c r="AX225" s="13" t="s">
        <v>74</v>
      </c>
      <c r="AY225" s="229" t="s">
        <v>134</v>
      </c>
    </row>
    <row r="226" spans="2:51" s="14" customFormat="1" ht="11.25">
      <c r="B226" s="230"/>
      <c r="C226" s="231"/>
      <c r="D226" s="210" t="s">
        <v>143</v>
      </c>
      <c r="E226" s="232" t="s">
        <v>1</v>
      </c>
      <c r="F226" s="233" t="s">
        <v>146</v>
      </c>
      <c r="G226" s="231"/>
      <c r="H226" s="234">
        <v>4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143</v>
      </c>
      <c r="AU226" s="240" t="s">
        <v>83</v>
      </c>
      <c r="AV226" s="14" t="s">
        <v>141</v>
      </c>
      <c r="AW226" s="14" t="s">
        <v>31</v>
      </c>
      <c r="AX226" s="14" t="s">
        <v>81</v>
      </c>
      <c r="AY226" s="240" t="s">
        <v>134</v>
      </c>
    </row>
    <row r="227" spans="2:65" s="1" customFormat="1" ht="24" customHeight="1">
      <c r="B227" s="33"/>
      <c r="C227" s="195" t="s">
        <v>311</v>
      </c>
      <c r="D227" s="195" t="s">
        <v>136</v>
      </c>
      <c r="E227" s="196" t="s">
        <v>312</v>
      </c>
      <c r="F227" s="197" t="s">
        <v>313</v>
      </c>
      <c r="G227" s="198" t="s">
        <v>276</v>
      </c>
      <c r="H227" s="199">
        <v>5</v>
      </c>
      <c r="I227" s="200"/>
      <c r="J227" s="201">
        <f>ROUND(I227*H227,2)</f>
        <v>0</v>
      </c>
      <c r="K227" s="197" t="s">
        <v>140</v>
      </c>
      <c r="L227" s="37"/>
      <c r="M227" s="202" t="s">
        <v>1</v>
      </c>
      <c r="N227" s="203" t="s">
        <v>39</v>
      </c>
      <c r="O227" s="65"/>
      <c r="P227" s="204">
        <f>O227*H227</f>
        <v>0</v>
      </c>
      <c r="Q227" s="204">
        <v>0.31108</v>
      </c>
      <c r="R227" s="204">
        <f>Q227*H227</f>
        <v>1.5554000000000001</v>
      </c>
      <c r="S227" s="204">
        <v>0</v>
      </c>
      <c r="T227" s="205">
        <f>S227*H227</f>
        <v>0</v>
      </c>
      <c r="AR227" s="206" t="s">
        <v>141</v>
      </c>
      <c r="AT227" s="206" t="s">
        <v>136</v>
      </c>
      <c r="AU227" s="206" t="s">
        <v>83</v>
      </c>
      <c r="AY227" s="16" t="s">
        <v>134</v>
      </c>
      <c r="BE227" s="207">
        <f>IF(N227="základní",J227,0)</f>
        <v>0</v>
      </c>
      <c r="BF227" s="207">
        <f>IF(N227="snížená",J227,0)</f>
        <v>0</v>
      </c>
      <c r="BG227" s="207">
        <f>IF(N227="zákl. přenesená",J227,0)</f>
        <v>0</v>
      </c>
      <c r="BH227" s="207">
        <f>IF(N227="sníž. přenesená",J227,0)</f>
        <v>0</v>
      </c>
      <c r="BI227" s="207">
        <f>IF(N227="nulová",J227,0)</f>
        <v>0</v>
      </c>
      <c r="BJ227" s="16" t="s">
        <v>81</v>
      </c>
      <c r="BK227" s="207">
        <f>ROUND(I227*H227,2)</f>
        <v>0</v>
      </c>
      <c r="BL227" s="16" t="s">
        <v>141</v>
      </c>
      <c r="BM227" s="206" t="s">
        <v>314</v>
      </c>
    </row>
    <row r="228" spans="2:51" s="12" customFormat="1" ht="11.25">
      <c r="B228" s="208"/>
      <c r="C228" s="209"/>
      <c r="D228" s="210" t="s">
        <v>143</v>
      </c>
      <c r="E228" s="211" t="s">
        <v>1</v>
      </c>
      <c r="F228" s="212" t="s">
        <v>315</v>
      </c>
      <c r="G228" s="209"/>
      <c r="H228" s="211" t="s">
        <v>1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143</v>
      </c>
      <c r="AU228" s="218" t="s">
        <v>83</v>
      </c>
      <c r="AV228" s="12" t="s">
        <v>81</v>
      </c>
      <c r="AW228" s="12" t="s">
        <v>31</v>
      </c>
      <c r="AX228" s="12" t="s">
        <v>74</v>
      </c>
      <c r="AY228" s="218" t="s">
        <v>134</v>
      </c>
    </row>
    <row r="229" spans="2:51" s="13" customFormat="1" ht="11.25">
      <c r="B229" s="219"/>
      <c r="C229" s="220"/>
      <c r="D229" s="210" t="s">
        <v>143</v>
      </c>
      <c r="E229" s="221" t="s">
        <v>1</v>
      </c>
      <c r="F229" s="222" t="s">
        <v>191</v>
      </c>
      <c r="G229" s="220"/>
      <c r="H229" s="223">
        <v>5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143</v>
      </c>
      <c r="AU229" s="229" t="s">
        <v>83</v>
      </c>
      <c r="AV229" s="13" t="s">
        <v>83</v>
      </c>
      <c r="AW229" s="13" t="s">
        <v>31</v>
      </c>
      <c r="AX229" s="13" t="s">
        <v>74</v>
      </c>
      <c r="AY229" s="229" t="s">
        <v>134</v>
      </c>
    </row>
    <row r="230" spans="2:51" s="14" customFormat="1" ht="11.25">
      <c r="B230" s="230"/>
      <c r="C230" s="231"/>
      <c r="D230" s="210" t="s">
        <v>143</v>
      </c>
      <c r="E230" s="232" t="s">
        <v>1</v>
      </c>
      <c r="F230" s="233" t="s">
        <v>146</v>
      </c>
      <c r="G230" s="231"/>
      <c r="H230" s="234">
        <v>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143</v>
      </c>
      <c r="AU230" s="240" t="s">
        <v>83</v>
      </c>
      <c r="AV230" s="14" t="s">
        <v>141</v>
      </c>
      <c r="AW230" s="14" t="s">
        <v>31</v>
      </c>
      <c r="AX230" s="14" t="s">
        <v>81</v>
      </c>
      <c r="AY230" s="240" t="s">
        <v>134</v>
      </c>
    </row>
    <row r="231" spans="2:63" s="11" customFormat="1" ht="22.9" customHeight="1">
      <c r="B231" s="179"/>
      <c r="C231" s="180"/>
      <c r="D231" s="181" t="s">
        <v>73</v>
      </c>
      <c r="E231" s="193" t="s">
        <v>214</v>
      </c>
      <c r="F231" s="193" t="s">
        <v>316</v>
      </c>
      <c r="G231" s="180"/>
      <c r="H231" s="180"/>
      <c r="I231" s="183"/>
      <c r="J231" s="194">
        <f>BK231</f>
        <v>0</v>
      </c>
      <c r="K231" s="180"/>
      <c r="L231" s="185"/>
      <c r="M231" s="186"/>
      <c r="N231" s="187"/>
      <c r="O231" s="187"/>
      <c r="P231" s="188">
        <f>SUM(P232:P239)</f>
        <v>0</v>
      </c>
      <c r="Q231" s="187"/>
      <c r="R231" s="188">
        <f>SUM(R232:R239)</f>
        <v>6.18332</v>
      </c>
      <c r="S231" s="187"/>
      <c r="T231" s="189">
        <f>SUM(T232:T239)</f>
        <v>0</v>
      </c>
      <c r="AR231" s="190" t="s">
        <v>81</v>
      </c>
      <c r="AT231" s="191" t="s">
        <v>73</v>
      </c>
      <c r="AU231" s="191" t="s">
        <v>81</v>
      </c>
      <c r="AY231" s="190" t="s">
        <v>134</v>
      </c>
      <c r="BK231" s="192">
        <f>SUM(BK232:BK239)</f>
        <v>0</v>
      </c>
    </row>
    <row r="232" spans="2:65" s="1" customFormat="1" ht="24" customHeight="1">
      <c r="B232" s="33"/>
      <c r="C232" s="195" t="s">
        <v>317</v>
      </c>
      <c r="D232" s="195" t="s">
        <v>136</v>
      </c>
      <c r="E232" s="196" t="s">
        <v>318</v>
      </c>
      <c r="F232" s="197" t="s">
        <v>319</v>
      </c>
      <c r="G232" s="198" t="s">
        <v>258</v>
      </c>
      <c r="H232" s="199">
        <v>55</v>
      </c>
      <c r="I232" s="200"/>
      <c r="J232" s="201">
        <f>ROUND(I232*H232,2)</f>
        <v>0</v>
      </c>
      <c r="K232" s="197" t="s">
        <v>140</v>
      </c>
      <c r="L232" s="37"/>
      <c r="M232" s="202" t="s">
        <v>1</v>
      </c>
      <c r="N232" s="203" t="s">
        <v>39</v>
      </c>
      <c r="O232" s="65"/>
      <c r="P232" s="204">
        <f>O232*H232</f>
        <v>0</v>
      </c>
      <c r="Q232" s="204">
        <v>0.08978</v>
      </c>
      <c r="R232" s="204">
        <f>Q232*H232</f>
        <v>4.9379</v>
      </c>
      <c r="S232" s="204">
        <v>0</v>
      </c>
      <c r="T232" s="205">
        <f>S232*H232</f>
        <v>0</v>
      </c>
      <c r="AR232" s="206" t="s">
        <v>141</v>
      </c>
      <c r="AT232" s="206" t="s">
        <v>136</v>
      </c>
      <c r="AU232" s="206" t="s">
        <v>83</v>
      </c>
      <c r="AY232" s="16" t="s">
        <v>134</v>
      </c>
      <c r="BE232" s="207">
        <f>IF(N232="základní",J232,0)</f>
        <v>0</v>
      </c>
      <c r="BF232" s="207">
        <f>IF(N232="snížená",J232,0)</f>
        <v>0</v>
      </c>
      <c r="BG232" s="207">
        <f>IF(N232="zákl. přenesená",J232,0)</f>
        <v>0</v>
      </c>
      <c r="BH232" s="207">
        <f>IF(N232="sníž. přenesená",J232,0)</f>
        <v>0</v>
      </c>
      <c r="BI232" s="207">
        <f>IF(N232="nulová",J232,0)</f>
        <v>0</v>
      </c>
      <c r="BJ232" s="16" t="s">
        <v>81</v>
      </c>
      <c r="BK232" s="207">
        <f>ROUND(I232*H232,2)</f>
        <v>0</v>
      </c>
      <c r="BL232" s="16" t="s">
        <v>141</v>
      </c>
      <c r="BM232" s="206" t="s">
        <v>320</v>
      </c>
    </row>
    <row r="233" spans="2:51" s="12" customFormat="1" ht="11.25">
      <c r="B233" s="208"/>
      <c r="C233" s="209"/>
      <c r="D233" s="210" t="s">
        <v>143</v>
      </c>
      <c r="E233" s="211" t="s">
        <v>1</v>
      </c>
      <c r="F233" s="212" t="s">
        <v>321</v>
      </c>
      <c r="G233" s="209"/>
      <c r="H233" s="211" t="s">
        <v>1</v>
      </c>
      <c r="I233" s="213"/>
      <c r="J233" s="209"/>
      <c r="K233" s="209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143</v>
      </c>
      <c r="AU233" s="218" t="s">
        <v>83</v>
      </c>
      <c r="AV233" s="12" t="s">
        <v>81</v>
      </c>
      <c r="AW233" s="12" t="s">
        <v>31</v>
      </c>
      <c r="AX233" s="12" t="s">
        <v>74</v>
      </c>
      <c r="AY233" s="218" t="s">
        <v>134</v>
      </c>
    </row>
    <row r="234" spans="2:51" s="13" customFormat="1" ht="11.25">
      <c r="B234" s="219"/>
      <c r="C234" s="220"/>
      <c r="D234" s="210" t="s">
        <v>143</v>
      </c>
      <c r="E234" s="221" t="s">
        <v>1</v>
      </c>
      <c r="F234" s="222" t="s">
        <v>322</v>
      </c>
      <c r="G234" s="220"/>
      <c r="H234" s="223">
        <v>55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143</v>
      </c>
      <c r="AU234" s="229" t="s">
        <v>83</v>
      </c>
      <c r="AV234" s="13" t="s">
        <v>83</v>
      </c>
      <c r="AW234" s="13" t="s">
        <v>31</v>
      </c>
      <c r="AX234" s="13" t="s">
        <v>74</v>
      </c>
      <c r="AY234" s="229" t="s">
        <v>134</v>
      </c>
    </row>
    <row r="235" spans="2:51" s="14" customFormat="1" ht="11.25">
      <c r="B235" s="230"/>
      <c r="C235" s="231"/>
      <c r="D235" s="210" t="s">
        <v>143</v>
      </c>
      <c r="E235" s="232" t="s">
        <v>1</v>
      </c>
      <c r="F235" s="233" t="s">
        <v>146</v>
      </c>
      <c r="G235" s="231"/>
      <c r="H235" s="234">
        <v>55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143</v>
      </c>
      <c r="AU235" s="240" t="s">
        <v>83</v>
      </c>
      <c r="AV235" s="14" t="s">
        <v>141</v>
      </c>
      <c r="AW235" s="14" t="s">
        <v>31</v>
      </c>
      <c r="AX235" s="14" t="s">
        <v>81</v>
      </c>
      <c r="AY235" s="240" t="s">
        <v>134</v>
      </c>
    </row>
    <row r="236" spans="2:65" s="1" customFormat="1" ht="16.5" customHeight="1">
      <c r="B236" s="33"/>
      <c r="C236" s="244" t="s">
        <v>323</v>
      </c>
      <c r="D236" s="244" t="s">
        <v>203</v>
      </c>
      <c r="E236" s="245" t="s">
        <v>324</v>
      </c>
      <c r="F236" s="246" t="s">
        <v>325</v>
      </c>
      <c r="G236" s="247" t="s">
        <v>139</v>
      </c>
      <c r="H236" s="248">
        <v>5.61</v>
      </c>
      <c r="I236" s="249"/>
      <c r="J236" s="250">
        <f>ROUND(I236*H236,2)</f>
        <v>0</v>
      </c>
      <c r="K236" s="246" t="s">
        <v>140</v>
      </c>
      <c r="L236" s="251"/>
      <c r="M236" s="252" t="s">
        <v>1</v>
      </c>
      <c r="N236" s="253" t="s">
        <v>39</v>
      </c>
      <c r="O236" s="65"/>
      <c r="P236" s="204">
        <f>O236*H236</f>
        <v>0</v>
      </c>
      <c r="Q236" s="204">
        <v>0.222</v>
      </c>
      <c r="R236" s="204">
        <f>Q236*H236</f>
        <v>1.2454200000000002</v>
      </c>
      <c r="S236" s="204">
        <v>0</v>
      </c>
      <c r="T236" s="205">
        <f>S236*H236</f>
        <v>0</v>
      </c>
      <c r="AR236" s="206" t="s">
        <v>206</v>
      </c>
      <c r="AT236" s="206" t="s">
        <v>203</v>
      </c>
      <c r="AU236" s="206" t="s">
        <v>83</v>
      </c>
      <c r="AY236" s="16" t="s">
        <v>134</v>
      </c>
      <c r="BE236" s="207">
        <f>IF(N236="základní",J236,0)</f>
        <v>0</v>
      </c>
      <c r="BF236" s="207">
        <f>IF(N236="snížená",J236,0)</f>
        <v>0</v>
      </c>
      <c r="BG236" s="207">
        <f>IF(N236="zákl. přenesená",J236,0)</f>
        <v>0</v>
      </c>
      <c r="BH236" s="207">
        <f>IF(N236="sníž. přenesená",J236,0)</f>
        <v>0</v>
      </c>
      <c r="BI236" s="207">
        <f>IF(N236="nulová",J236,0)</f>
        <v>0</v>
      </c>
      <c r="BJ236" s="16" t="s">
        <v>81</v>
      </c>
      <c r="BK236" s="207">
        <f>ROUND(I236*H236,2)</f>
        <v>0</v>
      </c>
      <c r="BL236" s="16" t="s">
        <v>141</v>
      </c>
      <c r="BM236" s="206" t="s">
        <v>326</v>
      </c>
    </row>
    <row r="237" spans="2:51" s="12" customFormat="1" ht="11.25">
      <c r="B237" s="208"/>
      <c r="C237" s="209"/>
      <c r="D237" s="210" t="s">
        <v>143</v>
      </c>
      <c r="E237" s="211" t="s">
        <v>1</v>
      </c>
      <c r="F237" s="212" t="s">
        <v>327</v>
      </c>
      <c r="G237" s="209"/>
      <c r="H237" s="211" t="s">
        <v>1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143</v>
      </c>
      <c r="AU237" s="218" t="s">
        <v>83</v>
      </c>
      <c r="AV237" s="12" t="s">
        <v>81</v>
      </c>
      <c r="AW237" s="12" t="s">
        <v>31</v>
      </c>
      <c r="AX237" s="12" t="s">
        <v>74</v>
      </c>
      <c r="AY237" s="218" t="s">
        <v>134</v>
      </c>
    </row>
    <row r="238" spans="2:51" s="13" customFormat="1" ht="11.25">
      <c r="B238" s="219"/>
      <c r="C238" s="220"/>
      <c r="D238" s="210" t="s">
        <v>143</v>
      </c>
      <c r="E238" s="221" t="s">
        <v>1</v>
      </c>
      <c r="F238" s="222" t="s">
        <v>328</v>
      </c>
      <c r="G238" s="220"/>
      <c r="H238" s="223">
        <v>5.61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143</v>
      </c>
      <c r="AU238" s="229" t="s">
        <v>83</v>
      </c>
      <c r="AV238" s="13" t="s">
        <v>83</v>
      </c>
      <c r="AW238" s="13" t="s">
        <v>31</v>
      </c>
      <c r="AX238" s="13" t="s">
        <v>74</v>
      </c>
      <c r="AY238" s="229" t="s">
        <v>134</v>
      </c>
    </row>
    <row r="239" spans="2:51" s="14" customFormat="1" ht="11.25">
      <c r="B239" s="230"/>
      <c r="C239" s="231"/>
      <c r="D239" s="210" t="s">
        <v>143</v>
      </c>
      <c r="E239" s="232" t="s">
        <v>1</v>
      </c>
      <c r="F239" s="233" t="s">
        <v>146</v>
      </c>
      <c r="G239" s="231"/>
      <c r="H239" s="234">
        <v>5.61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143</v>
      </c>
      <c r="AU239" s="240" t="s">
        <v>83</v>
      </c>
      <c r="AV239" s="14" t="s">
        <v>141</v>
      </c>
      <c r="AW239" s="14" t="s">
        <v>31</v>
      </c>
      <c r="AX239" s="14" t="s">
        <v>81</v>
      </c>
      <c r="AY239" s="240" t="s">
        <v>134</v>
      </c>
    </row>
    <row r="240" spans="2:63" s="11" customFormat="1" ht="22.9" customHeight="1">
      <c r="B240" s="179"/>
      <c r="C240" s="180"/>
      <c r="D240" s="181" t="s">
        <v>73</v>
      </c>
      <c r="E240" s="193" t="s">
        <v>329</v>
      </c>
      <c r="F240" s="193" t="s">
        <v>330</v>
      </c>
      <c r="G240" s="180"/>
      <c r="H240" s="180"/>
      <c r="I240" s="183"/>
      <c r="J240" s="194">
        <f>BK240</f>
        <v>0</v>
      </c>
      <c r="K240" s="180"/>
      <c r="L240" s="185"/>
      <c r="M240" s="186"/>
      <c r="N240" s="187"/>
      <c r="O240" s="187"/>
      <c r="P240" s="188">
        <f>P241</f>
        <v>0</v>
      </c>
      <c r="Q240" s="187"/>
      <c r="R240" s="188">
        <f>R241</f>
        <v>0</v>
      </c>
      <c r="S240" s="187"/>
      <c r="T240" s="189">
        <f>T241</f>
        <v>0</v>
      </c>
      <c r="AR240" s="190" t="s">
        <v>81</v>
      </c>
      <c r="AT240" s="191" t="s">
        <v>73</v>
      </c>
      <c r="AU240" s="191" t="s">
        <v>81</v>
      </c>
      <c r="AY240" s="190" t="s">
        <v>134</v>
      </c>
      <c r="BK240" s="192">
        <f>BK241</f>
        <v>0</v>
      </c>
    </row>
    <row r="241" spans="2:65" s="1" customFormat="1" ht="24" customHeight="1">
      <c r="B241" s="33"/>
      <c r="C241" s="195" t="s">
        <v>331</v>
      </c>
      <c r="D241" s="195" t="s">
        <v>136</v>
      </c>
      <c r="E241" s="196" t="s">
        <v>332</v>
      </c>
      <c r="F241" s="197" t="s">
        <v>333</v>
      </c>
      <c r="G241" s="198" t="s">
        <v>151</v>
      </c>
      <c r="H241" s="199">
        <v>15.571</v>
      </c>
      <c r="I241" s="200"/>
      <c r="J241" s="201">
        <f>ROUND(I241*H241,2)</f>
        <v>0</v>
      </c>
      <c r="K241" s="197" t="s">
        <v>140</v>
      </c>
      <c r="L241" s="37"/>
      <c r="M241" s="254" t="s">
        <v>1</v>
      </c>
      <c r="N241" s="255" t="s">
        <v>39</v>
      </c>
      <c r="O241" s="256"/>
      <c r="P241" s="257">
        <f>O241*H241</f>
        <v>0</v>
      </c>
      <c r="Q241" s="257">
        <v>0</v>
      </c>
      <c r="R241" s="257">
        <f>Q241*H241</f>
        <v>0</v>
      </c>
      <c r="S241" s="257">
        <v>0</v>
      </c>
      <c r="T241" s="258">
        <f>S241*H241</f>
        <v>0</v>
      </c>
      <c r="AR241" s="206" t="s">
        <v>141</v>
      </c>
      <c r="AT241" s="206" t="s">
        <v>136</v>
      </c>
      <c r="AU241" s="206" t="s">
        <v>83</v>
      </c>
      <c r="AY241" s="16" t="s">
        <v>134</v>
      </c>
      <c r="BE241" s="207">
        <f>IF(N241="základní",J241,0)</f>
        <v>0</v>
      </c>
      <c r="BF241" s="207">
        <f>IF(N241="snížená",J241,0)</f>
        <v>0</v>
      </c>
      <c r="BG241" s="207">
        <f>IF(N241="zákl. přenesená",J241,0)</f>
        <v>0</v>
      </c>
      <c r="BH241" s="207">
        <f>IF(N241="sníž. přenesená",J241,0)</f>
        <v>0</v>
      </c>
      <c r="BI241" s="207">
        <f>IF(N241="nulová",J241,0)</f>
        <v>0</v>
      </c>
      <c r="BJ241" s="16" t="s">
        <v>81</v>
      </c>
      <c r="BK241" s="207">
        <f>ROUND(I241*H241,2)</f>
        <v>0</v>
      </c>
      <c r="BL241" s="16" t="s">
        <v>141</v>
      </c>
      <c r="BM241" s="206" t="s">
        <v>334</v>
      </c>
    </row>
    <row r="242" spans="2:12" s="1" customFormat="1" ht="6.95" customHeight="1">
      <c r="B242" s="48"/>
      <c r="C242" s="49"/>
      <c r="D242" s="49"/>
      <c r="E242" s="49"/>
      <c r="F242" s="49"/>
      <c r="G242" s="49"/>
      <c r="H242" s="49"/>
      <c r="I242" s="147"/>
      <c r="J242" s="49"/>
      <c r="K242" s="49"/>
      <c r="L242" s="37"/>
    </row>
  </sheetData>
  <sheetProtection algorithmName="SHA-512" hashValue="OvvBsfAuFh+Fij3uQlsWSVs/vPyDQnFZDsYVmANj6WOlgzNj4OPPJKuhvT2sOR5/qwzJ4yl9lfcZfsUnacZhJA==" saltValue="5Lz1i5cZb4Og39bL11EmPsLG6zZZhddoQuo3Nxnh+Q9YbPZSCi2+FMzt0CbbDPbvFtDHjeiAFpof5n8MurVh2g==" spinCount="100000" sheet="1" objects="1" scenarios="1" formatColumns="0" formatRows="0" autoFilter="0"/>
  <autoFilter ref="C127:K241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7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96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Roosveltova, Šumperk</v>
      </c>
      <c r="F7" s="308"/>
      <c r="G7" s="308"/>
      <c r="H7" s="308"/>
      <c r="L7" s="19"/>
    </row>
    <row r="8" spans="2:12" ht="12" customHeight="1">
      <c r="B8" s="19"/>
      <c r="D8" s="115" t="s">
        <v>107</v>
      </c>
      <c r="L8" s="19"/>
    </row>
    <row r="9" spans="2:12" s="1" customFormat="1" ht="16.5" customHeight="1">
      <c r="B9" s="37"/>
      <c r="E9" s="307" t="s">
        <v>164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109</v>
      </c>
      <c r="I10" s="116"/>
      <c r="L10" s="37"/>
    </row>
    <row r="11" spans="2:12" s="1" customFormat="1" ht="36.95" customHeight="1">
      <c r="B11" s="37"/>
      <c r="E11" s="310" t="s">
        <v>335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22. 9. 2021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ROUND(J123,2)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ROUND((SUM(BE123:BE172)),2)</f>
        <v>0</v>
      </c>
      <c r="I35" s="128">
        <v>0.21</v>
      </c>
      <c r="J35" s="127">
        <f>ROUND(((SUM(BE123:BE172))*I35),2)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ROUND((SUM(BF123:BF172)),2)</f>
        <v>0</v>
      </c>
      <c r="I36" s="128">
        <v>0.15</v>
      </c>
      <c r="J36" s="127">
        <f>ROUND(((SUM(BF123:BF172))*I36),2)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ROUND((SUM(BG123:BG172)),2)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ROUND((SUM(BH123:BH172)),2)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ROUND((SUM(BI123:BI172)),2)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Roosveltova,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107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164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109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191 - Dopravní značení trvalé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22. 9. 2021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112</v>
      </c>
      <c r="D96" s="152"/>
      <c r="E96" s="152"/>
      <c r="F96" s="152"/>
      <c r="G96" s="152"/>
      <c r="H96" s="152"/>
      <c r="I96" s="153"/>
      <c r="J96" s="154" t="s">
        <v>113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114</v>
      </c>
      <c r="D98" s="34"/>
      <c r="E98" s="34"/>
      <c r="F98" s="34"/>
      <c r="G98" s="34"/>
      <c r="H98" s="34"/>
      <c r="I98" s="116"/>
      <c r="J98" s="78">
        <f>J123</f>
        <v>0</v>
      </c>
      <c r="K98" s="34"/>
      <c r="L98" s="37"/>
      <c r="AU98" s="16" t="s">
        <v>115</v>
      </c>
    </row>
    <row r="99" spans="2:12" s="8" customFormat="1" ht="24.95" customHeight="1">
      <c r="B99" s="156"/>
      <c r="C99" s="157"/>
      <c r="D99" s="158" t="s">
        <v>116</v>
      </c>
      <c r="E99" s="159"/>
      <c r="F99" s="159"/>
      <c r="G99" s="159"/>
      <c r="H99" s="159"/>
      <c r="I99" s="160"/>
      <c r="J99" s="161">
        <f>J124</f>
        <v>0</v>
      </c>
      <c r="K99" s="157"/>
      <c r="L99" s="162"/>
    </row>
    <row r="100" spans="2:12" s="9" customFormat="1" ht="19.9" customHeight="1">
      <c r="B100" s="163"/>
      <c r="C100" s="98"/>
      <c r="D100" s="164" t="s">
        <v>336</v>
      </c>
      <c r="E100" s="165"/>
      <c r="F100" s="165"/>
      <c r="G100" s="165"/>
      <c r="H100" s="165"/>
      <c r="I100" s="166"/>
      <c r="J100" s="167">
        <f>J125</f>
        <v>0</v>
      </c>
      <c r="K100" s="98"/>
      <c r="L100" s="168"/>
    </row>
    <row r="101" spans="2:12" s="9" customFormat="1" ht="19.9" customHeight="1">
      <c r="B101" s="163"/>
      <c r="C101" s="98"/>
      <c r="D101" s="164" t="s">
        <v>171</v>
      </c>
      <c r="E101" s="165"/>
      <c r="F101" s="165"/>
      <c r="G101" s="165"/>
      <c r="H101" s="165"/>
      <c r="I101" s="166"/>
      <c r="J101" s="167">
        <f>J171</f>
        <v>0</v>
      </c>
      <c r="K101" s="98"/>
      <c r="L101" s="168"/>
    </row>
    <row r="102" spans="2:12" s="1" customFormat="1" ht="21.75" customHeight="1">
      <c r="B102" s="33"/>
      <c r="C102" s="34"/>
      <c r="D102" s="34"/>
      <c r="E102" s="34"/>
      <c r="F102" s="34"/>
      <c r="G102" s="34"/>
      <c r="H102" s="34"/>
      <c r="I102" s="116"/>
      <c r="J102" s="34"/>
      <c r="K102" s="34"/>
      <c r="L102" s="37"/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7"/>
      <c r="J103" s="49"/>
      <c r="K103" s="49"/>
      <c r="L103" s="37"/>
    </row>
    <row r="107" spans="2:12" s="1" customFormat="1" ht="6.95" customHeight="1">
      <c r="B107" s="50"/>
      <c r="C107" s="51"/>
      <c r="D107" s="51"/>
      <c r="E107" s="51"/>
      <c r="F107" s="51"/>
      <c r="G107" s="51"/>
      <c r="H107" s="51"/>
      <c r="I107" s="150"/>
      <c r="J107" s="51"/>
      <c r="K107" s="51"/>
      <c r="L107" s="37"/>
    </row>
    <row r="108" spans="2:12" s="1" customFormat="1" ht="24.95" customHeight="1">
      <c r="B108" s="33"/>
      <c r="C108" s="22" t="s">
        <v>119</v>
      </c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6.95" customHeight="1">
      <c r="B109" s="33"/>
      <c r="C109" s="34"/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2" customHeight="1">
      <c r="B110" s="33"/>
      <c r="C110" s="28" t="s">
        <v>16</v>
      </c>
      <c r="D110" s="34"/>
      <c r="E110" s="34"/>
      <c r="F110" s="34"/>
      <c r="G110" s="34"/>
      <c r="H110" s="34"/>
      <c r="I110" s="116"/>
      <c r="J110" s="34"/>
      <c r="K110" s="34"/>
      <c r="L110" s="37"/>
    </row>
    <row r="111" spans="2:12" s="1" customFormat="1" ht="16.5" customHeight="1">
      <c r="B111" s="33"/>
      <c r="C111" s="34"/>
      <c r="D111" s="34"/>
      <c r="E111" s="314" t="str">
        <f>E7</f>
        <v>Oprava místní komunikace na ul. Roosveltova, Šumperk</v>
      </c>
      <c r="F111" s="315"/>
      <c r="G111" s="315"/>
      <c r="H111" s="315"/>
      <c r="I111" s="116"/>
      <c r="J111" s="34"/>
      <c r="K111" s="34"/>
      <c r="L111" s="37"/>
    </row>
    <row r="112" spans="2:12" ht="12" customHeight="1">
      <c r="B112" s="20"/>
      <c r="C112" s="28" t="s">
        <v>107</v>
      </c>
      <c r="D112" s="21"/>
      <c r="E112" s="21"/>
      <c r="F112" s="21"/>
      <c r="G112" s="21"/>
      <c r="H112" s="21"/>
      <c r="J112" s="21"/>
      <c r="K112" s="21"/>
      <c r="L112" s="19"/>
    </row>
    <row r="113" spans="2:12" s="1" customFormat="1" ht="16.5" customHeight="1">
      <c r="B113" s="33"/>
      <c r="C113" s="34"/>
      <c r="D113" s="34"/>
      <c r="E113" s="314" t="s">
        <v>164</v>
      </c>
      <c r="F113" s="316"/>
      <c r="G113" s="316"/>
      <c r="H113" s="316"/>
      <c r="I113" s="116"/>
      <c r="J113" s="34"/>
      <c r="K113" s="34"/>
      <c r="L113" s="37"/>
    </row>
    <row r="114" spans="2:12" s="1" customFormat="1" ht="12" customHeight="1">
      <c r="B114" s="33"/>
      <c r="C114" s="28" t="s">
        <v>109</v>
      </c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12" s="1" customFormat="1" ht="16.5" customHeight="1">
      <c r="B115" s="33"/>
      <c r="C115" s="34"/>
      <c r="D115" s="34"/>
      <c r="E115" s="282" t="str">
        <f>E11</f>
        <v>SO 191 - Dopravní značení trvalé</v>
      </c>
      <c r="F115" s="316"/>
      <c r="G115" s="316"/>
      <c r="H115" s="316"/>
      <c r="I115" s="116"/>
      <c r="J115" s="34"/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12" s="1" customFormat="1" ht="12" customHeight="1">
      <c r="B117" s="33"/>
      <c r="C117" s="28" t="s">
        <v>20</v>
      </c>
      <c r="D117" s="34"/>
      <c r="E117" s="34"/>
      <c r="F117" s="26" t="str">
        <f>F14</f>
        <v>Šumperk</v>
      </c>
      <c r="G117" s="34"/>
      <c r="H117" s="34"/>
      <c r="I117" s="117" t="s">
        <v>22</v>
      </c>
      <c r="J117" s="60" t="str">
        <f>IF(J14="","",J14)</f>
        <v>22. 9. 2021</v>
      </c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16"/>
      <c r="J118" s="34"/>
      <c r="K118" s="34"/>
      <c r="L118" s="37"/>
    </row>
    <row r="119" spans="2:12" s="1" customFormat="1" ht="15.2" customHeight="1">
      <c r="B119" s="33"/>
      <c r="C119" s="28" t="s">
        <v>24</v>
      </c>
      <c r="D119" s="34"/>
      <c r="E119" s="34"/>
      <c r="F119" s="26" t="str">
        <f>E17</f>
        <v xml:space="preserve"> </v>
      </c>
      <c r="G119" s="34"/>
      <c r="H119" s="34"/>
      <c r="I119" s="117" t="s">
        <v>30</v>
      </c>
      <c r="J119" s="31" t="str">
        <f>E23</f>
        <v xml:space="preserve"> </v>
      </c>
      <c r="K119" s="34"/>
      <c r="L119" s="37"/>
    </row>
    <row r="120" spans="2:12" s="1" customFormat="1" ht="15.2" customHeight="1">
      <c r="B120" s="33"/>
      <c r="C120" s="28" t="s">
        <v>28</v>
      </c>
      <c r="D120" s="34"/>
      <c r="E120" s="34"/>
      <c r="F120" s="26" t="str">
        <f>IF(E20="","",E20)</f>
        <v>Vyplň údaj</v>
      </c>
      <c r="G120" s="34"/>
      <c r="H120" s="34"/>
      <c r="I120" s="117" t="s">
        <v>32</v>
      </c>
      <c r="J120" s="31" t="str">
        <f>E26</f>
        <v xml:space="preserve"> </v>
      </c>
      <c r="K120" s="34"/>
      <c r="L120" s="37"/>
    </row>
    <row r="121" spans="2:12" s="1" customFormat="1" ht="10.35" customHeight="1">
      <c r="B121" s="33"/>
      <c r="C121" s="34"/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20" s="10" customFormat="1" ht="29.25" customHeight="1">
      <c r="B122" s="169"/>
      <c r="C122" s="170" t="s">
        <v>120</v>
      </c>
      <c r="D122" s="171" t="s">
        <v>59</v>
      </c>
      <c r="E122" s="171" t="s">
        <v>55</v>
      </c>
      <c r="F122" s="171" t="s">
        <v>56</v>
      </c>
      <c r="G122" s="171" t="s">
        <v>121</v>
      </c>
      <c r="H122" s="171" t="s">
        <v>122</v>
      </c>
      <c r="I122" s="172" t="s">
        <v>123</v>
      </c>
      <c r="J122" s="171" t="s">
        <v>113</v>
      </c>
      <c r="K122" s="173" t="s">
        <v>124</v>
      </c>
      <c r="L122" s="174"/>
      <c r="M122" s="69" t="s">
        <v>1</v>
      </c>
      <c r="N122" s="70" t="s">
        <v>38</v>
      </c>
      <c r="O122" s="70" t="s">
        <v>125</v>
      </c>
      <c r="P122" s="70" t="s">
        <v>126</v>
      </c>
      <c r="Q122" s="70" t="s">
        <v>127</v>
      </c>
      <c r="R122" s="70" t="s">
        <v>128</v>
      </c>
      <c r="S122" s="70" t="s">
        <v>129</v>
      </c>
      <c r="T122" s="71" t="s">
        <v>130</v>
      </c>
    </row>
    <row r="123" spans="2:63" s="1" customFormat="1" ht="22.9" customHeight="1">
      <c r="B123" s="33"/>
      <c r="C123" s="76" t="s">
        <v>131</v>
      </c>
      <c r="D123" s="34"/>
      <c r="E123" s="34"/>
      <c r="F123" s="34"/>
      <c r="G123" s="34"/>
      <c r="H123" s="34"/>
      <c r="I123" s="116"/>
      <c r="J123" s="175">
        <f>BK123</f>
        <v>0</v>
      </c>
      <c r="K123" s="34"/>
      <c r="L123" s="37"/>
      <c r="M123" s="72"/>
      <c r="N123" s="73"/>
      <c r="O123" s="73"/>
      <c r="P123" s="176">
        <f>P124</f>
        <v>0</v>
      </c>
      <c r="Q123" s="73"/>
      <c r="R123" s="176">
        <f>R124</f>
        <v>0.07454</v>
      </c>
      <c r="S123" s="73"/>
      <c r="T123" s="177">
        <f>T124</f>
        <v>0</v>
      </c>
      <c r="AT123" s="16" t="s">
        <v>73</v>
      </c>
      <c r="AU123" s="16" t="s">
        <v>115</v>
      </c>
      <c r="BK123" s="178">
        <f>BK124</f>
        <v>0</v>
      </c>
    </row>
    <row r="124" spans="2:63" s="11" customFormat="1" ht="25.9" customHeight="1">
      <c r="B124" s="179"/>
      <c r="C124" s="180"/>
      <c r="D124" s="181" t="s">
        <v>73</v>
      </c>
      <c r="E124" s="182" t="s">
        <v>132</v>
      </c>
      <c r="F124" s="182" t="s">
        <v>133</v>
      </c>
      <c r="G124" s="180"/>
      <c r="H124" s="180"/>
      <c r="I124" s="183"/>
      <c r="J124" s="184">
        <f>BK124</f>
        <v>0</v>
      </c>
      <c r="K124" s="180"/>
      <c r="L124" s="185"/>
      <c r="M124" s="186"/>
      <c r="N124" s="187"/>
      <c r="O124" s="187"/>
      <c r="P124" s="188">
        <f>P125+P171</f>
        <v>0</v>
      </c>
      <c r="Q124" s="187"/>
      <c r="R124" s="188">
        <f>R125+R171</f>
        <v>0.07454</v>
      </c>
      <c r="S124" s="187"/>
      <c r="T124" s="189">
        <f>T125+T171</f>
        <v>0</v>
      </c>
      <c r="AR124" s="190" t="s">
        <v>81</v>
      </c>
      <c r="AT124" s="191" t="s">
        <v>73</v>
      </c>
      <c r="AU124" s="191" t="s">
        <v>74</v>
      </c>
      <c r="AY124" s="190" t="s">
        <v>134</v>
      </c>
      <c r="BK124" s="192">
        <f>BK125+BK171</f>
        <v>0</v>
      </c>
    </row>
    <row r="125" spans="2:63" s="11" customFormat="1" ht="22.9" customHeight="1">
      <c r="B125" s="179"/>
      <c r="C125" s="180"/>
      <c r="D125" s="181" t="s">
        <v>73</v>
      </c>
      <c r="E125" s="193" t="s">
        <v>214</v>
      </c>
      <c r="F125" s="193" t="s">
        <v>337</v>
      </c>
      <c r="G125" s="180"/>
      <c r="H125" s="180"/>
      <c r="I125" s="183"/>
      <c r="J125" s="194">
        <f>BK125</f>
        <v>0</v>
      </c>
      <c r="K125" s="180"/>
      <c r="L125" s="185"/>
      <c r="M125" s="186"/>
      <c r="N125" s="187"/>
      <c r="O125" s="187"/>
      <c r="P125" s="188">
        <f>SUM(P126:P170)</f>
        <v>0</v>
      </c>
      <c r="Q125" s="187"/>
      <c r="R125" s="188">
        <f>SUM(R126:R170)</f>
        <v>0.07454</v>
      </c>
      <c r="S125" s="187"/>
      <c r="T125" s="189">
        <f>SUM(T126:T170)</f>
        <v>0</v>
      </c>
      <c r="AR125" s="190" t="s">
        <v>81</v>
      </c>
      <c r="AT125" s="191" t="s">
        <v>73</v>
      </c>
      <c r="AU125" s="191" t="s">
        <v>81</v>
      </c>
      <c r="AY125" s="190" t="s">
        <v>134</v>
      </c>
      <c r="BK125" s="192">
        <f>SUM(BK126:BK170)</f>
        <v>0</v>
      </c>
    </row>
    <row r="126" spans="2:65" s="1" customFormat="1" ht="24" customHeight="1">
      <c r="B126" s="33"/>
      <c r="C126" s="195" t="s">
        <v>81</v>
      </c>
      <c r="D126" s="195" t="s">
        <v>136</v>
      </c>
      <c r="E126" s="196" t="s">
        <v>338</v>
      </c>
      <c r="F126" s="197" t="s">
        <v>339</v>
      </c>
      <c r="G126" s="198" t="s">
        <v>258</v>
      </c>
      <c r="H126" s="199">
        <v>160</v>
      </c>
      <c r="I126" s="200"/>
      <c r="J126" s="201">
        <f>ROUND(I126*H126,2)</f>
        <v>0</v>
      </c>
      <c r="K126" s="197" t="s">
        <v>140</v>
      </c>
      <c r="L126" s="37"/>
      <c r="M126" s="202" t="s">
        <v>1</v>
      </c>
      <c r="N126" s="203" t="s">
        <v>39</v>
      </c>
      <c r="O126" s="65"/>
      <c r="P126" s="204">
        <f>O126*H126</f>
        <v>0</v>
      </c>
      <c r="Q126" s="204">
        <v>8E-05</v>
      </c>
      <c r="R126" s="204">
        <f>Q126*H126</f>
        <v>0.0128</v>
      </c>
      <c r="S126" s="204">
        <v>0</v>
      </c>
      <c r="T126" s="205">
        <f>S126*H126</f>
        <v>0</v>
      </c>
      <c r="AR126" s="206" t="s">
        <v>141</v>
      </c>
      <c r="AT126" s="206" t="s">
        <v>136</v>
      </c>
      <c r="AU126" s="206" t="s">
        <v>83</v>
      </c>
      <c r="AY126" s="16" t="s">
        <v>134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6" t="s">
        <v>81</v>
      </c>
      <c r="BK126" s="207">
        <f>ROUND(I126*H126,2)</f>
        <v>0</v>
      </c>
      <c r="BL126" s="16" t="s">
        <v>141</v>
      </c>
      <c r="BM126" s="206" t="s">
        <v>340</v>
      </c>
    </row>
    <row r="127" spans="2:51" s="12" customFormat="1" ht="11.25">
      <c r="B127" s="208"/>
      <c r="C127" s="209"/>
      <c r="D127" s="210" t="s">
        <v>143</v>
      </c>
      <c r="E127" s="211" t="s">
        <v>1</v>
      </c>
      <c r="F127" s="212" t="s">
        <v>341</v>
      </c>
      <c r="G127" s="209"/>
      <c r="H127" s="211" t="s">
        <v>1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143</v>
      </c>
      <c r="AU127" s="218" t="s">
        <v>83</v>
      </c>
      <c r="AV127" s="12" t="s">
        <v>81</v>
      </c>
      <c r="AW127" s="12" t="s">
        <v>31</v>
      </c>
      <c r="AX127" s="12" t="s">
        <v>74</v>
      </c>
      <c r="AY127" s="218" t="s">
        <v>134</v>
      </c>
    </row>
    <row r="128" spans="2:51" s="13" customFormat="1" ht="11.25">
      <c r="B128" s="219"/>
      <c r="C128" s="220"/>
      <c r="D128" s="210" t="s">
        <v>143</v>
      </c>
      <c r="E128" s="221" t="s">
        <v>1</v>
      </c>
      <c r="F128" s="222" t="s">
        <v>221</v>
      </c>
      <c r="G128" s="220"/>
      <c r="H128" s="223">
        <v>10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143</v>
      </c>
      <c r="AU128" s="229" t="s">
        <v>83</v>
      </c>
      <c r="AV128" s="13" t="s">
        <v>83</v>
      </c>
      <c r="AW128" s="13" t="s">
        <v>31</v>
      </c>
      <c r="AX128" s="13" t="s">
        <v>74</v>
      </c>
      <c r="AY128" s="229" t="s">
        <v>134</v>
      </c>
    </row>
    <row r="129" spans="2:51" s="12" customFormat="1" ht="11.25">
      <c r="B129" s="208"/>
      <c r="C129" s="209"/>
      <c r="D129" s="210" t="s">
        <v>143</v>
      </c>
      <c r="E129" s="211" t="s">
        <v>1</v>
      </c>
      <c r="F129" s="212" t="s">
        <v>342</v>
      </c>
      <c r="G129" s="209"/>
      <c r="H129" s="211" t="s">
        <v>1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143</v>
      </c>
      <c r="AU129" s="218" t="s">
        <v>83</v>
      </c>
      <c r="AV129" s="12" t="s">
        <v>81</v>
      </c>
      <c r="AW129" s="12" t="s">
        <v>31</v>
      </c>
      <c r="AX129" s="12" t="s">
        <v>74</v>
      </c>
      <c r="AY129" s="218" t="s">
        <v>134</v>
      </c>
    </row>
    <row r="130" spans="2:51" s="13" customFormat="1" ht="11.25">
      <c r="B130" s="219"/>
      <c r="C130" s="220"/>
      <c r="D130" s="210" t="s">
        <v>143</v>
      </c>
      <c r="E130" s="221" t="s">
        <v>1</v>
      </c>
      <c r="F130" s="222" t="s">
        <v>343</v>
      </c>
      <c r="G130" s="220"/>
      <c r="H130" s="223">
        <v>150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143</v>
      </c>
      <c r="AU130" s="229" t="s">
        <v>83</v>
      </c>
      <c r="AV130" s="13" t="s">
        <v>83</v>
      </c>
      <c r="AW130" s="13" t="s">
        <v>31</v>
      </c>
      <c r="AX130" s="13" t="s">
        <v>74</v>
      </c>
      <c r="AY130" s="229" t="s">
        <v>134</v>
      </c>
    </row>
    <row r="131" spans="2:51" s="14" customFormat="1" ht="11.25">
      <c r="B131" s="230"/>
      <c r="C131" s="231"/>
      <c r="D131" s="210" t="s">
        <v>143</v>
      </c>
      <c r="E131" s="232" t="s">
        <v>1</v>
      </c>
      <c r="F131" s="233" t="s">
        <v>146</v>
      </c>
      <c r="G131" s="231"/>
      <c r="H131" s="234">
        <v>160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143</v>
      </c>
      <c r="AU131" s="240" t="s">
        <v>83</v>
      </c>
      <c r="AV131" s="14" t="s">
        <v>141</v>
      </c>
      <c r="AW131" s="14" t="s">
        <v>31</v>
      </c>
      <c r="AX131" s="14" t="s">
        <v>81</v>
      </c>
      <c r="AY131" s="240" t="s">
        <v>134</v>
      </c>
    </row>
    <row r="132" spans="2:65" s="1" customFormat="1" ht="24" customHeight="1">
      <c r="B132" s="33"/>
      <c r="C132" s="195" t="s">
        <v>83</v>
      </c>
      <c r="D132" s="195" t="s">
        <v>136</v>
      </c>
      <c r="E132" s="196" t="s">
        <v>344</v>
      </c>
      <c r="F132" s="197" t="s">
        <v>345</v>
      </c>
      <c r="G132" s="198" t="s">
        <v>258</v>
      </c>
      <c r="H132" s="199">
        <v>30</v>
      </c>
      <c r="I132" s="200"/>
      <c r="J132" s="201">
        <f>ROUND(I132*H132,2)</f>
        <v>0</v>
      </c>
      <c r="K132" s="197" t="s">
        <v>140</v>
      </c>
      <c r="L132" s="37"/>
      <c r="M132" s="202" t="s">
        <v>1</v>
      </c>
      <c r="N132" s="203" t="s">
        <v>39</v>
      </c>
      <c r="O132" s="65"/>
      <c r="P132" s="204">
        <f>O132*H132</f>
        <v>0</v>
      </c>
      <c r="Q132" s="204">
        <v>8E-05</v>
      </c>
      <c r="R132" s="204">
        <f>Q132*H132</f>
        <v>0.0024000000000000002</v>
      </c>
      <c r="S132" s="204">
        <v>0</v>
      </c>
      <c r="T132" s="205">
        <f>S132*H132</f>
        <v>0</v>
      </c>
      <c r="AR132" s="206" t="s">
        <v>141</v>
      </c>
      <c r="AT132" s="206" t="s">
        <v>136</v>
      </c>
      <c r="AU132" s="206" t="s">
        <v>83</v>
      </c>
      <c r="AY132" s="16" t="s">
        <v>134</v>
      </c>
      <c r="BE132" s="207">
        <f>IF(N132="základní",J132,0)</f>
        <v>0</v>
      </c>
      <c r="BF132" s="207">
        <f>IF(N132="snížená",J132,0)</f>
        <v>0</v>
      </c>
      <c r="BG132" s="207">
        <f>IF(N132="zákl. přenesená",J132,0)</f>
        <v>0</v>
      </c>
      <c r="BH132" s="207">
        <f>IF(N132="sníž. přenesená",J132,0)</f>
        <v>0</v>
      </c>
      <c r="BI132" s="207">
        <f>IF(N132="nulová",J132,0)</f>
        <v>0</v>
      </c>
      <c r="BJ132" s="16" t="s">
        <v>81</v>
      </c>
      <c r="BK132" s="207">
        <f>ROUND(I132*H132,2)</f>
        <v>0</v>
      </c>
      <c r="BL132" s="16" t="s">
        <v>141</v>
      </c>
      <c r="BM132" s="206" t="s">
        <v>346</v>
      </c>
    </row>
    <row r="133" spans="2:51" s="12" customFormat="1" ht="11.25">
      <c r="B133" s="208"/>
      <c r="C133" s="209"/>
      <c r="D133" s="210" t="s">
        <v>143</v>
      </c>
      <c r="E133" s="211" t="s">
        <v>1</v>
      </c>
      <c r="F133" s="212" t="s">
        <v>347</v>
      </c>
      <c r="G133" s="209"/>
      <c r="H133" s="211" t="s">
        <v>1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143</v>
      </c>
      <c r="AU133" s="218" t="s">
        <v>83</v>
      </c>
      <c r="AV133" s="12" t="s">
        <v>81</v>
      </c>
      <c r="AW133" s="12" t="s">
        <v>31</v>
      </c>
      <c r="AX133" s="12" t="s">
        <v>74</v>
      </c>
      <c r="AY133" s="218" t="s">
        <v>134</v>
      </c>
    </row>
    <row r="134" spans="2:51" s="13" customFormat="1" ht="11.25">
      <c r="B134" s="219"/>
      <c r="C134" s="220"/>
      <c r="D134" s="210" t="s">
        <v>143</v>
      </c>
      <c r="E134" s="221" t="s">
        <v>1</v>
      </c>
      <c r="F134" s="222" t="s">
        <v>323</v>
      </c>
      <c r="G134" s="220"/>
      <c r="H134" s="223">
        <v>30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143</v>
      </c>
      <c r="AU134" s="229" t="s">
        <v>83</v>
      </c>
      <c r="AV134" s="13" t="s">
        <v>83</v>
      </c>
      <c r="AW134" s="13" t="s">
        <v>31</v>
      </c>
      <c r="AX134" s="13" t="s">
        <v>74</v>
      </c>
      <c r="AY134" s="229" t="s">
        <v>134</v>
      </c>
    </row>
    <row r="135" spans="2:51" s="14" customFormat="1" ht="11.25">
      <c r="B135" s="230"/>
      <c r="C135" s="231"/>
      <c r="D135" s="210" t="s">
        <v>143</v>
      </c>
      <c r="E135" s="232" t="s">
        <v>1</v>
      </c>
      <c r="F135" s="233" t="s">
        <v>146</v>
      </c>
      <c r="G135" s="231"/>
      <c r="H135" s="234">
        <v>30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143</v>
      </c>
      <c r="AU135" s="240" t="s">
        <v>83</v>
      </c>
      <c r="AV135" s="14" t="s">
        <v>141</v>
      </c>
      <c r="AW135" s="14" t="s">
        <v>31</v>
      </c>
      <c r="AX135" s="14" t="s">
        <v>81</v>
      </c>
      <c r="AY135" s="240" t="s">
        <v>134</v>
      </c>
    </row>
    <row r="136" spans="2:65" s="1" customFormat="1" ht="24" customHeight="1">
      <c r="B136" s="33"/>
      <c r="C136" s="195" t="s">
        <v>155</v>
      </c>
      <c r="D136" s="195" t="s">
        <v>136</v>
      </c>
      <c r="E136" s="196" t="s">
        <v>348</v>
      </c>
      <c r="F136" s="197" t="s">
        <v>349</v>
      </c>
      <c r="G136" s="198" t="s">
        <v>258</v>
      </c>
      <c r="H136" s="199">
        <v>10</v>
      </c>
      <c r="I136" s="200"/>
      <c r="J136" s="201">
        <f>ROUND(I136*H136,2)</f>
        <v>0</v>
      </c>
      <c r="K136" s="197" t="s">
        <v>140</v>
      </c>
      <c r="L136" s="37"/>
      <c r="M136" s="202" t="s">
        <v>1</v>
      </c>
      <c r="N136" s="203" t="s">
        <v>39</v>
      </c>
      <c r="O136" s="65"/>
      <c r="P136" s="204">
        <f>O136*H136</f>
        <v>0</v>
      </c>
      <c r="Q136" s="204">
        <v>3E-05</v>
      </c>
      <c r="R136" s="204">
        <f>Q136*H136</f>
        <v>0.00030000000000000003</v>
      </c>
      <c r="S136" s="204">
        <v>0</v>
      </c>
      <c r="T136" s="205">
        <f>S136*H136</f>
        <v>0</v>
      </c>
      <c r="AR136" s="206" t="s">
        <v>141</v>
      </c>
      <c r="AT136" s="206" t="s">
        <v>136</v>
      </c>
      <c r="AU136" s="206" t="s">
        <v>83</v>
      </c>
      <c r="AY136" s="16" t="s">
        <v>134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6" t="s">
        <v>81</v>
      </c>
      <c r="BK136" s="207">
        <f>ROUND(I136*H136,2)</f>
        <v>0</v>
      </c>
      <c r="BL136" s="16" t="s">
        <v>141</v>
      </c>
      <c r="BM136" s="206" t="s">
        <v>350</v>
      </c>
    </row>
    <row r="137" spans="2:51" s="12" customFormat="1" ht="11.25">
      <c r="B137" s="208"/>
      <c r="C137" s="209"/>
      <c r="D137" s="210" t="s">
        <v>143</v>
      </c>
      <c r="E137" s="211" t="s">
        <v>1</v>
      </c>
      <c r="F137" s="212" t="s">
        <v>351</v>
      </c>
      <c r="G137" s="209"/>
      <c r="H137" s="211" t="s">
        <v>1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143</v>
      </c>
      <c r="AU137" s="218" t="s">
        <v>83</v>
      </c>
      <c r="AV137" s="12" t="s">
        <v>81</v>
      </c>
      <c r="AW137" s="12" t="s">
        <v>31</v>
      </c>
      <c r="AX137" s="12" t="s">
        <v>74</v>
      </c>
      <c r="AY137" s="218" t="s">
        <v>134</v>
      </c>
    </row>
    <row r="138" spans="2:51" s="13" customFormat="1" ht="11.25">
      <c r="B138" s="219"/>
      <c r="C138" s="220"/>
      <c r="D138" s="210" t="s">
        <v>143</v>
      </c>
      <c r="E138" s="221" t="s">
        <v>1</v>
      </c>
      <c r="F138" s="222" t="s">
        <v>221</v>
      </c>
      <c r="G138" s="220"/>
      <c r="H138" s="223">
        <v>10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143</v>
      </c>
      <c r="AU138" s="229" t="s">
        <v>83</v>
      </c>
      <c r="AV138" s="13" t="s">
        <v>83</v>
      </c>
      <c r="AW138" s="13" t="s">
        <v>31</v>
      </c>
      <c r="AX138" s="13" t="s">
        <v>74</v>
      </c>
      <c r="AY138" s="229" t="s">
        <v>134</v>
      </c>
    </row>
    <row r="139" spans="2:51" s="14" customFormat="1" ht="11.25">
      <c r="B139" s="230"/>
      <c r="C139" s="231"/>
      <c r="D139" s="210" t="s">
        <v>143</v>
      </c>
      <c r="E139" s="232" t="s">
        <v>1</v>
      </c>
      <c r="F139" s="233" t="s">
        <v>146</v>
      </c>
      <c r="G139" s="231"/>
      <c r="H139" s="234">
        <v>10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143</v>
      </c>
      <c r="AU139" s="240" t="s">
        <v>83</v>
      </c>
      <c r="AV139" s="14" t="s">
        <v>141</v>
      </c>
      <c r="AW139" s="14" t="s">
        <v>31</v>
      </c>
      <c r="AX139" s="14" t="s">
        <v>81</v>
      </c>
      <c r="AY139" s="240" t="s">
        <v>134</v>
      </c>
    </row>
    <row r="140" spans="2:65" s="1" customFormat="1" ht="24" customHeight="1">
      <c r="B140" s="33"/>
      <c r="C140" s="195" t="s">
        <v>141</v>
      </c>
      <c r="D140" s="195" t="s">
        <v>136</v>
      </c>
      <c r="E140" s="196" t="s">
        <v>352</v>
      </c>
      <c r="F140" s="197" t="s">
        <v>353</v>
      </c>
      <c r="G140" s="198" t="s">
        <v>258</v>
      </c>
      <c r="H140" s="199">
        <v>10</v>
      </c>
      <c r="I140" s="200"/>
      <c r="J140" s="201">
        <f>ROUND(I140*H140,2)</f>
        <v>0</v>
      </c>
      <c r="K140" s="197" t="s">
        <v>1</v>
      </c>
      <c r="L140" s="37"/>
      <c r="M140" s="202" t="s">
        <v>1</v>
      </c>
      <c r="N140" s="203" t="s">
        <v>39</v>
      </c>
      <c r="O140" s="65"/>
      <c r="P140" s="204">
        <f>O140*H140</f>
        <v>0</v>
      </c>
      <c r="Q140" s="204">
        <v>0.00015</v>
      </c>
      <c r="R140" s="204">
        <f>Q140*H140</f>
        <v>0.0014999999999999998</v>
      </c>
      <c r="S140" s="204">
        <v>0</v>
      </c>
      <c r="T140" s="205">
        <f>S140*H140</f>
        <v>0</v>
      </c>
      <c r="AR140" s="206" t="s">
        <v>141</v>
      </c>
      <c r="AT140" s="206" t="s">
        <v>136</v>
      </c>
      <c r="AU140" s="206" t="s">
        <v>83</v>
      </c>
      <c r="AY140" s="16" t="s">
        <v>134</v>
      </c>
      <c r="BE140" s="207">
        <f>IF(N140="základní",J140,0)</f>
        <v>0</v>
      </c>
      <c r="BF140" s="207">
        <f>IF(N140="snížená",J140,0)</f>
        <v>0</v>
      </c>
      <c r="BG140" s="207">
        <f>IF(N140="zákl. přenesená",J140,0)</f>
        <v>0</v>
      </c>
      <c r="BH140" s="207">
        <f>IF(N140="sníž. přenesená",J140,0)</f>
        <v>0</v>
      </c>
      <c r="BI140" s="207">
        <f>IF(N140="nulová",J140,0)</f>
        <v>0</v>
      </c>
      <c r="BJ140" s="16" t="s">
        <v>81</v>
      </c>
      <c r="BK140" s="207">
        <f>ROUND(I140*H140,2)</f>
        <v>0</v>
      </c>
      <c r="BL140" s="16" t="s">
        <v>141</v>
      </c>
      <c r="BM140" s="206" t="s">
        <v>354</v>
      </c>
    </row>
    <row r="141" spans="2:51" s="12" customFormat="1" ht="11.25">
      <c r="B141" s="208"/>
      <c r="C141" s="209"/>
      <c r="D141" s="210" t="s">
        <v>143</v>
      </c>
      <c r="E141" s="211" t="s">
        <v>1</v>
      </c>
      <c r="F141" s="212" t="s">
        <v>355</v>
      </c>
      <c r="G141" s="209"/>
      <c r="H141" s="211" t="s">
        <v>1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143</v>
      </c>
      <c r="AU141" s="218" t="s">
        <v>83</v>
      </c>
      <c r="AV141" s="12" t="s">
        <v>81</v>
      </c>
      <c r="AW141" s="12" t="s">
        <v>31</v>
      </c>
      <c r="AX141" s="12" t="s">
        <v>74</v>
      </c>
      <c r="AY141" s="218" t="s">
        <v>134</v>
      </c>
    </row>
    <row r="142" spans="2:51" s="13" customFormat="1" ht="11.25">
      <c r="B142" s="219"/>
      <c r="C142" s="220"/>
      <c r="D142" s="210" t="s">
        <v>143</v>
      </c>
      <c r="E142" s="221" t="s">
        <v>1</v>
      </c>
      <c r="F142" s="222" t="s">
        <v>221</v>
      </c>
      <c r="G142" s="220"/>
      <c r="H142" s="223">
        <v>10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143</v>
      </c>
      <c r="AU142" s="229" t="s">
        <v>83</v>
      </c>
      <c r="AV142" s="13" t="s">
        <v>83</v>
      </c>
      <c r="AW142" s="13" t="s">
        <v>31</v>
      </c>
      <c r="AX142" s="13" t="s">
        <v>74</v>
      </c>
      <c r="AY142" s="229" t="s">
        <v>134</v>
      </c>
    </row>
    <row r="143" spans="2:51" s="14" customFormat="1" ht="11.25">
      <c r="B143" s="230"/>
      <c r="C143" s="231"/>
      <c r="D143" s="210" t="s">
        <v>143</v>
      </c>
      <c r="E143" s="232" t="s">
        <v>1</v>
      </c>
      <c r="F143" s="233" t="s">
        <v>146</v>
      </c>
      <c r="G143" s="231"/>
      <c r="H143" s="234">
        <v>10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143</v>
      </c>
      <c r="AU143" s="240" t="s">
        <v>83</v>
      </c>
      <c r="AV143" s="14" t="s">
        <v>141</v>
      </c>
      <c r="AW143" s="14" t="s">
        <v>31</v>
      </c>
      <c r="AX143" s="14" t="s">
        <v>81</v>
      </c>
      <c r="AY143" s="240" t="s">
        <v>134</v>
      </c>
    </row>
    <row r="144" spans="2:65" s="1" customFormat="1" ht="24" customHeight="1">
      <c r="B144" s="33"/>
      <c r="C144" s="195" t="s">
        <v>191</v>
      </c>
      <c r="D144" s="195" t="s">
        <v>136</v>
      </c>
      <c r="E144" s="196" t="s">
        <v>356</v>
      </c>
      <c r="F144" s="197" t="s">
        <v>357</v>
      </c>
      <c r="G144" s="198" t="s">
        <v>139</v>
      </c>
      <c r="H144" s="199">
        <v>48</v>
      </c>
      <c r="I144" s="200"/>
      <c r="J144" s="201">
        <f>ROUND(I144*H144,2)</f>
        <v>0</v>
      </c>
      <c r="K144" s="197" t="s">
        <v>140</v>
      </c>
      <c r="L144" s="37"/>
      <c r="M144" s="202" t="s">
        <v>1</v>
      </c>
      <c r="N144" s="203" t="s">
        <v>39</v>
      </c>
      <c r="O144" s="65"/>
      <c r="P144" s="204">
        <f>O144*H144</f>
        <v>0</v>
      </c>
      <c r="Q144" s="204">
        <v>0.0006</v>
      </c>
      <c r="R144" s="204">
        <f>Q144*H144</f>
        <v>0.0288</v>
      </c>
      <c r="S144" s="204">
        <v>0</v>
      </c>
      <c r="T144" s="205">
        <f>S144*H144</f>
        <v>0</v>
      </c>
      <c r="AR144" s="206" t="s">
        <v>141</v>
      </c>
      <c r="AT144" s="206" t="s">
        <v>136</v>
      </c>
      <c r="AU144" s="206" t="s">
        <v>83</v>
      </c>
      <c r="AY144" s="16" t="s">
        <v>134</v>
      </c>
      <c r="BE144" s="207">
        <f>IF(N144="základní",J144,0)</f>
        <v>0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6" t="s">
        <v>81</v>
      </c>
      <c r="BK144" s="207">
        <f>ROUND(I144*H144,2)</f>
        <v>0</v>
      </c>
      <c r="BL144" s="16" t="s">
        <v>141</v>
      </c>
      <c r="BM144" s="206" t="s">
        <v>358</v>
      </c>
    </row>
    <row r="145" spans="2:51" s="12" customFormat="1" ht="11.25">
      <c r="B145" s="208"/>
      <c r="C145" s="209"/>
      <c r="D145" s="210" t="s">
        <v>143</v>
      </c>
      <c r="E145" s="211" t="s">
        <v>1</v>
      </c>
      <c r="F145" s="212" t="s">
        <v>359</v>
      </c>
      <c r="G145" s="209"/>
      <c r="H145" s="211" t="s">
        <v>1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143</v>
      </c>
      <c r="AU145" s="218" t="s">
        <v>83</v>
      </c>
      <c r="AV145" s="12" t="s">
        <v>81</v>
      </c>
      <c r="AW145" s="12" t="s">
        <v>31</v>
      </c>
      <c r="AX145" s="12" t="s">
        <v>74</v>
      </c>
      <c r="AY145" s="218" t="s">
        <v>134</v>
      </c>
    </row>
    <row r="146" spans="2:51" s="13" customFormat="1" ht="11.25">
      <c r="B146" s="219"/>
      <c r="C146" s="220"/>
      <c r="D146" s="210" t="s">
        <v>143</v>
      </c>
      <c r="E146" s="221" t="s">
        <v>1</v>
      </c>
      <c r="F146" s="222" t="s">
        <v>360</v>
      </c>
      <c r="G146" s="220"/>
      <c r="H146" s="223">
        <v>48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143</v>
      </c>
      <c r="AU146" s="229" t="s">
        <v>83</v>
      </c>
      <c r="AV146" s="13" t="s">
        <v>83</v>
      </c>
      <c r="AW146" s="13" t="s">
        <v>31</v>
      </c>
      <c r="AX146" s="13" t="s">
        <v>74</v>
      </c>
      <c r="AY146" s="229" t="s">
        <v>134</v>
      </c>
    </row>
    <row r="147" spans="2:51" s="14" customFormat="1" ht="11.25">
      <c r="B147" s="230"/>
      <c r="C147" s="231"/>
      <c r="D147" s="210" t="s">
        <v>143</v>
      </c>
      <c r="E147" s="232" t="s">
        <v>1</v>
      </c>
      <c r="F147" s="233" t="s">
        <v>146</v>
      </c>
      <c r="G147" s="231"/>
      <c r="H147" s="234">
        <v>48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143</v>
      </c>
      <c r="AU147" s="240" t="s">
        <v>83</v>
      </c>
      <c r="AV147" s="14" t="s">
        <v>141</v>
      </c>
      <c r="AW147" s="14" t="s">
        <v>31</v>
      </c>
      <c r="AX147" s="14" t="s">
        <v>81</v>
      </c>
      <c r="AY147" s="240" t="s">
        <v>134</v>
      </c>
    </row>
    <row r="148" spans="2:65" s="1" customFormat="1" ht="24" customHeight="1">
      <c r="B148" s="33"/>
      <c r="C148" s="195" t="s">
        <v>196</v>
      </c>
      <c r="D148" s="195" t="s">
        <v>136</v>
      </c>
      <c r="E148" s="196" t="s">
        <v>361</v>
      </c>
      <c r="F148" s="197" t="s">
        <v>362</v>
      </c>
      <c r="G148" s="198" t="s">
        <v>363</v>
      </c>
      <c r="H148" s="199">
        <v>1</v>
      </c>
      <c r="I148" s="200"/>
      <c r="J148" s="201">
        <f>ROUND(I148*H148,2)</f>
        <v>0</v>
      </c>
      <c r="K148" s="197" t="s">
        <v>140</v>
      </c>
      <c r="L148" s="37"/>
      <c r="M148" s="202" t="s">
        <v>1</v>
      </c>
      <c r="N148" s="203" t="s">
        <v>39</v>
      </c>
      <c r="O148" s="65"/>
      <c r="P148" s="204">
        <f>O148*H148</f>
        <v>0</v>
      </c>
      <c r="Q148" s="204">
        <v>0.00085</v>
      </c>
      <c r="R148" s="204">
        <f>Q148*H148</f>
        <v>0.00085</v>
      </c>
      <c r="S148" s="204">
        <v>0</v>
      </c>
      <c r="T148" s="205">
        <f>S148*H148</f>
        <v>0</v>
      </c>
      <c r="AR148" s="206" t="s">
        <v>141</v>
      </c>
      <c r="AT148" s="206" t="s">
        <v>136</v>
      </c>
      <c r="AU148" s="206" t="s">
        <v>83</v>
      </c>
      <c r="AY148" s="16" t="s">
        <v>134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6" t="s">
        <v>81</v>
      </c>
      <c r="BK148" s="207">
        <f>ROUND(I148*H148,2)</f>
        <v>0</v>
      </c>
      <c r="BL148" s="16" t="s">
        <v>141</v>
      </c>
      <c r="BM148" s="206" t="s">
        <v>364</v>
      </c>
    </row>
    <row r="149" spans="2:51" s="12" customFormat="1" ht="11.25">
      <c r="B149" s="208"/>
      <c r="C149" s="209"/>
      <c r="D149" s="210" t="s">
        <v>143</v>
      </c>
      <c r="E149" s="211" t="s">
        <v>1</v>
      </c>
      <c r="F149" s="212" t="s">
        <v>365</v>
      </c>
      <c r="G149" s="209"/>
      <c r="H149" s="211" t="s">
        <v>1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143</v>
      </c>
      <c r="AU149" s="218" t="s">
        <v>83</v>
      </c>
      <c r="AV149" s="12" t="s">
        <v>81</v>
      </c>
      <c r="AW149" s="12" t="s">
        <v>31</v>
      </c>
      <c r="AX149" s="12" t="s">
        <v>74</v>
      </c>
      <c r="AY149" s="218" t="s">
        <v>134</v>
      </c>
    </row>
    <row r="150" spans="2:51" s="13" customFormat="1" ht="11.25">
      <c r="B150" s="219"/>
      <c r="C150" s="220"/>
      <c r="D150" s="210" t="s">
        <v>143</v>
      </c>
      <c r="E150" s="221" t="s">
        <v>1</v>
      </c>
      <c r="F150" s="222" t="s">
        <v>81</v>
      </c>
      <c r="G150" s="220"/>
      <c r="H150" s="223">
        <v>1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143</v>
      </c>
      <c r="AU150" s="229" t="s">
        <v>83</v>
      </c>
      <c r="AV150" s="13" t="s">
        <v>83</v>
      </c>
      <c r="AW150" s="13" t="s">
        <v>31</v>
      </c>
      <c r="AX150" s="13" t="s">
        <v>74</v>
      </c>
      <c r="AY150" s="229" t="s">
        <v>134</v>
      </c>
    </row>
    <row r="151" spans="2:51" s="14" customFormat="1" ht="11.25">
      <c r="B151" s="230"/>
      <c r="C151" s="231"/>
      <c r="D151" s="210" t="s">
        <v>143</v>
      </c>
      <c r="E151" s="232" t="s">
        <v>1</v>
      </c>
      <c r="F151" s="233" t="s">
        <v>146</v>
      </c>
      <c r="G151" s="231"/>
      <c r="H151" s="234">
        <v>1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143</v>
      </c>
      <c r="AU151" s="240" t="s">
        <v>83</v>
      </c>
      <c r="AV151" s="14" t="s">
        <v>141</v>
      </c>
      <c r="AW151" s="14" t="s">
        <v>31</v>
      </c>
      <c r="AX151" s="14" t="s">
        <v>81</v>
      </c>
      <c r="AY151" s="240" t="s">
        <v>134</v>
      </c>
    </row>
    <row r="152" spans="2:65" s="1" customFormat="1" ht="16.5" customHeight="1">
      <c r="B152" s="33"/>
      <c r="C152" s="195" t="s">
        <v>202</v>
      </c>
      <c r="D152" s="195" t="s">
        <v>136</v>
      </c>
      <c r="E152" s="196" t="s">
        <v>366</v>
      </c>
      <c r="F152" s="197" t="s">
        <v>367</v>
      </c>
      <c r="G152" s="198" t="s">
        <v>258</v>
      </c>
      <c r="H152" s="199">
        <v>210</v>
      </c>
      <c r="I152" s="200"/>
      <c r="J152" s="201">
        <f>ROUND(I152*H152,2)</f>
        <v>0</v>
      </c>
      <c r="K152" s="197" t="s">
        <v>140</v>
      </c>
      <c r="L152" s="37"/>
      <c r="M152" s="202" t="s">
        <v>1</v>
      </c>
      <c r="N152" s="203" t="s">
        <v>39</v>
      </c>
      <c r="O152" s="65"/>
      <c r="P152" s="204">
        <f>O152*H152</f>
        <v>0</v>
      </c>
      <c r="Q152" s="204">
        <v>0</v>
      </c>
      <c r="R152" s="204">
        <f>Q152*H152</f>
        <v>0</v>
      </c>
      <c r="S152" s="204">
        <v>0</v>
      </c>
      <c r="T152" s="205">
        <f>S152*H152</f>
        <v>0</v>
      </c>
      <c r="AR152" s="206" t="s">
        <v>141</v>
      </c>
      <c r="AT152" s="206" t="s">
        <v>136</v>
      </c>
      <c r="AU152" s="206" t="s">
        <v>83</v>
      </c>
      <c r="AY152" s="16" t="s">
        <v>134</v>
      </c>
      <c r="BE152" s="207">
        <f>IF(N152="základní",J152,0)</f>
        <v>0</v>
      </c>
      <c r="BF152" s="207">
        <f>IF(N152="snížená",J152,0)</f>
        <v>0</v>
      </c>
      <c r="BG152" s="207">
        <f>IF(N152="zákl. přenesená",J152,0)</f>
        <v>0</v>
      </c>
      <c r="BH152" s="207">
        <f>IF(N152="sníž. přenesená",J152,0)</f>
        <v>0</v>
      </c>
      <c r="BI152" s="207">
        <f>IF(N152="nulová",J152,0)</f>
        <v>0</v>
      </c>
      <c r="BJ152" s="16" t="s">
        <v>81</v>
      </c>
      <c r="BK152" s="207">
        <f>ROUND(I152*H152,2)</f>
        <v>0</v>
      </c>
      <c r="BL152" s="16" t="s">
        <v>141</v>
      </c>
      <c r="BM152" s="206" t="s">
        <v>368</v>
      </c>
    </row>
    <row r="153" spans="2:51" s="12" customFormat="1" ht="11.25">
      <c r="B153" s="208"/>
      <c r="C153" s="209"/>
      <c r="D153" s="210" t="s">
        <v>143</v>
      </c>
      <c r="E153" s="211" t="s">
        <v>1</v>
      </c>
      <c r="F153" s="212" t="s">
        <v>341</v>
      </c>
      <c r="G153" s="209"/>
      <c r="H153" s="211" t="s">
        <v>1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143</v>
      </c>
      <c r="AU153" s="218" t="s">
        <v>83</v>
      </c>
      <c r="AV153" s="12" t="s">
        <v>81</v>
      </c>
      <c r="AW153" s="12" t="s">
        <v>31</v>
      </c>
      <c r="AX153" s="12" t="s">
        <v>74</v>
      </c>
      <c r="AY153" s="218" t="s">
        <v>134</v>
      </c>
    </row>
    <row r="154" spans="2:51" s="13" customFormat="1" ht="11.25">
      <c r="B154" s="219"/>
      <c r="C154" s="220"/>
      <c r="D154" s="210" t="s">
        <v>143</v>
      </c>
      <c r="E154" s="221" t="s">
        <v>1</v>
      </c>
      <c r="F154" s="222" t="s">
        <v>221</v>
      </c>
      <c r="G154" s="220"/>
      <c r="H154" s="223">
        <v>10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143</v>
      </c>
      <c r="AU154" s="229" t="s">
        <v>83</v>
      </c>
      <c r="AV154" s="13" t="s">
        <v>83</v>
      </c>
      <c r="AW154" s="13" t="s">
        <v>31</v>
      </c>
      <c r="AX154" s="13" t="s">
        <v>74</v>
      </c>
      <c r="AY154" s="229" t="s">
        <v>134</v>
      </c>
    </row>
    <row r="155" spans="2:51" s="12" customFormat="1" ht="11.25">
      <c r="B155" s="208"/>
      <c r="C155" s="209"/>
      <c r="D155" s="210" t="s">
        <v>143</v>
      </c>
      <c r="E155" s="211" t="s">
        <v>1</v>
      </c>
      <c r="F155" s="212" t="s">
        <v>342</v>
      </c>
      <c r="G155" s="209"/>
      <c r="H155" s="211" t="s">
        <v>1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143</v>
      </c>
      <c r="AU155" s="218" t="s">
        <v>83</v>
      </c>
      <c r="AV155" s="12" t="s">
        <v>81</v>
      </c>
      <c r="AW155" s="12" t="s">
        <v>31</v>
      </c>
      <c r="AX155" s="12" t="s">
        <v>74</v>
      </c>
      <c r="AY155" s="218" t="s">
        <v>134</v>
      </c>
    </row>
    <row r="156" spans="2:51" s="13" customFormat="1" ht="11.25">
      <c r="B156" s="219"/>
      <c r="C156" s="220"/>
      <c r="D156" s="210" t="s">
        <v>143</v>
      </c>
      <c r="E156" s="221" t="s">
        <v>1</v>
      </c>
      <c r="F156" s="222" t="s">
        <v>343</v>
      </c>
      <c r="G156" s="220"/>
      <c r="H156" s="223">
        <v>150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143</v>
      </c>
      <c r="AU156" s="229" t="s">
        <v>83</v>
      </c>
      <c r="AV156" s="13" t="s">
        <v>83</v>
      </c>
      <c r="AW156" s="13" t="s">
        <v>31</v>
      </c>
      <c r="AX156" s="13" t="s">
        <v>74</v>
      </c>
      <c r="AY156" s="229" t="s">
        <v>134</v>
      </c>
    </row>
    <row r="157" spans="2:51" s="12" customFormat="1" ht="11.25">
      <c r="B157" s="208"/>
      <c r="C157" s="209"/>
      <c r="D157" s="210" t="s">
        <v>143</v>
      </c>
      <c r="E157" s="211" t="s">
        <v>1</v>
      </c>
      <c r="F157" s="212" t="s">
        <v>347</v>
      </c>
      <c r="G157" s="209"/>
      <c r="H157" s="211" t="s">
        <v>1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143</v>
      </c>
      <c r="AU157" s="218" t="s">
        <v>83</v>
      </c>
      <c r="AV157" s="12" t="s">
        <v>81</v>
      </c>
      <c r="AW157" s="12" t="s">
        <v>31</v>
      </c>
      <c r="AX157" s="12" t="s">
        <v>74</v>
      </c>
      <c r="AY157" s="218" t="s">
        <v>134</v>
      </c>
    </row>
    <row r="158" spans="2:51" s="13" customFormat="1" ht="11.25">
      <c r="B158" s="219"/>
      <c r="C158" s="220"/>
      <c r="D158" s="210" t="s">
        <v>143</v>
      </c>
      <c r="E158" s="221" t="s">
        <v>1</v>
      </c>
      <c r="F158" s="222" t="s">
        <v>323</v>
      </c>
      <c r="G158" s="220"/>
      <c r="H158" s="223">
        <v>30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143</v>
      </c>
      <c r="AU158" s="229" t="s">
        <v>83</v>
      </c>
      <c r="AV158" s="13" t="s">
        <v>83</v>
      </c>
      <c r="AW158" s="13" t="s">
        <v>31</v>
      </c>
      <c r="AX158" s="13" t="s">
        <v>74</v>
      </c>
      <c r="AY158" s="229" t="s">
        <v>134</v>
      </c>
    </row>
    <row r="159" spans="2:51" s="12" customFormat="1" ht="11.25">
      <c r="B159" s="208"/>
      <c r="C159" s="209"/>
      <c r="D159" s="210" t="s">
        <v>143</v>
      </c>
      <c r="E159" s="211" t="s">
        <v>1</v>
      </c>
      <c r="F159" s="212" t="s">
        <v>355</v>
      </c>
      <c r="G159" s="209"/>
      <c r="H159" s="211" t="s">
        <v>1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143</v>
      </c>
      <c r="AU159" s="218" t="s">
        <v>83</v>
      </c>
      <c r="AV159" s="12" t="s">
        <v>81</v>
      </c>
      <c r="AW159" s="12" t="s">
        <v>31</v>
      </c>
      <c r="AX159" s="12" t="s">
        <v>74</v>
      </c>
      <c r="AY159" s="218" t="s">
        <v>134</v>
      </c>
    </row>
    <row r="160" spans="2:51" s="13" customFormat="1" ht="11.25">
      <c r="B160" s="219"/>
      <c r="C160" s="220"/>
      <c r="D160" s="210" t="s">
        <v>143</v>
      </c>
      <c r="E160" s="221" t="s">
        <v>1</v>
      </c>
      <c r="F160" s="222" t="s">
        <v>221</v>
      </c>
      <c r="G160" s="220"/>
      <c r="H160" s="223">
        <v>10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143</v>
      </c>
      <c r="AU160" s="229" t="s">
        <v>83</v>
      </c>
      <c r="AV160" s="13" t="s">
        <v>83</v>
      </c>
      <c r="AW160" s="13" t="s">
        <v>31</v>
      </c>
      <c r="AX160" s="13" t="s">
        <v>74</v>
      </c>
      <c r="AY160" s="229" t="s">
        <v>134</v>
      </c>
    </row>
    <row r="161" spans="2:51" s="12" customFormat="1" ht="11.25">
      <c r="B161" s="208"/>
      <c r="C161" s="209"/>
      <c r="D161" s="210" t="s">
        <v>143</v>
      </c>
      <c r="E161" s="211" t="s">
        <v>1</v>
      </c>
      <c r="F161" s="212" t="s">
        <v>351</v>
      </c>
      <c r="G161" s="209"/>
      <c r="H161" s="211" t="s">
        <v>1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143</v>
      </c>
      <c r="AU161" s="218" t="s">
        <v>83</v>
      </c>
      <c r="AV161" s="12" t="s">
        <v>81</v>
      </c>
      <c r="AW161" s="12" t="s">
        <v>31</v>
      </c>
      <c r="AX161" s="12" t="s">
        <v>74</v>
      </c>
      <c r="AY161" s="218" t="s">
        <v>134</v>
      </c>
    </row>
    <row r="162" spans="2:51" s="13" customFormat="1" ht="11.25">
      <c r="B162" s="219"/>
      <c r="C162" s="220"/>
      <c r="D162" s="210" t="s">
        <v>143</v>
      </c>
      <c r="E162" s="221" t="s">
        <v>1</v>
      </c>
      <c r="F162" s="222" t="s">
        <v>221</v>
      </c>
      <c r="G162" s="220"/>
      <c r="H162" s="223">
        <v>10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143</v>
      </c>
      <c r="AU162" s="229" t="s">
        <v>83</v>
      </c>
      <c r="AV162" s="13" t="s">
        <v>83</v>
      </c>
      <c r="AW162" s="13" t="s">
        <v>31</v>
      </c>
      <c r="AX162" s="13" t="s">
        <v>74</v>
      </c>
      <c r="AY162" s="229" t="s">
        <v>134</v>
      </c>
    </row>
    <row r="163" spans="2:51" s="14" customFormat="1" ht="11.25">
      <c r="B163" s="230"/>
      <c r="C163" s="231"/>
      <c r="D163" s="210" t="s">
        <v>143</v>
      </c>
      <c r="E163" s="232" t="s">
        <v>1</v>
      </c>
      <c r="F163" s="233" t="s">
        <v>146</v>
      </c>
      <c r="G163" s="231"/>
      <c r="H163" s="234">
        <v>210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143</v>
      </c>
      <c r="AU163" s="240" t="s">
        <v>83</v>
      </c>
      <c r="AV163" s="14" t="s">
        <v>141</v>
      </c>
      <c r="AW163" s="14" t="s">
        <v>31</v>
      </c>
      <c r="AX163" s="14" t="s">
        <v>81</v>
      </c>
      <c r="AY163" s="240" t="s">
        <v>134</v>
      </c>
    </row>
    <row r="164" spans="2:65" s="1" customFormat="1" ht="16.5" customHeight="1">
      <c r="B164" s="33"/>
      <c r="C164" s="195" t="s">
        <v>206</v>
      </c>
      <c r="D164" s="195" t="s">
        <v>136</v>
      </c>
      <c r="E164" s="196" t="s">
        <v>369</v>
      </c>
      <c r="F164" s="197" t="s">
        <v>370</v>
      </c>
      <c r="G164" s="198" t="s">
        <v>139</v>
      </c>
      <c r="H164" s="199">
        <v>48</v>
      </c>
      <c r="I164" s="200"/>
      <c r="J164" s="201">
        <f>ROUND(I164*H164,2)</f>
        <v>0</v>
      </c>
      <c r="K164" s="197" t="s">
        <v>140</v>
      </c>
      <c r="L164" s="37"/>
      <c r="M164" s="202" t="s">
        <v>1</v>
      </c>
      <c r="N164" s="203" t="s">
        <v>39</v>
      </c>
      <c r="O164" s="65"/>
      <c r="P164" s="204">
        <f>O164*H164</f>
        <v>0</v>
      </c>
      <c r="Q164" s="204">
        <v>1E-05</v>
      </c>
      <c r="R164" s="204">
        <f>Q164*H164</f>
        <v>0.00048000000000000007</v>
      </c>
      <c r="S164" s="204">
        <v>0</v>
      </c>
      <c r="T164" s="205">
        <f>S164*H164</f>
        <v>0</v>
      </c>
      <c r="AR164" s="206" t="s">
        <v>141</v>
      </c>
      <c r="AT164" s="206" t="s">
        <v>136</v>
      </c>
      <c r="AU164" s="206" t="s">
        <v>83</v>
      </c>
      <c r="AY164" s="16" t="s">
        <v>134</v>
      </c>
      <c r="BE164" s="207">
        <f>IF(N164="základní",J164,0)</f>
        <v>0</v>
      </c>
      <c r="BF164" s="207">
        <f>IF(N164="snížená",J164,0)</f>
        <v>0</v>
      </c>
      <c r="BG164" s="207">
        <f>IF(N164="zákl. přenesená",J164,0)</f>
        <v>0</v>
      </c>
      <c r="BH164" s="207">
        <f>IF(N164="sníž. přenesená",J164,0)</f>
        <v>0</v>
      </c>
      <c r="BI164" s="207">
        <f>IF(N164="nulová",J164,0)</f>
        <v>0</v>
      </c>
      <c r="BJ164" s="16" t="s">
        <v>81</v>
      </c>
      <c r="BK164" s="207">
        <f>ROUND(I164*H164,2)</f>
        <v>0</v>
      </c>
      <c r="BL164" s="16" t="s">
        <v>141</v>
      </c>
      <c r="BM164" s="206" t="s">
        <v>371</v>
      </c>
    </row>
    <row r="165" spans="2:51" s="12" customFormat="1" ht="11.25">
      <c r="B165" s="208"/>
      <c r="C165" s="209"/>
      <c r="D165" s="210" t="s">
        <v>143</v>
      </c>
      <c r="E165" s="211" t="s">
        <v>1</v>
      </c>
      <c r="F165" s="212" t="s">
        <v>359</v>
      </c>
      <c r="G165" s="209"/>
      <c r="H165" s="211" t="s">
        <v>1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143</v>
      </c>
      <c r="AU165" s="218" t="s">
        <v>83</v>
      </c>
      <c r="AV165" s="12" t="s">
        <v>81</v>
      </c>
      <c r="AW165" s="12" t="s">
        <v>31</v>
      </c>
      <c r="AX165" s="12" t="s">
        <v>74</v>
      </c>
      <c r="AY165" s="218" t="s">
        <v>134</v>
      </c>
    </row>
    <row r="166" spans="2:51" s="13" customFormat="1" ht="11.25">
      <c r="B166" s="219"/>
      <c r="C166" s="220"/>
      <c r="D166" s="210" t="s">
        <v>143</v>
      </c>
      <c r="E166" s="221" t="s">
        <v>1</v>
      </c>
      <c r="F166" s="222" t="s">
        <v>360</v>
      </c>
      <c r="G166" s="220"/>
      <c r="H166" s="223">
        <v>48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143</v>
      </c>
      <c r="AU166" s="229" t="s">
        <v>83</v>
      </c>
      <c r="AV166" s="13" t="s">
        <v>83</v>
      </c>
      <c r="AW166" s="13" t="s">
        <v>31</v>
      </c>
      <c r="AX166" s="13" t="s">
        <v>74</v>
      </c>
      <c r="AY166" s="229" t="s">
        <v>134</v>
      </c>
    </row>
    <row r="167" spans="2:51" s="14" customFormat="1" ht="11.25">
      <c r="B167" s="230"/>
      <c r="C167" s="231"/>
      <c r="D167" s="210" t="s">
        <v>143</v>
      </c>
      <c r="E167" s="232" t="s">
        <v>1</v>
      </c>
      <c r="F167" s="233" t="s">
        <v>146</v>
      </c>
      <c r="G167" s="231"/>
      <c r="H167" s="234">
        <v>48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143</v>
      </c>
      <c r="AU167" s="240" t="s">
        <v>83</v>
      </c>
      <c r="AV167" s="14" t="s">
        <v>141</v>
      </c>
      <c r="AW167" s="14" t="s">
        <v>31</v>
      </c>
      <c r="AX167" s="14" t="s">
        <v>81</v>
      </c>
      <c r="AY167" s="240" t="s">
        <v>134</v>
      </c>
    </row>
    <row r="168" spans="2:65" s="1" customFormat="1" ht="24" customHeight="1">
      <c r="B168" s="33"/>
      <c r="C168" s="195" t="s">
        <v>214</v>
      </c>
      <c r="D168" s="195" t="s">
        <v>136</v>
      </c>
      <c r="E168" s="196" t="s">
        <v>372</v>
      </c>
      <c r="F168" s="197" t="s">
        <v>373</v>
      </c>
      <c r="G168" s="198" t="s">
        <v>270</v>
      </c>
      <c r="H168" s="199">
        <v>1</v>
      </c>
      <c r="I168" s="200"/>
      <c r="J168" s="201">
        <f>ROUND(I168*H168,2)</f>
        <v>0</v>
      </c>
      <c r="K168" s="197" t="s">
        <v>1</v>
      </c>
      <c r="L168" s="37"/>
      <c r="M168" s="202" t="s">
        <v>1</v>
      </c>
      <c r="N168" s="203" t="s">
        <v>39</v>
      </c>
      <c r="O168" s="65"/>
      <c r="P168" s="204">
        <f>O168*H168</f>
        <v>0</v>
      </c>
      <c r="Q168" s="204">
        <v>0.02741</v>
      </c>
      <c r="R168" s="204">
        <f>Q168*H168</f>
        <v>0.02741</v>
      </c>
      <c r="S168" s="204">
        <v>0</v>
      </c>
      <c r="T168" s="205">
        <f>S168*H168</f>
        <v>0</v>
      </c>
      <c r="AR168" s="206" t="s">
        <v>141</v>
      </c>
      <c r="AT168" s="206" t="s">
        <v>136</v>
      </c>
      <c r="AU168" s="206" t="s">
        <v>83</v>
      </c>
      <c r="AY168" s="16" t="s">
        <v>134</v>
      </c>
      <c r="BE168" s="207">
        <f>IF(N168="základní",J168,0)</f>
        <v>0</v>
      </c>
      <c r="BF168" s="207">
        <f>IF(N168="snížená",J168,0)</f>
        <v>0</v>
      </c>
      <c r="BG168" s="207">
        <f>IF(N168="zákl. přenesená",J168,0)</f>
        <v>0</v>
      </c>
      <c r="BH168" s="207">
        <f>IF(N168="sníž. přenesená",J168,0)</f>
        <v>0</v>
      </c>
      <c r="BI168" s="207">
        <f>IF(N168="nulová",J168,0)</f>
        <v>0</v>
      </c>
      <c r="BJ168" s="16" t="s">
        <v>81</v>
      </c>
      <c r="BK168" s="207">
        <f>ROUND(I168*H168,2)</f>
        <v>0</v>
      </c>
      <c r="BL168" s="16" t="s">
        <v>141</v>
      </c>
      <c r="BM168" s="206" t="s">
        <v>374</v>
      </c>
    </row>
    <row r="169" spans="2:51" s="13" customFormat="1" ht="11.25">
      <c r="B169" s="219"/>
      <c r="C169" s="220"/>
      <c r="D169" s="210" t="s">
        <v>143</v>
      </c>
      <c r="E169" s="221" t="s">
        <v>1</v>
      </c>
      <c r="F169" s="222" t="s">
        <v>81</v>
      </c>
      <c r="G169" s="220"/>
      <c r="H169" s="223">
        <v>1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143</v>
      </c>
      <c r="AU169" s="229" t="s">
        <v>83</v>
      </c>
      <c r="AV169" s="13" t="s">
        <v>83</v>
      </c>
      <c r="AW169" s="13" t="s">
        <v>31</v>
      </c>
      <c r="AX169" s="13" t="s">
        <v>74</v>
      </c>
      <c r="AY169" s="229" t="s">
        <v>134</v>
      </c>
    </row>
    <row r="170" spans="2:51" s="14" customFormat="1" ht="11.25">
      <c r="B170" s="230"/>
      <c r="C170" s="231"/>
      <c r="D170" s="210" t="s">
        <v>143</v>
      </c>
      <c r="E170" s="232" t="s">
        <v>1</v>
      </c>
      <c r="F170" s="233" t="s">
        <v>146</v>
      </c>
      <c r="G170" s="231"/>
      <c r="H170" s="234">
        <v>1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143</v>
      </c>
      <c r="AU170" s="240" t="s">
        <v>83</v>
      </c>
      <c r="AV170" s="14" t="s">
        <v>141</v>
      </c>
      <c r="AW170" s="14" t="s">
        <v>31</v>
      </c>
      <c r="AX170" s="14" t="s">
        <v>81</v>
      </c>
      <c r="AY170" s="240" t="s">
        <v>134</v>
      </c>
    </row>
    <row r="171" spans="2:63" s="11" customFormat="1" ht="22.9" customHeight="1">
      <c r="B171" s="179"/>
      <c r="C171" s="180"/>
      <c r="D171" s="181" t="s">
        <v>73</v>
      </c>
      <c r="E171" s="193" t="s">
        <v>329</v>
      </c>
      <c r="F171" s="193" t="s">
        <v>330</v>
      </c>
      <c r="G171" s="180"/>
      <c r="H171" s="180"/>
      <c r="I171" s="183"/>
      <c r="J171" s="194">
        <f>BK171</f>
        <v>0</v>
      </c>
      <c r="K171" s="180"/>
      <c r="L171" s="185"/>
      <c r="M171" s="186"/>
      <c r="N171" s="187"/>
      <c r="O171" s="187"/>
      <c r="P171" s="188">
        <f>P172</f>
        <v>0</v>
      </c>
      <c r="Q171" s="187"/>
      <c r="R171" s="188">
        <f>R172</f>
        <v>0</v>
      </c>
      <c r="S171" s="187"/>
      <c r="T171" s="189">
        <f>T172</f>
        <v>0</v>
      </c>
      <c r="AR171" s="190" t="s">
        <v>81</v>
      </c>
      <c r="AT171" s="191" t="s">
        <v>73</v>
      </c>
      <c r="AU171" s="191" t="s">
        <v>81</v>
      </c>
      <c r="AY171" s="190" t="s">
        <v>134</v>
      </c>
      <c r="BK171" s="192">
        <f>BK172</f>
        <v>0</v>
      </c>
    </row>
    <row r="172" spans="2:65" s="1" customFormat="1" ht="24" customHeight="1">
      <c r="B172" s="33"/>
      <c r="C172" s="195" t="s">
        <v>221</v>
      </c>
      <c r="D172" s="195" t="s">
        <v>136</v>
      </c>
      <c r="E172" s="196" t="s">
        <v>375</v>
      </c>
      <c r="F172" s="197" t="s">
        <v>376</v>
      </c>
      <c r="G172" s="198" t="s">
        <v>151</v>
      </c>
      <c r="H172" s="199">
        <v>0.075</v>
      </c>
      <c r="I172" s="200"/>
      <c r="J172" s="201">
        <f>ROUND(I172*H172,2)</f>
        <v>0</v>
      </c>
      <c r="K172" s="197" t="s">
        <v>140</v>
      </c>
      <c r="L172" s="37"/>
      <c r="M172" s="254" t="s">
        <v>1</v>
      </c>
      <c r="N172" s="255" t="s">
        <v>39</v>
      </c>
      <c r="O172" s="256"/>
      <c r="P172" s="257">
        <f>O172*H172</f>
        <v>0</v>
      </c>
      <c r="Q172" s="257">
        <v>0</v>
      </c>
      <c r="R172" s="257">
        <f>Q172*H172</f>
        <v>0</v>
      </c>
      <c r="S172" s="257">
        <v>0</v>
      </c>
      <c r="T172" s="258">
        <f>S172*H172</f>
        <v>0</v>
      </c>
      <c r="AR172" s="206" t="s">
        <v>141</v>
      </c>
      <c r="AT172" s="206" t="s">
        <v>136</v>
      </c>
      <c r="AU172" s="206" t="s">
        <v>83</v>
      </c>
      <c r="AY172" s="16" t="s">
        <v>134</v>
      </c>
      <c r="BE172" s="207">
        <f>IF(N172="základní",J172,0)</f>
        <v>0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16" t="s">
        <v>81</v>
      </c>
      <c r="BK172" s="207">
        <f>ROUND(I172*H172,2)</f>
        <v>0</v>
      </c>
      <c r="BL172" s="16" t="s">
        <v>141</v>
      </c>
      <c r="BM172" s="206" t="s">
        <v>377</v>
      </c>
    </row>
    <row r="173" spans="2:12" s="1" customFormat="1" ht="6.95" customHeight="1">
      <c r="B173" s="48"/>
      <c r="C173" s="49"/>
      <c r="D173" s="49"/>
      <c r="E173" s="49"/>
      <c r="F173" s="49"/>
      <c r="G173" s="49"/>
      <c r="H173" s="49"/>
      <c r="I173" s="147"/>
      <c r="J173" s="49"/>
      <c r="K173" s="49"/>
      <c r="L173" s="37"/>
    </row>
  </sheetData>
  <sheetProtection algorithmName="SHA-512" hashValue="MPj5+1AXa/1T0u+oQQHBO7RFw4lMlmkTkUefc97+qGnUNL2CW+bp/nECiAc17vauMfVKDWs/cUxultqXaA6wYQ==" saltValue="UD1lISMVLZFWg1P2o/OpFtY/kY6osMyMz5TGj7Os4I7B0fkUV1hzmi/wlF0ulKsbmsPdGklpEL1HN6vbmkGICg==" spinCount="100000" sheet="1" objects="1" scenarios="1" formatColumns="0" formatRows="0" autoFilter="0"/>
  <autoFilter ref="C122:K172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99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Roosveltova, Šumperk</v>
      </c>
      <c r="F7" s="308"/>
      <c r="G7" s="308"/>
      <c r="H7" s="308"/>
      <c r="L7" s="19"/>
    </row>
    <row r="8" spans="2:12" ht="12" customHeight="1">
      <c r="B8" s="19"/>
      <c r="D8" s="115" t="s">
        <v>107</v>
      </c>
      <c r="L8" s="19"/>
    </row>
    <row r="9" spans="2:12" s="1" customFormat="1" ht="16.5" customHeight="1">
      <c r="B9" s="37"/>
      <c r="E9" s="307" t="s">
        <v>164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109</v>
      </c>
      <c r="I10" s="116"/>
      <c r="L10" s="37"/>
    </row>
    <row r="11" spans="2:12" s="1" customFormat="1" ht="36.95" customHeight="1">
      <c r="B11" s="37"/>
      <c r="E11" s="310" t="s">
        <v>378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22. 9. 2021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ROUND(J122,2)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ROUND((SUM(BE122:BE132)),2)</f>
        <v>0</v>
      </c>
      <c r="I35" s="128">
        <v>0.21</v>
      </c>
      <c r="J35" s="127">
        <f>ROUND(((SUM(BE122:BE132))*I35),2)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ROUND((SUM(BF122:BF132)),2)</f>
        <v>0</v>
      </c>
      <c r="I36" s="128">
        <v>0.15</v>
      </c>
      <c r="J36" s="127">
        <f>ROUND(((SUM(BF122:BF132))*I36),2)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ROUND((SUM(BG122:BG132)),2)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ROUND((SUM(BH122:BH132)),2)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ROUND((SUM(BI122:BI132)),2)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Roosveltova,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107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164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109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192 - Dopravní značení dočasné - DIO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22. 9. 2021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112</v>
      </c>
      <c r="D96" s="152"/>
      <c r="E96" s="152"/>
      <c r="F96" s="152"/>
      <c r="G96" s="152"/>
      <c r="H96" s="152"/>
      <c r="I96" s="153"/>
      <c r="J96" s="154" t="s">
        <v>113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114</v>
      </c>
      <c r="D98" s="34"/>
      <c r="E98" s="34"/>
      <c r="F98" s="34"/>
      <c r="G98" s="34"/>
      <c r="H98" s="34"/>
      <c r="I98" s="116"/>
      <c r="J98" s="78">
        <f>J122</f>
        <v>0</v>
      </c>
      <c r="K98" s="34"/>
      <c r="L98" s="37"/>
      <c r="AU98" s="16" t="s">
        <v>115</v>
      </c>
    </row>
    <row r="99" spans="2:12" s="8" customFormat="1" ht="24.95" customHeight="1">
      <c r="B99" s="156"/>
      <c r="C99" s="157"/>
      <c r="D99" s="158" t="s">
        <v>116</v>
      </c>
      <c r="E99" s="159"/>
      <c r="F99" s="159"/>
      <c r="G99" s="159"/>
      <c r="H99" s="159"/>
      <c r="I99" s="160"/>
      <c r="J99" s="161">
        <f>J123</f>
        <v>0</v>
      </c>
      <c r="K99" s="157"/>
      <c r="L99" s="162"/>
    </row>
    <row r="100" spans="2:12" s="9" customFormat="1" ht="19.9" customHeight="1">
      <c r="B100" s="163"/>
      <c r="C100" s="98"/>
      <c r="D100" s="164" t="s">
        <v>336</v>
      </c>
      <c r="E100" s="165"/>
      <c r="F100" s="165"/>
      <c r="G100" s="165"/>
      <c r="H100" s="165"/>
      <c r="I100" s="166"/>
      <c r="J100" s="167">
        <f>J124</f>
        <v>0</v>
      </c>
      <c r="K100" s="98"/>
      <c r="L100" s="168"/>
    </row>
    <row r="101" spans="2:12" s="1" customFormat="1" ht="21.75" customHeight="1">
      <c r="B101" s="33"/>
      <c r="C101" s="34"/>
      <c r="D101" s="34"/>
      <c r="E101" s="34"/>
      <c r="F101" s="34"/>
      <c r="G101" s="34"/>
      <c r="H101" s="34"/>
      <c r="I101" s="116"/>
      <c r="J101" s="34"/>
      <c r="K101" s="34"/>
      <c r="L101" s="37"/>
    </row>
    <row r="102" spans="2:12" s="1" customFormat="1" ht="6.95" customHeight="1">
      <c r="B102" s="48"/>
      <c r="C102" s="49"/>
      <c r="D102" s="49"/>
      <c r="E102" s="49"/>
      <c r="F102" s="49"/>
      <c r="G102" s="49"/>
      <c r="H102" s="49"/>
      <c r="I102" s="147"/>
      <c r="J102" s="49"/>
      <c r="K102" s="49"/>
      <c r="L102" s="37"/>
    </row>
    <row r="106" spans="2:12" s="1" customFormat="1" ht="6.95" customHeight="1">
      <c r="B106" s="50"/>
      <c r="C106" s="51"/>
      <c r="D106" s="51"/>
      <c r="E106" s="51"/>
      <c r="F106" s="51"/>
      <c r="G106" s="51"/>
      <c r="H106" s="51"/>
      <c r="I106" s="150"/>
      <c r="J106" s="51"/>
      <c r="K106" s="51"/>
      <c r="L106" s="37"/>
    </row>
    <row r="107" spans="2:12" s="1" customFormat="1" ht="24.95" customHeight="1">
      <c r="B107" s="33"/>
      <c r="C107" s="22" t="s">
        <v>119</v>
      </c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6.95" customHeight="1">
      <c r="B108" s="33"/>
      <c r="C108" s="34"/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12" customHeight="1">
      <c r="B109" s="33"/>
      <c r="C109" s="28" t="s">
        <v>16</v>
      </c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6.5" customHeight="1">
      <c r="B110" s="33"/>
      <c r="C110" s="34"/>
      <c r="D110" s="34"/>
      <c r="E110" s="314" t="str">
        <f>E7</f>
        <v>Oprava místní komunikace na ul. Roosveltova, Šumperk</v>
      </c>
      <c r="F110" s="315"/>
      <c r="G110" s="315"/>
      <c r="H110" s="315"/>
      <c r="I110" s="116"/>
      <c r="J110" s="34"/>
      <c r="K110" s="34"/>
      <c r="L110" s="37"/>
    </row>
    <row r="111" spans="2:12" ht="12" customHeight="1">
      <c r="B111" s="20"/>
      <c r="C111" s="28" t="s">
        <v>107</v>
      </c>
      <c r="D111" s="21"/>
      <c r="E111" s="21"/>
      <c r="F111" s="21"/>
      <c r="G111" s="21"/>
      <c r="H111" s="21"/>
      <c r="J111" s="21"/>
      <c r="K111" s="21"/>
      <c r="L111" s="19"/>
    </row>
    <row r="112" spans="2:12" s="1" customFormat="1" ht="16.5" customHeight="1">
      <c r="B112" s="33"/>
      <c r="C112" s="34"/>
      <c r="D112" s="34"/>
      <c r="E112" s="314" t="s">
        <v>164</v>
      </c>
      <c r="F112" s="316"/>
      <c r="G112" s="316"/>
      <c r="H112" s="316"/>
      <c r="I112" s="116"/>
      <c r="J112" s="34"/>
      <c r="K112" s="34"/>
      <c r="L112" s="37"/>
    </row>
    <row r="113" spans="2:12" s="1" customFormat="1" ht="12" customHeight="1">
      <c r="B113" s="33"/>
      <c r="C113" s="28" t="s">
        <v>109</v>
      </c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16.5" customHeight="1">
      <c r="B114" s="33"/>
      <c r="C114" s="34"/>
      <c r="D114" s="34"/>
      <c r="E114" s="282" t="str">
        <f>E11</f>
        <v>SO 192 - Dopravní značení dočasné - DIO</v>
      </c>
      <c r="F114" s="316"/>
      <c r="G114" s="316"/>
      <c r="H114" s="316"/>
      <c r="I114" s="116"/>
      <c r="J114" s="34"/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16"/>
      <c r="J115" s="34"/>
      <c r="K115" s="34"/>
      <c r="L115" s="37"/>
    </row>
    <row r="116" spans="2:12" s="1" customFormat="1" ht="12" customHeight="1">
      <c r="B116" s="33"/>
      <c r="C116" s="28" t="s">
        <v>20</v>
      </c>
      <c r="D116" s="34"/>
      <c r="E116" s="34"/>
      <c r="F116" s="26" t="str">
        <f>F14</f>
        <v>Šumperk</v>
      </c>
      <c r="G116" s="34"/>
      <c r="H116" s="34"/>
      <c r="I116" s="117" t="s">
        <v>22</v>
      </c>
      <c r="J116" s="60" t="str">
        <f>IF(J14="","",J14)</f>
        <v>22. 9. 2021</v>
      </c>
      <c r="K116" s="34"/>
      <c r="L116" s="37"/>
    </row>
    <row r="117" spans="2:12" s="1" customFormat="1" ht="6.95" customHeight="1">
      <c r="B117" s="33"/>
      <c r="C117" s="34"/>
      <c r="D117" s="34"/>
      <c r="E117" s="34"/>
      <c r="F117" s="34"/>
      <c r="G117" s="34"/>
      <c r="H117" s="34"/>
      <c r="I117" s="116"/>
      <c r="J117" s="34"/>
      <c r="K117" s="34"/>
      <c r="L117" s="37"/>
    </row>
    <row r="118" spans="2:12" s="1" customFormat="1" ht="15.2" customHeight="1">
      <c r="B118" s="33"/>
      <c r="C118" s="28" t="s">
        <v>24</v>
      </c>
      <c r="D118" s="34"/>
      <c r="E118" s="34"/>
      <c r="F118" s="26" t="str">
        <f>E17</f>
        <v xml:space="preserve"> </v>
      </c>
      <c r="G118" s="34"/>
      <c r="H118" s="34"/>
      <c r="I118" s="117" t="s">
        <v>30</v>
      </c>
      <c r="J118" s="31" t="str">
        <f>E23</f>
        <v xml:space="preserve"> </v>
      </c>
      <c r="K118" s="34"/>
      <c r="L118" s="37"/>
    </row>
    <row r="119" spans="2:12" s="1" customFormat="1" ht="15.2" customHeight="1">
      <c r="B119" s="33"/>
      <c r="C119" s="28" t="s">
        <v>28</v>
      </c>
      <c r="D119" s="34"/>
      <c r="E119" s="34"/>
      <c r="F119" s="26" t="str">
        <f>IF(E20="","",E20)</f>
        <v>Vyplň údaj</v>
      </c>
      <c r="G119" s="34"/>
      <c r="H119" s="34"/>
      <c r="I119" s="117" t="s">
        <v>32</v>
      </c>
      <c r="J119" s="31" t="str">
        <f>E26</f>
        <v xml:space="preserve"> </v>
      </c>
      <c r="K119" s="34"/>
      <c r="L119" s="37"/>
    </row>
    <row r="120" spans="2:12" s="1" customFormat="1" ht="10.35" customHeight="1">
      <c r="B120" s="33"/>
      <c r="C120" s="34"/>
      <c r="D120" s="34"/>
      <c r="E120" s="34"/>
      <c r="F120" s="34"/>
      <c r="G120" s="34"/>
      <c r="H120" s="34"/>
      <c r="I120" s="116"/>
      <c r="J120" s="34"/>
      <c r="K120" s="34"/>
      <c r="L120" s="37"/>
    </row>
    <row r="121" spans="2:20" s="10" customFormat="1" ht="29.25" customHeight="1">
      <c r="B121" s="169"/>
      <c r="C121" s="170" t="s">
        <v>120</v>
      </c>
      <c r="D121" s="171" t="s">
        <v>59</v>
      </c>
      <c r="E121" s="171" t="s">
        <v>55</v>
      </c>
      <c r="F121" s="171" t="s">
        <v>56</v>
      </c>
      <c r="G121" s="171" t="s">
        <v>121</v>
      </c>
      <c r="H121" s="171" t="s">
        <v>122</v>
      </c>
      <c r="I121" s="172" t="s">
        <v>123</v>
      </c>
      <c r="J121" s="171" t="s">
        <v>113</v>
      </c>
      <c r="K121" s="173" t="s">
        <v>124</v>
      </c>
      <c r="L121" s="174"/>
      <c r="M121" s="69" t="s">
        <v>1</v>
      </c>
      <c r="N121" s="70" t="s">
        <v>38</v>
      </c>
      <c r="O121" s="70" t="s">
        <v>125</v>
      </c>
      <c r="P121" s="70" t="s">
        <v>126</v>
      </c>
      <c r="Q121" s="70" t="s">
        <v>127</v>
      </c>
      <c r="R121" s="70" t="s">
        <v>128</v>
      </c>
      <c r="S121" s="70" t="s">
        <v>129</v>
      </c>
      <c r="T121" s="71" t="s">
        <v>130</v>
      </c>
    </row>
    <row r="122" spans="2:63" s="1" customFormat="1" ht="22.9" customHeight="1">
      <c r="B122" s="33"/>
      <c r="C122" s="76" t="s">
        <v>131</v>
      </c>
      <c r="D122" s="34"/>
      <c r="E122" s="34"/>
      <c r="F122" s="34"/>
      <c r="G122" s="34"/>
      <c r="H122" s="34"/>
      <c r="I122" s="116"/>
      <c r="J122" s="175">
        <f>BK122</f>
        <v>0</v>
      </c>
      <c r="K122" s="34"/>
      <c r="L122" s="37"/>
      <c r="M122" s="72"/>
      <c r="N122" s="73"/>
      <c r="O122" s="73"/>
      <c r="P122" s="176">
        <f>P123</f>
        <v>0</v>
      </c>
      <c r="Q122" s="73"/>
      <c r="R122" s="176">
        <f>R123</f>
        <v>0</v>
      </c>
      <c r="S122" s="73"/>
      <c r="T122" s="177">
        <f>T123</f>
        <v>0</v>
      </c>
      <c r="AT122" s="16" t="s">
        <v>73</v>
      </c>
      <c r="AU122" s="16" t="s">
        <v>115</v>
      </c>
      <c r="BK122" s="178">
        <f>BK123</f>
        <v>0</v>
      </c>
    </row>
    <row r="123" spans="2:63" s="11" customFormat="1" ht="25.9" customHeight="1">
      <c r="B123" s="179"/>
      <c r="C123" s="180"/>
      <c r="D123" s="181" t="s">
        <v>73</v>
      </c>
      <c r="E123" s="182" t="s">
        <v>132</v>
      </c>
      <c r="F123" s="182" t="s">
        <v>133</v>
      </c>
      <c r="G123" s="180"/>
      <c r="H123" s="180"/>
      <c r="I123" s="183"/>
      <c r="J123" s="184">
        <f>BK123</f>
        <v>0</v>
      </c>
      <c r="K123" s="180"/>
      <c r="L123" s="185"/>
      <c r="M123" s="186"/>
      <c r="N123" s="187"/>
      <c r="O123" s="187"/>
      <c r="P123" s="188">
        <f>P124</f>
        <v>0</v>
      </c>
      <c r="Q123" s="187"/>
      <c r="R123" s="188">
        <f>R124</f>
        <v>0</v>
      </c>
      <c r="S123" s="187"/>
      <c r="T123" s="189">
        <f>T124</f>
        <v>0</v>
      </c>
      <c r="AR123" s="190" t="s">
        <v>81</v>
      </c>
      <c r="AT123" s="191" t="s">
        <v>73</v>
      </c>
      <c r="AU123" s="191" t="s">
        <v>74</v>
      </c>
      <c r="AY123" s="190" t="s">
        <v>134</v>
      </c>
      <c r="BK123" s="192">
        <f>BK124</f>
        <v>0</v>
      </c>
    </row>
    <row r="124" spans="2:63" s="11" customFormat="1" ht="22.9" customHeight="1">
      <c r="B124" s="179"/>
      <c r="C124" s="180"/>
      <c r="D124" s="181" t="s">
        <v>73</v>
      </c>
      <c r="E124" s="193" t="s">
        <v>214</v>
      </c>
      <c r="F124" s="193" t="s">
        <v>337</v>
      </c>
      <c r="G124" s="180"/>
      <c r="H124" s="180"/>
      <c r="I124" s="183"/>
      <c r="J124" s="194">
        <f>BK124</f>
        <v>0</v>
      </c>
      <c r="K124" s="180"/>
      <c r="L124" s="185"/>
      <c r="M124" s="186"/>
      <c r="N124" s="187"/>
      <c r="O124" s="187"/>
      <c r="P124" s="188">
        <f>SUM(P125:P132)</f>
        <v>0</v>
      </c>
      <c r="Q124" s="187"/>
      <c r="R124" s="188">
        <f>SUM(R125:R132)</f>
        <v>0</v>
      </c>
      <c r="S124" s="187"/>
      <c r="T124" s="189">
        <f>SUM(T125:T132)</f>
        <v>0</v>
      </c>
      <c r="AR124" s="190" t="s">
        <v>81</v>
      </c>
      <c r="AT124" s="191" t="s">
        <v>73</v>
      </c>
      <c r="AU124" s="191" t="s">
        <v>81</v>
      </c>
      <c r="AY124" s="190" t="s">
        <v>134</v>
      </c>
      <c r="BK124" s="192">
        <f>SUM(BK125:BK132)</f>
        <v>0</v>
      </c>
    </row>
    <row r="125" spans="2:65" s="1" customFormat="1" ht="24" customHeight="1">
      <c r="B125" s="33"/>
      <c r="C125" s="195" t="s">
        <v>83</v>
      </c>
      <c r="D125" s="195" t="s">
        <v>136</v>
      </c>
      <c r="E125" s="196" t="s">
        <v>379</v>
      </c>
      <c r="F125" s="197" t="s">
        <v>380</v>
      </c>
      <c r="G125" s="198" t="s">
        <v>276</v>
      </c>
      <c r="H125" s="199">
        <v>16</v>
      </c>
      <c r="I125" s="200"/>
      <c r="J125" s="201">
        <f>ROUND(I125*H125,2)</f>
        <v>0</v>
      </c>
      <c r="K125" s="197" t="s">
        <v>1</v>
      </c>
      <c r="L125" s="37"/>
      <c r="M125" s="202" t="s">
        <v>1</v>
      </c>
      <c r="N125" s="203" t="s">
        <v>39</v>
      </c>
      <c r="O125" s="65"/>
      <c r="P125" s="204">
        <f>O125*H125</f>
        <v>0</v>
      </c>
      <c r="Q125" s="204">
        <v>0</v>
      </c>
      <c r="R125" s="204">
        <f>Q125*H125</f>
        <v>0</v>
      </c>
      <c r="S125" s="204">
        <v>0</v>
      </c>
      <c r="T125" s="205">
        <f>S125*H125</f>
        <v>0</v>
      </c>
      <c r="AR125" s="206" t="s">
        <v>141</v>
      </c>
      <c r="AT125" s="206" t="s">
        <v>136</v>
      </c>
      <c r="AU125" s="206" t="s">
        <v>83</v>
      </c>
      <c r="AY125" s="16" t="s">
        <v>134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6" t="s">
        <v>81</v>
      </c>
      <c r="BK125" s="207">
        <f>ROUND(I125*H125,2)</f>
        <v>0</v>
      </c>
      <c r="BL125" s="16" t="s">
        <v>141</v>
      </c>
      <c r="BM125" s="206" t="s">
        <v>381</v>
      </c>
    </row>
    <row r="126" spans="2:51" s="12" customFormat="1" ht="11.25">
      <c r="B126" s="208"/>
      <c r="C126" s="209"/>
      <c r="D126" s="210" t="s">
        <v>143</v>
      </c>
      <c r="E126" s="211" t="s">
        <v>1</v>
      </c>
      <c r="F126" s="212" t="s">
        <v>382</v>
      </c>
      <c r="G126" s="209"/>
      <c r="H126" s="211" t="s">
        <v>1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143</v>
      </c>
      <c r="AU126" s="218" t="s">
        <v>83</v>
      </c>
      <c r="AV126" s="12" t="s">
        <v>81</v>
      </c>
      <c r="AW126" s="12" t="s">
        <v>31</v>
      </c>
      <c r="AX126" s="12" t="s">
        <v>74</v>
      </c>
      <c r="AY126" s="218" t="s">
        <v>134</v>
      </c>
    </row>
    <row r="127" spans="2:51" s="13" customFormat="1" ht="11.25">
      <c r="B127" s="219"/>
      <c r="C127" s="220"/>
      <c r="D127" s="210" t="s">
        <v>143</v>
      </c>
      <c r="E127" s="221" t="s">
        <v>1</v>
      </c>
      <c r="F127" s="222" t="s">
        <v>141</v>
      </c>
      <c r="G127" s="220"/>
      <c r="H127" s="223">
        <v>4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143</v>
      </c>
      <c r="AU127" s="229" t="s">
        <v>83</v>
      </c>
      <c r="AV127" s="13" t="s">
        <v>83</v>
      </c>
      <c r="AW127" s="13" t="s">
        <v>31</v>
      </c>
      <c r="AX127" s="13" t="s">
        <v>74</v>
      </c>
      <c r="AY127" s="229" t="s">
        <v>134</v>
      </c>
    </row>
    <row r="128" spans="2:51" s="12" customFormat="1" ht="11.25">
      <c r="B128" s="208"/>
      <c r="C128" s="209"/>
      <c r="D128" s="210" t="s">
        <v>143</v>
      </c>
      <c r="E128" s="211" t="s">
        <v>1</v>
      </c>
      <c r="F128" s="212" t="s">
        <v>383</v>
      </c>
      <c r="G128" s="209"/>
      <c r="H128" s="211" t="s">
        <v>1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143</v>
      </c>
      <c r="AU128" s="218" t="s">
        <v>83</v>
      </c>
      <c r="AV128" s="12" t="s">
        <v>81</v>
      </c>
      <c r="AW128" s="12" t="s">
        <v>31</v>
      </c>
      <c r="AX128" s="12" t="s">
        <v>74</v>
      </c>
      <c r="AY128" s="218" t="s">
        <v>134</v>
      </c>
    </row>
    <row r="129" spans="2:51" s="13" customFormat="1" ht="11.25">
      <c r="B129" s="219"/>
      <c r="C129" s="220"/>
      <c r="D129" s="210" t="s">
        <v>143</v>
      </c>
      <c r="E129" s="221" t="s">
        <v>1</v>
      </c>
      <c r="F129" s="222" t="s">
        <v>141</v>
      </c>
      <c r="G129" s="220"/>
      <c r="H129" s="223">
        <v>4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143</v>
      </c>
      <c r="AU129" s="229" t="s">
        <v>83</v>
      </c>
      <c r="AV129" s="13" t="s">
        <v>83</v>
      </c>
      <c r="AW129" s="13" t="s">
        <v>31</v>
      </c>
      <c r="AX129" s="13" t="s">
        <v>74</v>
      </c>
      <c r="AY129" s="229" t="s">
        <v>134</v>
      </c>
    </row>
    <row r="130" spans="2:51" s="12" customFormat="1" ht="11.25">
      <c r="B130" s="208"/>
      <c r="C130" s="209"/>
      <c r="D130" s="210" t="s">
        <v>143</v>
      </c>
      <c r="E130" s="211" t="s">
        <v>1</v>
      </c>
      <c r="F130" s="212" t="s">
        <v>384</v>
      </c>
      <c r="G130" s="209"/>
      <c r="H130" s="211" t="s">
        <v>1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143</v>
      </c>
      <c r="AU130" s="218" t="s">
        <v>83</v>
      </c>
      <c r="AV130" s="12" t="s">
        <v>81</v>
      </c>
      <c r="AW130" s="12" t="s">
        <v>31</v>
      </c>
      <c r="AX130" s="12" t="s">
        <v>74</v>
      </c>
      <c r="AY130" s="218" t="s">
        <v>134</v>
      </c>
    </row>
    <row r="131" spans="2:51" s="13" customFormat="1" ht="11.25">
      <c r="B131" s="219"/>
      <c r="C131" s="220"/>
      <c r="D131" s="210" t="s">
        <v>143</v>
      </c>
      <c r="E131" s="221" t="s">
        <v>1</v>
      </c>
      <c r="F131" s="222" t="s">
        <v>206</v>
      </c>
      <c r="G131" s="220"/>
      <c r="H131" s="223">
        <v>8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143</v>
      </c>
      <c r="AU131" s="229" t="s">
        <v>83</v>
      </c>
      <c r="AV131" s="13" t="s">
        <v>83</v>
      </c>
      <c r="AW131" s="13" t="s">
        <v>31</v>
      </c>
      <c r="AX131" s="13" t="s">
        <v>74</v>
      </c>
      <c r="AY131" s="229" t="s">
        <v>134</v>
      </c>
    </row>
    <row r="132" spans="2:51" s="14" customFormat="1" ht="11.25">
      <c r="B132" s="230"/>
      <c r="C132" s="231"/>
      <c r="D132" s="210" t="s">
        <v>143</v>
      </c>
      <c r="E132" s="232" t="s">
        <v>1</v>
      </c>
      <c r="F132" s="233" t="s">
        <v>146</v>
      </c>
      <c r="G132" s="231"/>
      <c r="H132" s="234">
        <v>16</v>
      </c>
      <c r="I132" s="235"/>
      <c r="J132" s="231"/>
      <c r="K132" s="231"/>
      <c r="L132" s="236"/>
      <c r="M132" s="241"/>
      <c r="N132" s="242"/>
      <c r="O132" s="242"/>
      <c r="P132" s="242"/>
      <c r="Q132" s="242"/>
      <c r="R132" s="242"/>
      <c r="S132" s="242"/>
      <c r="T132" s="243"/>
      <c r="AT132" s="240" t="s">
        <v>143</v>
      </c>
      <c r="AU132" s="240" t="s">
        <v>83</v>
      </c>
      <c r="AV132" s="14" t="s">
        <v>141</v>
      </c>
      <c r="AW132" s="14" t="s">
        <v>31</v>
      </c>
      <c r="AX132" s="14" t="s">
        <v>81</v>
      </c>
      <c r="AY132" s="240" t="s">
        <v>134</v>
      </c>
    </row>
    <row r="133" spans="2:12" s="1" customFormat="1" ht="6.95" customHeight="1">
      <c r="B133" s="48"/>
      <c r="C133" s="49"/>
      <c r="D133" s="49"/>
      <c r="E133" s="49"/>
      <c r="F133" s="49"/>
      <c r="G133" s="49"/>
      <c r="H133" s="49"/>
      <c r="I133" s="147"/>
      <c r="J133" s="49"/>
      <c r="K133" s="49"/>
      <c r="L133" s="37"/>
    </row>
  </sheetData>
  <sheetProtection algorithmName="SHA-512" hashValue="ocQu9q2XeBtxoJWIJv/B6qXh8que+rM6NB+1cMJhpggoNpd7Ou6/fM4NLueXQmgH/7dYQVazOexqF6SgocYmSg==" saltValue="pV/62p0bhXzaVl3QEAZxo/7+MiQWuPPTq1XoKj5C35R7M2zOuUE+18d0M9H8cJjBSQUu3E0/vNhnREkTGZKGuw==" spinCount="100000" sheet="1" objects="1" scenarios="1" formatColumns="0" formatRows="0" autoFilter="0"/>
  <autoFilter ref="C121:K13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102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Roosveltova, Šumperk</v>
      </c>
      <c r="F7" s="308"/>
      <c r="G7" s="308"/>
      <c r="H7" s="308"/>
      <c r="L7" s="19"/>
    </row>
    <row r="8" spans="2:12" s="1" customFormat="1" ht="12" customHeight="1">
      <c r="B8" s="37"/>
      <c r="D8" s="115" t="s">
        <v>107</v>
      </c>
      <c r="I8" s="116"/>
      <c r="L8" s="37"/>
    </row>
    <row r="9" spans="2:12" s="1" customFormat="1" ht="36.95" customHeight="1">
      <c r="B9" s="37"/>
      <c r="E9" s="310" t="s">
        <v>385</v>
      </c>
      <c r="F9" s="309"/>
      <c r="G9" s="309"/>
      <c r="H9" s="309"/>
      <c r="I9" s="116"/>
      <c r="L9" s="37"/>
    </row>
    <row r="10" spans="2:12" s="1" customFormat="1" ht="11.25">
      <c r="B10" s="37"/>
      <c r="I10" s="116"/>
      <c r="L10" s="37"/>
    </row>
    <row r="11" spans="2:12" s="1" customFormat="1" ht="12" customHeight="1">
      <c r="B11" s="37"/>
      <c r="D11" s="115" t="s">
        <v>18</v>
      </c>
      <c r="F11" s="104" t="s">
        <v>1</v>
      </c>
      <c r="I11" s="117" t="s">
        <v>19</v>
      </c>
      <c r="J11" s="104" t="s">
        <v>1</v>
      </c>
      <c r="L11" s="37"/>
    </row>
    <row r="12" spans="2:12" s="1" customFormat="1" ht="12" customHeight="1">
      <c r="B12" s="37"/>
      <c r="D12" s="115" t="s">
        <v>20</v>
      </c>
      <c r="F12" s="104" t="s">
        <v>21</v>
      </c>
      <c r="I12" s="117" t="s">
        <v>22</v>
      </c>
      <c r="J12" s="118" t="str">
        <f>'Rekapitulace stavby'!AN8</f>
        <v>22. 9. 2021</v>
      </c>
      <c r="L12" s="37"/>
    </row>
    <row r="13" spans="2:12" s="1" customFormat="1" ht="10.9" customHeight="1">
      <c r="B13" s="37"/>
      <c r="I13" s="116"/>
      <c r="L13" s="37"/>
    </row>
    <row r="14" spans="2:12" s="1" customFormat="1" ht="12" customHeight="1">
      <c r="B14" s="37"/>
      <c r="D14" s="115" t="s">
        <v>24</v>
      </c>
      <c r="I14" s="117" t="s">
        <v>25</v>
      </c>
      <c r="J14" s="104" t="str">
        <f>IF('Rekapitulace stavby'!AN10="","",'Rekapitulace stavby'!AN10)</f>
        <v/>
      </c>
      <c r="L14" s="37"/>
    </row>
    <row r="15" spans="2:12" s="1" customFormat="1" ht="18" customHeight="1">
      <c r="B15" s="37"/>
      <c r="E15" s="104" t="str">
        <f>IF('Rekapitulace stavby'!E11="","",'Rekapitulace stavby'!E11)</f>
        <v xml:space="preserve"> </v>
      </c>
      <c r="I15" s="117" t="s">
        <v>27</v>
      </c>
      <c r="J15" s="104" t="str">
        <f>IF('Rekapitulace stavby'!AN11="","",'Rekapitulace stavby'!AN11)</f>
        <v/>
      </c>
      <c r="L15" s="37"/>
    </row>
    <row r="16" spans="2:12" s="1" customFormat="1" ht="6.95" customHeight="1">
      <c r="B16" s="37"/>
      <c r="I16" s="116"/>
      <c r="L16" s="37"/>
    </row>
    <row r="17" spans="2:12" s="1" customFormat="1" ht="12" customHeight="1">
      <c r="B17" s="37"/>
      <c r="D17" s="115" t="s">
        <v>28</v>
      </c>
      <c r="I17" s="117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11" t="str">
        <f>'Rekapitulace stavby'!E14</f>
        <v>Vyplň údaj</v>
      </c>
      <c r="F18" s="312"/>
      <c r="G18" s="312"/>
      <c r="H18" s="312"/>
      <c r="I18" s="117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16"/>
      <c r="L19" s="37"/>
    </row>
    <row r="20" spans="2:12" s="1" customFormat="1" ht="12" customHeight="1">
      <c r="B20" s="37"/>
      <c r="D20" s="115" t="s">
        <v>30</v>
      </c>
      <c r="I20" s="117" t="s">
        <v>25</v>
      </c>
      <c r="J20" s="104" t="str">
        <f>IF('Rekapitulace stavby'!AN16="","",'Rekapitulace stavby'!AN16)</f>
        <v/>
      </c>
      <c r="L20" s="37"/>
    </row>
    <row r="21" spans="2:12" s="1" customFormat="1" ht="18" customHeight="1">
      <c r="B21" s="37"/>
      <c r="E21" s="104" t="str">
        <f>IF('Rekapitulace stavby'!E17="","",'Rekapitulace stavby'!E17)</f>
        <v xml:space="preserve"> </v>
      </c>
      <c r="I21" s="117" t="s">
        <v>27</v>
      </c>
      <c r="J21" s="104" t="str">
        <f>IF('Rekapitulace stavby'!AN17="","",'Rekapitulace stavby'!AN17)</f>
        <v/>
      </c>
      <c r="L21" s="37"/>
    </row>
    <row r="22" spans="2:12" s="1" customFormat="1" ht="6.95" customHeight="1">
      <c r="B22" s="37"/>
      <c r="I22" s="116"/>
      <c r="L22" s="37"/>
    </row>
    <row r="23" spans="2:12" s="1" customFormat="1" ht="12" customHeight="1">
      <c r="B23" s="37"/>
      <c r="D23" s="115" t="s">
        <v>32</v>
      </c>
      <c r="I23" s="117" t="s">
        <v>25</v>
      </c>
      <c r="J23" s="104" t="str">
        <f>IF('Rekapitulace stavby'!AN19="","",'Rekapitulace stavby'!AN19)</f>
        <v/>
      </c>
      <c r="L23" s="37"/>
    </row>
    <row r="24" spans="2:12" s="1" customFormat="1" ht="18" customHeight="1">
      <c r="B24" s="37"/>
      <c r="E24" s="104" t="str">
        <f>IF('Rekapitulace stavby'!E20="","",'Rekapitulace stavby'!E20)</f>
        <v xml:space="preserve"> </v>
      </c>
      <c r="I24" s="117" t="s">
        <v>27</v>
      </c>
      <c r="J24" s="104" t="str">
        <f>IF('Rekapitulace stavby'!AN20="","",'Rekapitulace stavby'!AN20)</f>
        <v/>
      </c>
      <c r="L24" s="37"/>
    </row>
    <row r="25" spans="2:12" s="1" customFormat="1" ht="6.95" customHeight="1">
      <c r="B25" s="37"/>
      <c r="I25" s="116"/>
      <c r="L25" s="37"/>
    </row>
    <row r="26" spans="2:12" s="1" customFormat="1" ht="12" customHeight="1">
      <c r="B26" s="37"/>
      <c r="D26" s="115" t="s">
        <v>33</v>
      </c>
      <c r="I26" s="116"/>
      <c r="L26" s="37"/>
    </row>
    <row r="27" spans="2:12" s="7" customFormat="1" ht="16.5" customHeight="1">
      <c r="B27" s="119"/>
      <c r="E27" s="313" t="s">
        <v>1</v>
      </c>
      <c r="F27" s="313"/>
      <c r="G27" s="313"/>
      <c r="H27" s="313"/>
      <c r="I27" s="120"/>
      <c r="L27" s="119"/>
    </row>
    <row r="28" spans="2:12" s="1" customFormat="1" ht="6.95" customHeight="1">
      <c r="B28" s="37"/>
      <c r="I28" s="116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21"/>
      <c r="J29" s="61"/>
      <c r="K29" s="61"/>
      <c r="L29" s="37"/>
    </row>
    <row r="30" spans="2:12" s="1" customFormat="1" ht="25.35" customHeight="1">
      <c r="B30" s="37"/>
      <c r="D30" s="122" t="s">
        <v>34</v>
      </c>
      <c r="I30" s="116"/>
      <c r="J30" s="123">
        <f>ROUND(J118,2)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>
      <c r="B32" s="37"/>
      <c r="F32" s="124" t="s">
        <v>36</v>
      </c>
      <c r="I32" s="125" t="s">
        <v>35</v>
      </c>
      <c r="J32" s="124" t="s">
        <v>37</v>
      </c>
      <c r="L32" s="37"/>
    </row>
    <row r="33" spans="2:12" s="1" customFormat="1" ht="14.45" customHeight="1">
      <c r="B33" s="37"/>
      <c r="D33" s="126" t="s">
        <v>38</v>
      </c>
      <c r="E33" s="115" t="s">
        <v>39</v>
      </c>
      <c r="F33" s="127">
        <f>ROUND((SUM(BE118:BE129)),2)</f>
        <v>0</v>
      </c>
      <c r="I33" s="128">
        <v>0.21</v>
      </c>
      <c r="J33" s="127">
        <f>ROUND(((SUM(BE118:BE129))*I33),2)</f>
        <v>0</v>
      </c>
      <c r="L33" s="37"/>
    </row>
    <row r="34" spans="2:12" s="1" customFormat="1" ht="14.45" customHeight="1">
      <c r="B34" s="37"/>
      <c r="E34" s="115" t="s">
        <v>40</v>
      </c>
      <c r="F34" s="127">
        <f>ROUND((SUM(BF118:BF129)),2)</f>
        <v>0</v>
      </c>
      <c r="I34" s="128">
        <v>0.15</v>
      </c>
      <c r="J34" s="127">
        <f>ROUND(((SUM(BF118:BF129))*I34),2)</f>
        <v>0</v>
      </c>
      <c r="L34" s="37"/>
    </row>
    <row r="35" spans="2:12" s="1" customFormat="1" ht="14.45" customHeight="1" hidden="1">
      <c r="B35" s="37"/>
      <c r="E35" s="115" t="s">
        <v>41</v>
      </c>
      <c r="F35" s="127">
        <f>ROUND((SUM(BG118:BG129)),2)</f>
        <v>0</v>
      </c>
      <c r="I35" s="128">
        <v>0.21</v>
      </c>
      <c r="J35" s="127">
        <f>0</f>
        <v>0</v>
      </c>
      <c r="L35" s="37"/>
    </row>
    <row r="36" spans="2:12" s="1" customFormat="1" ht="14.45" customHeight="1" hidden="1">
      <c r="B36" s="37"/>
      <c r="E36" s="115" t="s">
        <v>42</v>
      </c>
      <c r="F36" s="127">
        <f>ROUND((SUM(BH118:BH129)),2)</f>
        <v>0</v>
      </c>
      <c r="I36" s="128">
        <v>0.15</v>
      </c>
      <c r="J36" s="127">
        <f>0</f>
        <v>0</v>
      </c>
      <c r="L36" s="37"/>
    </row>
    <row r="37" spans="2:12" s="1" customFormat="1" ht="14.45" customHeight="1" hidden="1">
      <c r="B37" s="37"/>
      <c r="E37" s="115" t="s">
        <v>43</v>
      </c>
      <c r="F37" s="127">
        <f>ROUND((SUM(BI118:BI129)),2)</f>
        <v>0</v>
      </c>
      <c r="I37" s="128">
        <v>0</v>
      </c>
      <c r="J37" s="127">
        <f>0</f>
        <v>0</v>
      </c>
      <c r="L37" s="37"/>
    </row>
    <row r="38" spans="2:12" s="1" customFormat="1" ht="6.95" customHeight="1">
      <c r="B38" s="37"/>
      <c r="I38" s="116"/>
      <c r="L38" s="37"/>
    </row>
    <row r="39" spans="2:12" s="1" customFormat="1" ht="25.35" customHeight="1">
      <c r="B39" s="37"/>
      <c r="C39" s="129"/>
      <c r="D39" s="130" t="s">
        <v>44</v>
      </c>
      <c r="E39" s="131"/>
      <c r="F39" s="131"/>
      <c r="G39" s="132" t="s">
        <v>45</v>
      </c>
      <c r="H39" s="133" t="s">
        <v>46</v>
      </c>
      <c r="I39" s="134"/>
      <c r="J39" s="135">
        <f>SUM(J30:J37)</f>
        <v>0</v>
      </c>
      <c r="K39" s="136"/>
      <c r="L39" s="37"/>
    </row>
    <row r="40" spans="2:12" s="1" customFormat="1" ht="14.45" customHeight="1">
      <c r="B40" s="37"/>
      <c r="I40" s="116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Roosveltova, Šumperk</v>
      </c>
      <c r="F85" s="315"/>
      <c r="G85" s="315"/>
      <c r="H85" s="315"/>
      <c r="I85" s="116"/>
      <c r="J85" s="34"/>
      <c r="K85" s="34"/>
      <c r="L85" s="37"/>
    </row>
    <row r="86" spans="2:12" s="1" customFormat="1" ht="12" customHeight="1">
      <c r="B86" s="33"/>
      <c r="C86" s="28" t="s">
        <v>107</v>
      </c>
      <c r="D86" s="34"/>
      <c r="E86" s="34"/>
      <c r="F86" s="34"/>
      <c r="G86" s="34"/>
      <c r="H86" s="34"/>
      <c r="I86" s="116"/>
      <c r="J86" s="34"/>
      <c r="K86" s="34"/>
      <c r="L86" s="37"/>
    </row>
    <row r="87" spans="2:12" s="1" customFormat="1" ht="16.5" customHeight="1">
      <c r="B87" s="33"/>
      <c r="C87" s="34"/>
      <c r="D87" s="34"/>
      <c r="E87" s="282" t="str">
        <f>E9</f>
        <v>1000 - Ostatní náklady</v>
      </c>
      <c r="F87" s="316"/>
      <c r="G87" s="316"/>
      <c r="H87" s="316"/>
      <c r="I87" s="116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Šumperk</v>
      </c>
      <c r="G89" s="34"/>
      <c r="H89" s="34"/>
      <c r="I89" s="117" t="s">
        <v>22</v>
      </c>
      <c r="J89" s="60" t="str">
        <f>IF(J12="","",J12)</f>
        <v>22. 9. 2021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7" t="s">
        <v>30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7" t="s">
        <v>32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16"/>
      <c r="J93" s="34"/>
      <c r="K93" s="34"/>
      <c r="L93" s="37"/>
    </row>
    <row r="94" spans="2:12" s="1" customFormat="1" ht="29.25" customHeight="1">
      <c r="B94" s="33"/>
      <c r="C94" s="151" t="s">
        <v>112</v>
      </c>
      <c r="D94" s="152"/>
      <c r="E94" s="152"/>
      <c r="F94" s="152"/>
      <c r="G94" s="152"/>
      <c r="H94" s="152"/>
      <c r="I94" s="153"/>
      <c r="J94" s="154" t="s">
        <v>113</v>
      </c>
      <c r="K94" s="152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47" s="1" customFormat="1" ht="22.9" customHeight="1">
      <c r="B96" s="33"/>
      <c r="C96" s="155" t="s">
        <v>114</v>
      </c>
      <c r="D96" s="34"/>
      <c r="E96" s="34"/>
      <c r="F96" s="34"/>
      <c r="G96" s="34"/>
      <c r="H96" s="34"/>
      <c r="I96" s="116"/>
      <c r="J96" s="78">
        <f>J118</f>
        <v>0</v>
      </c>
      <c r="K96" s="34"/>
      <c r="L96" s="37"/>
      <c r="AU96" s="16" t="s">
        <v>115</v>
      </c>
    </row>
    <row r="97" spans="2:12" s="8" customFormat="1" ht="24.95" customHeight="1">
      <c r="B97" s="156"/>
      <c r="C97" s="157"/>
      <c r="D97" s="158" t="s">
        <v>386</v>
      </c>
      <c r="E97" s="159"/>
      <c r="F97" s="159"/>
      <c r="G97" s="159"/>
      <c r="H97" s="159"/>
      <c r="I97" s="160"/>
      <c r="J97" s="161">
        <f>J119</f>
        <v>0</v>
      </c>
      <c r="K97" s="157"/>
      <c r="L97" s="162"/>
    </row>
    <row r="98" spans="2:12" s="9" customFormat="1" ht="19.9" customHeight="1">
      <c r="B98" s="163"/>
      <c r="C98" s="98"/>
      <c r="D98" s="164" t="s">
        <v>387</v>
      </c>
      <c r="E98" s="165"/>
      <c r="F98" s="165"/>
      <c r="G98" s="165"/>
      <c r="H98" s="165"/>
      <c r="I98" s="166"/>
      <c r="J98" s="167">
        <f>J120</f>
        <v>0</v>
      </c>
      <c r="K98" s="98"/>
      <c r="L98" s="168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16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7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50"/>
      <c r="J104" s="51"/>
      <c r="K104" s="51"/>
      <c r="L104" s="37"/>
    </row>
    <row r="105" spans="2:12" s="1" customFormat="1" ht="24.95" customHeight="1">
      <c r="B105" s="33"/>
      <c r="C105" s="22" t="s">
        <v>119</v>
      </c>
      <c r="D105" s="34"/>
      <c r="E105" s="34"/>
      <c r="F105" s="34"/>
      <c r="G105" s="34"/>
      <c r="H105" s="34"/>
      <c r="I105" s="116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16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16.5" customHeight="1">
      <c r="B108" s="33"/>
      <c r="C108" s="34"/>
      <c r="D108" s="34"/>
      <c r="E108" s="314" t="str">
        <f>E7</f>
        <v>Oprava místní komunikace na ul. Roosveltova, Šumperk</v>
      </c>
      <c r="F108" s="315"/>
      <c r="G108" s="315"/>
      <c r="H108" s="315"/>
      <c r="I108" s="116"/>
      <c r="J108" s="34"/>
      <c r="K108" s="34"/>
      <c r="L108" s="37"/>
    </row>
    <row r="109" spans="2:12" s="1" customFormat="1" ht="12" customHeight="1">
      <c r="B109" s="33"/>
      <c r="C109" s="28" t="s">
        <v>107</v>
      </c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82" t="str">
        <f>E9</f>
        <v>1000 - Ostatní náklady</v>
      </c>
      <c r="F110" s="316"/>
      <c r="G110" s="316"/>
      <c r="H110" s="316"/>
      <c r="I110" s="116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16"/>
      <c r="J111" s="34"/>
      <c r="K111" s="34"/>
      <c r="L111" s="37"/>
    </row>
    <row r="112" spans="2:12" s="1" customFormat="1" ht="12" customHeight="1">
      <c r="B112" s="33"/>
      <c r="C112" s="28" t="s">
        <v>20</v>
      </c>
      <c r="D112" s="34"/>
      <c r="E112" s="34"/>
      <c r="F112" s="26" t="str">
        <f>F12</f>
        <v>Šumperk</v>
      </c>
      <c r="G112" s="34"/>
      <c r="H112" s="34"/>
      <c r="I112" s="117" t="s">
        <v>22</v>
      </c>
      <c r="J112" s="60" t="str">
        <f>IF(J12="","",J12)</f>
        <v>22. 9. 2021</v>
      </c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15.2" customHeight="1">
      <c r="B114" s="33"/>
      <c r="C114" s="28" t="s">
        <v>24</v>
      </c>
      <c r="D114" s="34"/>
      <c r="E114" s="34"/>
      <c r="F114" s="26" t="str">
        <f>E15</f>
        <v xml:space="preserve"> </v>
      </c>
      <c r="G114" s="34"/>
      <c r="H114" s="34"/>
      <c r="I114" s="117" t="s">
        <v>30</v>
      </c>
      <c r="J114" s="31" t="str">
        <f>E21</f>
        <v xml:space="preserve"> </v>
      </c>
      <c r="K114" s="34"/>
      <c r="L114" s="37"/>
    </row>
    <row r="115" spans="2:12" s="1" customFormat="1" ht="15.2" customHeight="1">
      <c r="B115" s="33"/>
      <c r="C115" s="28" t="s">
        <v>28</v>
      </c>
      <c r="D115" s="34"/>
      <c r="E115" s="34"/>
      <c r="F115" s="26" t="str">
        <f>IF(E18="","",E18)</f>
        <v>Vyplň údaj</v>
      </c>
      <c r="G115" s="34"/>
      <c r="H115" s="34"/>
      <c r="I115" s="117" t="s">
        <v>32</v>
      </c>
      <c r="J115" s="31" t="str">
        <f>E24</f>
        <v xml:space="preserve"> </v>
      </c>
      <c r="K115" s="34"/>
      <c r="L115" s="37"/>
    </row>
    <row r="116" spans="2:12" s="1" customFormat="1" ht="10.3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20" s="10" customFormat="1" ht="29.25" customHeight="1">
      <c r="B117" s="169"/>
      <c r="C117" s="170" t="s">
        <v>120</v>
      </c>
      <c r="D117" s="171" t="s">
        <v>59</v>
      </c>
      <c r="E117" s="171" t="s">
        <v>55</v>
      </c>
      <c r="F117" s="171" t="s">
        <v>56</v>
      </c>
      <c r="G117" s="171" t="s">
        <v>121</v>
      </c>
      <c r="H117" s="171" t="s">
        <v>122</v>
      </c>
      <c r="I117" s="172" t="s">
        <v>123</v>
      </c>
      <c r="J117" s="171" t="s">
        <v>113</v>
      </c>
      <c r="K117" s="173" t="s">
        <v>124</v>
      </c>
      <c r="L117" s="174"/>
      <c r="M117" s="69" t="s">
        <v>1</v>
      </c>
      <c r="N117" s="70" t="s">
        <v>38</v>
      </c>
      <c r="O117" s="70" t="s">
        <v>125</v>
      </c>
      <c r="P117" s="70" t="s">
        <v>126</v>
      </c>
      <c r="Q117" s="70" t="s">
        <v>127</v>
      </c>
      <c r="R117" s="70" t="s">
        <v>128</v>
      </c>
      <c r="S117" s="70" t="s">
        <v>129</v>
      </c>
      <c r="T117" s="71" t="s">
        <v>130</v>
      </c>
    </row>
    <row r="118" spans="2:63" s="1" customFormat="1" ht="22.9" customHeight="1">
      <c r="B118" s="33"/>
      <c r="C118" s="76" t="s">
        <v>131</v>
      </c>
      <c r="D118" s="34"/>
      <c r="E118" s="34"/>
      <c r="F118" s="34"/>
      <c r="G118" s="34"/>
      <c r="H118" s="34"/>
      <c r="I118" s="116"/>
      <c r="J118" s="175">
        <f>BK118</f>
        <v>0</v>
      </c>
      <c r="K118" s="34"/>
      <c r="L118" s="37"/>
      <c r="M118" s="72"/>
      <c r="N118" s="73"/>
      <c r="O118" s="73"/>
      <c r="P118" s="176">
        <f>P119</f>
        <v>0</v>
      </c>
      <c r="Q118" s="73"/>
      <c r="R118" s="176">
        <f>R119</f>
        <v>0</v>
      </c>
      <c r="S118" s="73"/>
      <c r="T118" s="177">
        <f>T119</f>
        <v>0</v>
      </c>
      <c r="AT118" s="16" t="s">
        <v>73</v>
      </c>
      <c r="AU118" s="16" t="s">
        <v>115</v>
      </c>
      <c r="BK118" s="178">
        <f>BK119</f>
        <v>0</v>
      </c>
    </row>
    <row r="119" spans="2:63" s="11" customFormat="1" ht="25.9" customHeight="1">
      <c r="B119" s="179"/>
      <c r="C119" s="180"/>
      <c r="D119" s="181" t="s">
        <v>73</v>
      </c>
      <c r="E119" s="182" t="s">
        <v>388</v>
      </c>
      <c r="F119" s="182" t="s">
        <v>389</v>
      </c>
      <c r="G119" s="180"/>
      <c r="H119" s="180"/>
      <c r="I119" s="183"/>
      <c r="J119" s="184">
        <f>BK119</f>
        <v>0</v>
      </c>
      <c r="K119" s="180"/>
      <c r="L119" s="185"/>
      <c r="M119" s="186"/>
      <c r="N119" s="187"/>
      <c r="O119" s="187"/>
      <c r="P119" s="188">
        <f>P120</f>
        <v>0</v>
      </c>
      <c r="Q119" s="187"/>
      <c r="R119" s="188">
        <f>R120</f>
        <v>0</v>
      </c>
      <c r="S119" s="187"/>
      <c r="T119" s="189">
        <f>T120</f>
        <v>0</v>
      </c>
      <c r="AR119" s="190" t="s">
        <v>141</v>
      </c>
      <c r="AT119" s="191" t="s">
        <v>73</v>
      </c>
      <c r="AU119" s="191" t="s">
        <v>74</v>
      </c>
      <c r="AY119" s="190" t="s">
        <v>134</v>
      </c>
      <c r="BK119" s="192">
        <f>BK120</f>
        <v>0</v>
      </c>
    </row>
    <row r="120" spans="2:63" s="11" customFormat="1" ht="22.9" customHeight="1">
      <c r="B120" s="179"/>
      <c r="C120" s="180"/>
      <c r="D120" s="181" t="s">
        <v>73</v>
      </c>
      <c r="E120" s="193" t="s">
        <v>390</v>
      </c>
      <c r="F120" s="193" t="s">
        <v>389</v>
      </c>
      <c r="G120" s="180"/>
      <c r="H120" s="180"/>
      <c r="I120" s="183"/>
      <c r="J120" s="194">
        <f>BK120</f>
        <v>0</v>
      </c>
      <c r="K120" s="180"/>
      <c r="L120" s="185"/>
      <c r="M120" s="186"/>
      <c r="N120" s="187"/>
      <c r="O120" s="187"/>
      <c r="P120" s="188">
        <f>SUM(P121:P129)</f>
        <v>0</v>
      </c>
      <c r="Q120" s="187"/>
      <c r="R120" s="188">
        <f>SUM(R121:R129)</f>
        <v>0</v>
      </c>
      <c r="S120" s="187"/>
      <c r="T120" s="189">
        <f>SUM(T121:T129)</f>
        <v>0</v>
      </c>
      <c r="AR120" s="190" t="s">
        <v>141</v>
      </c>
      <c r="AT120" s="191" t="s">
        <v>73</v>
      </c>
      <c r="AU120" s="191" t="s">
        <v>81</v>
      </c>
      <c r="AY120" s="190" t="s">
        <v>134</v>
      </c>
      <c r="BK120" s="192">
        <f>SUM(BK121:BK129)</f>
        <v>0</v>
      </c>
    </row>
    <row r="121" spans="2:65" s="1" customFormat="1" ht="16.5" customHeight="1">
      <c r="B121" s="33"/>
      <c r="C121" s="195" t="s">
        <v>81</v>
      </c>
      <c r="D121" s="195" t="s">
        <v>136</v>
      </c>
      <c r="E121" s="196" t="s">
        <v>391</v>
      </c>
      <c r="F121" s="197" t="s">
        <v>392</v>
      </c>
      <c r="G121" s="198" t="s">
        <v>270</v>
      </c>
      <c r="H121" s="199">
        <v>1</v>
      </c>
      <c r="I121" s="200"/>
      <c r="J121" s="201">
        <f>ROUND(I121*H121,2)</f>
        <v>0</v>
      </c>
      <c r="K121" s="197" t="s">
        <v>1</v>
      </c>
      <c r="L121" s="37"/>
      <c r="M121" s="202" t="s">
        <v>1</v>
      </c>
      <c r="N121" s="203" t="s">
        <v>39</v>
      </c>
      <c r="O121" s="65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206" t="s">
        <v>393</v>
      </c>
      <c r="AT121" s="206" t="s">
        <v>136</v>
      </c>
      <c r="AU121" s="206" t="s">
        <v>83</v>
      </c>
      <c r="AY121" s="16" t="s">
        <v>134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6" t="s">
        <v>81</v>
      </c>
      <c r="BK121" s="207">
        <f>ROUND(I121*H121,2)</f>
        <v>0</v>
      </c>
      <c r="BL121" s="16" t="s">
        <v>393</v>
      </c>
      <c r="BM121" s="206" t="s">
        <v>394</v>
      </c>
    </row>
    <row r="122" spans="2:51" s="12" customFormat="1" ht="22.5">
      <c r="B122" s="208"/>
      <c r="C122" s="209"/>
      <c r="D122" s="210" t="s">
        <v>143</v>
      </c>
      <c r="E122" s="211" t="s">
        <v>1</v>
      </c>
      <c r="F122" s="212" t="s">
        <v>395</v>
      </c>
      <c r="G122" s="209"/>
      <c r="H122" s="211" t="s">
        <v>1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143</v>
      </c>
      <c r="AU122" s="218" t="s">
        <v>83</v>
      </c>
      <c r="AV122" s="12" t="s">
        <v>81</v>
      </c>
      <c r="AW122" s="12" t="s">
        <v>31</v>
      </c>
      <c r="AX122" s="12" t="s">
        <v>74</v>
      </c>
      <c r="AY122" s="218" t="s">
        <v>134</v>
      </c>
    </row>
    <row r="123" spans="2:51" s="13" customFormat="1" ht="11.25">
      <c r="B123" s="219"/>
      <c r="C123" s="220"/>
      <c r="D123" s="210" t="s">
        <v>143</v>
      </c>
      <c r="E123" s="221" t="s">
        <v>1</v>
      </c>
      <c r="F123" s="222" t="s">
        <v>81</v>
      </c>
      <c r="G123" s="220"/>
      <c r="H123" s="223">
        <v>1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143</v>
      </c>
      <c r="AU123" s="229" t="s">
        <v>83</v>
      </c>
      <c r="AV123" s="13" t="s">
        <v>83</v>
      </c>
      <c r="AW123" s="13" t="s">
        <v>31</v>
      </c>
      <c r="AX123" s="13" t="s">
        <v>81</v>
      </c>
      <c r="AY123" s="229" t="s">
        <v>134</v>
      </c>
    </row>
    <row r="124" spans="2:65" s="1" customFormat="1" ht="24" customHeight="1">
      <c r="B124" s="33"/>
      <c r="C124" s="195" t="s">
        <v>83</v>
      </c>
      <c r="D124" s="195" t="s">
        <v>136</v>
      </c>
      <c r="E124" s="196" t="s">
        <v>396</v>
      </c>
      <c r="F124" s="197" t="s">
        <v>397</v>
      </c>
      <c r="G124" s="198" t="s">
        <v>270</v>
      </c>
      <c r="H124" s="199">
        <v>1</v>
      </c>
      <c r="I124" s="200"/>
      <c r="J124" s="201">
        <f>ROUND(I124*H124,2)</f>
        <v>0</v>
      </c>
      <c r="K124" s="197" t="s">
        <v>1</v>
      </c>
      <c r="L124" s="37"/>
      <c r="M124" s="202" t="s">
        <v>1</v>
      </c>
      <c r="N124" s="203" t="s">
        <v>39</v>
      </c>
      <c r="O124" s="65"/>
      <c r="P124" s="204">
        <f>O124*H124</f>
        <v>0</v>
      </c>
      <c r="Q124" s="204">
        <v>0</v>
      </c>
      <c r="R124" s="204">
        <f>Q124*H124</f>
        <v>0</v>
      </c>
      <c r="S124" s="204">
        <v>0</v>
      </c>
      <c r="T124" s="205">
        <f>S124*H124</f>
        <v>0</v>
      </c>
      <c r="AR124" s="206" t="s">
        <v>393</v>
      </c>
      <c r="AT124" s="206" t="s">
        <v>136</v>
      </c>
      <c r="AU124" s="206" t="s">
        <v>83</v>
      </c>
      <c r="AY124" s="16" t="s">
        <v>134</v>
      </c>
      <c r="BE124" s="207">
        <f>IF(N124="základní",J124,0)</f>
        <v>0</v>
      </c>
      <c r="BF124" s="207">
        <f>IF(N124="snížená",J124,0)</f>
        <v>0</v>
      </c>
      <c r="BG124" s="207">
        <f>IF(N124="zákl. přenesená",J124,0)</f>
        <v>0</v>
      </c>
      <c r="BH124" s="207">
        <f>IF(N124="sníž. přenesená",J124,0)</f>
        <v>0</v>
      </c>
      <c r="BI124" s="207">
        <f>IF(N124="nulová",J124,0)</f>
        <v>0</v>
      </c>
      <c r="BJ124" s="16" t="s">
        <v>81</v>
      </c>
      <c r="BK124" s="207">
        <f>ROUND(I124*H124,2)</f>
        <v>0</v>
      </c>
      <c r="BL124" s="16" t="s">
        <v>393</v>
      </c>
      <c r="BM124" s="206" t="s">
        <v>398</v>
      </c>
    </row>
    <row r="125" spans="2:51" s="13" customFormat="1" ht="11.25">
      <c r="B125" s="219"/>
      <c r="C125" s="220"/>
      <c r="D125" s="210" t="s">
        <v>143</v>
      </c>
      <c r="E125" s="221" t="s">
        <v>1</v>
      </c>
      <c r="F125" s="222" t="s">
        <v>81</v>
      </c>
      <c r="G125" s="220"/>
      <c r="H125" s="223">
        <v>1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143</v>
      </c>
      <c r="AU125" s="229" t="s">
        <v>83</v>
      </c>
      <c r="AV125" s="13" t="s">
        <v>83</v>
      </c>
      <c r="AW125" s="13" t="s">
        <v>31</v>
      </c>
      <c r="AX125" s="13" t="s">
        <v>81</v>
      </c>
      <c r="AY125" s="229" t="s">
        <v>134</v>
      </c>
    </row>
    <row r="126" spans="2:65" s="1" customFormat="1" ht="36" customHeight="1">
      <c r="B126" s="33"/>
      <c r="C126" s="195" t="s">
        <v>155</v>
      </c>
      <c r="D126" s="195" t="s">
        <v>136</v>
      </c>
      <c r="E126" s="196" t="s">
        <v>399</v>
      </c>
      <c r="F126" s="197" t="s">
        <v>400</v>
      </c>
      <c r="G126" s="198" t="s">
        <v>270</v>
      </c>
      <c r="H126" s="199">
        <v>1</v>
      </c>
      <c r="I126" s="200"/>
      <c r="J126" s="201">
        <f>ROUND(I126*H126,2)</f>
        <v>0</v>
      </c>
      <c r="K126" s="197" t="s">
        <v>1</v>
      </c>
      <c r="L126" s="37"/>
      <c r="M126" s="202" t="s">
        <v>1</v>
      </c>
      <c r="N126" s="203" t="s">
        <v>39</v>
      </c>
      <c r="O126" s="65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AR126" s="206" t="s">
        <v>393</v>
      </c>
      <c r="AT126" s="206" t="s">
        <v>136</v>
      </c>
      <c r="AU126" s="206" t="s">
        <v>83</v>
      </c>
      <c r="AY126" s="16" t="s">
        <v>134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6" t="s">
        <v>81</v>
      </c>
      <c r="BK126" s="207">
        <f>ROUND(I126*H126,2)</f>
        <v>0</v>
      </c>
      <c r="BL126" s="16" t="s">
        <v>393</v>
      </c>
      <c r="BM126" s="206" t="s">
        <v>401</v>
      </c>
    </row>
    <row r="127" spans="2:51" s="13" customFormat="1" ht="11.25">
      <c r="B127" s="219"/>
      <c r="C127" s="220"/>
      <c r="D127" s="210" t="s">
        <v>143</v>
      </c>
      <c r="E127" s="221" t="s">
        <v>1</v>
      </c>
      <c r="F127" s="222" t="s">
        <v>81</v>
      </c>
      <c r="G127" s="220"/>
      <c r="H127" s="223">
        <v>1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143</v>
      </c>
      <c r="AU127" s="229" t="s">
        <v>83</v>
      </c>
      <c r="AV127" s="13" t="s">
        <v>83</v>
      </c>
      <c r="AW127" s="13" t="s">
        <v>31</v>
      </c>
      <c r="AX127" s="13" t="s">
        <v>81</v>
      </c>
      <c r="AY127" s="229" t="s">
        <v>134</v>
      </c>
    </row>
    <row r="128" spans="2:65" s="1" customFormat="1" ht="16.5" customHeight="1">
      <c r="B128" s="33"/>
      <c r="C128" s="195" t="s">
        <v>141</v>
      </c>
      <c r="D128" s="195" t="s">
        <v>136</v>
      </c>
      <c r="E128" s="196" t="s">
        <v>402</v>
      </c>
      <c r="F128" s="197" t="s">
        <v>403</v>
      </c>
      <c r="G128" s="198" t="s">
        <v>270</v>
      </c>
      <c r="H128" s="199">
        <v>1</v>
      </c>
      <c r="I128" s="200"/>
      <c r="J128" s="201">
        <f>ROUND(I128*H128,2)</f>
        <v>0</v>
      </c>
      <c r="K128" s="197" t="s">
        <v>1</v>
      </c>
      <c r="L128" s="37"/>
      <c r="M128" s="202" t="s">
        <v>1</v>
      </c>
      <c r="N128" s="203" t="s">
        <v>39</v>
      </c>
      <c r="O128" s="65"/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AR128" s="206" t="s">
        <v>393</v>
      </c>
      <c r="AT128" s="206" t="s">
        <v>136</v>
      </c>
      <c r="AU128" s="206" t="s">
        <v>83</v>
      </c>
      <c r="AY128" s="16" t="s">
        <v>134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6" t="s">
        <v>81</v>
      </c>
      <c r="BK128" s="207">
        <f>ROUND(I128*H128,2)</f>
        <v>0</v>
      </c>
      <c r="BL128" s="16" t="s">
        <v>393</v>
      </c>
      <c r="BM128" s="206" t="s">
        <v>404</v>
      </c>
    </row>
    <row r="129" spans="2:51" s="13" customFormat="1" ht="11.25">
      <c r="B129" s="219"/>
      <c r="C129" s="220"/>
      <c r="D129" s="210" t="s">
        <v>143</v>
      </c>
      <c r="E129" s="221" t="s">
        <v>1</v>
      </c>
      <c r="F129" s="222" t="s">
        <v>81</v>
      </c>
      <c r="G129" s="220"/>
      <c r="H129" s="223">
        <v>1</v>
      </c>
      <c r="I129" s="224"/>
      <c r="J129" s="220"/>
      <c r="K129" s="220"/>
      <c r="L129" s="225"/>
      <c r="M129" s="259"/>
      <c r="N129" s="260"/>
      <c r="O129" s="260"/>
      <c r="P129" s="260"/>
      <c r="Q129" s="260"/>
      <c r="R129" s="260"/>
      <c r="S129" s="260"/>
      <c r="T129" s="261"/>
      <c r="AT129" s="229" t="s">
        <v>143</v>
      </c>
      <c r="AU129" s="229" t="s">
        <v>83</v>
      </c>
      <c r="AV129" s="13" t="s">
        <v>83</v>
      </c>
      <c r="AW129" s="13" t="s">
        <v>31</v>
      </c>
      <c r="AX129" s="13" t="s">
        <v>81</v>
      </c>
      <c r="AY129" s="229" t="s">
        <v>134</v>
      </c>
    </row>
    <row r="130" spans="2:12" s="1" customFormat="1" ht="6.95" customHeight="1">
      <c r="B130" s="48"/>
      <c r="C130" s="49"/>
      <c r="D130" s="49"/>
      <c r="E130" s="49"/>
      <c r="F130" s="49"/>
      <c r="G130" s="49"/>
      <c r="H130" s="49"/>
      <c r="I130" s="147"/>
      <c r="J130" s="49"/>
      <c r="K130" s="49"/>
      <c r="L130" s="37"/>
    </row>
  </sheetData>
  <sheetProtection algorithmName="SHA-512" hashValue="QAs71GpwtFpJGrvBvzG05AOsJLvDHDfy9mH8xg5VGxElnIwB6Lpnf2ClUQuBANzf65b/6TS+Xp6AfHbyW5VqsA==" saltValue="BzJ0/+/AHQQ7c4Rh+ckK1O+tHOmjxNmpLmHk2CwuyKN7zPDkDxsDGxW9spVz+xysgwm9JRsqiJeHdRrIBNdVxQ==" spinCount="100000" sheet="1" objects="1" scenarios="1" formatColumns="0" formatRows="0" autoFilter="0"/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105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Roosveltova, Šumperk</v>
      </c>
      <c r="F7" s="308"/>
      <c r="G7" s="308"/>
      <c r="H7" s="308"/>
      <c r="L7" s="19"/>
    </row>
    <row r="8" spans="2:12" s="1" customFormat="1" ht="12" customHeight="1">
      <c r="B8" s="37"/>
      <c r="D8" s="115" t="s">
        <v>107</v>
      </c>
      <c r="I8" s="116"/>
      <c r="L8" s="37"/>
    </row>
    <row r="9" spans="2:12" s="1" customFormat="1" ht="36.95" customHeight="1">
      <c r="B9" s="37"/>
      <c r="E9" s="310" t="s">
        <v>405</v>
      </c>
      <c r="F9" s="309"/>
      <c r="G9" s="309"/>
      <c r="H9" s="309"/>
      <c r="I9" s="116"/>
      <c r="L9" s="37"/>
    </row>
    <row r="10" spans="2:12" s="1" customFormat="1" ht="11.25">
      <c r="B10" s="37"/>
      <c r="I10" s="116"/>
      <c r="L10" s="37"/>
    </row>
    <row r="11" spans="2:12" s="1" customFormat="1" ht="12" customHeight="1">
      <c r="B11" s="37"/>
      <c r="D11" s="115" t="s">
        <v>18</v>
      </c>
      <c r="F11" s="104" t="s">
        <v>1</v>
      </c>
      <c r="I11" s="117" t="s">
        <v>19</v>
      </c>
      <c r="J11" s="104" t="s">
        <v>1</v>
      </c>
      <c r="L11" s="37"/>
    </row>
    <row r="12" spans="2:12" s="1" customFormat="1" ht="12" customHeight="1">
      <c r="B12" s="37"/>
      <c r="D12" s="115" t="s">
        <v>20</v>
      </c>
      <c r="F12" s="104" t="s">
        <v>21</v>
      </c>
      <c r="I12" s="117" t="s">
        <v>22</v>
      </c>
      <c r="J12" s="118" t="str">
        <f>'Rekapitulace stavby'!AN8</f>
        <v>22. 9. 2021</v>
      </c>
      <c r="L12" s="37"/>
    </row>
    <row r="13" spans="2:12" s="1" customFormat="1" ht="10.9" customHeight="1">
      <c r="B13" s="37"/>
      <c r="I13" s="116"/>
      <c r="L13" s="37"/>
    </row>
    <row r="14" spans="2:12" s="1" customFormat="1" ht="12" customHeight="1">
      <c r="B14" s="37"/>
      <c r="D14" s="115" t="s">
        <v>24</v>
      </c>
      <c r="I14" s="117" t="s">
        <v>25</v>
      </c>
      <c r="J14" s="104" t="str">
        <f>IF('Rekapitulace stavby'!AN10="","",'Rekapitulace stavby'!AN10)</f>
        <v/>
      </c>
      <c r="L14" s="37"/>
    </row>
    <row r="15" spans="2:12" s="1" customFormat="1" ht="18" customHeight="1">
      <c r="B15" s="37"/>
      <c r="E15" s="104" t="str">
        <f>IF('Rekapitulace stavby'!E11="","",'Rekapitulace stavby'!E11)</f>
        <v xml:space="preserve"> </v>
      </c>
      <c r="I15" s="117" t="s">
        <v>27</v>
      </c>
      <c r="J15" s="104" t="str">
        <f>IF('Rekapitulace stavby'!AN11="","",'Rekapitulace stavby'!AN11)</f>
        <v/>
      </c>
      <c r="L15" s="37"/>
    </row>
    <row r="16" spans="2:12" s="1" customFormat="1" ht="6.95" customHeight="1">
      <c r="B16" s="37"/>
      <c r="I16" s="116"/>
      <c r="L16" s="37"/>
    </row>
    <row r="17" spans="2:12" s="1" customFormat="1" ht="12" customHeight="1">
      <c r="B17" s="37"/>
      <c r="D17" s="115" t="s">
        <v>28</v>
      </c>
      <c r="I17" s="117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11" t="str">
        <f>'Rekapitulace stavby'!E14</f>
        <v>Vyplň údaj</v>
      </c>
      <c r="F18" s="312"/>
      <c r="G18" s="312"/>
      <c r="H18" s="312"/>
      <c r="I18" s="117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16"/>
      <c r="L19" s="37"/>
    </row>
    <row r="20" spans="2:12" s="1" customFormat="1" ht="12" customHeight="1">
      <c r="B20" s="37"/>
      <c r="D20" s="115" t="s">
        <v>30</v>
      </c>
      <c r="I20" s="117" t="s">
        <v>25</v>
      </c>
      <c r="J20" s="104" t="str">
        <f>IF('Rekapitulace stavby'!AN16="","",'Rekapitulace stavby'!AN16)</f>
        <v/>
      </c>
      <c r="L20" s="37"/>
    </row>
    <row r="21" spans="2:12" s="1" customFormat="1" ht="18" customHeight="1">
      <c r="B21" s="37"/>
      <c r="E21" s="104" t="str">
        <f>IF('Rekapitulace stavby'!E17="","",'Rekapitulace stavby'!E17)</f>
        <v xml:space="preserve"> </v>
      </c>
      <c r="I21" s="117" t="s">
        <v>27</v>
      </c>
      <c r="J21" s="104" t="str">
        <f>IF('Rekapitulace stavby'!AN17="","",'Rekapitulace stavby'!AN17)</f>
        <v/>
      </c>
      <c r="L21" s="37"/>
    </row>
    <row r="22" spans="2:12" s="1" customFormat="1" ht="6.95" customHeight="1">
      <c r="B22" s="37"/>
      <c r="I22" s="116"/>
      <c r="L22" s="37"/>
    </row>
    <row r="23" spans="2:12" s="1" customFormat="1" ht="12" customHeight="1">
      <c r="B23" s="37"/>
      <c r="D23" s="115" t="s">
        <v>32</v>
      </c>
      <c r="I23" s="117" t="s">
        <v>25</v>
      </c>
      <c r="J23" s="104" t="str">
        <f>IF('Rekapitulace stavby'!AN19="","",'Rekapitulace stavby'!AN19)</f>
        <v/>
      </c>
      <c r="L23" s="37"/>
    </row>
    <row r="24" spans="2:12" s="1" customFormat="1" ht="18" customHeight="1">
      <c r="B24" s="37"/>
      <c r="E24" s="104" t="str">
        <f>IF('Rekapitulace stavby'!E20="","",'Rekapitulace stavby'!E20)</f>
        <v xml:space="preserve"> </v>
      </c>
      <c r="I24" s="117" t="s">
        <v>27</v>
      </c>
      <c r="J24" s="104" t="str">
        <f>IF('Rekapitulace stavby'!AN20="","",'Rekapitulace stavby'!AN20)</f>
        <v/>
      </c>
      <c r="L24" s="37"/>
    </row>
    <row r="25" spans="2:12" s="1" customFormat="1" ht="6.95" customHeight="1">
      <c r="B25" s="37"/>
      <c r="I25" s="116"/>
      <c r="L25" s="37"/>
    </row>
    <row r="26" spans="2:12" s="1" customFormat="1" ht="12" customHeight="1">
      <c r="B26" s="37"/>
      <c r="D26" s="115" t="s">
        <v>33</v>
      </c>
      <c r="I26" s="116"/>
      <c r="L26" s="37"/>
    </row>
    <row r="27" spans="2:12" s="7" customFormat="1" ht="16.5" customHeight="1">
      <c r="B27" s="119"/>
      <c r="E27" s="313" t="s">
        <v>1</v>
      </c>
      <c r="F27" s="313"/>
      <c r="G27" s="313"/>
      <c r="H27" s="313"/>
      <c r="I27" s="120"/>
      <c r="L27" s="119"/>
    </row>
    <row r="28" spans="2:12" s="1" customFormat="1" ht="6.95" customHeight="1">
      <c r="B28" s="37"/>
      <c r="I28" s="116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21"/>
      <c r="J29" s="61"/>
      <c r="K29" s="61"/>
      <c r="L29" s="37"/>
    </row>
    <row r="30" spans="2:12" s="1" customFormat="1" ht="25.35" customHeight="1">
      <c r="B30" s="37"/>
      <c r="D30" s="122" t="s">
        <v>34</v>
      </c>
      <c r="I30" s="116"/>
      <c r="J30" s="123">
        <f>ROUND(J118,2)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>
      <c r="B32" s="37"/>
      <c r="F32" s="124" t="s">
        <v>36</v>
      </c>
      <c r="I32" s="125" t="s">
        <v>35</v>
      </c>
      <c r="J32" s="124" t="s">
        <v>37</v>
      </c>
      <c r="L32" s="37"/>
    </row>
    <row r="33" spans="2:12" s="1" customFormat="1" ht="14.45" customHeight="1">
      <c r="B33" s="37"/>
      <c r="D33" s="126" t="s">
        <v>38</v>
      </c>
      <c r="E33" s="115" t="s">
        <v>39</v>
      </c>
      <c r="F33" s="127">
        <f>ROUND((SUM(BE118:BE122)),2)</f>
        <v>0</v>
      </c>
      <c r="I33" s="128">
        <v>0.21</v>
      </c>
      <c r="J33" s="127">
        <f>ROUND(((SUM(BE118:BE122))*I33),2)</f>
        <v>0</v>
      </c>
      <c r="L33" s="37"/>
    </row>
    <row r="34" spans="2:12" s="1" customFormat="1" ht="14.45" customHeight="1">
      <c r="B34" s="37"/>
      <c r="E34" s="115" t="s">
        <v>40</v>
      </c>
      <c r="F34" s="127">
        <f>ROUND((SUM(BF118:BF122)),2)</f>
        <v>0</v>
      </c>
      <c r="I34" s="128">
        <v>0.15</v>
      </c>
      <c r="J34" s="127">
        <f>ROUND(((SUM(BF118:BF122))*I34),2)</f>
        <v>0</v>
      </c>
      <c r="L34" s="37"/>
    </row>
    <row r="35" spans="2:12" s="1" customFormat="1" ht="14.45" customHeight="1" hidden="1">
      <c r="B35" s="37"/>
      <c r="E35" s="115" t="s">
        <v>41</v>
      </c>
      <c r="F35" s="127">
        <f>ROUND((SUM(BG118:BG122)),2)</f>
        <v>0</v>
      </c>
      <c r="I35" s="128">
        <v>0.21</v>
      </c>
      <c r="J35" s="127">
        <f>0</f>
        <v>0</v>
      </c>
      <c r="L35" s="37"/>
    </row>
    <row r="36" spans="2:12" s="1" customFormat="1" ht="14.45" customHeight="1" hidden="1">
      <c r="B36" s="37"/>
      <c r="E36" s="115" t="s">
        <v>42</v>
      </c>
      <c r="F36" s="127">
        <f>ROUND((SUM(BH118:BH122)),2)</f>
        <v>0</v>
      </c>
      <c r="I36" s="128">
        <v>0.15</v>
      </c>
      <c r="J36" s="127">
        <f>0</f>
        <v>0</v>
      </c>
      <c r="L36" s="37"/>
    </row>
    <row r="37" spans="2:12" s="1" customFormat="1" ht="14.45" customHeight="1" hidden="1">
      <c r="B37" s="37"/>
      <c r="E37" s="115" t="s">
        <v>43</v>
      </c>
      <c r="F37" s="127">
        <f>ROUND((SUM(BI118:BI122)),2)</f>
        <v>0</v>
      </c>
      <c r="I37" s="128">
        <v>0</v>
      </c>
      <c r="J37" s="127">
        <f>0</f>
        <v>0</v>
      </c>
      <c r="L37" s="37"/>
    </row>
    <row r="38" spans="2:12" s="1" customFormat="1" ht="6.95" customHeight="1">
      <c r="B38" s="37"/>
      <c r="I38" s="116"/>
      <c r="L38" s="37"/>
    </row>
    <row r="39" spans="2:12" s="1" customFormat="1" ht="25.35" customHeight="1">
      <c r="B39" s="37"/>
      <c r="C39" s="129"/>
      <c r="D39" s="130" t="s">
        <v>44</v>
      </c>
      <c r="E39" s="131"/>
      <c r="F39" s="131"/>
      <c r="G39" s="132" t="s">
        <v>45</v>
      </c>
      <c r="H39" s="133" t="s">
        <v>46</v>
      </c>
      <c r="I39" s="134"/>
      <c r="J39" s="135">
        <f>SUM(J30:J37)</f>
        <v>0</v>
      </c>
      <c r="K39" s="136"/>
      <c r="L39" s="37"/>
    </row>
    <row r="40" spans="2:12" s="1" customFormat="1" ht="14.45" customHeight="1">
      <c r="B40" s="37"/>
      <c r="I40" s="116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Roosveltova, Šumperk</v>
      </c>
      <c r="F85" s="315"/>
      <c r="G85" s="315"/>
      <c r="H85" s="315"/>
      <c r="I85" s="116"/>
      <c r="J85" s="34"/>
      <c r="K85" s="34"/>
      <c r="L85" s="37"/>
    </row>
    <row r="86" spans="2:12" s="1" customFormat="1" ht="12" customHeight="1">
      <c r="B86" s="33"/>
      <c r="C86" s="28" t="s">
        <v>107</v>
      </c>
      <c r="D86" s="34"/>
      <c r="E86" s="34"/>
      <c r="F86" s="34"/>
      <c r="G86" s="34"/>
      <c r="H86" s="34"/>
      <c r="I86" s="116"/>
      <c r="J86" s="34"/>
      <c r="K86" s="34"/>
      <c r="L86" s="37"/>
    </row>
    <row r="87" spans="2:12" s="1" customFormat="1" ht="16.5" customHeight="1">
      <c r="B87" s="33"/>
      <c r="C87" s="34"/>
      <c r="D87" s="34"/>
      <c r="E87" s="282" t="str">
        <f>E9</f>
        <v>1020 - VRN</v>
      </c>
      <c r="F87" s="316"/>
      <c r="G87" s="316"/>
      <c r="H87" s="316"/>
      <c r="I87" s="116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Šumperk</v>
      </c>
      <c r="G89" s="34"/>
      <c r="H89" s="34"/>
      <c r="I89" s="117" t="s">
        <v>22</v>
      </c>
      <c r="J89" s="60" t="str">
        <f>IF(J12="","",J12)</f>
        <v>22. 9. 2021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7" t="s">
        <v>30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7" t="s">
        <v>32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16"/>
      <c r="J93" s="34"/>
      <c r="K93" s="34"/>
      <c r="L93" s="37"/>
    </row>
    <row r="94" spans="2:12" s="1" customFormat="1" ht="29.25" customHeight="1">
      <c r="B94" s="33"/>
      <c r="C94" s="151" t="s">
        <v>112</v>
      </c>
      <c r="D94" s="152"/>
      <c r="E94" s="152"/>
      <c r="F94" s="152"/>
      <c r="G94" s="152"/>
      <c r="H94" s="152"/>
      <c r="I94" s="153"/>
      <c r="J94" s="154" t="s">
        <v>113</v>
      </c>
      <c r="K94" s="152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47" s="1" customFormat="1" ht="22.9" customHeight="1">
      <c r="B96" s="33"/>
      <c r="C96" s="155" t="s">
        <v>114</v>
      </c>
      <c r="D96" s="34"/>
      <c r="E96" s="34"/>
      <c r="F96" s="34"/>
      <c r="G96" s="34"/>
      <c r="H96" s="34"/>
      <c r="I96" s="116"/>
      <c r="J96" s="78">
        <f>J118</f>
        <v>0</v>
      </c>
      <c r="K96" s="34"/>
      <c r="L96" s="37"/>
      <c r="AU96" s="16" t="s">
        <v>115</v>
      </c>
    </row>
    <row r="97" spans="2:12" s="8" customFormat="1" ht="24.95" customHeight="1">
      <c r="B97" s="156"/>
      <c r="C97" s="157"/>
      <c r="D97" s="158" t="s">
        <v>406</v>
      </c>
      <c r="E97" s="159"/>
      <c r="F97" s="159"/>
      <c r="G97" s="159"/>
      <c r="H97" s="159"/>
      <c r="I97" s="160"/>
      <c r="J97" s="161">
        <f>J119</f>
        <v>0</v>
      </c>
      <c r="K97" s="157"/>
      <c r="L97" s="162"/>
    </row>
    <row r="98" spans="2:12" s="9" customFormat="1" ht="19.9" customHeight="1">
      <c r="B98" s="163"/>
      <c r="C98" s="98"/>
      <c r="D98" s="164" t="s">
        <v>407</v>
      </c>
      <c r="E98" s="165"/>
      <c r="F98" s="165"/>
      <c r="G98" s="165"/>
      <c r="H98" s="165"/>
      <c r="I98" s="166"/>
      <c r="J98" s="167">
        <f>J120</f>
        <v>0</v>
      </c>
      <c r="K98" s="98"/>
      <c r="L98" s="168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16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7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50"/>
      <c r="J104" s="51"/>
      <c r="K104" s="51"/>
      <c r="L104" s="37"/>
    </row>
    <row r="105" spans="2:12" s="1" customFormat="1" ht="24.95" customHeight="1">
      <c r="B105" s="33"/>
      <c r="C105" s="22" t="s">
        <v>119</v>
      </c>
      <c r="D105" s="34"/>
      <c r="E105" s="34"/>
      <c r="F105" s="34"/>
      <c r="G105" s="34"/>
      <c r="H105" s="34"/>
      <c r="I105" s="116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16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16.5" customHeight="1">
      <c r="B108" s="33"/>
      <c r="C108" s="34"/>
      <c r="D108" s="34"/>
      <c r="E108" s="314" t="str">
        <f>E7</f>
        <v>Oprava místní komunikace na ul. Roosveltova, Šumperk</v>
      </c>
      <c r="F108" s="315"/>
      <c r="G108" s="315"/>
      <c r="H108" s="315"/>
      <c r="I108" s="116"/>
      <c r="J108" s="34"/>
      <c r="K108" s="34"/>
      <c r="L108" s="37"/>
    </row>
    <row r="109" spans="2:12" s="1" customFormat="1" ht="12" customHeight="1">
      <c r="B109" s="33"/>
      <c r="C109" s="28" t="s">
        <v>107</v>
      </c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82" t="str">
        <f>E9</f>
        <v>1020 - VRN</v>
      </c>
      <c r="F110" s="316"/>
      <c r="G110" s="316"/>
      <c r="H110" s="316"/>
      <c r="I110" s="116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16"/>
      <c r="J111" s="34"/>
      <c r="K111" s="34"/>
      <c r="L111" s="37"/>
    </row>
    <row r="112" spans="2:12" s="1" customFormat="1" ht="12" customHeight="1">
      <c r="B112" s="33"/>
      <c r="C112" s="28" t="s">
        <v>20</v>
      </c>
      <c r="D112" s="34"/>
      <c r="E112" s="34"/>
      <c r="F112" s="26" t="str">
        <f>F12</f>
        <v>Šumperk</v>
      </c>
      <c r="G112" s="34"/>
      <c r="H112" s="34"/>
      <c r="I112" s="117" t="s">
        <v>22</v>
      </c>
      <c r="J112" s="60" t="str">
        <f>IF(J12="","",J12)</f>
        <v>22. 9. 2021</v>
      </c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15.2" customHeight="1">
      <c r="B114" s="33"/>
      <c r="C114" s="28" t="s">
        <v>24</v>
      </c>
      <c r="D114" s="34"/>
      <c r="E114" s="34"/>
      <c r="F114" s="26" t="str">
        <f>E15</f>
        <v xml:space="preserve"> </v>
      </c>
      <c r="G114" s="34"/>
      <c r="H114" s="34"/>
      <c r="I114" s="117" t="s">
        <v>30</v>
      </c>
      <c r="J114" s="31" t="str">
        <f>E21</f>
        <v xml:space="preserve"> </v>
      </c>
      <c r="K114" s="34"/>
      <c r="L114" s="37"/>
    </row>
    <row r="115" spans="2:12" s="1" customFormat="1" ht="15.2" customHeight="1">
      <c r="B115" s="33"/>
      <c r="C115" s="28" t="s">
        <v>28</v>
      </c>
      <c r="D115" s="34"/>
      <c r="E115" s="34"/>
      <c r="F115" s="26" t="str">
        <f>IF(E18="","",E18)</f>
        <v>Vyplň údaj</v>
      </c>
      <c r="G115" s="34"/>
      <c r="H115" s="34"/>
      <c r="I115" s="117" t="s">
        <v>32</v>
      </c>
      <c r="J115" s="31" t="str">
        <f>E24</f>
        <v xml:space="preserve"> </v>
      </c>
      <c r="K115" s="34"/>
      <c r="L115" s="37"/>
    </row>
    <row r="116" spans="2:12" s="1" customFormat="1" ht="10.3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20" s="10" customFormat="1" ht="29.25" customHeight="1">
      <c r="B117" s="169"/>
      <c r="C117" s="170" t="s">
        <v>120</v>
      </c>
      <c r="D117" s="171" t="s">
        <v>59</v>
      </c>
      <c r="E117" s="171" t="s">
        <v>55</v>
      </c>
      <c r="F117" s="171" t="s">
        <v>56</v>
      </c>
      <c r="G117" s="171" t="s">
        <v>121</v>
      </c>
      <c r="H117" s="171" t="s">
        <v>122</v>
      </c>
      <c r="I117" s="172" t="s">
        <v>123</v>
      </c>
      <c r="J117" s="171" t="s">
        <v>113</v>
      </c>
      <c r="K117" s="173" t="s">
        <v>124</v>
      </c>
      <c r="L117" s="174"/>
      <c r="M117" s="69" t="s">
        <v>1</v>
      </c>
      <c r="N117" s="70" t="s">
        <v>38</v>
      </c>
      <c r="O117" s="70" t="s">
        <v>125</v>
      </c>
      <c r="P117" s="70" t="s">
        <v>126</v>
      </c>
      <c r="Q117" s="70" t="s">
        <v>127</v>
      </c>
      <c r="R117" s="70" t="s">
        <v>128</v>
      </c>
      <c r="S117" s="70" t="s">
        <v>129</v>
      </c>
      <c r="T117" s="71" t="s">
        <v>130</v>
      </c>
    </row>
    <row r="118" spans="2:63" s="1" customFormat="1" ht="22.9" customHeight="1">
      <c r="B118" s="33"/>
      <c r="C118" s="76" t="s">
        <v>131</v>
      </c>
      <c r="D118" s="34"/>
      <c r="E118" s="34"/>
      <c r="F118" s="34"/>
      <c r="G118" s="34"/>
      <c r="H118" s="34"/>
      <c r="I118" s="116"/>
      <c r="J118" s="175">
        <f>BK118</f>
        <v>0</v>
      </c>
      <c r="K118" s="34"/>
      <c r="L118" s="37"/>
      <c r="M118" s="72"/>
      <c r="N118" s="73"/>
      <c r="O118" s="73"/>
      <c r="P118" s="176">
        <f>P119</f>
        <v>0</v>
      </c>
      <c r="Q118" s="73"/>
      <c r="R118" s="176">
        <f>R119</f>
        <v>0</v>
      </c>
      <c r="S118" s="73"/>
      <c r="T118" s="177">
        <f>T119</f>
        <v>0</v>
      </c>
      <c r="AT118" s="16" t="s">
        <v>73</v>
      </c>
      <c r="AU118" s="16" t="s">
        <v>115</v>
      </c>
      <c r="BK118" s="178">
        <f>BK119</f>
        <v>0</v>
      </c>
    </row>
    <row r="119" spans="2:63" s="11" customFormat="1" ht="25.9" customHeight="1">
      <c r="B119" s="179"/>
      <c r="C119" s="180"/>
      <c r="D119" s="181" t="s">
        <v>73</v>
      </c>
      <c r="E119" s="182" t="s">
        <v>104</v>
      </c>
      <c r="F119" s="182" t="s">
        <v>408</v>
      </c>
      <c r="G119" s="180"/>
      <c r="H119" s="180"/>
      <c r="I119" s="183"/>
      <c r="J119" s="184">
        <f>BK119</f>
        <v>0</v>
      </c>
      <c r="K119" s="180"/>
      <c r="L119" s="185"/>
      <c r="M119" s="186"/>
      <c r="N119" s="187"/>
      <c r="O119" s="187"/>
      <c r="P119" s="188">
        <f>P120</f>
        <v>0</v>
      </c>
      <c r="Q119" s="187"/>
      <c r="R119" s="188">
        <f>R120</f>
        <v>0</v>
      </c>
      <c r="S119" s="187"/>
      <c r="T119" s="189">
        <f>T120</f>
        <v>0</v>
      </c>
      <c r="AR119" s="190" t="s">
        <v>191</v>
      </c>
      <c r="AT119" s="191" t="s">
        <v>73</v>
      </c>
      <c r="AU119" s="191" t="s">
        <v>74</v>
      </c>
      <c r="AY119" s="190" t="s">
        <v>134</v>
      </c>
      <c r="BK119" s="192">
        <f>BK120</f>
        <v>0</v>
      </c>
    </row>
    <row r="120" spans="2:63" s="11" customFormat="1" ht="22.9" customHeight="1">
      <c r="B120" s="179"/>
      <c r="C120" s="180"/>
      <c r="D120" s="181" t="s">
        <v>73</v>
      </c>
      <c r="E120" s="193" t="s">
        <v>74</v>
      </c>
      <c r="F120" s="193" t="s">
        <v>408</v>
      </c>
      <c r="G120" s="180"/>
      <c r="H120" s="180"/>
      <c r="I120" s="183"/>
      <c r="J120" s="194">
        <f>BK120</f>
        <v>0</v>
      </c>
      <c r="K120" s="180"/>
      <c r="L120" s="185"/>
      <c r="M120" s="186"/>
      <c r="N120" s="187"/>
      <c r="O120" s="187"/>
      <c r="P120" s="188">
        <f>SUM(P121:P122)</f>
        <v>0</v>
      </c>
      <c r="Q120" s="187"/>
      <c r="R120" s="188">
        <f>SUM(R121:R122)</f>
        <v>0</v>
      </c>
      <c r="S120" s="187"/>
      <c r="T120" s="189">
        <f>SUM(T121:T122)</f>
        <v>0</v>
      </c>
      <c r="AR120" s="190" t="s">
        <v>191</v>
      </c>
      <c r="AT120" s="191" t="s">
        <v>73</v>
      </c>
      <c r="AU120" s="191" t="s">
        <v>81</v>
      </c>
      <c r="AY120" s="190" t="s">
        <v>134</v>
      </c>
      <c r="BK120" s="192">
        <f>SUM(BK121:BK122)</f>
        <v>0</v>
      </c>
    </row>
    <row r="121" spans="2:65" s="1" customFormat="1" ht="16.5" customHeight="1">
      <c r="B121" s="33"/>
      <c r="C121" s="195" t="s">
        <v>81</v>
      </c>
      <c r="D121" s="195" t="s">
        <v>136</v>
      </c>
      <c r="E121" s="196" t="s">
        <v>409</v>
      </c>
      <c r="F121" s="197" t="s">
        <v>410</v>
      </c>
      <c r="G121" s="198" t="s">
        <v>411</v>
      </c>
      <c r="H121" s="199">
        <v>2</v>
      </c>
      <c r="I121" s="200"/>
      <c r="J121" s="201">
        <f>ROUND(I121*H121,2)</f>
        <v>0</v>
      </c>
      <c r="K121" s="197" t="s">
        <v>412</v>
      </c>
      <c r="L121" s="37"/>
      <c r="M121" s="202" t="s">
        <v>1</v>
      </c>
      <c r="N121" s="203" t="s">
        <v>39</v>
      </c>
      <c r="O121" s="65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206" t="s">
        <v>413</v>
      </c>
      <c r="AT121" s="206" t="s">
        <v>136</v>
      </c>
      <c r="AU121" s="206" t="s">
        <v>83</v>
      </c>
      <c r="AY121" s="16" t="s">
        <v>134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6" t="s">
        <v>81</v>
      </c>
      <c r="BK121" s="207">
        <f>ROUND(I121*H121,2)</f>
        <v>0</v>
      </c>
      <c r="BL121" s="16" t="s">
        <v>413</v>
      </c>
      <c r="BM121" s="206" t="s">
        <v>414</v>
      </c>
    </row>
    <row r="122" spans="2:65" s="1" customFormat="1" ht="16.5" customHeight="1">
      <c r="B122" s="33"/>
      <c r="C122" s="195" t="s">
        <v>83</v>
      </c>
      <c r="D122" s="195" t="s">
        <v>136</v>
      </c>
      <c r="E122" s="196" t="s">
        <v>415</v>
      </c>
      <c r="F122" s="197" t="s">
        <v>416</v>
      </c>
      <c r="G122" s="198" t="s">
        <v>411</v>
      </c>
      <c r="H122" s="199">
        <v>1</v>
      </c>
      <c r="I122" s="200"/>
      <c r="J122" s="201">
        <f>ROUND(I122*H122,2)</f>
        <v>0</v>
      </c>
      <c r="K122" s="197" t="s">
        <v>412</v>
      </c>
      <c r="L122" s="37"/>
      <c r="M122" s="254" t="s">
        <v>1</v>
      </c>
      <c r="N122" s="255" t="s">
        <v>39</v>
      </c>
      <c r="O122" s="256"/>
      <c r="P122" s="257">
        <f>O122*H122</f>
        <v>0</v>
      </c>
      <c r="Q122" s="257">
        <v>0</v>
      </c>
      <c r="R122" s="257">
        <f>Q122*H122</f>
        <v>0</v>
      </c>
      <c r="S122" s="257">
        <v>0</v>
      </c>
      <c r="T122" s="258">
        <f>S122*H122</f>
        <v>0</v>
      </c>
      <c r="AR122" s="206" t="s">
        <v>413</v>
      </c>
      <c r="AT122" s="206" t="s">
        <v>136</v>
      </c>
      <c r="AU122" s="206" t="s">
        <v>83</v>
      </c>
      <c r="AY122" s="16" t="s">
        <v>134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6" t="s">
        <v>81</v>
      </c>
      <c r="BK122" s="207">
        <f>ROUND(I122*H122,2)</f>
        <v>0</v>
      </c>
      <c r="BL122" s="16" t="s">
        <v>413</v>
      </c>
      <c r="BM122" s="206" t="s">
        <v>417</v>
      </c>
    </row>
    <row r="123" spans="2:12" s="1" customFormat="1" ht="6.95" customHeight="1">
      <c r="B123" s="48"/>
      <c r="C123" s="49"/>
      <c r="D123" s="49"/>
      <c r="E123" s="49"/>
      <c r="F123" s="49"/>
      <c r="G123" s="49"/>
      <c r="H123" s="49"/>
      <c r="I123" s="147"/>
      <c r="J123" s="49"/>
      <c r="K123" s="49"/>
      <c r="L123" s="37"/>
    </row>
  </sheetData>
  <sheetProtection algorithmName="SHA-512" hashValue="6VyhFzNq9pONMzQspYA3aWgmzKZtplTAqIOasNjToo5i5s64MZqrkoQbeUjyaAf//pdfYFPz8A985/H4ls1o7Q==" saltValue="DREp3mwiMmRU1YnQZa0ic5zBF9a3nPAFQNsiD0Xb6mCIQzQRhdSE7Yq/Xb+vAXDjvz0eNZqXbGQ++RFCN8gGTw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Nádeníčková Eva, Ing.</cp:lastModifiedBy>
  <dcterms:created xsi:type="dcterms:W3CDTF">2021-09-27T13:50:45Z</dcterms:created>
  <dcterms:modified xsi:type="dcterms:W3CDTF">2022-02-11T13:47:42Z</dcterms:modified>
  <cp:category/>
  <cp:version/>
  <cp:contentType/>
  <cp:contentStatus/>
</cp:coreProperties>
</file>