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R:\IVETA\E-ZAK\1.ZŠ_Rekonstrukce vodovodu\"/>
    </mc:Choice>
  </mc:AlternateContent>
  <bookViews>
    <workbookView xWindow="0" yWindow="0" windowWidth="28800" windowHeight="14232"/>
  </bookViews>
  <sheets>
    <sheet name="Krycí list rozpočtu" sheetId="1" r:id="rId1"/>
    <sheet name="Stavební rozpočet - součet" sheetId="2" r:id="rId2"/>
    <sheet name="Stavební rozpočet" sheetId="3" r:id="rId3"/>
  </sheets>
  <calcPr calcId="152511"/>
</workbook>
</file>

<file path=xl/calcChain.xml><?xml version="1.0" encoding="utf-8"?>
<calcChain xmlns="http://schemas.openxmlformats.org/spreadsheetml/2006/main">
  <c r="C2" i="1" l="1"/>
  <c r="F2" i="1"/>
  <c r="C4" i="1"/>
  <c r="F4" i="1"/>
  <c r="C6" i="1"/>
  <c r="F6" i="1"/>
  <c r="C8" i="1"/>
  <c r="F8" i="1"/>
  <c r="C10" i="1"/>
  <c r="F10" i="1"/>
  <c r="I10" i="1"/>
  <c r="F22" i="1"/>
  <c r="I22" i="1"/>
  <c r="J14" i="3"/>
  <c r="K14" i="3"/>
  <c r="K13" i="3"/>
  <c r="M14" i="3"/>
  <c r="Z14" i="3"/>
  <c r="AC14" i="3"/>
  <c r="AD14" i="3"/>
  <c r="AE14" i="3"/>
  <c r="AF14" i="3"/>
  <c r="AG14" i="3"/>
  <c r="AH14" i="3"/>
  <c r="AJ14" i="3"/>
  <c r="AK14" i="3"/>
  <c r="AL14" i="3"/>
  <c r="AO14" i="3"/>
  <c r="I14" i="3"/>
  <c r="AP14" i="3"/>
  <c r="AW14" i="3"/>
  <c r="BC14" i="3"/>
  <c r="AX14" i="3"/>
  <c r="BD14" i="3"/>
  <c r="BF14" i="3"/>
  <c r="BH14" i="3"/>
  <c r="AB14" i="3"/>
  <c r="BI14" i="3"/>
  <c r="BJ14" i="3"/>
  <c r="I15" i="3"/>
  <c r="K15" i="3"/>
  <c r="M15" i="3"/>
  <c r="BF15" i="3"/>
  <c r="Z15" i="3"/>
  <c r="AD15" i="3"/>
  <c r="AE15" i="3"/>
  <c r="AF15" i="3"/>
  <c r="AG15" i="3"/>
  <c r="AH15" i="3"/>
  <c r="AJ15" i="3"/>
  <c r="AK15" i="3"/>
  <c r="AL15" i="3"/>
  <c r="AO15" i="3"/>
  <c r="AW15" i="3"/>
  <c r="AP15" i="3"/>
  <c r="BD15" i="3"/>
  <c r="BH15" i="3"/>
  <c r="AB15" i="3"/>
  <c r="BJ15" i="3"/>
  <c r="J16" i="3"/>
  <c r="K16" i="3"/>
  <c r="AL16" i="3"/>
  <c r="AU13" i="3"/>
  <c r="M16" i="3"/>
  <c r="Z16" i="3"/>
  <c r="AC16" i="3"/>
  <c r="AD16" i="3"/>
  <c r="AE16" i="3"/>
  <c r="AF16" i="3"/>
  <c r="AG16" i="3"/>
  <c r="AH16" i="3"/>
  <c r="AJ16" i="3"/>
  <c r="AK16" i="3"/>
  <c r="AO16" i="3"/>
  <c r="I16" i="3"/>
  <c r="AP16" i="3"/>
  <c r="AW16" i="3"/>
  <c r="AX16" i="3"/>
  <c r="BD16" i="3"/>
  <c r="BF16" i="3"/>
  <c r="BH16" i="3"/>
  <c r="AB16" i="3"/>
  <c r="BI16" i="3"/>
  <c r="BJ16" i="3"/>
  <c r="I17" i="3"/>
  <c r="J17" i="3"/>
  <c r="K17" i="3"/>
  <c r="M17" i="3"/>
  <c r="BF17" i="3"/>
  <c r="Z17" i="3"/>
  <c r="AB17" i="3"/>
  <c r="AD17" i="3"/>
  <c r="AE17" i="3"/>
  <c r="AF17" i="3"/>
  <c r="AG17" i="3"/>
  <c r="AH17" i="3"/>
  <c r="AJ17" i="3"/>
  <c r="AK17" i="3"/>
  <c r="AL17" i="3"/>
  <c r="AO17" i="3"/>
  <c r="AW17" i="3"/>
  <c r="AP17" i="3"/>
  <c r="AX17" i="3"/>
  <c r="BD17" i="3"/>
  <c r="BH17" i="3"/>
  <c r="BI17" i="3"/>
  <c r="AC17" i="3"/>
  <c r="BJ17" i="3"/>
  <c r="J18" i="3"/>
  <c r="K18" i="3"/>
  <c r="AL18" i="3"/>
  <c r="M18" i="3"/>
  <c r="BF18" i="3"/>
  <c r="Z18" i="3"/>
  <c r="AC18" i="3"/>
  <c r="AD18" i="3"/>
  <c r="AE18" i="3"/>
  <c r="AF18" i="3"/>
  <c r="AG18" i="3"/>
  <c r="AH18" i="3"/>
  <c r="AJ18" i="3"/>
  <c r="AK18" i="3"/>
  <c r="AO18" i="3"/>
  <c r="I18" i="3"/>
  <c r="AP18" i="3"/>
  <c r="AX18" i="3"/>
  <c r="BD18" i="3"/>
  <c r="BH18" i="3"/>
  <c r="AB18" i="3"/>
  <c r="BI18" i="3"/>
  <c r="BJ18" i="3"/>
  <c r="M19" i="3"/>
  <c r="G13" i="2"/>
  <c r="I20" i="3"/>
  <c r="J20" i="3"/>
  <c r="K20" i="3"/>
  <c r="K19" i="3"/>
  <c r="M20" i="3"/>
  <c r="Z20" i="3"/>
  <c r="AB20" i="3"/>
  <c r="AD20" i="3"/>
  <c r="AE20" i="3"/>
  <c r="AF20" i="3"/>
  <c r="AG20" i="3"/>
  <c r="AH20" i="3"/>
  <c r="AJ20" i="3"/>
  <c r="AK20" i="3"/>
  <c r="AT19" i="3"/>
  <c r="AL20" i="3"/>
  <c r="AO20" i="3"/>
  <c r="AP20" i="3"/>
  <c r="AW20" i="3"/>
  <c r="BD20" i="3"/>
  <c r="BF20" i="3"/>
  <c r="BH20" i="3"/>
  <c r="BJ20" i="3"/>
  <c r="K23" i="3"/>
  <c r="AL23" i="3"/>
  <c r="M23" i="3"/>
  <c r="Z23" i="3"/>
  <c r="AD23" i="3"/>
  <c r="AE23" i="3"/>
  <c r="AF23" i="3"/>
  <c r="AG23" i="3"/>
  <c r="AH23" i="3"/>
  <c r="AJ23" i="3"/>
  <c r="AK23" i="3"/>
  <c r="AO23" i="3"/>
  <c r="I23" i="3"/>
  <c r="AP23" i="3"/>
  <c r="J23" i="3"/>
  <c r="AW23" i="3"/>
  <c r="AX23" i="3"/>
  <c r="BD23" i="3"/>
  <c r="BF23" i="3"/>
  <c r="BI23" i="3"/>
  <c r="AC23" i="3"/>
  <c r="BJ23" i="3"/>
  <c r="I26" i="3"/>
  <c r="K26" i="3"/>
  <c r="M26" i="3"/>
  <c r="Z26" i="3"/>
  <c r="AB26" i="3"/>
  <c r="AD26" i="3"/>
  <c r="AE26" i="3"/>
  <c r="AF26" i="3"/>
  <c r="AG26" i="3"/>
  <c r="AH26" i="3"/>
  <c r="AJ26" i="3"/>
  <c r="AK26" i="3"/>
  <c r="AL26" i="3"/>
  <c r="AO26" i="3"/>
  <c r="AP26" i="3"/>
  <c r="AW26" i="3"/>
  <c r="BD26" i="3"/>
  <c r="BF26" i="3"/>
  <c r="BH26" i="3"/>
  <c r="BJ26" i="3"/>
  <c r="K29" i="3"/>
  <c r="F14" i="2"/>
  <c r="K30" i="3"/>
  <c r="M30" i="3"/>
  <c r="Z30" i="3"/>
  <c r="AD30" i="3"/>
  <c r="AE30" i="3"/>
  <c r="AF30" i="3"/>
  <c r="AG30" i="3"/>
  <c r="AH30" i="3"/>
  <c r="AJ30" i="3"/>
  <c r="AS29" i="3"/>
  <c r="AK30" i="3"/>
  <c r="AL30" i="3"/>
  <c r="AO30" i="3"/>
  <c r="AW30" i="3"/>
  <c r="AP30" i="3"/>
  <c r="BD30" i="3"/>
  <c r="BH30" i="3"/>
  <c r="AB30" i="3"/>
  <c r="BJ30" i="3"/>
  <c r="J35" i="3"/>
  <c r="K35" i="3"/>
  <c r="M35" i="3"/>
  <c r="Z35" i="3"/>
  <c r="AC35" i="3"/>
  <c r="AD35" i="3"/>
  <c r="AE35" i="3"/>
  <c r="AF35" i="3"/>
  <c r="AG35" i="3"/>
  <c r="AH35" i="3"/>
  <c r="AJ35" i="3"/>
  <c r="AK35" i="3"/>
  <c r="AL35" i="3"/>
  <c r="AU29" i="3"/>
  <c r="AO35" i="3"/>
  <c r="I35" i="3"/>
  <c r="AP35" i="3"/>
  <c r="AW35" i="3"/>
  <c r="BC35" i="3"/>
  <c r="AX35" i="3"/>
  <c r="BD35" i="3"/>
  <c r="BF35" i="3"/>
  <c r="BH35" i="3"/>
  <c r="AB35" i="3"/>
  <c r="BI35" i="3"/>
  <c r="BJ35" i="3"/>
  <c r="AS36" i="3"/>
  <c r="AT36" i="3"/>
  <c r="I37" i="3"/>
  <c r="K37" i="3"/>
  <c r="K36" i="3"/>
  <c r="F15" i="2"/>
  <c r="I15" i="2"/>
  <c r="M37" i="3"/>
  <c r="Z37" i="3"/>
  <c r="AB37" i="3"/>
  <c r="AD37" i="3"/>
  <c r="AE37" i="3"/>
  <c r="AF37" i="3"/>
  <c r="AG37" i="3"/>
  <c r="AH37" i="3"/>
  <c r="AJ37" i="3"/>
  <c r="AK37" i="3"/>
  <c r="AL37" i="3"/>
  <c r="AU36" i="3"/>
  <c r="AO37" i="3"/>
  <c r="AP37" i="3"/>
  <c r="AW37" i="3"/>
  <c r="BD37" i="3"/>
  <c r="BF37" i="3"/>
  <c r="BH37" i="3"/>
  <c r="BI37" i="3"/>
  <c r="AC37" i="3"/>
  <c r="BJ37" i="3"/>
  <c r="K40" i="3"/>
  <c r="AL40" i="3"/>
  <c r="M40" i="3"/>
  <c r="M36" i="3"/>
  <c r="Z40" i="3"/>
  <c r="AD40" i="3"/>
  <c r="AE40" i="3"/>
  <c r="AF40" i="3"/>
  <c r="AG40" i="3"/>
  <c r="AH40" i="3"/>
  <c r="AJ40" i="3"/>
  <c r="AK40" i="3"/>
  <c r="AO40" i="3"/>
  <c r="AP40" i="3"/>
  <c r="BD40" i="3"/>
  <c r="BF40" i="3"/>
  <c r="BJ40" i="3"/>
  <c r="J46" i="3"/>
  <c r="K46" i="3"/>
  <c r="K45" i="3"/>
  <c r="M46" i="3"/>
  <c r="Z46" i="3"/>
  <c r="AC46" i="3"/>
  <c r="AD46" i="3"/>
  <c r="AE46" i="3"/>
  <c r="AF46" i="3"/>
  <c r="AG46" i="3"/>
  <c r="AH46" i="3"/>
  <c r="AJ46" i="3"/>
  <c r="AK46" i="3"/>
  <c r="AT45" i="3"/>
  <c r="AO46" i="3"/>
  <c r="I46" i="3"/>
  <c r="AP46" i="3"/>
  <c r="AW46" i="3"/>
  <c r="AX46" i="3"/>
  <c r="BD46" i="3"/>
  <c r="BF46" i="3"/>
  <c r="BH46" i="3"/>
  <c r="AB46" i="3"/>
  <c r="BI46" i="3"/>
  <c r="BJ46" i="3"/>
  <c r="I51" i="3"/>
  <c r="J51" i="3"/>
  <c r="K51" i="3"/>
  <c r="M51" i="3"/>
  <c r="BF51" i="3"/>
  <c r="Z51" i="3"/>
  <c r="AB51" i="3"/>
  <c r="AD51" i="3"/>
  <c r="AE51" i="3"/>
  <c r="AF51" i="3"/>
  <c r="AG51" i="3"/>
  <c r="AH51" i="3"/>
  <c r="AJ51" i="3"/>
  <c r="AK51" i="3"/>
  <c r="AL51" i="3"/>
  <c r="AO51" i="3"/>
  <c r="AW51" i="3"/>
  <c r="AP51" i="3"/>
  <c r="AX51" i="3"/>
  <c r="BD51" i="3"/>
  <c r="BH51" i="3"/>
  <c r="BI51" i="3"/>
  <c r="AC51" i="3"/>
  <c r="BJ51" i="3"/>
  <c r="J52" i="3"/>
  <c r="K52" i="3"/>
  <c r="AL52" i="3"/>
  <c r="M52" i="3"/>
  <c r="BF52" i="3"/>
  <c r="Z52" i="3"/>
  <c r="AC52" i="3"/>
  <c r="AD52" i="3"/>
  <c r="AE52" i="3"/>
  <c r="AF52" i="3"/>
  <c r="AG52" i="3"/>
  <c r="AH52" i="3"/>
  <c r="AJ52" i="3"/>
  <c r="AK52" i="3"/>
  <c r="AO52" i="3"/>
  <c r="I52" i="3"/>
  <c r="AP52" i="3"/>
  <c r="AX52" i="3"/>
  <c r="BD52" i="3"/>
  <c r="BH52" i="3"/>
  <c r="AB52" i="3"/>
  <c r="BI52" i="3"/>
  <c r="BJ52" i="3"/>
  <c r="J54" i="3"/>
  <c r="K54" i="3"/>
  <c r="M54" i="3"/>
  <c r="BF54" i="3"/>
  <c r="Z54" i="3"/>
  <c r="AD54" i="3"/>
  <c r="AE54" i="3"/>
  <c r="AF54" i="3"/>
  <c r="AG54" i="3"/>
  <c r="AH54" i="3"/>
  <c r="AJ54" i="3"/>
  <c r="AS45" i="3"/>
  <c r="AK54" i="3"/>
  <c r="AL54" i="3"/>
  <c r="AO54" i="3"/>
  <c r="AP54" i="3"/>
  <c r="AX54" i="3"/>
  <c r="BD54" i="3"/>
  <c r="BI54" i="3"/>
  <c r="AC54" i="3"/>
  <c r="BJ54" i="3"/>
  <c r="M56" i="3"/>
  <c r="G17" i="2"/>
  <c r="AT56" i="3"/>
  <c r="K57" i="3"/>
  <c r="M57" i="3"/>
  <c r="BF57" i="3"/>
  <c r="Z57" i="3"/>
  <c r="AD57" i="3"/>
  <c r="AE57" i="3"/>
  <c r="AF57" i="3"/>
  <c r="AG57" i="3"/>
  <c r="AH57" i="3"/>
  <c r="AJ57" i="3"/>
  <c r="AK57" i="3"/>
  <c r="AO57" i="3"/>
  <c r="AP57" i="3"/>
  <c r="AW57" i="3"/>
  <c r="BD57" i="3"/>
  <c r="BI57" i="3"/>
  <c r="AC57" i="3"/>
  <c r="BJ57" i="3"/>
  <c r="I59" i="3"/>
  <c r="K59" i="3"/>
  <c r="M59" i="3"/>
  <c r="Z59" i="3"/>
  <c r="AB59" i="3"/>
  <c r="AD59" i="3"/>
  <c r="AE59" i="3"/>
  <c r="AF59" i="3"/>
  <c r="AG59" i="3"/>
  <c r="AH59" i="3"/>
  <c r="AJ59" i="3"/>
  <c r="AK59" i="3"/>
  <c r="AL59" i="3"/>
  <c r="AO59" i="3"/>
  <c r="AP59" i="3"/>
  <c r="AW59" i="3"/>
  <c r="BD59" i="3"/>
  <c r="BF59" i="3"/>
  <c r="BH59" i="3"/>
  <c r="BJ59" i="3"/>
  <c r="K61" i="3"/>
  <c r="AL61" i="3"/>
  <c r="M61" i="3"/>
  <c r="Z61" i="3"/>
  <c r="AD61" i="3"/>
  <c r="AE61" i="3"/>
  <c r="AF61" i="3"/>
  <c r="AG61" i="3"/>
  <c r="AH61" i="3"/>
  <c r="AJ61" i="3"/>
  <c r="AK61" i="3"/>
  <c r="AO61" i="3"/>
  <c r="AP61" i="3"/>
  <c r="AW61" i="3"/>
  <c r="BD61" i="3"/>
  <c r="BF61" i="3"/>
  <c r="BI61" i="3"/>
  <c r="AC61" i="3"/>
  <c r="BJ61" i="3"/>
  <c r="AS64" i="3"/>
  <c r="J65" i="3"/>
  <c r="K65" i="3"/>
  <c r="K64" i="3"/>
  <c r="F18" i="2"/>
  <c r="M65" i="3"/>
  <c r="Z65" i="3"/>
  <c r="AC65" i="3"/>
  <c r="AD65" i="3"/>
  <c r="AE65" i="3"/>
  <c r="AF65" i="3"/>
  <c r="AG65" i="3"/>
  <c r="AH65" i="3"/>
  <c r="AJ65" i="3"/>
  <c r="AK65" i="3"/>
  <c r="AT64" i="3"/>
  <c r="AL65" i="3"/>
  <c r="AU64" i="3"/>
  <c r="AO65" i="3"/>
  <c r="AP65" i="3"/>
  <c r="AX65" i="3"/>
  <c r="BD65" i="3"/>
  <c r="BI65" i="3"/>
  <c r="BJ65" i="3"/>
  <c r="J68" i="3"/>
  <c r="K68" i="3"/>
  <c r="M68" i="3"/>
  <c r="BF68" i="3"/>
  <c r="Z68" i="3"/>
  <c r="AD68" i="3"/>
  <c r="AE68" i="3"/>
  <c r="AF68" i="3"/>
  <c r="AG68" i="3"/>
  <c r="AH68" i="3"/>
  <c r="AJ68" i="3"/>
  <c r="AK68" i="3"/>
  <c r="AL68" i="3"/>
  <c r="AO68" i="3"/>
  <c r="AP68" i="3"/>
  <c r="AX68" i="3"/>
  <c r="BD68" i="3"/>
  <c r="BI68" i="3"/>
  <c r="AC68" i="3"/>
  <c r="BJ68" i="3"/>
  <c r="AT71" i="3"/>
  <c r="I72" i="3"/>
  <c r="I71" i="3"/>
  <c r="D19" i="2"/>
  <c r="K72" i="3"/>
  <c r="K71" i="3"/>
  <c r="F19" i="2"/>
  <c r="M72" i="3"/>
  <c r="BF72" i="3"/>
  <c r="Z72" i="3"/>
  <c r="AC72" i="3"/>
  <c r="AD72" i="3"/>
  <c r="AE72" i="3"/>
  <c r="AF72" i="3"/>
  <c r="AG72" i="3"/>
  <c r="AH72" i="3"/>
  <c r="AJ72" i="3"/>
  <c r="AS71" i="3"/>
  <c r="AK72" i="3"/>
  <c r="AL72" i="3"/>
  <c r="AU71" i="3"/>
  <c r="AO72" i="3"/>
  <c r="AW72" i="3"/>
  <c r="AP72" i="3"/>
  <c r="J72" i="3"/>
  <c r="J71" i="3"/>
  <c r="E19" i="2"/>
  <c r="AX72" i="3"/>
  <c r="BC72" i="3"/>
  <c r="BD72" i="3"/>
  <c r="BH72" i="3"/>
  <c r="AB72" i="3"/>
  <c r="BI72" i="3"/>
  <c r="BJ72" i="3"/>
  <c r="J74" i="3"/>
  <c r="K74" i="3"/>
  <c r="K73" i="3"/>
  <c r="M74" i="3"/>
  <c r="Z74" i="3"/>
  <c r="AC74" i="3"/>
  <c r="AD74" i="3"/>
  <c r="AE74" i="3"/>
  <c r="AF74" i="3"/>
  <c r="AG74" i="3"/>
  <c r="AH74" i="3"/>
  <c r="AJ74" i="3"/>
  <c r="AK74" i="3"/>
  <c r="AL74" i="3"/>
  <c r="AO74" i="3"/>
  <c r="I74" i="3"/>
  <c r="AP74" i="3"/>
  <c r="AW74" i="3"/>
  <c r="BC74" i="3"/>
  <c r="AX74" i="3"/>
  <c r="BD74" i="3"/>
  <c r="BF74" i="3"/>
  <c r="BH74" i="3"/>
  <c r="AB74" i="3"/>
  <c r="BI74" i="3"/>
  <c r="BJ74" i="3"/>
  <c r="I75" i="3"/>
  <c r="K75" i="3"/>
  <c r="M75" i="3"/>
  <c r="BF75" i="3"/>
  <c r="Z75" i="3"/>
  <c r="AD75" i="3"/>
  <c r="AE75" i="3"/>
  <c r="AF75" i="3"/>
  <c r="AG75" i="3"/>
  <c r="AH75" i="3"/>
  <c r="AJ75" i="3"/>
  <c r="AS73" i="3"/>
  <c r="AK75" i="3"/>
  <c r="AL75" i="3"/>
  <c r="AO75" i="3"/>
  <c r="AW75" i="3"/>
  <c r="AP75" i="3"/>
  <c r="BD75" i="3"/>
  <c r="BH75" i="3"/>
  <c r="AB75" i="3"/>
  <c r="BJ75" i="3"/>
  <c r="J76" i="3"/>
  <c r="K76" i="3"/>
  <c r="M76" i="3"/>
  <c r="Z76" i="3"/>
  <c r="AC76" i="3"/>
  <c r="AD76" i="3"/>
  <c r="AE76" i="3"/>
  <c r="AF76" i="3"/>
  <c r="AG76" i="3"/>
  <c r="AH76" i="3"/>
  <c r="AJ76" i="3"/>
  <c r="AK76" i="3"/>
  <c r="AL76" i="3"/>
  <c r="AU73" i="3"/>
  <c r="AO76" i="3"/>
  <c r="I76" i="3"/>
  <c r="AP76" i="3"/>
  <c r="AW76" i="3"/>
  <c r="BC76" i="3"/>
  <c r="AX76" i="3"/>
  <c r="BD76" i="3"/>
  <c r="BF76" i="3"/>
  <c r="BH76" i="3"/>
  <c r="AB76" i="3"/>
  <c r="BI76" i="3"/>
  <c r="BJ76" i="3"/>
  <c r="I77" i="3"/>
  <c r="J77" i="3"/>
  <c r="K77" i="3"/>
  <c r="M77" i="3"/>
  <c r="BF77" i="3"/>
  <c r="Z77" i="3"/>
  <c r="AB77" i="3"/>
  <c r="AD77" i="3"/>
  <c r="AE77" i="3"/>
  <c r="AF77" i="3"/>
  <c r="AG77" i="3"/>
  <c r="AH77" i="3"/>
  <c r="AJ77" i="3"/>
  <c r="AK77" i="3"/>
  <c r="AL77" i="3"/>
  <c r="AO77" i="3"/>
  <c r="AW77" i="3"/>
  <c r="AP77" i="3"/>
  <c r="AX77" i="3"/>
  <c r="BC77" i="3"/>
  <c r="BD77" i="3"/>
  <c r="BH77" i="3"/>
  <c r="BI77" i="3"/>
  <c r="AC77" i="3"/>
  <c r="BJ77" i="3"/>
  <c r="J78" i="3"/>
  <c r="K78" i="3"/>
  <c r="AL78" i="3"/>
  <c r="M78" i="3"/>
  <c r="BF78" i="3"/>
  <c r="Z78" i="3"/>
  <c r="AC78" i="3"/>
  <c r="AD78" i="3"/>
  <c r="AE78" i="3"/>
  <c r="AF78" i="3"/>
  <c r="AG78" i="3"/>
  <c r="AH78" i="3"/>
  <c r="AJ78" i="3"/>
  <c r="AK78" i="3"/>
  <c r="AO78" i="3"/>
  <c r="BH78" i="3"/>
  <c r="AB78" i="3"/>
  <c r="AP78" i="3"/>
  <c r="AX78" i="3"/>
  <c r="BD78" i="3"/>
  <c r="BI78" i="3"/>
  <c r="BJ78" i="3"/>
  <c r="J79" i="3"/>
  <c r="K79" i="3"/>
  <c r="M79" i="3"/>
  <c r="BF79" i="3"/>
  <c r="Z79" i="3"/>
  <c r="AD79" i="3"/>
  <c r="AE79" i="3"/>
  <c r="AF79" i="3"/>
  <c r="AG79" i="3"/>
  <c r="AH79" i="3"/>
  <c r="AJ79" i="3"/>
  <c r="AK79" i="3"/>
  <c r="AL79" i="3"/>
  <c r="AO79" i="3"/>
  <c r="AP79" i="3"/>
  <c r="AX79" i="3"/>
  <c r="BD79" i="3"/>
  <c r="BI79" i="3"/>
  <c r="AC79" i="3"/>
  <c r="BJ79" i="3"/>
  <c r="I80" i="3"/>
  <c r="D21" i="2"/>
  <c r="K80" i="3"/>
  <c r="F21" i="2"/>
  <c r="I21" i="2"/>
  <c r="AU80" i="3"/>
  <c r="I81" i="3"/>
  <c r="K81" i="3"/>
  <c r="M81" i="3"/>
  <c r="Z81" i="3"/>
  <c r="AD81" i="3"/>
  <c r="AE81" i="3"/>
  <c r="AF81" i="3"/>
  <c r="AG81" i="3"/>
  <c r="AH81" i="3"/>
  <c r="AJ81" i="3"/>
  <c r="AS80" i="3"/>
  <c r="AK81" i="3"/>
  <c r="AT80" i="3"/>
  <c r="AL81" i="3"/>
  <c r="AO81" i="3"/>
  <c r="AW81" i="3"/>
  <c r="AP81" i="3"/>
  <c r="BD81" i="3"/>
  <c r="BH81" i="3"/>
  <c r="AB81" i="3"/>
  <c r="BJ81" i="3"/>
  <c r="K84" i="3"/>
  <c r="F22" i="2"/>
  <c r="AT84" i="3"/>
  <c r="AU84" i="3"/>
  <c r="I85" i="3"/>
  <c r="I84" i="3"/>
  <c r="K85" i="3"/>
  <c r="M85" i="3"/>
  <c r="M84" i="3"/>
  <c r="G22" i="2"/>
  <c r="Z85" i="3"/>
  <c r="AB85" i="3"/>
  <c r="AC85" i="3"/>
  <c r="AD85" i="3"/>
  <c r="AE85" i="3"/>
  <c r="AF85" i="3"/>
  <c r="AG85" i="3"/>
  <c r="AH85" i="3"/>
  <c r="AJ85" i="3"/>
  <c r="AS84" i="3"/>
  <c r="AK85" i="3"/>
  <c r="AL85" i="3"/>
  <c r="AO85" i="3"/>
  <c r="BH85" i="3"/>
  <c r="AP85" i="3"/>
  <c r="AW85" i="3"/>
  <c r="BD85" i="3"/>
  <c r="BF85" i="3"/>
  <c r="BJ85" i="3"/>
  <c r="J92" i="3"/>
  <c r="K92" i="3"/>
  <c r="M92" i="3"/>
  <c r="Z92" i="3"/>
  <c r="AC92" i="3"/>
  <c r="AD92" i="3"/>
  <c r="AE92" i="3"/>
  <c r="AF92" i="3"/>
  <c r="AG92" i="3"/>
  <c r="AH92" i="3"/>
  <c r="AJ92" i="3"/>
  <c r="AK92" i="3"/>
  <c r="AL92" i="3"/>
  <c r="AO92" i="3"/>
  <c r="AP92" i="3"/>
  <c r="AX92" i="3"/>
  <c r="BD92" i="3"/>
  <c r="BI92" i="3"/>
  <c r="BJ92" i="3"/>
  <c r="K93" i="3"/>
  <c r="M93" i="3"/>
  <c r="BF93" i="3"/>
  <c r="Z93" i="3"/>
  <c r="AD93" i="3"/>
  <c r="AE93" i="3"/>
  <c r="AF93" i="3"/>
  <c r="AG93" i="3"/>
  <c r="AH93" i="3"/>
  <c r="AJ93" i="3"/>
  <c r="AS91" i="3"/>
  <c r="AK93" i="3"/>
  <c r="AL93" i="3"/>
  <c r="AO93" i="3"/>
  <c r="AP93" i="3"/>
  <c r="BD93" i="3"/>
  <c r="BJ93" i="3"/>
  <c r="J94" i="3"/>
  <c r="K94" i="3"/>
  <c r="M94" i="3"/>
  <c r="Z94" i="3"/>
  <c r="AC94" i="3"/>
  <c r="AD94" i="3"/>
  <c r="AE94" i="3"/>
  <c r="AF94" i="3"/>
  <c r="AG94" i="3"/>
  <c r="AH94" i="3"/>
  <c r="AJ94" i="3"/>
  <c r="AK94" i="3"/>
  <c r="AT91" i="3"/>
  <c r="AL94" i="3"/>
  <c r="AO94" i="3"/>
  <c r="I94" i="3"/>
  <c r="AP94" i="3"/>
  <c r="AX94" i="3"/>
  <c r="BD94" i="3"/>
  <c r="BF94" i="3"/>
  <c r="BI94" i="3"/>
  <c r="BJ94" i="3"/>
  <c r="I95" i="3"/>
  <c r="K95" i="3"/>
  <c r="M95" i="3"/>
  <c r="BF95" i="3"/>
  <c r="Z95" i="3"/>
  <c r="AD95" i="3"/>
  <c r="AE95" i="3"/>
  <c r="AF95" i="3"/>
  <c r="AG95" i="3"/>
  <c r="AH95" i="3"/>
  <c r="AJ95" i="3"/>
  <c r="AK95" i="3"/>
  <c r="AL95" i="3"/>
  <c r="AO95" i="3"/>
  <c r="AW95" i="3"/>
  <c r="AP95" i="3"/>
  <c r="BD95" i="3"/>
  <c r="BH95" i="3"/>
  <c r="AB95" i="3"/>
  <c r="BJ95" i="3"/>
  <c r="J96" i="3"/>
  <c r="K96" i="3"/>
  <c r="M96" i="3"/>
  <c r="Z96" i="3"/>
  <c r="AB96" i="3"/>
  <c r="AC96" i="3"/>
  <c r="AD96" i="3"/>
  <c r="AE96" i="3"/>
  <c r="AF96" i="3"/>
  <c r="AG96" i="3"/>
  <c r="AH96" i="3"/>
  <c r="AJ96" i="3"/>
  <c r="AK96" i="3"/>
  <c r="AL96" i="3"/>
  <c r="AO96" i="3"/>
  <c r="I96" i="3"/>
  <c r="AP96" i="3"/>
  <c r="AV96" i="3"/>
  <c r="AW96" i="3"/>
  <c r="BC96" i="3"/>
  <c r="AX96" i="3"/>
  <c r="BD96" i="3"/>
  <c r="BF96" i="3"/>
  <c r="BH96" i="3"/>
  <c r="BI96" i="3"/>
  <c r="BJ96" i="3"/>
  <c r="I97" i="3"/>
  <c r="J97" i="3"/>
  <c r="K97" i="3"/>
  <c r="M97" i="3"/>
  <c r="BF97" i="3"/>
  <c r="Z97" i="3"/>
  <c r="AD97" i="3"/>
  <c r="AE97" i="3"/>
  <c r="AF97" i="3"/>
  <c r="AG97" i="3"/>
  <c r="AH97" i="3"/>
  <c r="AJ97" i="3"/>
  <c r="AK97" i="3"/>
  <c r="AL97" i="3"/>
  <c r="AO97" i="3"/>
  <c r="AW97" i="3"/>
  <c r="AP97" i="3"/>
  <c r="AV97" i="3"/>
  <c r="AX97" i="3"/>
  <c r="BC97" i="3"/>
  <c r="BD97" i="3"/>
  <c r="BH97" i="3"/>
  <c r="AB97" i="3"/>
  <c r="BI97" i="3"/>
  <c r="AC97" i="3"/>
  <c r="BJ97" i="3"/>
  <c r="J98" i="3"/>
  <c r="K98" i="3"/>
  <c r="AL98" i="3"/>
  <c r="AU91" i="3"/>
  <c r="M98" i="3"/>
  <c r="BF98" i="3"/>
  <c r="Z98" i="3"/>
  <c r="AC98" i="3"/>
  <c r="AD98" i="3"/>
  <c r="AE98" i="3"/>
  <c r="AF98" i="3"/>
  <c r="AG98" i="3"/>
  <c r="AH98" i="3"/>
  <c r="AJ98" i="3"/>
  <c r="AK98" i="3"/>
  <c r="AO98" i="3"/>
  <c r="I98" i="3"/>
  <c r="AP98" i="3"/>
  <c r="AX98" i="3"/>
  <c r="BD98" i="3"/>
  <c r="BH98" i="3"/>
  <c r="AB98" i="3"/>
  <c r="BI98" i="3"/>
  <c r="BJ98" i="3"/>
  <c r="J99" i="3"/>
  <c r="K99" i="3"/>
  <c r="M99" i="3"/>
  <c r="BF99" i="3"/>
  <c r="Z99" i="3"/>
  <c r="AD99" i="3"/>
  <c r="AE99" i="3"/>
  <c r="AF99" i="3"/>
  <c r="AG99" i="3"/>
  <c r="AH99" i="3"/>
  <c r="AJ99" i="3"/>
  <c r="AK99" i="3"/>
  <c r="AL99" i="3"/>
  <c r="AO99" i="3"/>
  <c r="AP99" i="3"/>
  <c r="AX99" i="3"/>
  <c r="BD99" i="3"/>
  <c r="BI99" i="3"/>
  <c r="AC99" i="3"/>
  <c r="BJ99" i="3"/>
  <c r="M100" i="3"/>
  <c r="G26" i="2"/>
  <c r="AT100" i="3"/>
  <c r="K101" i="3"/>
  <c r="M101" i="3"/>
  <c r="BF101" i="3"/>
  <c r="Z101" i="3"/>
  <c r="AD101" i="3"/>
  <c r="AE101" i="3"/>
  <c r="AF101" i="3"/>
  <c r="AG101" i="3"/>
  <c r="AH101" i="3"/>
  <c r="AJ101" i="3"/>
  <c r="AK101" i="3"/>
  <c r="AO101" i="3"/>
  <c r="AP101" i="3"/>
  <c r="BD101" i="3"/>
  <c r="BJ101" i="3"/>
  <c r="I104" i="3"/>
  <c r="J104" i="3"/>
  <c r="K104" i="3"/>
  <c r="M104" i="3"/>
  <c r="Z104" i="3"/>
  <c r="AB104" i="3"/>
  <c r="AD104" i="3"/>
  <c r="AE104" i="3"/>
  <c r="AF104" i="3"/>
  <c r="AG104" i="3"/>
  <c r="AH104" i="3"/>
  <c r="AJ104" i="3"/>
  <c r="AK104" i="3"/>
  <c r="AL104" i="3"/>
  <c r="AO104" i="3"/>
  <c r="AP104" i="3"/>
  <c r="AX104" i="3"/>
  <c r="AW104" i="3"/>
  <c r="AV104" i="3"/>
  <c r="BC104" i="3"/>
  <c r="BD104" i="3"/>
  <c r="BF104" i="3"/>
  <c r="BH104" i="3"/>
  <c r="BI104" i="3"/>
  <c r="AC104" i="3"/>
  <c r="BJ104" i="3"/>
  <c r="K107" i="3"/>
  <c r="AL107" i="3"/>
  <c r="M107" i="3"/>
  <c r="BF107" i="3"/>
  <c r="Z107" i="3"/>
  <c r="AD107" i="3"/>
  <c r="AE107" i="3"/>
  <c r="AF107" i="3"/>
  <c r="AG107" i="3"/>
  <c r="AH107" i="3"/>
  <c r="AJ107" i="3"/>
  <c r="AK107" i="3"/>
  <c r="AO107" i="3"/>
  <c r="AP107" i="3"/>
  <c r="BD107" i="3"/>
  <c r="BJ107" i="3"/>
  <c r="AS110" i="3"/>
  <c r="J111" i="3"/>
  <c r="K111" i="3"/>
  <c r="K110" i="3"/>
  <c r="F27" i="2"/>
  <c r="I27" i="2"/>
  <c r="M111" i="3"/>
  <c r="Z111" i="3"/>
  <c r="AC111" i="3"/>
  <c r="AD111" i="3"/>
  <c r="AE111" i="3"/>
  <c r="AF111" i="3"/>
  <c r="AG111" i="3"/>
  <c r="AH111" i="3"/>
  <c r="AJ111" i="3"/>
  <c r="AK111" i="3"/>
  <c r="AL111" i="3"/>
  <c r="AU110" i="3"/>
  <c r="AO111" i="3"/>
  <c r="I111" i="3"/>
  <c r="AP111" i="3"/>
  <c r="AW111" i="3"/>
  <c r="BC111" i="3"/>
  <c r="AX111" i="3"/>
  <c r="BD111" i="3"/>
  <c r="BF111" i="3"/>
  <c r="BH111" i="3"/>
  <c r="AB111" i="3"/>
  <c r="BI111" i="3"/>
  <c r="BJ111" i="3"/>
  <c r="I115" i="3"/>
  <c r="J115" i="3"/>
  <c r="K115" i="3"/>
  <c r="M115" i="3"/>
  <c r="BF115" i="3"/>
  <c r="Z115" i="3"/>
  <c r="AB115" i="3"/>
  <c r="AD115" i="3"/>
  <c r="AE115" i="3"/>
  <c r="AF115" i="3"/>
  <c r="AG115" i="3"/>
  <c r="AH115" i="3"/>
  <c r="AJ115" i="3"/>
  <c r="AK115" i="3"/>
  <c r="AL115" i="3"/>
  <c r="AO115" i="3"/>
  <c r="AW115" i="3"/>
  <c r="AP115" i="3"/>
  <c r="AX115" i="3"/>
  <c r="BC115" i="3"/>
  <c r="BD115" i="3"/>
  <c r="BH115" i="3"/>
  <c r="BI115" i="3"/>
  <c r="AC115" i="3"/>
  <c r="BJ115" i="3"/>
  <c r="M116" i="3"/>
  <c r="K117" i="3"/>
  <c r="K116" i="3"/>
  <c r="F28" i="2"/>
  <c r="I28" i="2"/>
  <c r="M117" i="3"/>
  <c r="Z117" i="3"/>
  <c r="AD117" i="3"/>
  <c r="AE117" i="3"/>
  <c r="AF117" i="3"/>
  <c r="AG117" i="3"/>
  <c r="AH117" i="3"/>
  <c r="AJ117" i="3"/>
  <c r="AK117" i="3"/>
  <c r="AO117" i="3"/>
  <c r="AW117" i="3"/>
  <c r="AV117" i="3"/>
  <c r="AP117" i="3"/>
  <c r="J117" i="3"/>
  <c r="AX117" i="3"/>
  <c r="BD117" i="3"/>
  <c r="BF117" i="3"/>
  <c r="BI117" i="3"/>
  <c r="AC117" i="3"/>
  <c r="BJ117" i="3"/>
  <c r="I119" i="3"/>
  <c r="J119" i="3"/>
  <c r="J116" i="3"/>
  <c r="E28" i="2"/>
  <c r="K119" i="3"/>
  <c r="M119" i="3"/>
  <c r="Z119" i="3"/>
  <c r="AB119" i="3"/>
  <c r="AD119" i="3"/>
  <c r="AE119" i="3"/>
  <c r="AF119" i="3"/>
  <c r="AG119" i="3"/>
  <c r="AH119" i="3"/>
  <c r="AJ119" i="3"/>
  <c r="AK119" i="3"/>
  <c r="AT116" i="3"/>
  <c r="AL119" i="3"/>
  <c r="AO119" i="3"/>
  <c r="AP119" i="3"/>
  <c r="AX119" i="3"/>
  <c r="AW119" i="3"/>
  <c r="BC119" i="3"/>
  <c r="BD119" i="3"/>
  <c r="BF119" i="3"/>
  <c r="BH119" i="3"/>
  <c r="BJ119" i="3"/>
  <c r="I124" i="3"/>
  <c r="K124" i="3"/>
  <c r="M124" i="3"/>
  <c r="Z124" i="3"/>
  <c r="AD124" i="3"/>
  <c r="AE124" i="3"/>
  <c r="AF124" i="3"/>
  <c r="AG124" i="3"/>
  <c r="AH124" i="3"/>
  <c r="AJ124" i="3"/>
  <c r="AS123" i="3"/>
  <c r="AK124" i="3"/>
  <c r="AL124" i="3"/>
  <c r="AO124" i="3"/>
  <c r="AW124" i="3"/>
  <c r="AP124" i="3"/>
  <c r="BD124" i="3"/>
  <c r="BH124" i="3"/>
  <c r="AB124" i="3"/>
  <c r="BJ124" i="3"/>
  <c r="J128" i="3"/>
  <c r="K128" i="3"/>
  <c r="K123" i="3"/>
  <c r="F29" i="2"/>
  <c r="I29" i="2"/>
  <c r="M128" i="3"/>
  <c r="Z128" i="3"/>
  <c r="AC128" i="3"/>
  <c r="AD128" i="3"/>
  <c r="AE128" i="3"/>
  <c r="AF128" i="3"/>
  <c r="AG128" i="3"/>
  <c r="AH128" i="3"/>
  <c r="AJ128" i="3"/>
  <c r="AK128" i="3"/>
  <c r="AL128" i="3"/>
  <c r="AU123" i="3"/>
  <c r="AO128" i="3"/>
  <c r="I128" i="3"/>
  <c r="AP128" i="3"/>
  <c r="AW128" i="3"/>
  <c r="BC128" i="3"/>
  <c r="AX128" i="3"/>
  <c r="BD128" i="3"/>
  <c r="BF128" i="3"/>
  <c r="BH128" i="3"/>
  <c r="AB128" i="3"/>
  <c r="BI128" i="3"/>
  <c r="BJ128" i="3"/>
  <c r="I129" i="3"/>
  <c r="J129" i="3"/>
  <c r="K129" i="3"/>
  <c r="M129" i="3"/>
  <c r="BF129" i="3"/>
  <c r="Z129" i="3"/>
  <c r="AD129" i="3"/>
  <c r="AE129" i="3"/>
  <c r="AF129" i="3"/>
  <c r="AG129" i="3"/>
  <c r="AH129" i="3"/>
  <c r="AJ129" i="3"/>
  <c r="AK129" i="3"/>
  <c r="AL129" i="3"/>
  <c r="AO129" i="3"/>
  <c r="AW129" i="3"/>
  <c r="AP129" i="3"/>
  <c r="AX129" i="3"/>
  <c r="BC129" i="3"/>
  <c r="BD129" i="3"/>
  <c r="BH129" i="3"/>
  <c r="AB129" i="3"/>
  <c r="BI129" i="3"/>
  <c r="AC129" i="3"/>
  <c r="BJ129" i="3"/>
  <c r="J131" i="3"/>
  <c r="K131" i="3"/>
  <c r="AL131" i="3"/>
  <c r="M131" i="3"/>
  <c r="BF131" i="3"/>
  <c r="Z131" i="3"/>
  <c r="AC131" i="3"/>
  <c r="AD131" i="3"/>
  <c r="AE131" i="3"/>
  <c r="AF131" i="3"/>
  <c r="AG131" i="3"/>
  <c r="AH131" i="3"/>
  <c r="AJ131" i="3"/>
  <c r="AK131" i="3"/>
  <c r="AO131" i="3"/>
  <c r="I131" i="3"/>
  <c r="I123" i="3"/>
  <c r="D29" i="2"/>
  <c r="AP131" i="3"/>
  <c r="AX131" i="3"/>
  <c r="BD131" i="3"/>
  <c r="BI131" i="3"/>
  <c r="BJ131" i="3"/>
  <c r="J133" i="3"/>
  <c r="E30" i="2"/>
  <c r="M133" i="3"/>
  <c r="G30" i="2"/>
  <c r="I134" i="3"/>
  <c r="J134" i="3"/>
  <c r="K134" i="3"/>
  <c r="M134" i="3"/>
  <c r="Z134" i="3"/>
  <c r="AB134" i="3"/>
  <c r="AD134" i="3"/>
  <c r="AE134" i="3"/>
  <c r="AF134" i="3"/>
  <c r="AG134" i="3"/>
  <c r="AH134" i="3"/>
  <c r="AJ134" i="3"/>
  <c r="AS133" i="3"/>
  <c r="AK134" i="3"/>
  <c r="AT133" i="3"/>
  <c r="AL134" i="3"/>
  <c r="AO134" i="3"/>
  <c r="AP134" i="3"/>
  <c r="AW134" i="3"/>
  <c r="BD134" i="3"/>
  <c r="BF134" i="3"/>
  <c r="BH134" i="3"/>
  <c r="BJ134" i="3"/>
  <c r="I136" i="3"/>
  <c r="K136" i="3"/>
  <c r="M136" i="3"/>
  <c r="Z136" i="3"/>
  <c r="AD136" i="3"/>
  <c r="AE136" i="3"/>
  <c r="AF136" i="3"/>
  <c r="AG136" i="3"/>
  <c r="AH136" i="3"/>
  <c r="AJ136" i="3"/>
  <c r="AK136" i="3"/>
  <c r="AL136" i="3"/>
  <c r="AO136" i="3"/>
  <c r="AP136" i="3"/>
  <c r="J136" i="3"/>
  <c r="AW136" i="3"/>
  <c r="AX136" i="3"/>
  <c r="BD136" i="3"/>
  <c r="BF136" i="3"/>
  <c r="BH136" i="3"/>
  <c r="AB136" i="3"/>
  <c r="BJ136" i="3"/>
  <c r="AT139" i="3"/>
  <c r="AU139" i="3"/>
  <c r="J140" i="3"/>
  <c r="K140" i="3"/>
  <c r="K139" i="3"/>
  <c r="F31" i="2"/>
  <c r="M140" i="3"/>
  <c r="Z140" i="3"/>
  <c r="AC140" i="3"/>
  <c r="AD140" i="3"/>
  <c r="AE140" i="3"/>
  <c r="AF140" i="3"/>
  <c r="AG140" i="3"/>
  <c r="AH140" i="3"/>
  <c r="AJ140" i="3"/>
  <c r="AK140" i="3"/>
  <c r="AL140" i="3"/>
  <c r="AO140" i="3"/>
  <c r="AP140" i="3"/>
  <c r="AX140" i="3"/>
  <c r="BD140" i="3"/>
  <c r="BI140" i="3"/>
  <c r="BJ140" i="3"/>
  <c r="K143" i="3"/>
  <c r="M143" i="3"/>
  <c r="BF143" i="3"/>
  <c r="Z143" i="3"/>
  <c r="AD143" i="3"/>
  <c r="AE143" i="3"/>
  <c r="AF143" i="3"/>
  <c r="AG143" i="3"/>
  <c r="AH143" i="3"/>
  <c r="AJ143" i="3"/>
  <c r="AS139" i="3"/>
  <c r="AK143" i="3"/>
  <c r="AL143" i="3"/>
  <c r="AO143" i="3"/>
  <c r="AP143" i="3"/>
  <c r="BD143" i="3"/>
  <c r="BJ143" i="3"/>
  <c r="AT146" i="3"/>
  <c r="K147" i="3"/>
  <c r="K146" i="3"/>
  <c r="F32" i="2"/>
  <c r="I32" i="2"/>
  <c r="M147" i="3"/>
  <c r="M146" i="3"/>
  <c r="Z147" i="3"/>
  <c r="AD147" i="3"/>
  <c r="AE147" i="3"/>
  <c r="AF147" i="3"/>
  <c r="AG147" i="3"/>
  <c r="AH147" i="3"/>
  <c r="AJ147" i="3"/>
  <c r="AK147" i="3"/>
  <c r="AO147" i="3"/>
  <c r="I147" i="3"/>
  <c r="AP147" i="3"/>
  <c r="AW147" i="3"/>
  <c r="BD147" i="3"/>
  <c r="BJ147" i="3"/>
  <c r="I148" i="3"/>
  <c r="K148" i="3"/>
  <c r="M148" i="3"/>
  <c r="Z148" i="3"/>
  <c r="AB148" i="3"/>
  <c r="AD148" i="3"/>
  <c r="AE148" i="3"/>
  <c r="AF148" i="3"/>
  <c r="AG148" i="3"/>
  <c r="AH148" i="3"/>
  <c r="AJ148" i="3"/>
  <c r="AK148" i="3"/>
  <c r="AL148" i="3"/>
  <c r="AO148" i="3"/>
  <c r="AP148" i="3"/>
  <c r="AW148" i="3"/>
  <c r="BD148" i="3"/>
  <c r="BF148" i="3"/>
  <c r="BH148" i="3"/>
  <c r="BI148" i="3"/>
  <c r="AC148" i="3"/>
  <c r="BJ148" i="3"/>
  <c r="K149" i="3"/>
  <c r="AL149" i="3"/>
  <c r="M149" i="3"/>
  <c r="Z149" i="3"/>
  <c r="AD149" i="3"/>
  <c r="AE149" i="3"/>
  <c r="AF149" i="3"/>
  <c r="AG149" i="3"/>
  <c r="AH149" i="3"/>
  <c r="AJ149" i="3"/>
  <c r="AK149" i="3"/>
  <c r="AO149" i="3"/>
  <c r="I149" i="3"/>
  <c r="AP149" i="3"/>
  <c r="AW149" i="3"/>
  <c r="BD149" i="3"/>
  <c r="BF149" i="3"/>
  <c r="BJ149" i="3"/>
  <c r="I150" i="3"/>
  <c r="K150" i="3"/>
  <c r="M150" i="3"/>
  <c r="Z150" i="3"/>
  <c r="AB150" i="3"/>
  <c r="AD150" i="3"/>
  <c r="AE150" i="3"/>
  <c r="AF150" i="3"/>
  <c r="AG150" i="3"/>
  <c r="AH150" i="3"/>
  <c r="AJ150" i="3"/>
  <c r="AK150" i="3"/>
  <c r="AL150" i="3"/>
  <c r="AO150" i="3"/>
  <c r="AP150" i="3"/>
  <c r="AW150" i="3"/>
  <c r="BD150" i="3"/>
  <c r="BF150" i="3"/>
  <c r="BH150" i="3"/>
  <c r="BJ150" i="3"/>
  <c r="J152" i="3"/>
  <c r="K152" i="3"/>
  <c r="M152" i="3"/>
  <c r="BF152" i="3"/>
  <c r="Z152" i="3"/>
  <c r="AD152" i="3"/>
  <c r="AE152" i="3"/>
  <c r="AF152" i="3"/>
  <c r="AG152" i="3"/>
  <c r="AH152" i="3"/>
  <c r="AJ152" i="3"/>
  <c r="AK152" i="3"/>
  <c r="AL152" i="3"/>
  <c r="AO152" i="3"/>
  <c r="AP152" i="3"/>
  <c r="AX152" i="3"/>
  <c r="BD152" i="3"/>
  <c r="BI152" i="3"/>
  <c r="AC152" i="3"/>
  <c r="BJ152" i="3"/>
  <c r="J153" i="3"/>
  <c r="K153" i="3"/>
  <c r="K151" i="3"/>
  <c r="M153" i="3"/>
  <c r="BF153" i="3"/>
  <c r="Z153" i="3"/>
  <c r="AC153" i="3"/>
  <c r="AD153" i="3"/>
  <c r="AE153" i="3"/>
  <c r="AF153" i="3"/>
  <c r="AG153" i="3"/>
  <c r="AH153" i="3"/>
  <c r="AJ153" i="3"/>
  <c r="AK153" i="3"/>
  <c r="AL153" i="3"/>
  <c r="AU151" i="3"/>
  <c r="AO153" i="3"/>
  <c r="AP153" i="3"/>
  <c r="AX153" i="3"/>
  <c r="BD153" i="3"/>
  <c r="BI153" i="3"/>
  <c r="BJ153" i="3"/>
  <c r="K154" i="3"/>
  <c r="M154" i="3"/>
  <c r="BF154" i="3"/>
  <c r="Z154" i="3"/>
  <c r="AD154" i="3"/>
  <c r="AE154" i="3"/>
  <c r="AF154" i="3"/>
  <c r="AG154" i="3"/>
  <c r="AH154" i="3"/>
  <c r="AJ154" i="3"/>
  <c r="AS151" i="3"/>
  <c r="AK154" i="3"/>
  <c r="AL154" i="3"/>
  <c r="AO154" i="3"/>
  <c r="AP154" i="3"/>
  <c r="BD154" i="3"/>
  <c r="BJ154" i="3"/>
  <c r="J155" i="3"/>
  <c r="K155" i="3"/>
  <c r="M155" i="3"/>
  <c r="Z155" i="3"/>
  <c r="AC155" i="3"/>
  <c r="AD155" i="3"/>
  <c r="AE155" i="3"/>
  <c r="AF155" i="3"/>
  <c r="AG155" i="3"/>
  <c r="AH155" i="3"/>
  <c r="AJ155" i="3"/>
  <c r="AK155" i="3"/>
  <c r="AL155" i="3"/>
  <c r="AO155" i="3"/>
  <c r="I155" i="3"/>
  <c r="AP155" i="3"/>
  <c r="AX155" i="3"/>
  <c r="BD155" i="3"/>
  <c r="BF155" i="3"/>
  <c r="BI155" i="3"/>
  <c r="BJ155" i="3"/>
  <c r="I156" i="3"/>
  <c r="K156" i="3"/>
  <c r="M156" i="3"/>
  <c r="BF156" i="3"/>
  <c r="Z156" i="3"/>
  <c r="AD156" i="3"/>
  <c r="AE156" i="3"/>
  <c r="AF156" i="3"/>
  <c r="AG156" i="3"/>
  <c r="AH156" i="3"/>
  <c r="AJ156" i="3"/>
  <c r="AK156" i="3"/>
  <c r="AL156" i="3"/>
  <c r="AO156" i="3"/>
  <c r="AW156" i="3"/>
  <c r="AP156" i="3"/>
  <c r="BD156" i="3"/>
  <c r="BH156" i="3"/>
  <c r="AB156" i="3"/>
  <c r="BJ156" i="3"/>
  <c r="J157" i="3"/>
  <c r="K157" i="3"/>
  <c r="AT157" i="3"/>
  <c r="AU157" i="3"/>
  <c r="K158" i="3"/>
  <c r="M158" i="3"/>
  <c r="Z158" i="3"/>
  <c r="AD158" i="3"/>
  <c r="AE158" i="3"/>
  <c r="AF158" i="3"/>
  <c r="AG158" i="3"/>
  <c r="AH158" i="3"/>
  <c r="AJ158" i="3"/>
  <c r="AS157" i="3"/>
  <c r="AK158" i="3"/>
  <c r="AL158" i="3"/>
  <c r="AO158" i="3"/>
  <c r="AW158" i="3"/>
  <c r="AV158" i="3"/>
  <c r="AP158" i="3"/>
  <c r="J158" i="3"/>
  <c r="AX158" i="3"/>
  <c r="BD158" i="3"/>
  <c r="BI158" i="3"/>
  <c r="AC158" i="3"/>
  <c r="BJ158" i="3"/>
  <c r="J161" i="3"/>
  <c r="E35" i="2"/>
  <c r="AS161" i="3"/>
  <c r="AT161" i="3"/>
  <c r="AU161" i="3"/>
  <c r="J162" i="3"/>
  <c r="K162" i="3"/>
  <c r="K161" i="3"/>
  <c r="F35" i="2"/>
  <c r="I35" i="2"/>
  <c r="M162" i="3"/>
  <c r="M161" i="3"/>
  <c r="G35" i="2"/>
  <c r="Z162" i="3"/>
  <c r="AB162" i="3"/>
  <c r="AC162" i="3"/>
  <c r="AD162" i="3"/>
  <c r="AE162" i="3"/>
  <c r="AF162" i="3"/>
  <c r="AG162" i="3"/>
  <c r="AH162" i="3"/>
  <c r="AJ162" i="3"/>
  <c r="AK162" i="3"/>
  <c r="AL162" i="3"/>
  <c r="AO162" i="3"/>
  <c r="I162" i="3"/>
  <c r="I161" i="3"/>
  <c r="D35" i="2"/>
  <c r="AP162" i="3"/>
  <c r="AX162" i="3"/>
  <c r="BD162" i="3"/>
  <c r="BF162" i="3"/>
  <c r="BI162" i="3"/>
  <c r="BJ162" i="3"/>
  <c r="C2" i="2"/>
  <c r="G2" i="2"/>
  <c r="C4" i="2"/>
  <c r="G4" i="2"/>
  <c r="C6" i="2"/>
  <c r="G6" i="2"/>
  <c r="C8" i="2"/>
  <c r="G8" i="2"/>
  <c r="I11" i="2"/>
  <c r="F12" i="2"/>
  <c r="I12" i="2"/>
  <c r="F13" i="2"/>
  <c r="I13" i="2"/>
  <c r="I14" i="2"/>
  <c r="G15" i="2"/>
  <c r="I18" i="2"/>
  <c r="I19" i="2"/>
  <c r="F20" i="2"/>
  <c r="I20" i="2"/>
  <c r="D22" i="2"/>
  <c r="I22" i="2"/>
  <c r="I24" i="2"/>
  <c r="G28" i="2"/>
  <c r="I31" i="2"/>
  <c r="G32" i="2"/>
  <c r="F33" i="2"/>
  <c r="I33" i="2"/>
  <c r="E34" i="2"/>
  <c r="F34" i="2"/>
  <c r="I34" i="2"/>
  <c r="F16" i="2"/>
  <c r="I16" i="2"/>
  <c r="J124" i="3"/>
  <c r="J123" i="3"/>
  <c r="E29" i="2"/>
  <c r="AX124" i="3"/>
  <c r="BI124" i="3"/>
  <c r="AC124" i="3"/>
  <c r="J107" i="3"/>
  <c r="AX107" i="3"/>
  <c r="J101" i="3"/>
  <c r="J100" i="3"/>
  <c r="E26" i="2"/>
  <c r="AX101" i="3"/>
  <c r="AW99" i="3"/>
  <c r="I99" i="3"/>
  <c r="BH99" i="3"/>
  <c r="AB99" i="3"/>
  <c r="J93" i="3"/>
  <c r="J91" i="3"/>
  <c r="AX93" i="3"/>
  <c r="BI93" i="3"/>
  <c r="AC93" i="3"/>
  <c r="BF81" i="3"/>
  <c r="M80" i="3"/>
  <c r="G21" i="2"/>
  <c r="AW79" i="3"/>
  <c r="I79" i="3"/>
  <c r="BH79" i="3"/>
  <c r="AB79" i="3"/>
  <c r="I73" i="3"/>
  <c r="D20" i="2"/>
  <c r="AW68" i="3"/>
  <c r="I68" i="3"/>
  <c r="BH68" i="3"/>
  <c r="AB68" i="3"/>
  <c r="AX59" i="3"/>
  <c r="BC59" i="3"/>
  <c r="J59" i="3"/>
  <c r="BI59" i="3"/>
  <c r="AC59" i="3"/>
  <c r="BC158" i="3"/>
  <c r="J156" i="3"/>
  <c r="J151" i="3"/>
  <c r="E33" i="2"/>
  <c r="AX156" i="3"/>
  <c r="BI156" i="3"/>
  <c r="AC156" i="3"/>
  <c r="M151" i="3"/>
  <c r="G33" i="2"/>
  <c r="AV147" i="3"/>
  <c r="AW143" i="3"/>
  <c r="I143" i="3"/>
  <c r="BH143" i="3"/>
  <c r="AB143" i="3"/>
  <c r="AL117" i="3"/>
  <c r="AU116" i="3"/>
  <c r="I117" i="3"/>
  <c r="I116" i="3"/>
  <c r="D28" i="2"/>
  <c r="AV115" i="3"/>
  <c r="AV111" i="3"/>
  <c r="BI107" i="3"/>
  <c r="AC107" i="3"/>
  <c r="BI101" i="3"/>
  <c r="AC101" i="3"/>
  <c r="AW93" i="3"/>
  <c r="I93" i="3"/>
  <c r="BH93" i="3"/>
  <c r="AB93" i="3"/>
  <c r="M91" i="3"/>
  <c r="BF92" i="3"/>
  <c r="AX26" i="3"/>
  <c r="BC26" i="3"/>
  <c r="BI26" i="3"/>
  <c r="AC26" i="3"/>
  <c r="J26" i="3"/>
  <c r="J13" i="3"/>
  <c r="M157" i="3"/>
  <c r="G34" i="2"/>
  <c r="BF158" i="3"/>
  <c r="I153" i="3"/>
  <c r="AW153" i="3"/>
  <c r="BH153" i="3"/>
  <c r="AB153" i="3"/>
  <c r="AW152" i="3"/>
  <c r="I152" i="3"/>
  <c r="BH152" i="3"/>
  <c r="AB152" i="3"/>
  <c r="AV148" i="3"/>
  <c r="I158" i="3"/>
  <c r="I157" i="3"/>
  <c r="D34" i="2"/>
  <c r="J154" i="3"/>
  <c r="AX154" i="3"/>
  <c r="BI154" i="3"/>
  <c r="AC154" i="3"/>
  <c r="J149" i="3"/>
  <c r="AX149" i="3"/>
  <c r="BI149" i="3"/>
  <c r="AC149" i="3"/>
  <c r="J143" i="3"/>
  <c r="J139" i="3"/>
  <c r="E31" i="2"/>
  <c r="AX143" i="3"/>
  <c r="BI143" i="3"/>
  <c r="AC143" i="3"/>
  <c r="AV85" i="3"/>
  <c r="I78" i="3"/>
  <c r="AW78" i="3"/>
  <c r="BC17" i="3"/>
  <c r="AV17" i="3"/>
  <c r="AW154" i="3"/>
  <c r="I154" i="3"/>
  <c r="BH154" i="3"/>
  <c r="AB154" i="3"/>
  <c r="AX150" i="3"/>
  <c r="BC150" i="3"/>
  <c r="J150" i="3"/>
  <c r="AS146" i="3"/>
  <c r="M139" i="3"/>
  <c r="G31" i="2"/>
  <c r="BF140" i="3"/>
  <c r="AV136" i="3"/>
  <c r="BC136" i="3"/>
  <c r="BC117" i="3"/>
  <c r="AT110" i="3"/>
  <c r="J110" i="3"/>
  <c r="E27" i="2"/>
  <c r="AW107" i="3"/>
  <c r="I107" i="3"/>
  <c r="BH107" i="3"/>
  <c r="AB107" i="3"/>
  <c r="AW101" i="3"/>
  <c r="I101" i="3"/>
  <c r="BH101" i="3"/>
  <c r="AB101" i="3"/>
  <c r="J95" i="3"/>
  <c r="AX95" i="3"/>
  <c r="BI95" i="3"/>
  <c r="AC95" i="3"/>
  <c r="J85" i="3"/>
  <c r="J84" i="3"/>
  <c r="E22" i="2"/>
  <c r="AX85" i="3"/>
  <c r="BC85" i="3"/>
  <c r="BI85" i="3"/>
  <c r="J81" i="3"/>
  <c r="J80" i="3"/>
  <c r="E21" i="2"/>
  <c r="AX81" i="3"/>
  <c r="BI81" i="3"/>
  <c r="AC81" i="3"/>
  <c r="AL46" i="3"/>
  <c r="AU45" i="3"/>
  <c r="AV23" i="3"/>
  <c r="BC23" i="3"/>
  <c r="AU19" i="3"/>
  <c r="J147" i="3"/>
  <c r="J146" i="3"/>
  <c r="E32" i="2"/>
  <c r="AX147" i="3"/>
  <c r="BC147" i="3"/>
  <c r="BI147" i="3"/>
  <c r="AC147" i="3"/>
  <c r="I140" i="3"/>
  <c r="I139" i="3"/>
  <c r="D31" i="2"/>
  <c r="AW140" i="3"/>
  <c r="BH140" i="3"/>
  <c r="AB140" i="3"/>
  <c r="I133" i="3"/>
  <c r="D30" i="2"/>
  <c r="AW131" i="3"/>
  <c r="AV119" i="3"/>
  <c r="BH117" i="3"/>
  <c r="AB117" i="3"/>
  <c r="I92" i="3"/>
  <c r="AW92" i="3"/>
  <c r="BH92" i="3"/>
  <c r="AB92" i="3"/>
  <c r="K91" i="3"/>
  <c r="AV77" i="3"/>
  <c r="AV76" i="3"/>
  <c r="BI75" i="3"/>
  <c r="AC75" i="3"/>
  <c r="J75" i="3"/>
  <c r="J73" i="3"/>
  <c r="E20" i="2"/>
  <c r="AX75" i="3"/>
  <c r="M64" i="3"/>
  <c r="G18" i="2"/>
  <c r="BF65" i="3"/>
  <c r="BC46" i="3"/>
  <c r="AV46" i="3"/>
  <c r="J40" i="3"/>
  <c r="AX40" i="3"/>
  <c r="BI40" i="3"/>
  <c r="AC40" i="3"/>
  <c r="J30" i="3"/>
  <c r="J29" i="3"/>
  <c r="E14" i="2"/>
  <c r="AX30" i="3"/>
  <c r="BI30" i="3"/>
  <c r="AC30" i="3"/>
  <c r="J19" i="3"/>
  <c r="E13" i="2"/>
  <c r="C20" i="1"/>
  <c r="BI15" i="3"/>
  <c r="AC15" i="3"/>
  <c r="J15" i="3"/>
  <c r="AX15" i="3"/>
  <c r="C27" i="1"/>
  <c r="AS13" i="3"/>
  <c r="C17" i="1"/>
  <c r="BH162" i="3"/>
  <c r="AW162" i="3"/>
  <c r="BH158" i="3"/>
  <c r="AB158" i="3"/>
  <c r="BI150" i="3"/>
  <c r="AC150" i="3"/>
  <c r="AV149" i="3"/>
  <c r="BC149" i="3"/>
  <c r="AX148" i="3"/>
  <c r="BC148" i="3"/>
  <c r="J148" i="3"/>
  <c r="BF147" i="3"/>
  <c r="I146" i="3"/>
  <c r="D32" i="2"/>
  <c r="AX134" i="3"/>
  <c r="BI134" i="3"/>
  <c r="AC134" i="3"/>
  <c r="BH131" i="3"/>
  <c r="AB131" i="3"/>
  <c r="AV129" i="3"/>
  <c r="AV128" i="3"/>
  <c r="AT123" i="3"/>
  <c r="BF124" i="3"/>
  <c r="M123" i="3"/>
  <c r="G29" i="2"/>
  <c r="I110" i="3"/>
  <c r="D27" i="2"/>
  <c r="AS100" i="3"/>
  <c r="K100" i="3"/>
  <c r="F26" i="2"/>
  <c r="I26" i="2"/>
  <c r="AL101" i="3"/>
  <c r="AU100" i="3"/>
  <c r="AW98" i="3"/>
  <c r="I65" i="3"/>
  <c r="I64" i="3"/>
  <c r="D18" i="2"/>
  <c r="AW65" i="3"/>
  <c r="BH65" i="3"/>
  <c r="AB65" i="3"/>
  <c r="C14" i="1"/>
  <c r="C22" i="1"/>
  <c r="AW54" i="3"/>
  <c r="I54" i="3"/>
  <c r="BH54" i="3"/>
  <c r="AB54" i="3"/>
  <c r="BC51" i="3"/>
  <c r="AV51" i="3"/>
  <c r="I45" i="3"/>
  <c r="D16" i="2"/>
  <c r="AV30" i="3"/>
  <c r="AS19" i="3"/>
  <c r="BC16" i="3"/>
  <c r="AV16" i="3"/>
  <c r="C28" i="1"/>
  <c r="F28" i="1"/>
  <c r="C18" i="1"/>
  <c r="J61" i="3"/>
  <c r="AX61" i="3"/>
  <c r="AV61" i="3"/>
  <c r="AS56" i="3"/>
  <c r="K56" i="3"/>
  <c r="F17" i="2"/>
  <c r="I17" i="2"/>
  <c r="AL57" i="3"/>
  <c r="AU56" i="3"/>
  <c r="J45" i="3"/>
  <c r="E16" i="2"/>
  <c r="I40" i="3"/>
  <c r="I36" i="3"/>
  <c r="D15" i="2"/>
  <c r="BH40" i="3"/>
  <c r="AB40" i="3"/>
  <c r="I30" i="3"/>
  <c r="I29" i="3"/>
  <c r="D14" i="2"/>
  <c r="I13" i="3"/>
  <c r="C16" i="1"/>
  <c r="AT151" i="3"/>
  <c r="M71" i="3"/>
  <c r="G19" i="2"/>
  <c r="J64" i="3"/>
  <c r="E18" i="2"/>
  <c r="I61" i="3"/>
  <c r="BH61" i="3"/>
  <c r="AB61" i="3"/>
  <c r="J57" i="3"/>
  <c r="J56" i="3"/>
  <c r="E17" i="2"/>
  <c r="AX57" i="3"/>
  <c r="BC57" i="3"/>
  <c r="AV37" i="3"/>
  <c r="AV35" i="3"/>
  <c r="BC30" i="3"/>
  <c r="AX20" i="3"/>
  <c r="AV20" i="3"/>
  <c r="BI20" i="3"/>
  <c r="AC20" i="3"/>
  <c r="I19" i="3"/>
  <c r="D13" i="2"/>
  <c r="C19" i="1"/>
  <c r="C15" i="1"/>
  <c r="BH155" i="3"/>
  <c r="AB155" i="3"/>
  <c r="AW155" i="3"/>
  <c r="BH149" i="3"/>
  <c r="AB149" i="3"/>
  <c r="BH147" i="3"/>
  <c r="AB147" i="3"/>
  <c r="AL147" i="3"/>
  <c r="AU146" i="3"/>
  <c r="BI136" i="3"/>
  <c r="AC136" i="3"/>
  <c r="AU133" i="3"/>
  <c r="K133" i="3"/>
  <c r="F30" i="2"/>
  <c r="I30" i="2"/>
  <c r="BI119" i="3"/>
  <c r="AC119" i="3"/>
  <c r="AS116" i="3"/>
  <c r="M110" i="3"/>
  <c r="G27" i="2"/>
  <c r="BH94" i="3"/>
  <c r="AB94" i="3"/>
  <c r="AW94" i="3"/>
  <c r="AV74" i="3"/>
  <c r="AT73" i="3"/>
  <c r="AV72" i="3"/>
  <c r="I57" i="3"/>
  <c r="BH57" i="3"/>
  <c r="AB57" i="3"/>
  <c r="AW52" i="3"/>
  <c r="M45" i="3"/>
  <c r="G16" i="2"/>
  <c r="AW40" i="3"/>
  <c r="AX37" i="3"/>
  <c r="BC37" i="3"/>
  <c r="J37" i="3"/>
  <c r="J36" i="3"/>
  <c r="E15" i="2"/>
  <c r="AT29" i="3"/>
  <c r="BF30" i="3"/>
  <c r="M29" i="3"/>
  <c r="G14" i="2"/>
  <c r="AV26" i="3"/>
  <c r="BH23" i="3"/>
  <c r="AB23" i="3"/>
  <c r="AW18" i="3"/>
  <c r="C21" i="1"/>
  <c r="AV14" i="3"/>
  <c r="AT13" i="3"/>
  <c r="M73" i="3"/>
  <c r="G20" i="2"/>
  <c r="M13" i="3"/>
  <c r="BC20" i="3"/>
  <c r="BC140" i="3"/>
  <c r="AV140" i="3"/>
  <c r="BC65" i="3"/>
  <c r="AV65" i="3"/>
  <c r="I28" i="1"/>
  <c r="I29" i="1"/>
  <c r="C29" i="1"/>
  <c r="F29" i="1"/>
  <c r="I100" i="3"/>
  <c r="D26" i="2"/>
  <c r="BC78" i="3"/>
  <c r="AV78" i="3"/>
  <c r="E12" i="2"/>
  <c r="J12" i="3"/>
  <c r="E11" i="2"/>
  <c r="AV93" i="3"/>
  <c r="BC93" i="3"/>
  <c r="K165" i="3"/>
  <c r="BC18" i="3"/>
  <c r="AV18" i="3"/>
  <c r="AV40" i="3"/>
  <c r="BC40" i="3"/>
  <c r="I56" i="3"/>
  <c r="D17" i="2"/>
  <c r="BC155" i="3"/>
  <c r="AV155" i="3"/>
  <c r="BC15" i="3"/>
  <c r="AV15" i="3"/>
  <c r="BC61" i="3"/>
  <c r="BC75" i="3"/>
  <c r="AV75" i="3"/>
  <c r="I91" i="3"/>
  <c r="BC95" i="3"/>
  <c r="AV95" i="3"/>
  <c r="AV101" i="3"/>
  <c r="BC101" i="3"/>
  <c r="AV154" i="3"/>
  <c r="BC154" i="3"/>
  <c r="I151" i="3"/>
  <c r="D33" i="2"/>
  <c r="M90" i="3"/>
  <c r="G24" i="2"/>
  <c r="G25" i="2"/>
  <c r="AV143" i="3"/>
  <c r="BC143" i="3"/>
  <c r="BC52" i="3"/>
  <c r="AV52" i="3"/>
  <c r="BC81" i="3"/>
  <c r="AV81" i="3"/>
  <c r="J90" i="3"/>
  <c r="E24" i="2"/>
  <c r="E25" i="2"/>
  <c r="M12" i="3"/>
  <c r="G11" i="2"/>
  <c r="G12" i="2"/>
  <c r="D12" i="2"/>
  <c r="I12" i="3"/>
  <c r="D11" i="2"/>
  <c r="AV57" i="3"/>
  <c r="BC162" i="3"/>
  <c r="AV162" i="3"/>
  <c r="BC92" i="3"/>
  <c r="AV92" i="3"/>
  <c r="BC131" i="3"/>
  <c r="AV131" i="3"/>
  <c r="AV107" i="3"/>
  <c r="BC107" i="3"/>
  <c r="BC153" i="3"/>
  <c r="AV153" i="3"/>
  <c r="BC124" i="3"/>
  <c r="AV124" i="3"/>
  <c r="AV59" i="3"/>
  <c r="BC94" i="3"/>
  <c r="AV94" i="3"/>
  <c r="AV54" i="3"/>
  <c r="BC54" i="3"/>
  <c r="BC98" i="3"/>
  <c r="AV98" i="3"/>
  <c r="BC134" i="3"/>
  <c r="AV134" i="3"/>
  <c r="K90" i="3"/>
  <c r="F24" i="2"/>
  <c r="F25" i="2"/>
  <c r="I25" i="2"/>
  <c r="F36" i="2"/>
  <c r="AV150" i="3"/>
  <c r="AV152" i="3"/>
  <c r="BC152" i="3"/>
  <c r="BC156" i="3"/>
  <c r="AV156" i="3"/>
  <c r="AV68" i="3"/>
  <c r="BC68" i="3"/>
  <c r="AV79" i="3"/>
  <c r="BC79" i="3"/>
  <c r="AV99" i="3"/>
  <c r="BC99" i="3"/>
  <c r="K12" i="3"/>
  <c r="F11" i="2"/>
  <c r="D25" i="2"/>
  <c r="I90" i="3"/>
  <c r="D24" i="2"/>
</calcChain>
</file>

<file path=xl/sharedStrings.xml><?xml version="1.0" encoding="utf-8"?>
<sst xmlns="http://schemas.openxmlformats.org/spreadsheetml/2006/main" count="1266" uniqueCount="367">
  <si>
    <t>Krycí list rozpočtu</t>
  </si>
  <si>
    <t>Název stavby:</t>
  </si>
  <si>
    <t>Objednatel:</t>
  </si>
  <si>
    <t>IČ/DIČ:</t>
  </si>
  <si>
    <t>00 303 461/CZ00303461</t>
  </si>
  <si>
    <t>Druh stavby:</t>
  </si>
  <si>
    <t>Projektant:</t>
  </si>
  <si>
    <t>654 987 80/</t>
  </si>
  <si>
    <t>Lokalita:</t>
  </si>
  <si>
    <t>Zhotovitel:</t>
  </si>
  <si>
    <t>Začátek výstavby:</t>
  </si>
  <si>
    <t>Konec výstavby:</t>
  </si>
  <si>
    <t>Položek:</t>
  </si>
  <si>
    <t>64</t>
  </si>
  <si>
    <t>JKSO:</t>
  </si>
  <si>
    <t>Zpracoval:</t>
  </si>
  <si>
    <t>Datum:</t>
  </si>
  <si>
    <t>Rozpočtové náklady v Kč</t>
  </si>
  <si>
    <t>A</t>
  </si>
  <si>
    <t>Základní rozpočtové náklady</t>
  </si>
  <si>
    <t>B</t>
  </si>
  <si>
    <t>Doplňkové náklady</t>
  </si>
  <si>
    <t>C</t>
  </si>
  <si>
    <t>Náklady na umístění stavby (NUS)</t>
  </si>
  <si>
    <t>HSV</t>
  </si>
  <si>
    <t>Dodávky</t>
  </si>
  <si>
    <t>Práce přesčas</t>
  </si>
  <si>
    <t>Zařízení staveniště</t>
  </si>
  <si>
    <t>Montáž</t>
  </si>
  <si>
    <t>Bez pevné podl.</t>
  </si>
  <si>
    <t>Mimostav. doprava</t>
  </si>
  <si>
    <t>PSV</t>
  </si>
  <si>
    <t>Kulturní památka</t>
  </si>
  <si>
    <t>Územní vlivy</t>
  </si>
  <si>
    <t>Provozní vlivy</t>
  </si>
  <si>
    <t>"M"</t>
  </si>
  <si>
    <t>Ostatní</t>
  </si>
  <si>
    <t>NUS z rozpočtu</t>
  </si>
  <si>
    <t>Ostatní materiál</t>
  </si>
  <si>
    <t>Přesun hmot a sutí</t>
  </si>
  <si>
    <t>ZRN celkem</t>
  </si>
  <si>
    <t>DN celkem</t>
  </si>
  <si>
    <t>NUS celkem</t>
  </si>
  <si>
    <t>DN celkem z obj.</t>
  </si>
  <si>
    <t>NUS celkem z obj.</t>
  </si>
  <si>
    <t>ORN celkem</t>
  </si>
  <si>
    <t>ORN celkem z obj.</t>
  </si>
  <si>
    <t>Základ 0%</t>
  </si>
  <si>
    <t>Základ 15%</t>
  </si>
  <si>
    <t>DPH 15%</t>
  </si>
  <si>
    <t>Celkem bez DPH</t>
  </si>
  <si>
    <t>Základ 21%</t>
  </si>
  <si>
    <t>DPH 21%</t>
  </si>
  <si>
    <t>Celkem včetně DPH</t>
  </si>
  <si>
    <t>Projektant</t>
  </si>
  <si>
    <t>Objednatel</t>
  </si>
  <si>
    <t>Zhotovitel</t>
  </si>
  <si>
    <t>Datum, razítko a podpis</t>
  </si>
  <si>
    <t>Poznámka:</t>
  </si>
  <si>
    <t>rozpočet je zpracován z projektu pro územní souhlas</t>
  </si>
  <si>
    <t>Stavební rozpočet - rekapitulace</t>
  </si>
  <si>
    <t>Doba výstavby:</t>
  </si>
  <si>
    <t xml:space="preserve"> </t>
  </si>
  <si>
    <t>Zpracováno dne:</t>
  </si>
  <si>
    <t>13.12.2021</t>
  </si>
  <si>
    <t>Objekt</t>
  </si>
  <si>
    <t>Kód</t>
  </si>
  <si>
    <t>Zkrácený popis</t>
  </si>
  <si>
    <t>Náklady (Kč) - dodávka</t>
  </si>
  <si>
    <t>Náklady (Kč) - Montáž</t>
  </si>
  <si>
    <t>Náklady (Kč) - celkem</t>
  </si>
  <si>
    <t>Celková hmotnost (t)</t>
  </si>
  <si>
    <t>Z101</t>
  </si>
  <si>
    <t>Vodovodní přípojka</t>
  </si>
  <si>
    <t>F</t>
  </si>
  <si>
    <t>0</t>
  </si>
  <si>
    <t>Všeobecné konstrukce a práce</t>
  </si>
  <si>
    <t>T</t>
  </si>
  <si>
    <t>11</t>
  </si>
  <si>
    <t>Přípravné a přidružené práce</t>
  </si>
  <si>
    <t>13</t>
  </si>
  <si>
    <t>Hloubené vykopávky</t>
  </si>
  <si>
    <t>16</t>
  </si>
  <si>
    <t>Přemístění výkopku</t>
  </si>
  <si>
    <t>17</t>
  </si>
  <si>
    <t>Konstrukce ze zemin</t>
  </si>
  <si>
    <t>56</t>
  </si>
  <si>
    <t>Podkladní vrstvy komunikací a zpevněných ploch</t>
  </si>
  <si>
    <t>57</t>
  </si>
  <si>
    <t>Kryty štěrkových a živičných pozemních komunikací a zpevněných ploch</t>
  </si>
  <si>
    <t>87</t>
  </si>
  <si>
    <t>Potrubí z trub plastických, skleněných a čedičových</t>
  </si>
  <si>
    <t>89</t>
  </si>
  <si>
    <t>Ostatní konstrukce a práce na trubním vedení</t>
  </si>
  <si>
    <t>91</t>
  </si>
  <si>
    <t>Doplňující konstrukce a práce na pozemních komunikacích a zpevněných plochách</t>
  </si>
  <si>
    <t>Z102</t>
  </si>
  <si>
    <t>Přívod vody</t>
  </si>
  <si>
    <t>Celkem:</t>
  </si>
  <si>
    <t>Stavební rozpočet</t>
  </si>
  <si>
    <t>Rekonstrukce vodovodní přípojky pro objekt 1.ZŠ - Dr. E. beneše 1, Šumperk</t>
  </si>
  <si>
    <t>Město Šumperk</t>
  </si>
  <si>
    <t>Vodovodní přípojka a přívod vody</t>
  </si>
  <si>
    <t>Ing. Jan Růžička</t>
  </si>
  <si>
    <t>Šumperk</t>
  </si>
  <si>
    <t> </t>
  </si>
  <si>
    <t>Č</t>
  </si>
  <si>
    <t>MJ</t>
  </si>
  <si>
    <t>Množství</t>
  </si>
  <si>
    <t>Cena/MJ</t>
  </si>
  <si>
    <t>Náklady (Kč)</t>
  </si>
  <si>
    <t>Hmotnost (t)</t>
  </si>
  <si>
    <t>Cenová</t>
  </si>
  <si>
    <t>ISWORK</t>
  </si>
  <si>
    <t>GROUPCODE</t>
  </si>
  <si>
    <t>Rozměry</t>
  </si>
  <si>
    <t>(Kč)</t>
  </si>
  <si>
    <t>Dodávka</t>
  </si>
  <si>
    <t>Celkem</t>
  </si>
  <si>
    <t>Jednot.</t>
  </si>
  <si>
    <t>soustava</t>
  </si>
  <si>
    <t>Přesuny</t>
  </si>
  <si>
    <t>Typ skupiny</t>
  </si>
  <si>
    <t>HSV mat</t>
  </si>
  <si>
    <t>HSV prac</t>
  </si>
  <si>
    <t>PSV mat</t>
  </si>
  <si>
    <t>PSV prac</t>
  </si>
  <si>
    <t>Mont mat</t>
  </si>
  <si>
    <t>Mont prac</t>
  </si>
  <si>
    <t>Ostatní mat.</t>
  </si>
  <si>
    <t>MAT</t>
  </si>
  <si>
    <t>WORK</t>
  </si>
  <si>
    <t>CELK</t>
  </si>
  <si>
    <t>1</t>
  </si>
  <si>
    <t>008 zs001VD</t>
  </si>
  <si>
    <t>potrubí PE100RC 90x8,2 SDR11</t>
  </si>
  <si>
    <t>m</t>
  </si>
  <si>
    <t>0_</t>
  </si>
  <si>
    <t>Z101_0_</t>
  </si>
  <si>
    <t>Z101_</t>
  </si>
  <si>
    <t>P</t>
  </si>
  <si>
    <t>2</t>
  </si>
  <si>
    <t>008 zs002VD</t>
  </si>
  <si>
    <t>vodoměrná šachta BOCR SB VR 1200</t>
  </si>
  <si>
    <t>kus</t>
  </si>
  <si>
    <t>3</t>
  </si>
  <si>
    <t>008 zs003VD</t>
  </si>
  <si>
    <t>poklop na šachtu PPR650/200</t>
  </si>
  <si>
    <t>4</t>
  </si>
  <si>
    <t>008 b001VD</t>
  </si>
  <si>
    <t>napojení na stávající vodovodní přípojku - za šoupětem</t>
  </si>
  <si>
    <t>5</t>
  </si>
  <si>
    <t>008 x036VD</t>
  </si>
  <si>
    <t>vodoměrná sestava</t>
  </si>
  <si>
    <t>soubor</t>
  </si>
  <si>
    <t>6</t>
  </si>
  <si>
    <t>113107525R00</t>
  </si>
  <si>
    <t>Odstranění podkladu pl. 50 m2,kam.drcené tl.25 cm</t>
  </si>
  <si>
    <t>m2</t>
  </si>
  <si>
    <t>RTS II / 2021</t>
  </si>
  <si>
    <t>11_</t>
  </si>
  <si>
    <t>Z101_1_</t>
  </si>
  <si>
    <t>7,9*0,8</t>
  </si>
  <si>
    <t>v komunikaci</t>
  </si>
  <si>
    <t>1,9*0,8</t>
  </si>
  <si>
    <t>v chodníku</t>
  </si>
  <si>
    <t>7</t>
  </si>
  <si>
    <t>113108310R00</t>
  </si>
  <si>
    <t>Odstranění podkladu pl.do 50 m2, živice tl. 10 cm</t>
  </si>
  <si>
    <t>8</t>
  </si>
  <si>
    <t>113111125R00</t>
  </si>
  <si>
    <t>Odstranění podkladu pl.50 m2,kam.zpev.cem.tl.25 cm</t>
  </si>
  <si>
    <t>9</t>
  </si>
  <si>
    <t>132201210R00</t>
  </si>
  <si>
    <t>Hloubení rýh š.do 200 cm hor.3 do 50 m3,STROJNĚ</t>
  </si>
  <si>
    <t>m3</t>
  </si>
  <si>
    <t>13_</t>
  </si>
  <si>
    <t>7,9*0,8*(1,65-0,6)</t>
  </si>
  <si>
    <t>v silnici</t>
  </si>
  <si>
    <t>1,9*0,8*(1,65-0,6)</t>
  </si>
  <si>
    <t>5,2*0,8*1,65</t>
  </si>
  <si>
    <t>v travnaté ploše</t>
  </si>
  <si>
    <t>1,7*1,4*2,05</t>
  </si>
  <si>
    <t>vodoměrná šachta</t>
  </si>
  <si>
    <t>10</t>
  </si>
  <si>
    <t>132201219R00</t>
  </si>
  <si>
    <t>Příplatek za lepivost - hloubení rýh 200cm v hor.3</t>
  </si>
  <si>
    <t>162201102R00</t>
  </si>
  <si>
    <t>Vodorovné přemístění výkopku z hor.1-4 do 50 m</t>
  </si>
  <si>
    <t>16_</t>
  </si>
  <si>
    <t>15*0,8*1,65</t>
  </si>
  <si>
    <t>výkopek pro potrubí</t>
  </si>
  <si>
    <t>výkopek pro VŠ</t>
  </si>
  <si>
    <t>12</t>
  </si>
  <si>
    <t>162601102R00</t>
  </si>
  <si>
    <t>Vodorovné přemístění výkopku z hor.1-4 do 5000 m</t>
  </si>
  <si>
    <t>7,9*0,8*1,65</t>
  </si>
  <si>
    <t>1,9*0,8*1,65</t>
  </si>
  <si>
    <t>5,2*0,8*0,5</t>
  </si>
  <si>
    <t>174101101R00</t>
  </si>
  <si>
    <t>Zásyp jam, rýh, šachet se zhutněním</t>
  </si>
  <si>
    <t>17_</t>
  </si>
  <si>
    <t>7,9*0,8*(1,65-0,5-0,6)</t>
  </si>
  <si>
    <t>v silnici - štěrkopísek</t>
  </si>
  <si>
    <t>1,9*0,8*(1,65-0,5-0,6)</t>
  </si>
  <si>
    <t>v chodníku - štěrkopísek</t>
  </si>
  <si>
    <t>5,2*0,8*(1,65-0,5)</t>
  </si>
  <si>
    <t>v travnaté ploše - vytěžená zemina</t>
  </si>
  <si>
    <t>(1,7*1,4*2,05)-(1,2*0,9*2,05)</t>
  </si>
  <si>
    <t>vodoměrná šachta - štěrkopísek</t>
  </si>
  <si>
    <t>14</t>
  </si>
  <si>
    <t>171201201R00</t>
  </si>
  <si>
    <t>Uložení sypaniny na skl.-sypanina na výšku přes 2m</t>
  </si>
  <si>
    <t>15</t>
  </si>
  <si>
    <t>175101101RT2</t>
  </si>
  <si>
    <t>Obsyp potrubí bez prohození sypaniny včetně písku f  0 - 22 mm</t>
  </si>
  <si>
    <t>15*0,8*0,4</t>
  </si>
  <si>
    <t>obsyp potrubí v celé délce</t>
  </si>
  <si>
    <t>900 00VD</t>
  </si>
  <si>
    <t>Skládkovné</t>
  </si>
  <si>
    <t>t</t>
  </si>
  <si>
    <t>19,895*1,8</t>
  </si>
  <si>
    <t>564231111R00</t>
  </si>
  <si>
    <t>Podklad ze štěrkopísku po zhutnění tloušťky 10 cm</t>
  </si>
  <si>
    <t>56_</t>
  </si>
  <si>
    <t>Z101_5_</t>
  </si>
  <si>
    <t>15*0,8</t>
  </si>
  <si>
    <t>pískové lože pod potrubím v celé délce</t>
  </si>
  <si>
    <t>18</t>
  </si>
  <si>
    <t>564261111R00</t>
  </si>
  <si>
    <t>Podklad ze štěrkopísku po zhutnění tloušťky 20 cm</t>
  </si>
  <si>
    <t>1,7*1,4</t>
  </si>
  <si>
    <t>19</t>
  </si>
  <si>
    <t>564791111R00</t>
  </si>
  <si>
    <t>Podklad pro zpevněné plochy z kam.drceného 0-63 mm</t>
  </si>
  <si>
    <t>7,9*0,8*0,5</t>
  </si>
  <si>
    <t>vyspravení v silnici</t>
  </si>
  <si>
    <t>1,9*0,8*0,5</t>
  </si>
  <si>
    <t>vyspravení v chodníku</t>
  </si>
  <si>
    <t>20</t>
  </si>
  <si>
    <t>572952111R00</t>
  </si>
  <si>
    <t>Vyspravení krytu po překopu asf.betonem tl.do 5 cm</t>
  </si>
  <si>
    <t>57_</t>
  </si>
  <si>
    <t>21</t>
  </si>
  <si>
    <t>573211111R00</t>
  </si>
  <si>
    <t>Postřik živičný spojovací z asfaltu 0,5-0,7 kg/m2</t>
  </si>
  <si>
    <t>22</t>
  </si>
  <si>
    <t>871241121R00</t>
  </si>
  <si>
    <t>Montáž potrubí polyetylenového ve výkopu d 90 mm</t>
  </si>
  <si>
    <t>87_</t>
  </si>
  <si>
    <t>Z101_8_</t>
  </si>
  <si>
    <t>23</t>
  </si>
  <si>
    <t>899721111R00</t>
  </si>
  <si>
    <t>Fólie výstražná z PVC, šířka 22 cm</t>
  </si>
  <si>
    <t>89_</t>
  </si>
  <si>
    <t>24</t>
  </si>
  <si>
    <t>899731112R00</t>
  </si>
  <si>
    <t>Vodič signalizační CYY 2,5 mm2</t>
  </si>
  <si>
    <t>25</t>
  </si>
  <si>
    <t>899 z001VD</t>
  </si>
  <si>
    <t>demontáž a likvidace stávajícího vodovodního potrubí - litina DN100</t>
  </si>
  <si>
    <t>26</t>
  </si>
  <si>
    <t>899 z002VD</t>
  </si>
  <si>
    <t>demontáž stávající bet. vodoměrné šachty vč. likvidace</t>
  </si>
  <si>
    <t>27</t>
  </si>
  <si>
    <t>892241111R00</t>
  </si>
  <si>
    <t>Tlaková zkouška vodovodního potrubí DN 80</t>
  </si>
  <si>
    <t>28</t>
  </si>
  <si>
    <t>892273111R00</t>
  </si>
  <si>
    <t>Desinfekce vodovodního potrubí DN 125</t>
  </si>
  <si>
    <t>29</t>
  </si>
  <si>
    <t>919735112R00</t>
  </si>
  <si>
    <t>Řezání stávajícího živičného krytu tl. 5 - 10 cm</t>
  </si>
  <si>
    <t>91_</t>
  </si>
  <si>
    <t>Z101_9_</t>
  </si>
  <si>
    <t>7,9*2+0,8*2</t>
  </si>
  <si>
    <t>1,9*2+0,8</t>
  </si>
  <si>
    <t>30</t>
  </si>
  <si>
    <t>58337368</t>
  </si>
  <si>
    <t>Štěrkopísek frakce 0-63 tř.A</t>
  </si>
  <si>
    <t>Z99999_</t>
  </si>
  <si>
    <t>Z101_Z_</t>
  </si>
  <si>
    <t>M</t>
  </si>
  <si>
    <t>7,9*0,8*(1,65-0,5-0,6)*1,8</t>
  </si>
  <si>
    <t>1,9*0,8*(1,65-0,5-0,6)*1,8</t>
  </si>
  <si>
    <t>((1,7*1,4*2,05)-(1,2*0,9*2,05))*1,8</t>
  </si>
  <si>
    <t>31</t>
  </si>
  <si>
    <t>Z102_0_</t>
  </si>
  <si>
    <t>Z102_</t>
  </si>
  <si>
    <t>32</t>
  </si>
  <si>
    <t>008 zs004VD</t>
  </si>
  <si>
    <t>elektrotvarovka koleno 90° - d90 SDR11</t>
  </si>
  <si>
    <t>33</t>
  </si>
  <si>
    <t>008 zs005VD</t>
  </si>
  <si>
    <t>elektrotvarovka koleno 45° - d90 SDR11</t>
  </si>
  <si>
    <t>34</t>
  </si>
  <si>
    <t>008 zs006VD</t>
  </si>
  <si>
    <t>elektrotvarovka koleno 60° - d90 SDR11</t>
  </si>
  <si>
    <t>35</t>
  </si>
  <si>
    <t>008 zs007VD</t>
  </si>
  <si>
    <t>elektrotvarovka T-kus 90-90 SDR11</t>
  </si>
  <si>
    <t>36</t>
  </si>
  <si>
    <t>008 zs008VD</t>
  </si>
  <si>
    <t>elektroredukce 90-32</t>
  </si>
  <si>
    <t>37</t>
  </si>
  <si>
    <t>008 zs010VD</t>
  </si>
  <si>
    <t>potrubí PE100RC 32x3,0 SDR11</t>
  </si>
  <si>
    <t>38</t>
  </si>
  <si>
    <t>008 v001VD</t>
  </si>
  <si>
    <t>napojení na stávající vodovod uvnitř budovy</t>
  </si>
  <si>
    <t>39</t>
  </si>
  <si>
    <t>Z102_1_</t>
  </si>
  <si>
    <t>54*0,8</t>
  </si>
  <si>
    <t>13,4*0,8</t>
  </si>
  <si>
    <t>40</t>
  </si>
  <si>
    <t>41</t>
  </si>
  <si>
    <t>42</t>
  </si>
  <si>
    <t>132201212R00</t>
  </si>
  <si>
    <t>Hloubení rýh š.do 200 cm hor.3 do 1000m3,STROJNĚ</t>
  </si>
  <si>
    <t>54*0,8*(1,6-0,6)</t>
  </si>
  <si>
    <t>13,4*0,8*(1,6-0,6)</t>
  </si>
  <si>
    <t>104*0,8*1,65</t>
  </si>
  <si>
    <t>43</t>
  </si>
  <si>
    <t>44</t>
  </si>
  <si>
    <t>171*0,8*1,65</t>
  </si>
  <si>
    <t>45</t>
  </si>
  <si>
    <t>54*0,8*1,65</t>
  </si>
  <si>
    <t>13,4*0,8*1,65</t>
  </si>
  <si>
    <t>104*0,8*0,5</t>
  </si>
  <si>
    <t>46</t>
  </si>
  <si>
    <t>54*0,8*(1,6-0,5-0,6)</t>
  </si>
  <si>
    <t>13,4*0,8*(1,6-0,5-0,6)</t>
  </si>
  <si>
    <t>104*0,8*(1,65-0,5)</t>
  </si>
  <si>
    <t>47</t>
  </si>
  <si>
    <t>48</t>
  </si>
  <si>
    <t>171*0,8*0,4</t>
  </si>
  <si>
    <t>49</t>
  </si>
  <si>
    <t>130,568*1,8</t>
  </si>
  <si>
    <t>50</t>
  </si>
  <si>
    <t>Z102_5_</t>
  </si>
  <si>
    <t>171*0,8</t>
  </si>
  <si>
    <t>51</t>
  </si>
  <si>
    <t>54*0,8*0,5</t>
  </si>
  <si>
    <t>13,4*0,8*0,5</t>
  </si>
  <si>
    <t>52</t>
  </si>
  <si>
    <t>53</t>
  </si>
  <si>
    <t>54</t>
  </si>
  <si>
    <t>871161121R00</t>
  </si>
  <si>
    <t>Montáž trubek polyetylenových ve výkopu d 32 mm</t>
  </si>
  <si>
    <t>Z102_8_</t>
  </si>
  <si>
    <t>55</t>
  </si>
  <si>
    <t>877162121R00</t>
  </si>
  <si>
    <t>Přirážka za 1 spoj elektrotvarovky d 32 mm</t>
  </si>
  <si>
    <t>877242121R00</t>
  </si>
  <si>
    <t>Přirážka za 1 spoj elektrotvarovky d 90 mm</t>
  </si>
  <si>
    <t>58</t>
  </si>
  <si>
    <t>59</t>
  </si>
  <si>
    <t>60</t>
  </si>
  <si>
    <t>61</t>
  </si>
  <si>
    <t>62</t>
  </si>
  <si>
    <t>63</t>
  </si>
  <si>
    <t>Z102_9_</t>
  </si>
  <si>
    <t>54*2+0,8*2</t>
  </si>
  <si>
    <t>13,4*2+0,8</t>
  </si>
  <si>
    <t>Z102_Z_</t>
  </si>
  <si>
    <t>54*0,8*(1,6-0,5-0,6)*1,8</t>
  </si>
  <si>
    <t>13,4*0,8*(1,6-0,5-0,6)*1,8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</si>
</sst>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8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8"/>
      <color indexed="8"/>
      <name val="Arial"/>
      <family val="2"/>
      <charset val="238"/>
    </font>
    <font>
      <b/>
      <sz val="20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i/>
      <sz val="8"/>
      <color indexed="8"/>
      <name val="Arial"/>
      <family val="2"/>
      <charset val="238"/>
    </font>
    <font>
      <i/>
      <sz val="10"/>
      <color indexed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53"/>
        <bgColor indexed="52"/>
      </patternFill>
    </fill>
  </fills>
  <borders count="40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0" fillId="0" borderId="0" xfId="0" applyFont="1"/>
    <xf numFmtId="0" fontId="1" fillId="0" borderId="1" xfId="0" applyNumberFormat="1" applyFont="1" applyFill="1" applyBorder="1" applyAlignment="1" applyProtection="1"/>
    <xf numFmtId="0" fontId="1" fillId="0" borderId="1" xfId="0" applyNumberFormat="1" applyFont="1" applyFill="1" applyBorder="1" applyAlignment="1" applyProtection="1">
      <alignment vertical="center"/>
    </xf>
    <xf numFmtId="0" fontId="1" fillId="0" borderId="2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horizontal="left" vertical="center"/>
    </xf>
    <xf numFmtId="49" fontId="1" fillId="0" borderId="1" xfId="0" applyNumberFormat="1" applyFont="1" applyFill="1" applyBorder="1" applyAlignment="1" applyProtection="1">
      <alignment horizontal="left" vertical="center"/>
    </xf>
    <xf numFmtId="49" fontId="5" fillId="2" borderId="3" xfId="0" applyNumberFormat="1" applyFont="1" applyFill="1" applyBorder="1" applyAlignment="1" applyProtection="1">
      <alignment horizontal="center" vertical="center"/>
    </xf>
    <xf numFmtId="49" fontId="7" fillId="0" borderId="4" xfId="0" applyNumberFormat="1" applyFont="1" applyFill="1" applyBorder="1" applyAlignment="1" applyProtection="1">
      <alignment horizontal="left" vertical="center"/>
    </xf>
    <xf numFmtId="49" fontId="8" fillId="0" borderId="3" xfId="0" applyNumberFormat="1" applyFont="1" applyFill="1" applyBorder="1" applyAlignment="1" applyProtection="1">
      <alignment horizontal="left" vertical="center"/>
    </xf>
    <xf numFmtId="4" fontId="8" fillId="0" borderId="3" xfId="0" applyNumberFormat="1" applyFont="1" applyFill="1" applyBorder="1" applyAlignment="1" applyProtection="1">
      <alignment horizontal="right" vertical="center"/>
    </xf>
    <xf numFmtId="49" fontId="7" fillId="0" borderId="5" xfId="0" applyNumberFormat="1" applyFont="1" applyFill="1" applyBorder="1" applyAlignment="1" applyProtection="1">
      <alignment horizontal="left" vertical="center"/>
    </xf>
    <xf numFmtId="49" fontId="8" fillId="0" borderId="3" xfId="0" applyNumberFormat="1" applyFont="1" applyFill="1" applyBorder="1" applyAlignment="1" applyProtection="1">
      <alignment horizontal="right" vertical="center"/>
    </xf>
    <xf numFmtId="0" fontId="1" fillId="0" borderId="6" xfId="0" applyNumberFormat="1" applyFont="1" applyFill="1" applyBorder="1" applyAlignment="1" applyProtection="1">
      <alignment vertical="center"/>
    </xf>
    <xf numFmtId="0" fontId="1" fillId="0" borderId="7" xfId="0" applyNumberFormat="1" applyFont="1" applyFill="1" applyBorder="1" applyAlignment="1" applyProtection="1">
      <alignment vertical="center"/>
    </xf>
    <xf numFmtId="4" fontId="8" fillId="0" borderId="8" xfId="0" applyNumberFormat="1" applyFont="1" applyFill="1" applyBorder="1" applyAlignment="1" applyProtection="1">
      <alignment horizontal="right" vertical="center"/>
    </xf>
    <xf numFmtId="0" fontId="1" fillId="0" borderId="9" xfId="0" applyNumberFormat="1" applyFont="1" applyFill="1" applyBorder="1" applyAlignment="1" applyProtection="1">
      <alignment vertical="center"/>
    </xf>
    <xf numFmtId="0" fontId="1" fillId="0" borderId="10" xfId="0" applyNumberFormat="1" applyFont="1" applyFill="1" applyBorder="1" applyAlignment="1" applyProtection="1">
      <alignment vertical="center"/>
    </xf>
    <xf numFmtId="4" fontId="7" fillId="2" borderId="11" xfId="0" applyNumberFormat="1" applyFont="1" applyFill="1" applyBorder="1" applyAlignment="1" applyProtection="1">
      <alignment horizontal="right" vertical="center"/>
    </xf>
    <xf numFmtId="0" fontId="1" fillId="0" borderId="12" xfId="0" applyNumberFormat="1" applyFont="1" applyFill="1" applyBorder="1" applyAlignment="1" applyProtection="1">
      <alignment vertical="center"/>
    </xf>
    <xf numFmtId="0" fontId="1" fillId="0" borderId="13" xfId="0" applyNumberFormat="1" applyFont="1" applyFill="1" applyBorder="1" applyAlignment="1" applyProtection="1">
      <alignment vertical="center"/>
    </xf>
    <xf numFmtId="0" fontId="1" fillId="0" borderId="14" xfId="0" applyNumberFormat="1" applyFont="1" applyFill="1" applyBorder="1" applyAlignment="1" applyProtection="1">
      <alignment vertical="center"/>
    </xf>
    <xf numFmtId="49" fontId="9" fillId="0" borderId="15" xfId="0" applyNumberFormat="1" applyFont="1" applyFill="1" applyBorder="1" applyAlignment="1" applyProtection="1">
      <alignment horizontal="left" vertical="center"/>
    </xf>
    <xf numFmtId="0" fontId="1" fillId="0" borderId="15" xfId="0" applyNumberFormat="1" applyFont="1" applyFill="1" applyBorder="1" applyAlignment="1" applyProtection="1">
      <alignment vertical="center"/>
    </xf>
    <xf numFmtId="49" fontId="3" fillId="0" borderId="16" xfId="0" applyNumberFormat="1" applyFont="1" applyFill="1" applyBorder="1" applyAlignment="1" applyProtection="1">
      <alignment horizontal="left" vertical="center"/>
    </xf>
    <xf numFmtId="49" fontId="3" fillId="0" borderId="17" xfId="0" applyNumberFormat="1" applyFont="1" applyFill="1" applyBorder="1" applyAlignment="1" applyProtection="1">
      <alignment horizontal="left" vertical="center"/>
    </xf>
    <xf numFmtId="49" fontId="3" fillId="0" borderId="18" xfId="0" applyNumberFormat="1" applyFont="1" applyFill="1" applyBorder="1" applyAlignment="1" applyProtection="1">
      <alignment horizontal="left" vertical="center"/>
    </xf>
    <xf numFmtId="49" fontId="3" fillId="0" borderId="18" xfId="0" applyNumberFormat="1" applyFont="1" applyFill="1" applyBorder="1" applyAlignment="1" applyProtection="1">
      <alignment horizontal="center" vertical="center"/>
    </xf>
    <xf numFmtId="49" fontId="3" fillId="0" borderId="19" xfId="0" applyNumberFormat="1" applyFont="1" applyFill="1" applyBorder="1" applyAlignment="1" applyProtection="1">
      <alignment horizontal="center" vertical="center"/>
    </xf>
    <xf numFmtId="49" fontId="3" fillId="3" borderId="20" xfId="0" applyNumberFormat="1" applyFont="1" applyFill="1" applyBorder="1" applyAlignment="1" applyProtection="1">
      <alignment horizontal="left" vertical="center"/>
    </xf>
    <xf numFmtId="49" fontId="3" fillId="3" borderId="15" xfId="0" applyNumberFormat="1" applyFont="1" applyFill="1" applyBorder="1" applyAlignment="1" applyProtection="1">
      <alignment horizontal="left" vertical="center"/>
    </xf>
    <xf numFmtId="4" fontId="3" fillId="3" borderId="15" xfId="0" applyNumberFormat="1" applyFont="1" applyFill="1" applyBorder="1" applyAlignment="1" applyProtection="1">
      <alignment horizontal="right" vertical="center"/>
    </xf>
    <xf numFmtId="4" fontId="3" fillId="3" borderId="9" xfId="0" applyNumberFormat="1" applyFont="1" applyFill="1" applyBorder="1" applyAlignment="1" applyProtection="1">
      <alignment horizontal="right" vertical="center"/>
    </xf>
    <xf numFmtId="4" fontId="1" fillId="0" borderId="2" xfId="0" applyNumberFormat="1" applyFont="1" applyFill="1" applyBorder="1" applyAlignment="1" applyProtection="1">
      <alignment horizontal="right" vertical="center"/>
    </xf>
    <xf numFmtId="4" fontId="1" fillId="0" borderId="0" xfId="0" applyNumberFormat="1" applyFont="1" applyFill="1" applyBorder="1" applyAlignment="1" applyProtection="1">
      <alignment horizontal="right" vertical="center"/>
    </xf>
    <xf numFmtId="49" fontId="1" fillId="0" borderId="2" xfId="0" applyNumberFormat="1" applyFont="1" applyFill="1" applyBorder="1" applyAlignment="1" applyProtection="1">
      <alignment horizontal="left" vertical="center"/>
    </xf>
    <xf numFmtId="4" fontId="1" fillId="0" borderId="10" xfId="0" applyNumberFormat="1" applyFont="1" applyFill="1" applyBorder="1" applyAlignment="1" applyProtection="1">
      <alignment horizontal="right" vertical="center"/>
    </xf>
    <xf numFmtId="49" fontId="3" fillId="3" borderId="2" xfId="0" applyNumberFormat="1" applyFont="1" applyFill="1" applyBorder="1" applyAlignment="1" applyProtection="1">
      <alignment horizontal="left" vertical="center"/>
    </xf>
    <xf numFmtId="49" fontId="3" fillId="3" borderId="0" xfId="0" applyNumberFormat="1" applyFont="1" applyFill="1" applyBorder="1" applyAlignment="1" applyProtection="1">
      <alignment horizontal="left" vertical="center"/>
    </xf>
    <xf numFmtId="4" fontId="3" fillId="3" borderId="0" xfId="0" applyNumberFormat="1" applyFont="1" applyFill="1" applyBorder="1" applyAlignment="1" applyProtection="1">
      <alignment horizontal="right" vertical="center"/>
    </xf>
    <xf numFmtId="4" fontId="3" fillId="3" borderId="10" xfId="0" applyNumberFormat="1" applyFont="1" applyFill="1" applyBorder="1" applyAlignment="1" applyProtection="1">
      <alignment horizontal="right" vertical="center"/>
    </xf>
    <xf numFmtId="49" fontId="1" fillId="0" borderId="12" xfId="0" applyNumberFormat="1" applyFont="1" applyFill="1" applyBorder="1" applyAlignment="1" applyProtection="1">
      <alignment horizontal="left" vertical="center"/>
    </xf>
    <xf numFmtId="4" fontId="1" fillId="0" borderId="1" xfId="0" applyNumberFormat="1" applyFont="1" applyFill="1" applyBorder="1" applyAlignment="1" applyProtection="1">
      <alignment horizontal="right" vertical="center"/>
    </xf>
    <xf numFmtId="4" fontId="1" fillId="0" borderId="21" xfId="0" applyNumberFormat="1" applyFont="1" applyFill="1" applyBorder="1" applyAlignment="1" applyProtection="1">
      <alignment horizontal="right" vertical="center"/>
    </xf>
    <xf numFmtId="49" fontId="3" fillId="0" borderId="6" xfId="0" applyNumberFormat="1" applyFont="1" applyFill="1" applyBorder="1" applyAlignment="1" applyProtection="1">
      <alignment horizontal="left" vertical="center"/>
    </xf>
    <xf numFmtId="4" fontId="3" fillId="0" borderId="6" xfId="0" applyNumberFormat="1" applyFont="1" applyFill="1" applyBorder="1" applyAlignment="1" applyProtection="1">
      <alignment horizontal="right" vertical="center"/>
    </xf>
    <xf numFmtId="49" fontId="3" fillId="0" borderId="22" xfId="0" applyNumberFormat="1" applyFont="1" applyFill="1" applyBorder="1" applyAlignment="1" applyProtection="1">
      <alignment horizontal="left" vertical="center"/>
    </xf>
    <xf numFmtId="49" fontId="3" fillId="0" borderId="23" xfId="0" applyNumberFormat="1" applyFont="1" applyFill="1" applyBorder="1" applyAlignment="1" applyProtection="1">
      <alignment horizontal="left" vertical="center"/>
    </xf>
    <xf numFmtId="49" fontId="3" fillId="0" borderId="23" xfId="0" applyNumberFormat="1" applyFont="1" applyFill="1" applyBorder="1" applyAlignment="1" applyProtection="1">
      <alignment horizontal="center" vertical="center"/>
    </xf>
    <xf numFmtId="49" fontId="3" fillId="0" borderId="24" xfId="0" applyNumberFormat="1" applyFont="1" applyFill="1" applyBorder="1" applyAlignment="1" applyProtection="1">
      <alignment horizontal="center" vertical="center"/>
    </xf>
    <xf numFmtId="49" fontId="3" fillId="0" borderId="25" xfId="0" applyNumberFormat="1" applyFont="1" applyFill="1" applyBorder="1" applyAlignment="1" applyProtection="1">
      <alignment horizontal="center" vertical="center"/>
    </xf>
    <xf numFmtId="49" fontId="3" fillId="2" borderId="0" xfId="0" applyNumberFormat="1" applyFont="1" applyFill="1" applyBorder="1" applyAlignment="1" applyProtection="1">
      <alignment horizontal="right" vertical="center"/>
    </xf>
    <xf numFmtId="49" fontId="3" fillId="0" borderId="0" xfId="0" applyNumberFormat="1" applyFont="1" applyFill="1" applyBorder="1" applyAlignment="1" applyProtection="1">
      <alignment horizontal="right" vertical="center"/>
    </xf>
    <xf numFmtId="49" fontId="1" fillId="0" borderId="26" xfId="0" applyNumberFormat="1" applyFont="1" applyFill="1" applyBorder="1" applyAlignment="1" applyProtection="1">
      <alignment horizontal="left" vertical="center"/>
    </xf>
    <xf numFmtId="49" fontId="1" fillId="0" borderId="27" xfId="0" applyNumberFormat="1" applyFont="1" applyFill="1" applyBorder="1" applyAlignment="1" applyProtection="1">
      <alignment horizontal="left" vertical="center"/>
    </xf>
    <xf numFmtId="49" fontId="3" fillId="0" borderId="28" xfId="0" applyNumberFormat="1" applyFont="1" applyFill="1" applyBorder="1" applyAlignment="1" applyProtection="1">
      <alignment horizontal="center" vertical="center"/>
    </xf>
    <xf numFmtId="49" fontId="3" fillId="0" borderId="29" xfId="0" applyNumberFormat="1" applyFont="1" applyFill="1" applyBorder="1" applyAlignment="1" applyProtection="1">
      <alignment horizontal="center" vertical="center"/>
    </xf>
    <xf numFmtId="49" fontId="3" fillId="0" borderId="8" xfId="0" applyNumberFormat="1" applyFont="1" applyFill="1" applyBorder="1" applyAlignment="1" applyProtection="1">
      <alignment horizontal="center" vertical="center"/>
    </xf>
    <xf numFmtId="49" fontId="3" fillId="0" borderId="30" xfId="0" applyNumberFormat="1" applyFont="1" applyFill="1" applyBorder="1" applyAlignment="1" applyProtection="1">
      <alignment horizontal="center" vertical="center"/>
    </xf>
    <xf numFmtId="49" fontId="3" fillId="0" borderId="31" xfId="0" applyNumberFormat="1" applyFont="1" applyFill="1" applyBorder="1" applyAlignment="1" applyProtection="1">
      <alignment horizontal="center" vertical="center"/>
    </xf>
    <xf numFmtId="49" fontId="1" fillId="3" borderId="20" xfId="0" applyNumberFormat="1" applyFont="1" applyFill="1" applyBorder="1" applyAlignment="1" applyProtection="1">
      <alignment horizontal="left" vertical="center"/>
    </xf>
    <xf numFmtId="49" fontId="1" fillId="3" borderId="15" xfId="0" applyNumberFormat="1" applyFont="1" applyFill="1" applyBorder="1" applyAlignment="1" applyProtection="1">
      <alignment horizontal="left" vertical="center"/>
    </xf>
    <xf numFmtId="49" fontId="3" fillId="3" borderId="15" xfId="0" applyNumberFormat="1" applyFont="1" applyFill="1" applyBorder="1" applyAlignment="1" applyProtection="1">
      <alignment horizontal="right" vertical="center"/>
    </xf>
    <xf numFmtId="49" fontId="3" fillId="3" borderId="9" xfId="0" applyNumberFormat="1" applyFont="1" applyFill="1" applyBorder="1" applyAlignment="1" applyProtection="1">
      <alignment horizontal="right" vertical="center"/>
    </xf>
    <xf numFmtId="49" fontId="1" fillId="2" borderId="2" xfId="0" applyNumberFormat="1" applyFont="1" applyFill="1" applyBorder="1" applyAlignment="1" applyProtection="1">
      <alignment horizontal="left" vertical="center"/>
    </xf>
    <xf numFmtId="49" fontId="3" fillId="2" borderId="0" xfId="0" applyNumberFormat="1" applyFont="1" applyFill="1" applyBorder="1" applyAlignment="1" applyProtection="1">
      <alignment horizontal="left" vertical="center"/>
    </xf>
    <xf numFmtId="49" fontId="1" fillId="2" borderId="0" xfId="0" applyNumberFormat="1" applyFont="1" applyFill="1" applyBorder="1" applyAlignment="1" applyProtection="1">
      <alignment horizontal="left" vertical="center"/>
    </xf>
    <xf numFmtId="4" fontId="3" fillId="2" borderId="0" xfId="0" applyNumberFormat="1" applyFont="1" applyFill="1" applyBorder="1" applyAlignment="1" applyProtection="1">
      <alignment horizontal="right" vertical="center"/>
    </xf>
    <xf numFmtId="49" fontId="3" fillId="2" borderId="10" xfId="0" applyNumberFormat="1" applyFont="1" applyFill="1" applyBorder="1" applyAlignment="1" applyProtection="1">
      <alignment horizontal="right" vertical="center"/>
    </xf>
    <xf numFmtId="49" fontId="1" fillId="0" borderId="10" xfId="0" applyNumberFormat="1" applyFont="1" applyFill="1" applyBorder="1" applyAlignment="1" applyProtection="1">
      <alignment horizontal="right" vertical="center"/>
    </xf>
    <xf numFmtId="49" fontId="1" fillId="0" borderId="0" xfId="0" applyNumberFormat="1" applyFont="1" applyFill="1" applyBorder="1" applyAlignment="1" applyProtection="1">
      <alignment horizontal="right" vertical="center"/>
    </xf>
    <xf numFmtId="49" fontId="10" fillId="0" borderId="0" xfId="0" applyNumberFormat="1" applyFont="1" applyFill="1" applyBorder="1" applyAlignment="1" applyProtection="1">
      <alignment horizontal="left" vertical="center"/>
    </xf>
    <xf numFmtId="4" fontId="10" fillId="0" borderId="0" xfId="0" applyNumberFormat="1" applyFont="1" applyFill="1" applyBorder="1" applyAlignment="1" applyProtection="1">
      <alignment horizontal="right" vertical="center"/>
    </xf>
    <xf numFmtId="49" fontId="1" fillId="3" borderId="2" xfId="0" applyNumberFormat="1" applyFont="1" applyFill="1" applyBorder="1" applyAlignment="1" applyProtection="1">
      <alignment horizontal="left" vertical="center"/>
    </xf>
    <xf numFmtId="49" fontId="1" fillId="3" borderId="0" xfId="0" applyNumberFormat="1" applyFont="1" applyFill="1" applyBorder="1" applyAlignment="1" applyProtection="1">
      <alignment horizontal="left" vertical="center"/>
    </xf>
    <xf numFmtId="49" fontId="3" fillId="3" borderId="0" xfId="0" applyNumberFormat="1" applyFont="1" applyFill="1" applyBorder="1" applyAlignment="1" applyProtection="1">
      <alignment horizontal="right" vertical="center"/>
    </xf>
    <xf numFmtId="49" fontId="3" fillId="3" borderId="10" xfId="0" applyNumberFormat="1" applyFont="1" applyFill="1" applyBorder="1" applyAlignment="1" applyProtection="1">
      <alignment horizontal="right" vertical="center"/>
    </xf>
    <xf numFmtId="49" fontId="10" fillId="0" borderId="1" xfId="0" applyNumberFormat="1" applyFont="1" applyFill="1" applyBorder="1" applyAlignment="1" applyProtection="1">
      <alignment horizontal="left" vertical="center"/>
    </xf>
    <xf numFmtId="4" fontId="10" fillId="0" borderId="1" xfId="0" applyNumberFormat="1" applyFont="1" applyFill="1" applyBorder="1" applyAlignment="1" applyProtection="1">
      <alignment horizontal="right" vertical="center"/>
    </xf>
    <xf numFmtId="0" fontId="1" fillId="0" borderId="21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horizontal="left" vertical="center"/>
    </xf>
    <xf numFmtId="0" fontId="1" fillId="0" borderId="0" xfId="0" applyNumberFormat="1" applyFont="1" applyFill="1" applyBorder="1" applyAlignment="1" applyProtection="1">
      <alignment horizontal="left" vertical="center" wrapText="1"/>
    </xf>
    <xf numFmtId="49" fontId="8" fillId="0" borderId="35" xfId="0" applyNumberFormat="1" applyFont="1" applyFill="1" applyBorder="1" applyAlignment="1" applyProtection="1">
      <alignment horizontal="left" vertical="center"/>
    </xf>
    <xf numFmtId="49" fontId="8" fillId="0" borderId="31" xfId="0" applyNumberFormat="1" applyFont="1" applyFill="1" applyBorder="1" applyAlignment="1" applyProtection="1">
      <alignment horizontal="left" vertical="center"/>
    </xf>
    <xf numFmtId="49" fontId="7" fillId="2" borderId="34" xfId="0" applyNumberFormat="1" applyFont="1" applyFill="1" applyBorder="1" applyAlignment="1" applyProtection="1">
      <alignment horizontal="left" vertical="center"/>
    </xf>
    <xf numFmtId="49" fontId="8" fillId="0" borderId="25" xfId="0" applyNumberFormat="1" applyFont="1" applyFill="1" applyBorder="1" applyAlignment="1" applyProtection="1">
      <alignment horizontal="left" vertical="center"/>
    </xf>
    <xf numFmtId="49" fontId="7" fillId="0" borderId="3" xfId="0" applyNumberFormat="1" applyFont="1" applyFill="1" applyBorder="1" applyAlignment="1" applyProtection="1">
      <alignment horizontal="left" vertical="center"/>
    </xf>
    <xf numFmtId="49" fontId="8" fillId="0" borderId="3" xfId="0" applyNumberFormat="1" applyFont="1" applyFill="1" applyBorder="1" applyAlignment="1" applyProtection="1">
      <alignment horizontal="left" vertical="center"/>
    </xf>
    <xf numFmtId="49" fontId="4" fillId="0" borderId="33" xfId="0" applyNumberFormat="1" applyFont="1" applyFill="1" applyBorder="1" applyAlignment="1" applyProtection="1">
      <alignment horizontal="center" vertical="center"/>
    </xf>
    <xf numFmtId="49" fontId="6" fillId="0" borderId="3" xfId="0" applyNumberFormat="1" applyFont="1" applyFill="1" applyBorder="1" applyAlignment="1" applyProtection="1">
      <alignment horizontal="left" vertical="center"/>
    </xf>
    <xf numFmtId="0" fontId="1" fillId="0" borderId="12" xfId="0" applyNumberFormat="1" applyFont="1" applyFill="1" applyBorder="1" applyAlignment="1" applyProtection="1">
      <alignment horizontal="left" vertical="center" wrapText="1"/>
    </xf>
    <xf numFmtId="0" fontId="1" fillId="0" borderId="1" xfId="0" applyNumberFormat="1" applyFont="1" applyFill="1" applyBorder="1" applyAlignment="1" applyProtection="1">
      <alignment horizontal="left" vertical="center" wrapText="1"/>
    </xf>
    <xf numFmtId="49" fontId="1" fillId="0" borderId="1" xfId="0" applyNumberFormat="1" applyFont="1" applyFill="1" applyBorder="1" applyAlignment="1" applyProtection="1">
      <alignment horizontal="left" vertical="center"/>
    </xf>
    <xf numFmtId="0" fontId="1" fillId="0" borderId="21" xfId="0" applyNumberFormat="1" applyFont="1" applyFill="1" applyBorder="1" applyAlignment="1" applyProtection="1">
      <alignment horizontal="left" vertical="center" wrapText="1"/>
    </xf>
    <xf numFmtId="0" fontId="1" fillId="0" borderId="2" xfId="0" applyNumberFormat="1" applyFont="1" applyFill="1" applyBorder="1" applyAlignment="1" applyProtection="1">
      <alignment horizontal="left" vertical="center" wrapText="1"/>
    </xf>
    <xf numFmtId="49" fontId="1" fillId="0" borderId="0" xfId="0" applyNumberFormat="1" applyFont="1" applyFill="1" applyBorder="1" applyAlignment="1" applyProtection="1">
      <alignment horizontal="left" vertical="center"/>
    </xf>
    <xf numFmtId="49" fontId="1" fillId="0" borderId="10" xfId="0" applyNumberFormat="1" applyFont="1" applyFill="1" applyBorder="1" applyAlignment="1" applyProtection="1">
      <alignment horizontal="left" vertical="center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1" fillId="0" borderId="32" xfId="0" applyNumberFormat="1" applyFont="1" applyFill="1" applyBorder="1" applyAlignment="1" applyProtection="1">
      <alignment horizontal="left" vertical="center" wrapText="1"/>
    </xf>
    <xf numFmtId="0" fontId="3" fillId="0" borderId="6" xfId="0" applyNumberFormat="1" applyFont="1" applyFill="1" applyBorder="1" applyAlignment="1" applyProtection="1">
      <alignment horizontal="left" vertical="center" wrapText="1"/>
    </xf>
    <xf numFmtId="0" fontId="1" fillId="0" borderId="6" xfId="0" applyNumberFormat="1" applyFont="1" applyFill="1" applyBorder="1" applyAlignment="1" applyProtection="1">
      <alignment horizontal="left" vertical="center" wrapText="1"/>
    </xf>
    <xf numFmtId="49" fontId="1" fillId="0" borderId="7" xfId="0" applyNumberFormat="1" applyFont="1" applyFill="1" applyBorder="1" applyAlignment="1" applyProtection="1">
      <alignment horizontal="left" vertical="center"/>
    </xf>
    <xf numFmtId="0" fontId="1" fillId="0" borderId="36" xfId="0" applyNumberFormat="1" applyFont="1" applyFill="1" applyBorder="1" applyAlignment="1" applyProtection="1">
      <alignment horizontal="left" vertical="center" wrapText="1"/>
    </xf>
    <xf numFmtId="0" fontId="1" fillId="0" borderId="37" xfId="0" applyNumberFormat="1" applyFont="1" applyFill="1" applyBorder="1" applyAlignment="1" applyProtection="1">
      <alignment horizontal="left" vertical="center" wrapText="1"/>
    </xf>
    <xf numFmtId="49" fontId="1" fillId="0" borderId="37" xfId="0" applyNumberFormat="1" applyFont="1" applyFill="1" applyBorder="1" applyAlignment="1" applyProtection="1">
      <alignment horizontal="left" vertical="center"/>
    </xf>
    <xf numFmtId="0" fontId="1" fillId="0" borderId="38" xfId="0" applyNumberFormat="1" applyFont="1" applyFill="1" applyBorder="1" applyAlignment="1" applyProtection="1">
      <alignment horizontal="left" vertical="center" wrapText="1"/>
    </xf>
    <xf numFmtId="0" fontId="1" fillId="0" borderId="10" xfId="0" applyNumberFormat="1" applyFont="1" applyFill="1" applyBorder="1" applyAlignment="1" applyProtection="1">
      <alignment horizontal="left" vertical="center" wrapText="1"/>
    </xf>
    <xf numFmtId="49" fontId="2" fillId="0" borderId="1" xfId="0" applyNumberFormat="1" applyFont="1" applyFill="1" applyBorder="1" applyAlignment="1" applyProtection="1">
      <alignment horizontal="center"/>
    </xf>
    <xf numFmtId="49" fontId="1" fillId="0" borderId="6" xfId="0" applyNumberFormat="1" applyFont="1" applyFill="1" applyBorder="1" applyAlignment="1" applyProtection="1">
      <alignment horizontal="left" vertical="center"/>
    </xf>
    <xf numFmtId="0" fontId="1" fillId="0" borderId="7" xfId="0" applyNumberFormat="1" applyFont="1" applyFill="1" applyBorder="1" applyAlignment="1" applyProtection="1">
      <alignment horizontal="left" vertical="center" wrapText="1"/>
    </xf>
    <xf numFmtId="49" fontId="3" fillId="2" borderId="0" xfId="0" applyNumberFormat="1" applyFont="1" applyFill="1" applyBorder="1" applyAlignment="1" applyProtection="1">
      <alignment horizontal="left" vertical="center"/>
    </xf>
    <xf numFmtId="49" fontId="3" fillId="0" borderId="6" xfId="0" applyNumberFormat="1" applyFont="1" applyFill="1" applyBorder="1" applyAlignment="1" applyProtection="1">
      <alignment horizontal="left" vertical="center"/>
    </xf>
    <xf numFmtId="49" fontId="3" fillId="3" borderId="0" xfId="0" applyNumberFormat="1" applyFont="1" applyFill="1" applyBorder="1" applyAlignment="1" applyProtection="1">
      <alignment horizontal="left" vertical="center"/>
    </xf>
    <xf numFmtId="49" fontId="3" fillId="0" borderId="23" xfId="0" applyNumberFormat="1" applyFont="1" applyFill="1" applyBorder="1" applyAlignment="1" applyProtection="1">
      <alignment horizontal="left" vertical="center"/>
    </xf>
    <xf numFmtId="49" fontId="3" fillId="0" borderId="39" xfId="0" applyNumberFormat="1" applyFont="1" applyFill="1" applyBorder="1" applyAlignment="1" applyProtection="1">
      <alignment horizontal="center" vertical="center"/>
    </xf>
    <xf numFmtId="49" fontId="3" fillId="0" borderId="27" xfId="0" applyNumberFormat="1" applyFont="1" applyFill="1" applyBorder="1" applyAlignment="1" applyProtection="1">
      <alignment horizontal="left" vertical="center"/>
    </xf>
    <xf numFmtId="49" fontId="3" fillId="3" borderId="15" xfId="0" applyNumberFormat="1" applyFont="1" applyFill="1" applyBorder="1" applyAlignment="1" applyProtection="1">
      <alignment horizontal="left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7"/>
  <sheetViews>
    <sheetView tabSelected="1" workbookViewId="0"/>
  </sheetViews>
  <sheetFormatPr defaultColWidth="11.5546875" defaultRowHeight="13.2" x14ac:dyDescent="0.25"/>
  <cols>
    <col min="1" max="1" width="11.44140625" style="1" customWidth="1"/>
    <col min="2" max="2" width="12.88671875" style="1" customWidth="1"/>
    <col min="3" max="3" width="22.88671875" style="1" customWidth="1"/>
    <col min="4" max="4" width="10" style="1" customWidth="1"/>
    <col min="5" max="5" width="14" style="1" customWidth="1"/>
    <col min="6" max="6" width="22.88671875" style="1" customWidth="1"/>
    <col min="7" max="7" width="11.44140625" style="1" customWidth="1"/>
    <col min="8" max="8" width="12.88671875" style="1" customWidth="1"/>
    <col min="9" max="9" width="22.88671875" style="1" customWidth="1"/>
  </cols>
  <sheetData>
    <row r="1" spans="1:10" ht="28.35" customHeight="1" x14ac:dyDescent="0.25">
      <c r="A1" s="2"/>
      <c r="B1" s="3"/>
      <c r="C1" s="97" t="s">
        <v>0</v>
      </c>
      <c r="D1" s="97"/>
      <c r="E1" s="97"/>
      <c r="F1" s="97"/>
      <c r="G1" s="97"/>
      <c r="H1" s="97"/>
      <c r="I1" s="97"/>
    </row>
    <row r="2" spans="1:10" ht="12.75" customHeight="1" x14ac:dyDescent="0.25">
      <c r="A2" s="98" t="s">
        <v>1</v>
      </c>
      <c r="B2" s="98"/>
      <c r="C2" s="99" t="str">
        <f>'Stavební rozpočet'!D2</f>
        <v>Rekonstrukce vodovodní přípojky pro objekt 1.ZŠ - Dr. E. beneše 1, Šumperk</v>
      </c>
      <c r="D2" s="99"/>
      <c r="E2" s="100" t="s">
        <v>2</v>
      </c>
      <c r="F2" s="100" t="str">
        <f>'Stavební rozpočet'!J2</f>
        <v>Město Šumperk</v>
      </c>
      <c r="G2" s="100"/>
      <c r="H2" s="100" t="s">
        <v>3</v>
      </c>
      <c r="I2" s="101" t="s">
        <v>4</v>
      </c>
      <c r="J2" s="4"/>
    </row>
    <row r="3" spans="1:10" ht="25.65" customHeight="1" x14ac:dyDescent="0.25">
      <c r="A3" s="98"/>
      <c r="B3" s="98"/>
      <c r="C3" s="99"/>
      <c r="D3" s="99"/>
      <c r="E3" s="100"/>
      <c r="F3" s="100"/>
      <c r="G3" s="100"/>
      <c r="H3" s="100"/>
      <c r="I3" s="101"/>
      <c r="J3" s="4"/>
    </row>
    <row r="4" spans="1:10" ht="12.75" customHeight="1" x14ac:dyDescent="0.25">
      <c r="A4" s="94" t="s">
        <v>5</v>
      </c>
      <c r="B4" s="94"/>
      <c r="C4" s="81" t="str">
        <f>'Stavební rozpočet'!D4</f>
        <v>Vodovodní přípojka a přívod vody</v>
      </c>
      <c r="D4" s="81"/>
      <c r="E4" s="81" t="s">
        <v>6</v>
      </c>
      <c r="F4" s="81" t="str">
        <f>'Stavební rozpočet'!J4</f>
        <v>Ing. Jan Růžička</v>
      </c>
      <c r="G4" s="81"/>
      <c r="H4" s="81" t="s">
        <v>3</v>
      </c>
      <c r="I4" s="96" t="s">
        <v>7</v>
      </c>
      <c r="J4" s="4"/>
    </row>
    <row r="5" spans="1:10" x14ac:dyDescent="0.25">
      <c r="A5" s="94"/>
      <c r="B5" s="94"/>
      <c r="C5" s="81"/>
      <c r="D5" s="81"/>
      <c r="E5" s="81"/>
      <c r="F5" s="81"/>
      <c r="G5" s="81"/>
      <c r="H5" s="81"/>
      <c r="I5" s="96"/>
      <c r="J5" s="4"/>
    </row>
    <row r="6" spans="1:10" ht="12.75" customHeight="1" x14ac:dyDescent="0.25">
      <c r="A6" s="94" t="s">
        <v>8</v>
      </c>
      <c r="B6" s="94"/>
      <c r="C6" s="81" t="str">
        <f>'Stavební rozpočet'!D6</f>
        <v>Šumperk</v>
      </c>
      <c r="D6" s="81"/>
      <c r="E6" s="81" t="s">
        <v>9</v>
      </c>
      <c r="F6" s="81" t="str">
        <f>'Stavební rozpočet'!J6</f>
        <v> </v>
      </c>
      <c r="G6" s="81"/>
      <c r="H6" s="81" t="s">
        <v>3</v>
      </c>
      <c r="I6" s="96"/>
      <c r="J6" s="4"/>
    </row>
    <row r="7" spans="1:10" x14ac:dyDescent="0.25">
      <c r="A7" s="94"/>
      <c r="B7" s="94"/>
      <c r="C7" s="81"/>
      <c r="D7" s="81"/>
      <c r="E7" s="81"/>
      <c r="F7" s="81"/>
      <c r="G7" s="81"/>
      <c r="H7" s="81"/>
      <c r="I7" s="96"/>
      <c r="J7" s="4"/>
    </row>
    <row r="8" spans="1:10" ht="12.75" customHeight="1" x14ac:dyDescent="0.25">
      <c r="A8" s="94" t="s">
        <v>10</v>
      </c>
      <c r="B8" s="94"/>
      <c r="C8" s="81" t="str">
        <f>'Stavební rozpočet'!H4</f>
        <v xml:space="preserve"> </v>
      </c>
      <c r="D8" s="81"/>
      <c r="E8" s="81" t="s">
        <v>11</v>
      </c>
      <c r="F8" s="81" t="str">
        <f>'Stavební rozpočet'!H6</f>
        <v xml:space="preserve"> </v>
      </c>
      <c r="G8" s="81"/>
      <c r="H8" s="95" t="s">
        <v>12</v>
      </c>
      <c r="I8" s="96" t="s">
        <v>13</v>
      </c>
      <c r="J8" s="4"/>
    </row>
    <row r="9" spans="1:10" x14ac:dyDescent="0.25">
      <c r="A9" s="94"/>
      <c r="B9" s="94"/>
      <c r="C9" s="81"/>
      <c r="D9" s="81"/>
      <c r="E9" s="81"/>
      <c r="F9" s="81"/>
      <c r="G9" s="81"/>
      <c r="H9" s="95"/>
      <c r="I9" s="96"/>
      <c r="J9" s="4"/>
    </row>
    <row r="10" spans="1:10" ht="12.75" customHeight="1" x14ac:dyDescent="0.25">
      <c r="A10" s="90" t="s">
        <v>14</v>
      </c>
      <c r="B10" s="90"/>
      <c r="C10" s="91" t="str">
        <f>'Stavební rozpočet'!D8</f>
        <v xml:space="preserve"> </v>
      </c>
      <c r="D10" s="91"/>
      <c r="E10" s="91" t="s">
        <v>15</v>
      </c>
      <c r="F10" s="91" t="str">
        <f>'Stavební rozpočet'!J8</f>
        <v>Ing. Jan Růžička</v>
      </c>
      <c r="G10" s="91"/>
      <c r="H10" s="92" t="s">
        <v>16</v>
      </c>
      <c r="I10" s="93" t="str">
        <f>'Stavební rozpočet'!H8</f>
        <v>13.12.2021</v>
      </c>
      <c r="J10" s="4"/>
    </row>
    <row r="11" spans="1:10" x14ac:dyDescent="0.25">
      <c r="A11" s="90"/>
      <c r="B11" s="90"/>
      <c r="C11" s="91"/>
      <c r="D11" s="91"/>
      <c r="E11" s="91"/>
      <c r="F11" s="91"/>
      <c r="G11" s="91"/>
      <c r="H11" s="92"/>
      <c r="I11" s="93"/>
      <c r="J11" s="4"/>
    </row>
    <row r="12" spans="1:10" ht="23.4" customHeight="1" x14ac:dyDescent="0.25">
      <c r="A12" s="88" t="s">
        <v>17</v>
      </c>
      <c r="B12" s="88"/>
      <c r="C12" s="88"/>
      <c r="D12" s="88"/>
      <c r="E12" s="88"/>
      <c r="F12" s="88"/>
      <c r="G12" s="88"/>
      <c r="H12" s="88"/>
      <c r="I12" s="88"/>
    </row>
    <row r="13" spans="1:10" ht="26.4" customHeight="1" x14ac:dyDescent="0.25">
      <c r="A13" s="7" t="s">
        <v>18</v>
      </c>
      <c r="B13" s="89" t="s">
        <v>19</v>
      </c>
      <c r="C13" s="89"/>
      <c r="D13" s="7" t="s">
        <v>20</v>
      </c>
      <c r="E13" s="89" t="s">
        <v>21</v>
      </c>
      <c r="F13" s="89"/>
      <c r="G13" s="7" t="s">
        <v>22</v>
      </c>
      <c r="H13" s="89" t="s">
        <v>23</v>
      </c>
      <c r="I13" s="89"/>
      <c r="J13" s="4"/>
    </row>
    <row r="14" spans="1:10" ht="15.15" customHeight="1" x14ac:dyDescent="0.25">
      <c r="A14" s="8" t="s">
        <v>24</v>
      </c>
      <c r="B14" s="9" t="s">
        <v>25</v>
      </c>
      <c r="C14" s="10">
        <f>SUM('Stavební rozpočet'!AB12:AB164)</f>
        <v>0</v>
      </c>
      <c r="D14" s="87" t="s">
        <v>26</v>
      </c>
      <c r="E14" s="87"/>
      <c r="F14" s="10">
        <v>0</v>
      </c>
      <c r="G14" s="87" t="s">
        <v>27</v>
      </c>
      <c r="H14" s="87"/>
      <c r="I14" s="10">
        <v>0</v>
      </c>
      <c r="J14" s="4"/>
    </row>
    <row r="15" spans="1:10" ht="15.15" customHeight="1" x14ac:dyDescent="0.25">
      <c r="A15" s="11"/>
      <c r="B15" s="9" t="s">
        <v>28</v>
      </c>
      <c r="C15" s="10">
        <f>SUM('Stavební rozpočet'!AC12:AC164)</f>
        <v>0</v>
      </c>
      <c r="D15" s="87" t="s">
        <v>29</v>
      </c>
      <c r="E15" s="87"/>
      <c r="F15" s="10">
        <v>0</v>
      </c>
      <c r="G15" s="87" t="s">
        <v>30</v>
      </c>
      <c r="H15" s="87"/>
      <c r="I15" s="10">
        <v>0</v>
      </c>
      <c r="J15" s="4"/>
    </row>
    <row r="16" spans="1:10" ht="15.15" customHeight="1" x14ac:dyDescent="0.25">
      <c r="A16" s="8" t="s">
        <v>31</v>
      </c>
      <c r="B16" s="9" t="s">
        <v>25</v>
      </c>
      <c r="C16" s="10">
        <f>SUM('Stavební rozpočet'!AD12:AD164)</f>
        <v>0</v>
      </c>
      <c r="D16" s="87" t="s">
        <v>32</v>
      </c>
      <c r="E16" s="87"/>
      <c r="F16" s="10">
        <v>0</v>
      </c>
      <c r="G16" s="87" t="s">
        <v>33</v>
      </c>
      <c r="H16" s="87"/>
      <c r="I16" s="10">
        <v>0</v>
      </c>
      <c r="J16" s="4"/>
    </row>
    <row r="17" spans="1:10" ht="15.15" customHeight="1" x14ac:dyDescent="0.25">
      <c r="A17" s="11"/>
      <c r="B17" s="9" t="s">
        <v>28</v>
      </c>
      <c r="C17" s="10">
        <f>SUM('Stavební rozpočet'!AE12:AE164)</f>
        <v>0</v>
      </c>
      <c r="D17" s="87"/>
      <c r="E17" s="87"/>
      <c r="F17" s="12"/>
      <c r="G17" s="87" t="s">
        <v>34</v>
      </c>
      <c r="H17" s="87"/>
      <c r="I17" s="10">
        <v>0</v>
      </c>
      <c r="J17" s="4"/>
    </row>
    <row r="18" spans="1:10" ht="15.15" customHeight="1" x14ac:dyDescent="0.25">
      <c r="A18" s="8" t="s">
        <v>35</v>
      </c>
      <c r="B18" s="9" t="s">
        <v>25</v>
      </c>
      <c r="C18" s="10">
        <f>SUM('Stavební rozpočet'!AF12:AF164)</f>
        <v>0</v>
      </c>
      <c r="D18" s="87"/>
      <c r="E18" s="87"/>
      <c r="F18" s="12"/>
      <c r="G18" s="87" t="s">
        <v>36</v>
      </c>
      <c r="H18" s="87"/>
      <c r="I18" s="10">
        <v>0</v>
      </c>
      <c r="J18" s="4"/>
    </row>
    <row r="19" spans="1:10" ht="15.15" customHeight="1" x14ac:dyDescent="0.25">
      <c r="A19" s="11"/>
      <c r="B19" s="9" t="s">
        <v>28</v>
      </c>
      <c r="C19" s="10">
        <f>SUM('Stavební rozpočet'!AG12:AG164)</f>
        <v>0</v>
      </c>
      <c r="D19" s="87"/>
      <c r="E19" s="87"/>
      <c r="F19" s="12"/>
      <c r="G19" s="87" t="s">
        <v>37</v>
      </c>
      <c r="H19" s="87"/>
      <c r="I19" s="10">
        <v>0</v>
      </c>
      <c r="J19" s="4"/>
    </row>
    <row r="20" spans="1:10" ht="15.15" customHeight="1" x14ac:dyDescent="0.25">
      <c r="A20" s="86" t="s">
        <v>38</v>
      </c>
      <c r="B20" s="86"/>
      <c r="C20" s="10">
        <f>SUM('Stavební rozpočet'!AH12:AH164)</f>
        <v>0</v>
      </c>
      <c r="D20" s="87"/>
      <c r="E20" s="87"/>
      <c r="F20" s="12"/>
      <c r="G20" s="87"/>
      <c r="H20" s="87"/>
      <c r="I20" s="12"/>
      <c r="J20" s="4"/>
    </row>
    <row r="21" spans="1:10" ht="15.15" customHeight="1" x14ac:dyDescent="0.25">
      <c r="A21" s="86" t="s">
        <v>39</v>
      </c>
      <c r="B21" s="86"/>
      <c r="C21" s="10">
        <f>SUM('Stavební rozpočet'!Z12:Z164)</f>
        <v>0</v>
      </c>
      <c r="D21" s="87"/>
      <c r="E21" s="87"/>
      <c r="F21" s="12"/>
      <c r="G21" s="87"/>
      <c r="H21" s="87"/>
      <c r="I21" s="12"/>
      <c r="J21" s="4"/>
    </row>
    <row r="22" spans="1:10" ht="16.649999999999999" customHeight="1" x14ac:dyDescent="0.25">
      <c r="A22" s="86" t="s">
        <v>40</v>
      </c>
      <c r="B22" s="86"/>
      <c r="C22" s="10">
        <f>SUM(C14:C21)</f>
        <v>0</v>
      </c>
      <c r="D22" s="86" t="s">
        <v>41</v>
      </c>
      <c r="E22" s="86"/>
      <c r="F22" s="10">
        <f>SUM(F14:F21)</f>
        <v>0</v>
      </c>
      <c r="G22" s="86" t="s">
        <v>42</v>
      </c>
      <c r="H22" s="86"/>
      <c r="I22" s="10">
        <f>SUM(I14:I21)</f>
        <v>0</v>
      </c>
      <c r="J22" s="4"/>
    </row>
    <row r="23" spans="1:10" ht="15.15" customHeight="1" x14ac:dyDescent="0.25">
      <c r="A23" s="13"/>
      <c r="B23" s="13"/>
      <c r="C23" s="14"/>
      <c r="D23" s="86" t="s">
        <v>43</v>
      </c>
      <c r="E23" s="86"/>
      <c r="F23" s="15">
        <v>0</v>
      </c>
      <c r="G23" s="86" t="s">
        <v>44</v>
      </c>
      <c r="H23" s="86"/>
      <c r="I23" s="10">
        <v>0</v>
      </c>
      <c r="J23" s="4"/>
    </row>
    <row r="24" spans="1:10" ht="15.15" customHeight="1" x14ac:dyDescent="0.25">
      <c r="D24" s="13"/>
      <c r="E24" s="13"/>
      <c r="F24" s="16"/>
      <c r="G24" s="86" t="s">
        <v>45</v>
      </c>
      <c r="H24" s="86"/>
      <c r="I24" s="10">
        <v>0</v>
      </c>
      <c r="J24" s="4"/>
    </row>
    <row r="25" spans="1:10" ht="15.15" customHeight="1" x14ac:dyDescent="0.25">
      <c r="F25" s="17"/>
      <c r="G25" s="86" t="s">
        <v>46</v>
      </c>
      <c r="H25" s="86"/>
      <c r="I25" s="10">
        <v>0</v>
      </c>
      <c r="J25" s="4"/>
    </row>
    <row r="26" spans="1:10" x14ac:dyDescent="0.25">
      <c r="A26" s="3"/>
      <c r="B26" s="3"/>
      <c r="C26" s="3"/>
      <c r="G26" s="13"/>
      <c r="H26" s="13"/>
      <c r="I26" s="13"/>
    </row>
    <row r="27" spans="1:10" ht="15.15" customHeight="1" x14ac:dyDescent="0.25">
      <c r="A27" s="84" t="s">
        <v>47</v>
      </c>
      <c r="B27" s="84"/>
      <c r="C27" s="18">
        <f>SUM('Stavební rozpočet'!AJ12:AJ164)</f>
        <v>0</v>
      </c>
      <c r="D27" s="19"/>
      <c r="E27" s="3"/>
      <c r="F27" s="3"/>
      <c r="G27" s="3"/>
      <c r="H27" s="3"/>
      <c r="I27" s="3"/>
    </row>
    <row r="28" spans="1:10" ht="15.15" customHeight="1" x14ac:dyDescent="0.25">
      <c r="A28" s="84" t="s">
        <v>48</v>
      </c>
      <c r="B28" s="84"/>
      <c r="C28" s="18">
        <f>SUM('Stavební rozpočet'!AK12:AK164)</f>
        <v>0</v>
      </c>
      <c r="D28" s="84" t="s">
        <v>49</v>
      </c>
      <c r="E28" s="84"/>
      <c r="F28" s="18">
        <f>ROUND(C28*(15/100),2)</f>
        <v>0</v>
      </c>
      <c r="G28" s="84" t="s">
        <v>50</v>
      </c>
      <c r="H28" s="84"/>
      <c r="I28" s="18">
        <f>SUM(C27:C29)</f>
        <v>0</v>
      </c>
      <c r="J28" s="4"/>
    </row>
    <row r="29" spans="1:10" ht="15.15" customHeight="1" x14ac:dyDescent="0.25">
      <c r="A29" s="84" t="s">
        <v>51</v>
      </c>
      <c r="B29" s="84"/>
      <c r="C29" s="18">
        <f>SUM('Stavební rozpočet'!AL12:AL164)+(F22+I22+F23+I23+I24+I25)</f>
        <v>0</v>
      </c>
      <c r="D29" s="84" t="s">
        <v>52</v>
      </c>
      <c r="E29" s="84"/>
      <c r="F29" s="18">
        <f>ROUND(C29*(21/100),2)</f>
        <v>0</v>
      </c>
      <c r="G29" s="84" t="s">
        <v>53</v>
      </c>
      <c r="H29" s="84"/>
      <c r="I29" s="18">
        <f>SUM(F28:F29)+I28</f>
        <v>0</v>
      </c>
      <c r="J29" s="4"/>
    </row>
    <row r="30" spans="1:10" x14ac:dyDescent="0.25">
      <c r="A30" s="20"/>
      <c r="B30" s="20"/>
      <c r="C30" s="20"/>
      <c r="D30" s="20"/>
      <c r="E30" s="20"/>
      <c r="F30" s="20"/>
      <c r="G30" s="20"/>
      <c r="H30" s="20"/>
      <c r="I30" s="20"/>
    </row>
    <row r="31" spans="1:10" ht="14.4" customHeight="1" x14ac:dyDescent="0.25">
      <c r="A31" s="85" t="s">
        <v>54</v>
      </c>
      <c r="B31" s="85"/>
      <c r="C31" s="85"/>
      <c r="D31" s="85" t="s">
        <v>55</v>
      </c>
      <c r="E31" s="85"/>
      <c r="F31" s="85"/>
      <c r="G31" s="85" t="s">
        <v>56</v>
      </c>
      <c r="H31" s="85"/>
      <c r="I31" s="85"/>
      <c r="J31" s="21"/>
    </row>
    <row r="32" spans="1:10" ht="14.4" customHeight="1" x14ac:dyDescent="0.25">
      <c r="A32" s="82"/>
      <c r="B32" s="82"/>
      <c r="C32" s="82"/>
      <c r="D32" s="82"/>
      <c r="E32" s="82"/>
      <c r="F32" s="82"/>
      <c r="G32" s="82"/>
      <c r="H32" s="82"/>
      <c r="I32" s="82"/>
      <c r="J32" s="21"/>
    </row>
    <row r="33" spans="1:10" ht="14.4" customHeight="1" x14ac:dyDescent="0.25">
      <c r="A33" s="82"/>
      <c r="B33" s="82"/>
      <c r="C33" s="82"/>
      <c r="D33" s="82"/>
      <c r="E33" s="82"/>
      <c r="F33" s="82"/>
      <c r="G33" s="82"/>
      <c r="H33" s="82"/>
      <c r="I33" s="82"/>
      <c r="J33" s="21"/>
    </row>
    <row r="34" spans="1:10" ht="14.4" customHeight="1" x14ac:dyDescent="0.25">
      <c r="A34" s="82"/>
      <c r="B34" s="82"/>
      <c r="C34" s="82"/>
      <c r="D34" s="82"/>
      <c r="E34" s="82"/>
      <c r="F34" s="82"/>
      <c r="G34" s="82"/>
      <c r="H34" s="82"/>
      <c r="I34" s="82"/>
      <c r="J34" s="21"/>
    </row>
    <row r="35" spans="1:10" ht="14.4" customHeight="1" x14ac:dyDescent="0.25">
      <c r="A35" s="83" t="s">
        <v>57</v>
      </c>
      <c r="B35" s="83"/>
      <c r="C35" s="83"/>
      <c r="D35" s="83" t="s">
        <v>57</v>
      </c>
      <c r="E35" s="83"/>
      <c r="F35" s="83"/>
      <c r="G35" s="83" t="s">
        <v>57</v>
      </c>
      <c r="H35" s="83"/>
      <c r="I35" s="83"/>
      <c r="J35" s="21"/>
    </row>
    <row r="36" spans="1:10" ht="11.25" customHeight="1" x14ac:dyDescent="0.25">
      <c r="A36" s="22" t="s">
        <v>58</v>
      </c>
      <c r="B36" s="23"/>
      <c r="C36" s="23"/>
      <c r="D36" s="23"/>
      <c r="E36" s="23"/>
      <c r="F36" s="23"/>
      <c r="G36" s="23"/>
      <c r="H36" s="23"/>
      <c r="I36" s="23"/>
    </row>
    <row r="37" spans="1:10" ht="12.75" customHeight="1" x14ac:dyDescent="0.25">
      <c r="A37" s="81" t="s">
        <v>59</v>
      </c>
      <c r="B37" s="81"/>
      <c r="C37" s="81"/>
      <c r="D37" s="81"/>
      <c r="E37" s="81"/>
      <c r="F37" s="81"/>
      <c r="G37" s="81"/>
      <c r="H37" s="81"/>
      <c r="I37" s="81"/>
    </row>
  </sheetData>
  <sheetProtection selectLockedCells="1" selectUnlockedCells="1"/>
  <mergeCells count="83">
    <mergeCell ref="C1:I1"/>
    <mergeCell ref="A2:B3"/>
    <mergeCell ref="C2:D3"/>
    <mergeCell ref="E2:E3"/>
    <mergeCell ref="F2:G3"/>
    <mergeCell ref="H2:H3"/>
    <mergeCell ref="I2:I3"/>
    <mergeCell ref="A4:B5"/>
    <mergeCell ref="C4:D5"/>
    <mergeCell ref="E4:E5"/>
    <mergeCell ref="F4:G5"/>
    <mergeCell ref="H4:H5"/>
    <mergeCell ref="I4:I5"/>
    <mergeCell ref="A6:B7"/>
    <mergeCell ref="C6:D7"/>
    <mergeCell ref="E6:E7"/>
    <mergeCell ref="F6:G7"/>
    <mergeCell ref="H6:H7"/>
    <mergeCell ref="I6:I7"/>
    <mergeCell ref="A8:B9"/>
    <mergeCell ref="C8:D9"/>
    <mergeCell ref="E8:E9"/>
    <mergeCell ref="F8:G9"/>
    <mergeCell ref="H8:H9"/>
    <mergeCell ref="I8:I9"/>
    <mergeCell ref="A10:B11"/>
    <mergeCell ref="C10:D11"/>
    <mergeCell ref="E10:E11"/>
    <mergeCell ref="F10:G11"/>
    <mergeCell ref="H10:H11"/>
    <mergeCell ref="I10:I11"/>
    <mergeCell ref="A12:I12"/>
    <mergeCell ref="B13:C13"/>
    <mergeCell ref="E13:F13"/>
    <mergeCell ref="H13:I13"/>
    <mergeCell ref="D14:E14"/>
    <mergeCell ref="G14:H14"/>
    <mergeCell ref="D15:E15"/>
    <mergeCell ref="G15:H15"/>
    <mergeCell ref="D16:E16"/>
    <mergeCell ref="G16:H16"/>
    <mergeCell ref="D17:E17"/>
    <mergeCell ref="G17:H17"/>
    <mergeCell ref="D18:E18"/>
    <mergeCell ref="G18:H18"/>
    <mergeCell ref="D19:E19"/>
    <mergeCell ref="G19:H19"/>
    <mergeCell ref="A20:B20"/>
    <mergeCell ref="D20:E20"/>
    <mergeCell ref="G20:H20"/>
    <mergeCell ref="A21:B21"/>
    <mergeCell ref="D21:E21"/>
    <mergeCell ref="G21:H21"/>
    <mergeCell ref="A22:B22"/>
    <mergeCell ref="D22:E22"/>
    <mergeCell ref="G22:H22"/>
    <mergeCell ref="D23:E23"/>
    <mergeCell ref="G23:H23"/>
    <mergeCell ref="G24:H24"/>
    <mergeCell ref="G25:H25"/>
    <mergeCell ref="A27:B27"/>
    <mergeCell ref="A28:B28"/>
    <mergeCell ref="D28:E28"/>
    <mergeCell ref="G28:H28"/>
    <mergeCell ref="A29:B29"/>
    <mergeCell ref="D29:E29"/>
    <mergeCell ref="G29:H29"/>
    <mergeCell ref="A31:C31"/>
    <mergeCell ref="D31:F31"/>
    <mergeCell ref="G31:I31"/>
    <mergeCell ref="A32:C32"/>
    <mergeCell ref="D32:F32"/>
    <mergeCell ref="G32:I32"/>
    <mergeCell ref="A33:C33"/>
    <mergeCell ref="D33:F33"/>
    <mergeCell ref="G33:I33"/>
    <mergeCell ref="A37:I37"/>
    <mergeCell ref="A34:C34"/>
    <mergeCell ref="D34:F34"/>
    <mergeCell ref="G34:I34"/>
    <mergeCell ref="A35:C35"/>
    <mergeCell ref="D35:F35"/>
    <mergeCell ref="G35:I35"/>
  </mergeCells>
  <pageMargins left="0.39374999999999999" right="0.39374999999999999" top="0.59097222222222223" bottom="0.59097222222222223" header="0.51180555555555551" footer="0.51180555555555551"/>
  <pageSetup paperSize="9" firstPageNumber="0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6"/>
  <sheetViews>
    <sheetView workbookViewId="0">
      <pane ySplit="10" topLeftCell="A11" activePane="bottomLeft" state="frozen"/>
      <selection pane="bottomLeft"/>
    </sheetView>
  </sheetViews>
  <sheetFormatPr defaultColWidth="11.5546875" defaultRowHeight="13.2" x14ac:dyDescent="0.25"/>
  <cols>
    <col min="1" max="2" width="7.109375" style="1" customWidth="1"/>
    <col min="3" max="3" width="69.109375" style="1" customWidth="1"/>
    <col min="4" max="4" width="22.109375" style="1" customWidth="1"/>
    <col min="5" max="5" width="21" style="1" customWidth="1"/>
    <col min="6" max="6" width="20.88671875" style="1" customWidth="1"/>
    <col min="7" max="7" width="37.109375" style="1" customWidth="1"/>
    <col min="8" max="9" width="0" style="1" hidden="1" customWidth="1"/>
  </cols>
  <sheetData>
    <row r="1" spans="1:9" ht="28.35" customHeight="1" x14ac:dyDescent="0.4">
      <c r="A1" s="107" t="s">
        <v>60</v>
      </c>
      <c r="B1" s="107"/>
      <c r="C1" s="107"/>
      <c r="D1" s="107"/>
      <c r="E1" s="107"/>
      <c r="F1" s="107"/>
      <c r="G1" s="107"/>
    </row>
    <row r="2" spans="1:9" ht="12.75" customHeight="1" x14ac:dyDescent="0.25">
      <c r="A2" s="98" t="s">
        <v>1</v>
      </c>
      <c r="B2" s="98"/>
      <c r="C2" s="99" t="str">
        <f>'Stavební rozpočet'!D2</f>
        <v>Rekonstrukce vodovodní přípojky pro objekt 1.ZŠ - Dr. E. beneše 1, Šumperk</v>
      </c>
      <c r="D2" s="108" t="s">
        <v>61</v>
      </c>
      <c r="E2" s="108" t="s">
        <v>62</v>
      </c>
      <c r="F2" s="100" t="s">
        <v>2</v>
      </c>
      <c r="G2" s="109" t="str">
        <f>'Stavební rozpočet'!J2</f>
        <v>Město Šumperk</v>
      </c>
      <c r="H2" s="4"/>
    </row>
    <row r="3" spans="1:9" x14ac:dyDescent="0.25">
      <c r="A3" s="98"/>
      <c r="B3" s="98"/>
      <c r="C3" s="99"/>
      <c r="D3" s="108"/>
      <c r="E3" s="108"/>
      <c r="F3" s="108"/>
      <c r="G3" s="109"/>
      <c r="H3" s="4"/>
    </row>
    <row r="4" spans="1:9" ht="12.75" customHeight="1" x14ac:dyDescent="0.25">
      <c r="A4" s="94" t="s">
        <v>5</v>
      </c>
      <c r="B4" s="94"/>
      <c r="C4" s="81" t="str">
        <f>'Stavební rozpočet'!D4</f>
        <v>Vodovodní přípojka a přívod vody</v>
      </c>
      <c r="D4" s="95" t="s">
        <v>10</v>
      </c>
      <c r="E4" s="95" t="s">
        <v>62</v>
      </c>
      <c r="F4" s="81" t="s">
        <v>6</v>
      </c>
      <c r="G4" s="106" t="str">
        <f>'Stavební rozpočet'!J4</f>
        <v>Ing. Jan Růžička</v>
      </c>
      <c r="H4" s="4"/>
    </row>
    <row r="5" spans="1:9" x14ac:dyDescent="0.25">
      <c r="A5" s="94"/>
      <c r="B5" s="94"/>
      <c r="C5" s="81"/>
      <c r="D5" s="81"/>
      <c r="E5" s="81"/>
      <c r="F5" s="81"/>
      <c r="G5" s="106"/>
      <c r="H5" s="4"/>
    </row>
    <row r="6" spans="1:9" ht="12.75" customHeight="1" x14ac:dyDescent="0.25">
      <c r="A6" s="94" t="s">
        <v>8</v>
      </c>
      <c r="B6" s="94"/>
      <c r="C6" s="81" t="str">
        <f>'Stavební rozpočet'!D6</f>
        <v>Šumperk</v>
      </c>
      <c r="D6" s="95" t="s">
        <v>11</v>
      </c>
      <c r="E6" s="95" t="s">
        <v>62</v>
      </c>
      <c r="F6" s="81" t="s">
        <v>9</v>
      </c>
      <c r="G6" s="106" t="str">
        <f>'Stavební rozpočet'!J6</f>
        <v> </v>
      </c>
      <c r="H6" s="4"/>
    </row>
    <row r="7" spans="1:9" x14ac:dyDescent="0.25">
      <c r="A7" s="94"/>
      <c r="B7" s="94"/>
      <c r="C7" s="81"/>
      <c r="D7" s="81"/>
      <c r="E7" s="81"/>
      <c r="F7" s="81"/>
      <c r="G7" s="106"/>
      <c r="H7" s="4"/>
    </row>
    <row r="8" spans="1:9" ht="12.75" customHeight="1" x14ac:dyDescent="0.25">
      <c r="A8" s="102" t="s">
        <v>15</v>
      </c>
      <c r="B8" s="102"/>
      <c r="C8" s="103" t="str">
        <f>'Stavební rozpočet'!J8</f>
        <v>Ing. Jan Růžička</v>
      </c>
      <c r="D8" s="104" t="s">
        <v>63</v>
      </c>
      <c r="E8" s="104" t="s">
        <v>64</v>
      </c>
      <c r="F8" s="104" t="s">
        <v>63</v>
      </c>
      <c r="G8" s="105" t="str">
        <f>'Stavební rozpočet'!H8</f>
        <v>13.12.2021</v>
      </c>
      <c r="H8" s="4"/>
    </row>
    <row r="9" spans="1:9" x14ac:dyDescent="0.25">
      <c r="A9" s="102"/>
      <c r="B9" s="102"/>
      <c r="C9" s="103"/>
      <c r="D9" s="103"/>
      <c r="E9" s="103"/>
      <c r="F9" s="103"/>
      <c r="G9" s="105"/>
      <c r="H9" s="4"/>
    </row>
    <row r="10" spans="1:9" x14ac:dyDescent="0.25">
      <c r="A10" s="24" t="s">
        <v>65</v>
      </c>
      <c r="B10" s="25" t="s">
        <v>66</v>
      </c>
      <c r="C10" s="26" t="s">
        <v>67</v>
      </c>
      <c r="D10" s="27" t="s">
        <v>68</v>
      </c>
      <c r="E10" s="27" t="s">
        <v>69</v>
      </c>
      <c r="F10" s="27" t="s">
        <v>70</v>
      </c>
      <c r="G10" s="28" t="s">
        <v>71</v>
      </c>
      <c r="H10" s="21"/>
    </row>
    <row r="11" spans="1:9" x14ac:dyDescent="0.25">
      <c r="A11" s="29" t="s">
        <v>72</v>
      </c>
      <c r="B11" s="30"/>
      <c r="C11" s="30" t="s">
        <v>73</v>
      </c>
      <c r="D11" s="31">
        <f>'Stavební rozpočet'!I12</f>
        <v>0</v>
      </c>
      <c r="E11" s="31">
        <f>'Stavební rozpočet'!J12</f>
        <v>0</v>
      </c>
      <c r="F11" s="31">
        <f>'Stavební rozpočet'!K12</f>
        <v>0</v>
      </c>
      <c r="G11" s="32">
        <f>'Stavební rozpočet'!M12</f>
        <v>39.646782199999997</v>
      </c>
      <c r="H11" s="33" t="s">
        <v>74</v>
      </c>
      <c r="I11" s="34">
        <f t="shared" ref="I11:I22" si="0">IF(H11="F",0,F11)</f>
        <v>0</v>
      </c>
    </row>
    <row r="12" spans="1:9" x14ac:dyDescent="0.25">
      <c r="A12" s="35" t="s">
        <v>72</v>
      </c>
      <c r="B12" s="5" t="s">
        <v>75</v>
      </c>
      <c r="C12" s="5" t="s">
        <v>76</v>
      </c>
      <c r="D12" s="34">
        <f>'Stavební rozpočet'!I13</f>
        <v>0</v>
      </c>
      <c r="E12" s="34">
        <f>'Stavební rozpočet'!J13</f>
        <v>0</v>
      </c>
      <c r="F12" s="34">
        <f>'Stavební rozpočet'!K13</f>
        <v>0</v>
      </c>
      <c r="G12" s="36">
        <f>'Stavební rozpočet'!M13</f>
        <v>0.05</v>
      </c>
      <c r="H12" s="33" t="s">
        <v>77</v>
      </c>
      <c r="I12" s="34">
        <f t="shared" si="0"/>
        <v>0</v>
      </c>
    </row>
    <row r="13" spans="1:9" x14ac:dyDescent="0.25">
      <c r="A13" s="35" t="s">
        <v>72</v>
      </c>
      <c r="B13" s="5" t="s">
        <v>78</v>
      </c>
      <c r="C13" s="5" t="s">
        <v>79</v>
      </c>
      <c r="D13" s="34">
        <f>'Stavební rozpočet'!I19</f>
        <v>0</v>
      </c>
      <c r="E13" s="34">
        <f>'Stavební rozpočet'!J19</f>
        <v>0</v>
      </c>
      <c r="F13" s="34">
        <f>'Stavební rozpočet'!K19</f>
        <v>0</v>
      </c>
      <c r="G13" s="36">
        <f>'Stavební rozpočet'!M19</f>
        <v>6.0368000000000004</v>
      </c>
      <c r="H13" s="33" t="s">
        <v>77</v>
      </c>
      <c r="I13" s="34">
        <f t="shared" si="0"/>
        <v>0</v>
      </c>
    </row>
    <row r="14" spans="1:9" x14ac:dyDescent="0.25">
      <c r="A14" s="35" t="s">
        <v>72</v>
      </c>
      <c r="B14" s="5" t="s">
        <v>80</v>
      </c>
      <c r="C14" s="5" t="s">
        <v>81</v>
      </c>
      <c r="D14" s="34">
        <f>'Stavební rozpočet'!I29</f>
        <v>0</v>
      </c>
      <c r="E14" s="34">
        <f>'Stavební rozpočet'!J29</f>
        <v>0</v>
      </c>
      <c r="F14" s="34">
        <f>'Stavební rozpočet'!K29</f>
        <v>0</v>
      </c>
      <c r="G14" s="36">
        <f>'Stavební rozpočet'!M29</f>
        <v>0</v>
      </c>
      <c r="H14" s="33" t="s">
        <v>77</v>
      </c>
      <c r="I14" s="34">
        <f t="shared" si="0"/>
        <v>0</v>
      </c>
    </row>
    <row r="15" spans="1:9" x14ac:dyDescent="0.25">
      <c r="A15" s="35" t="s">
        <v>72</v>
      </c>
      <c r="B15" s="5" t="s">
        <v>82</v>
      </c>
      <c r="C15" s="5" t="s">
        <v>83</v>
      </c>
      <c r="D15" s="34">
        <f>'Stavební rozpočet'!I36</f>
        <v>0</v>
      </c>
      <c r="E15" s="34">
        <f>'Stavební rozpočet'!J36</f>
        <v>0</v>
      </c>
      <c r="F15" s="34">
        <f>'Stavební rozpočet'!K36</f>
        <v>0</v>
      </c>
      <c r="G15" s="36">
        <f>'Stavební rozpočet'!M36</f>
        <v>0</v>
      </c>
      <c r="H15" s="33" t="s">
        <v>77</v>
      </c>
      <c r="I15" s="34">
        <f t="shared" si="0"/>
        <v>0</v>
      </c>
    </row>
    <row r="16" spans="1:9" x14ac:dyDescent="0.25">
      <c r="A16" s="35" t="s">
        <v>72</v>
      </c>
      <c r="B16" s="5" t="s">
        <v>84</v>
      </c>
      <c r="C16" s="5" t="s">
        <v>85</v>
      </c>
      <c r="D16" s="34">
        <f>'Stavební rozpočet'!I45</f>
        <v>0</v>
      </c>
      <c r="E16" s="34">
        <f>'Stavební rozpočet'!J45</f>
        <v>0</v>
      </c>
      <c r="F16" s="34">
        <f>'Stavební rozpočet'!K45</f>
        <v>0</v>
      </c>
      <c r="G16" s="36">
        <f>'Stavební rozpočet'!M45</f>
        <v>8.16</v>
      </c>
      <c r="H16" s="33" t="s">
        <v>77</v>
      </c>
      <c r="I16" s="34">
        <f t="shared" si="0"/>
        <v>0</v>
      </c>
    </row>
    <row r="17" spans="1:9" x14ac:dyDescent="0.25">
      <c r="A17" s="35" t="s">
        <v>72</v>
      </c>
      <c r="B17" s="5" t="s">
        <v>86</v>
      </c>
      <c r="C17" s="5" t="s">
        <v>87</v>
      </c>
      <c r="D17" s="34">
        <f>'Stavební rozpočet'!I56</f>
        <v>0</v>
      </c>
      <c r="E17" s="34">
        <f>'Stavební rozpočet'!J56</f>
        <v>0</v>
      </c>
      <c r="F17" s="34">
        <f>'Stavební rozpočet'!K56</f>
        <v>0</v>
      </c>
      <c r="G17" s="36">
        <f>'Stavební rozpočet'!M56</f>
        <v>12.0319278</v>
      </c>
      <c r="H17" s="33" t="s">
        <v>77</v>
      </c>
      <c r="I17" s="34">
        <f t="shared" si="0"/>
        <v>0</v>
      </c>
    </row>
    <row r="18" spans="1:9" x14ac:dyDescent="0.25">
      <c r="A18" s="35" t="s">
        <v>72</v>
      </c>
      <c r="B18" s="5" t="s">
        <v>88</v>
      </c>
      <c r="C18" s="5" t="s">
        <v>89</v>
      </c>
      <c r="D18" s="34">
        <f>'Stavební rozpočet'!I64</f>
        <v>0</v>
      </c>
      <c r="E18" s="34">
        <f>'Stavební rozpočet'!J64</f>
        <v>0</v>
      </c>
      <c r="F18" s="34">
        <f>'Stavební rozpočet'!K64</f>
        <v>0</v>
      </c>
      <c r="G18" s="36">
        <f>'Stavební rozpočet'!M64</f>
        <v>0.8087744</v>
      </c>
      <c r="H18" s="33" t="s">
        <v>77</v>
      </c>
      <c r="I18" s="34">
        <f t="shared" si="0"/>
        <v>0</v>
      </c>
    </row>
    <row r="19" spans="1:9" x14ac:dyDescent="0.25">
      <c r="A19" s="35" t="s">
        <v>72</v>
      </c>
      <c r="B19" s="5" t="s">
        <v>90</v>
      </c>
      <c r="C19" s="5" t="s">
        <v>91</v>
      </c>
      <c r="D19" s="34">
        <f>'Stavební rozpočet'!I71</f>
        <v>0</v>
      </c>
      <c r="E19" s="34">
        <f>'Stavební rozpočet'!J71</f>
        <v>0</v>
      </c>
      <c r="F19" s="34">
        <f>'Stavební rozpočet'!K71</f>
        <v>0</v>
      </c>
      <c r="G19" s="36">
        <f>'Stavební rozpočet'!M71</f>
        <v>0</v>
      </c>
      <c r="H19" s="33" t="s">
        <v>77</v>
      </c>
      <c r="I19" s="34">
        <f t="shared" si="0"/>
        <v>0</v>
      </c>
    </row>
    <row r="20" spans="1:9" x14ac:dyDescent="0.25">
      <c r="A20" s="35" t="s">
        <v>72</v>
      </c>
      <c r="B20" s="5" t="s">
        <v>92</v>
      </c>
      <c r="C20" s="5" t="s">
        <v>93</v>
      </c>
      <c r="D20" s="34">
        <f>'Stavební rozpočet'!I73</f>
        <v>0</v>
      </c>
      <c r="E20" s="34">
        <f>'Stavební rozpočet'!J73</f>
        <v>0</v>
      </c>
      <c r="F20" s="34">
        <f>'Stavební rozpočet'!K73</f>
        <v>0</v>
      </c>
      <c r="G20" s="36">
        <f>'Stavební rozpočet'!M73</f>
        <v>6.8000000000000005E-4</v>
      </c>
      <c r="H20" s="33" t="s">
        <v>77</v>
      </c>
      <c r="I20" s="34">
        <f t="shared" si="0"/>
        <v>0</v>
      </c>
    </row>
    <row r="21" spans="1:9" x14ac:dyDescent="0.25">
      <c r="A21" s="35" t="s">
        <v>72</v>
      </c>
      <c r="B21" s="5" t="s">
        <v>94</v>
      </c>
      <c r="C21" s="5" t="s">
        <v>95</v>
      </c>
      <c r="D21" s="34">
        <f>'Stavební rozpočet'!I80</f>
        <v>0</v>
      </c>
      <c r="E21" s="34">
        <f>'Stavební rozpočet'!J80</f>
        <v>0</v>
      </c>
      <c r="F21" s="34">
        <f>'Stavební rozpočet'!K80</f>
        <v>0</v>
      </c>
      <c r="G21" s="36">
        <f>'Stavební rozpočet'!M80</f>
        <v>0</v>
      </c>
      <c r="H21" s="33" t="s">
        <v>77</v>
      </c>
      <c r="I21" s="34">
        <f t="shared" si="0"/>
        <v>0</v>
      </c>
    </row>
    <row r="22" spans="1:9" x14ac:dyDescent="0.25">
      <c r="A22" s="35" t="s">
        <v>72</v>
      </c>
      <c r="B22" s="5"/>
      <c r="C22" s="5" t="s">
        <v>38</v>
      </c>
      <c r="D22" s="34">
        <f>'Stavební rozpočet'!I84</f>
        <v>0</v>
      </c>
      <c r="E22" s="34">
        <f>'Stavební rozpočet'!J84</f>
        <v>0</v>
      </c>
      <c r="F22" s="34">
        <f>'Stavební rozpočet'!K84</f>
        <v>0</v>
      </c>
      <c r="G22" s="36">
        <f>'Stavební rozpočet'!M84</f>
        <v>12.5586</v>
      </c>
      <c r="H22" s="33" t="s">
        <v>77</v>
      </c>
      <c r="I22" s="34">
        <f t="shared" si="0"/>
        <v>0</v>
      </c>
    </row>
    <row r="23" spans="1:9" x14ac:dyDescent="0.25">
      <c r="A23" s="35"/>
      <c r="B23" s="5"/>
      <c r="C23" s="5"/>
      <c r="D23" s="34"/>
      <c r="E23" s="34"/>
      <c r="F23" s="34"/>
      <c r="G23" s="36"/>
      <c r="H23" s="33"/>
      <c r="I23" s="34"/>
    </row>
    <row r="24" spans="1:9" x14ac:dyDescent="0.25">
      <c r="A24" s="37" t="s">
        <v>96</v>
      </c>
      <c r="B24" s="38"/>
      <c r="C24" s="38" t="s">
        <v>97</v>
      </c>
      <c r="D24" s="39">
        <f>'Stavební rozpočet'!I90</f>
        <v>0</v>
      </c>
      <c r="E24" s="39">
        <f>'Stavební rozpočet'!J90</f>
        <v>0</v>
      </c>
      <c r="F24" s="39">
        <f>'Stavební rozpočet'!K90</f>
        <v>0</v>
      </c>
      <c r="G24" s="40">
        <f>'Stavební rozpočet'!M90</f>
        <v>275.74802719999997</v>
      </c>
      <c r="H24" s="33" t="s">
        <v>74</v>
      </c>
      <c r="I24" s="34">
        <f t="shared" ref="I24:I35" si="1">IF(H24="F",0,F24)</f>
        <v>0</v>
      </c>
    </row>
    <row r="25" spans="1:9" x14ac:dyDescent="0.25">
      <c r="A25" s="35" t="s">
        <v>96</v>
      </c>
      <c r="B25" s="5" t="s">
        <v>75</v>
      </c>
      <c r="C25" s="5" t="s">
        <v>76</v>
      </c>
      <c r="D25" s="34">
        <f>'Stavební rozpočet'!I91</f>
        <v>0</v>
      </c>
      <c r="E25" s="34">
        <f>'Stavební rozpočet'!J91</f>
        <v>0</v>
      </c>
      <c r="F25" s="34">
        <f>'Stavební rozpočet'!K91</f>
        <v>0</v>
      </c>
      <c r="G25" s="36">
        <f>'Stavební rozpočet'!M91</f>
        <v>0</v>
      </c>
      <c r="H25" s="33" t="s">
        <v>77</v>
      </c>
      <c r="I25" s="34">
        <f t="shared" si="1"/>
        <v>0</v>
      </c>
    </row>
    <row r="26" spans="1:9" x14ac:dyDescent="0.25">
      <c r="A26" s="35" t="s">
        <v>96</v>
      </c>
      <c r="B26" s="5" t="s">
        <v>78</v>
      </c>
      <c r="C26" s="5" t="s">
        <v>79</v>
      </c>
      <c r="D26" s="34">
        <f>'Stavební rozpočet'!I100</f>
        <v>0</v>
      </c>
      <c r="E26" s="34">
        <f>'Stavební rozpočet'!J100</f>
        <v>0</v>
      </c>
      <c r="F26" s="34">
        <f>'Stavební rozpočet'!K100</f>
        <v>0</v>
      </c>
      <c r="G26" s="36">
        <f>'Stavební rozpočet'!M100</f>
        <v>41.5184</v>
      </c>
      <c r="H26" s="33" t="s">
        <v>77</v>
      </c>
      <c r="I26" s="34">
        <f t="shared" si="1"/>
        <v>0</v>
      </c>
    </row>
    <row r="27" spans="1:9" x14ac:dyDescent="0.25">
      <c r="A27" s="35" t="s">
        <v>96</v>
      </c>
      <c r="B27" s="5" t="s">
        <v>80</v>
      </c>
      <c r="C27" s="5" t="s">
        <v>81</v>
      </c>
      <c r="D27" s="34">
        <f>'Stavební rozpočet'!I110</f>
        <v>0</v>
      </c>
      <c r="E27" s="34">
        <f>'Stavební rozpočet'!J110</f>
        <v>0</v>
      </c>
      <c r="F27" s="34">
        <f>'Stavební rozpočet'!K110</f>
        <v>0</v>
      </c>
      <c r="G27" s="36">
        <f>'Stavební rozpočet'!M110</f>
        <v>0</v>
      </c>
      <c r="H27" s="33" t="s">
        <v>77</v>
      </c>
      <c r="I27" s="34">
        <f t="shared" si="1"/>
        <v>0</v>
      </c>
    </row>
    <row r="28" spans="1:9" x14ac:dyDescent="0.25">
      <c r="A28" s="35" t="s">
        <v>96</v>
      </c>
      <c r="B28" s="5" t="s">
        <v>82</v>
      </c>
      <c r="C28" s="5" t="s">
        <v>83</v>
      </c>
      <c r="D28" s="34">
        <f>'Stavební rozpočet'!I116</f>
        <v>0</v>
      </c>
      <c r="E28" s="34">
        <f>'Stavební rozpočet'!J116</f>
        <v>0</v>
      </c>
      <c r="F28" s="34">
        <f>'Stavební rozpočet'!K116</f>
        <v>0</v>
      </c>
      <c r="G28" s="36">
        <f>'Stavební rozpočet'!M116</f>
        <v>0</v>
      </c>
      <c r="H28" s="33" t="s">
        <v>77</v>
      </c>
      <c r="I28" s="34">
        <f t="shared" si="1"/>
        <v>0</v>
      </c>
    </row>
    <row r="29" spans="1:9" x14ac:dyDescent="0.25">
      <c r="A29" s="35" t="s">
        <v>96</v>
      </c>
      <c r="B29" s="5" t="s">
        <v>84</v>
      </c>
      <c r="C29" s="5" t="s">
        <v>85</v>
      </c>
      <c r="D29" s="34">
        <f>'Stavební rozpočet'!I123</f>
        <v>0</v>
      </c>
      <c r="E29" s="34">
        <f>'Stavební rozpočet'!J123</f>
        <v>0</v>
      </c>
      <c r="F29" s="34">
        <f>'Stavební rozpočet'!K123</f>
        <v>0</v>
      </c>
      <c r="G29" s="36">
        <f>'Stavební rozpočet'!M123</f>
        <v>93.024000000000001</v>
      </c>
      <c r="H29" s="33" t="s">
        <v>77</v>
      </c>
      <c r="I29" s="34">
        <f t="shared" si="1"/>
        <v>0</v>
      </c>
    </row>
    <row r="30" spans="1:9" x14ac:dyDescent="0.25">
      <c r="A30" s="35" t="s">
        <v>96</v>
      </c>
      <c r="B30" s="5" t="s">
        <v>86</v>
      </c>
      <c r="C30" s="5" t="s">
        <v>87</v>
      </c>
      <c r="D30" s="34">
        <f>'Stavební rozpočet'!I133</f>
        <v>0</v>
      </c>
      <c r="E30" s="34">
        <f>'Stavební rozpočet'!J133</f>
        <v>0</v>
      </c>
      <c r="F30" s="34">
        <f>'Stavební rozpočet'!K133</f>
        <v>0</v>
      </c>
      <c r="G30" s="36">
        <f>'Stavební rozpočet'!M133</f>
        <v>87.108160000000012</v>
      </c>
      <c r="H30" s="33" t="s">
        <v>77</v>
      </c>
      <c r="I30" s="34">
        <f t="shared" si="1"/>
        <v>0</v>
      </c>
    </row>
    <row r="31" spans="1:9" x14ac:dyDescent="0.25">
      <c r="A31" s="35" t="s">
        <v>96</v>
      </c>
      <c r="B31" s="5" t="s">
        <v>88</v>
      </c>
      <c r="C31" s="5" t="s">
        <v>89</v>
      </c>
      <c r="D31" s="34">
        <f>'Stavební rozpočet'!I139</f>
        <v>0</v>
      </c>
      <c r="E31" s="34">
        <f>'Stavební rozpočet'!J139</f>
        <v>0</v>
      </c>
      <c r="F31" s="34">
        <f>'Stavební rozpočet'!K139</f>
        <v>0</v>
      </c>
      <c r="G31" s="36">
        <f>'Stavební rozpočet'!M139</f>
        <v>5.5623871999999999</v>
      </c>
      <c r="H31" s="33" t="s">
        <v>77</v>
      </c>
      <c r="I31" s="34">
        <f t="shared" si="1"/>
        <v>0</v>
      </c>
    </row>
    <row r="32" spans="1:9" x14ac:dyDescent="0.25">
      <c r="A32" s="35" t="s">
        <v>96</v>
      </c>
      <c r="B32" s="5" t="s">
        <v>90</v>
      </c>
      <c r="C32" s="5" t="s">
        <v>91</v>
      </c>
      <c r="D32" s="34">
        <f>'Stavební rozpočet'!I146</f>
        <v>0</v>
      </c>
      <c r="E32" s="34">
        <f>'Stavební rozpočet'!J146</f>
        <v>0</v>
      </c>
      <c r="F32" s="34">
        <f>'Stavební rozpočet'!K146</f>
        <v>0</v>
      </c>
      <c r="G32" s="36">
        <f>'Stavební rozpočet'!M146</f>
        <v>0</v>
      </c>
      <c r="H32" s="33" t="s">
        <v>77</v>
      </c>
      <c r="I32" s="34">
        <f t="shared" si="1"/>
        <v>0</v>
      </c>
    </row>
    <row r="33" spans="1:9" x14ac:dyDescent="0.25">
      <c r="A33" s="35" t="s">
        <v>96</v>
      </c>
      <c r="B33" s="5" t="s">
        <v>92</v>
      </c>
      <c r="C33" s="5" t="s">
        <v>93</v>
      </c>
      <c r="D33" s="34">
        <f>'Stavební rozpočet'!I151</f>
        <v>0</v>
      </c>
      <c r="E33" s="34">
        <f>'Stavební rozpočet'!J151</f>
        <v>0</v>
      </c>
      <c r="F33" s="34">
        <f>'Stavební rozpočet'!K151</f>
        <v>0</v>
      </c>
      <c r="G33" s="36">
        <f>'Stavební rozpočet'!M151</f>
        <v>7.0800000000000004E-3</v>
      </c>
      <c r="H33" s="33" t="s">
        <v>77</v>
      </c>
      <c r="I33" s="34">
        <f t="shared" si="1"/>
        <v>0</v>
      </c>
    </row>
    <row r="34" spans="1:9" x14ac:dyDescent="0.25">
      <c r="A34" s="35" t="s">
        <v>96</v>
      </c>
      <c r="B34" s="5" t="s">
        <v>94</v>
      </c>
      <c r="C34" s="5" t="s">
        <v>95</v>
      </c>
      <c r="D34" s="34">
        <f>'Stavební rozpočet'!I157</f>
        <v>0</v>
      </c>
      <c r="E34" s="34">
        <f>'Stavební rozpočet'!J157</f>
        <v>0</v>
      </c>
      <c r="F34" s="34">
        <f>'Stavební rozpočet'!K157</f>
        <v>0</v>
      </c>
      <c r="G34" s="36">
        <f>'Stavební rozpočet'!M157</f>
        <v>0</v>
      </c>
      <c r="H34" s="33" t="s">
        <v>77</v>
      </c>
      <c r="I34" s="34">
        <f t="shared" si="1"/>
        <v>0</v>
      </c>
    </row>
    <row r="35" spans="1:9" x14ac:dyDescent="0.25">
      <c r="A35" s="41" t="s">
        <v>96</v>
      </c>
      <c r="B35" s="6"/>
      <c r="C35" s="6" t="s">
        <v>38</v>
      </c>
      <c r="D35" s="42">
        <f>'Stavební rozpočet'!I161</f>
        <v>0</v>
      </c>
      <c r="E35" s="42">
        <f>'Stavební rozpočet'!J161</f>
        <v>0</v>
      </c>
      <c r="F35" s="42">
        <f>'Stavební rozpočet'!K161</f>
        <v>0</v>
      </c>
      <c r="G35" s="43">
        <f>'Stavební rozpočet'!M161</f>
        <v>48.527999999999999</v>
      </c>
      <c r="H35" s="33" t="s">
        <v>77</v>
      </c>
      <c r="I35" s="34">
        <f t="shared" si="1"/>
        <v>0</v>
      </c>
    </row>
    <row r="36" spans="1:9" x14ac:dyDescent="0.25">
      <c r="A36" s="13"/>
      <c r="B36" s="13"/>
      <c r="C36" s="13"/>
      <c r="D36" s="13"/>
      <c r="E36" s="44" t="s">
        <v>98</v>
      </c>
      <c r="F36" s="45">
        <f>SUM(I11:I35)</f>
        <v>0</v>
      </c>
      <c r="G36" s="13"/>
    </row>
  </sheetData>
  <sheetProtection selectLockedCells="1" selectUnlockedCells="1"/>
  <mergeCells count="25">
    <mergeCell ref="A1:G1"/>
    <mergeCell ref="A2:B3"/>
    <mergeCell ref="C2:C3"/>
    <mergeCell ref="D2:D3"/>
    <mergeCell ref="E2:E3"/>
    <mergeCell ref="F2:F3"/>
    <mergeCell ref="G2:G3"/>
    <mergeCell ref="A4:B5"/>
    <mergeCell ref="C4:C5"/>
    <mergeCell ref="D4:D5"/>
    <mergeCell ref="E4:E5"/>
    <mergeCell ref="F4:F5"/>
    <mergeCell ref="G4:G5"/>
    <mergeCell ref="A6:B7"/>
    <mergeCell ref="C6:C7"/>
    <mergeCell ref="D6:D7"/>
    <mergeCell ref="E6:E7"/>
    <mergeCell ref="F6:F7"/>
    <mergeCell ref="G6:G7"/>
    <mergeCell ref="A8:B9"/>
    <mergeCell ref="C8:C9"/>
    <mergeCell ref="D8:D9"/>
    <mergeCell ref="E8:E9"/>
    <mergeCell ref="F8:F9"/>
    <mergeCell ref="G8:G9"/>
  </mergeCells>
  <pageMargins left="0.39374999999999999" right="0.39374999999999999" top="0.59097222222222223" bottom="0.59097222222222223" header="0.51180555555555551" footer="0.51180555555555551"/>
  <pageSetup paperSize="9" firstPageNumber="0" fitToHeight="0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167"/>
  <sheetViews>
    <sheetView workbookViewId="0">
      <pane ySplit="11" topLeftCell="A12" activePane="bottomLeft" state="frozen"/>
      <selection pane="bottomLeft" activeCell="G172" sqref="G172"/>
    </sheetView>
  </sheetViews>
  <sheetFormatPr defaultColWidth="11.5546875" defaultRowHeight="13.2" x14ac:dyDescent="0.25"/>
  <cols>
    <col min="1" max="1" width="3.6640625" style="1" customWidth="1"/>
    <col min="2" max="2" width="7.5546875" style="1" customWidth="1"/>
    <col min="3" max="3" width="14.33203125" style="1" customWidth="1"/>
    <col min="4" max="4" width="29" style="1" customWidth="1"/>
    <col min="5" max="5" width="32.5546875" style="1" customWidth="1"/>
    <col min="6" max="6" width="6.44140625" style="1" customWidth="1"/>
    <col min="7" max="7" width="12.88671875" style="1" customWidth="1"/>
    <col min="8" max="8" width="12" style="1" customWidth="1"/>
    <col min="9" max="11" width="14.33203125" style="1" customWidth="1"/>
    <col min="12" max="14" width="11.6640625" style="1" customWidth="1"/>
    <col min="25" max="64" width="0" style="1" hidden="1" customWidth="1"/>
  </cols>
  <sheetData>
    <row r="1" spans="1:64" ht="28.35" customHeight="1" x14ac:dyDescent="0.4">
      <c r="A1" s="107" t="s">
        <v>99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</row>
    <row r="2" spans="1:64" ht="12.75" customHeight="1" x14ac:dyDescent="0.25">
      <c r="A2" s="98" t="s">
        <v>1</v>
      </c>
      <c r="B2" s="98"/>
      <c r="C2" s="98"/>
      <c r="D2" s="99" t="s">
        <v>100</v>
      </c>
      <c r="E2" s="99"/>
      <c r="F2" s="108" t="s">
        <v>61</v>
      </c>
      <c r="G2" s="108"/>
      <c r="H2" s="108" t="s">
        <v>62</v>
      </c>
      <c r="I2" s="100" t="s">
        <v>2</v>
      </c>
      <c r="J2" s="109" t="s">
        <v>101</v>
      </c>
      <c r="K2" s="109"/>
      <c r="L2" s="109"/>
      <c r="M2" s="109"/>
      <c r="N2" s="109"/>
      <c r="O2" s="4"/>
    </row>
    <row r="3" spans="1:64" x14ac:dyDescent="0.25">
      <c r="A3" s="98"/>
      <c r="B3" s="98"/>
      <c r="C3" s="98"/>
      <c r="D3" s="99"/>
      <c r="E3" s="99"/>
      <c r="F3" s="108"/>
      <c r="G3" s="108"/>
      <c r="H3" s="108"/>
      <c r="I3" s="108"/>
      <c r="J3" s="108"/>
      <c r="K3" s="109"/>
      <c r="L3" s="109"/>
      <c r="M3" s="109"/>
      <c r="N3" s="109"/>
      <c r="O3" s="4"/>
    </row>
    <row r="4" spans="1:64" ht="12.75" customHeight="1" x14ac:dyDescent="0.25">
      <c r="A4" s="94" t="s">
        <v>5</v>
      </c>
      <c r="B4" s="94"/>
      <c r="C4" s="94"/>
      <c r="D4" s="81" t="s">
        <v>102</v>
      </c>
      <c r="E4" s="81"/>
      <c r="F4" s="95" t="s">
        <v>10</v>
      </c>
      <c r="G4" s="95"/>
      <c r="H4" s="95" t="s">
        <v>62</v>
      </c>
      <c r="I4" s="81" t="s">
        <v>6</v>
      </c>
      <c r="J4" s="106" t="s">
        <v>103</v>
      </c>
      <c r="K4" s="106"/>
      <c r="L4" s="106"/>
      <c r="M4" s="106"/>
      <c r="N4" s="106"/>
      <c r="O4" s="4"/>
    </row>
    <row r="5" spans="1:64" x14ac:dyDescent="0.25">
      <c r="A5" s="94"/>
      <c r="B5" s="94"/>
      <c r="C5" s="94"/>
      <c r="D5" s="81"/>
      <c r="E5" s="81"/>
      <c r="F5" s="95"/>
      <c r="G5" s="95"/>
      <c r="H5" s="95"/>
      <c r="I5" s="95"/>
      <c r="J5" s="95"/>
      <c r="K5" s="106"/>
      <c r="L5" s="106"/>
      <c r="M5" s="106"/>
      <c r="N5" s="106"/>
      <c r="O5" s="4"/>
    </row>
    <row r="6" spans="1:64" ht="12.75" customHeight="1" x14ac:dyDescent="0.25">
      <c r="A6" s="94" t="s">
        <v>8</v>
      </c>
      <c r="B6" s="94"/>
      <c r="C6" s="94"/>
      <c r="D6" s="81" t="s">
        <v>104</v>
      </c>
      <c r="E6" s="81"/>
      <c r="F6" s="95" t="s">
        <v>11</v>
      </c>
      <c r="G6" s="95"/>
      <c r="H6" s="95" t="s">
        <v>62</v>
      </c>
      <c r="I6" s="81" t="s">
        <v>9</v>
      </c>
      <c r="J6" s="96" t="s">
        <v>105</v>
      </c>
      <c r="K6" s="96"/>
      <c r="L6" s="96"/>
      <c r="M6" s="96"/>
      <c r="N6" s="96"/>
      <c r="O6" s="4"/>
    </row>
    <row r="7" spans="1:64" x14ac:dyDescent="0.25">
      <c r="A7" s="94"/>
      <c r="B7" s="94"/>
      <c r="C7" s="94"/>
      <c r="D7" s="81"/>
      <c r="E7" s="81"/>
      <c r="F7" s="95"/>
      <c r="G7" s="95"/>
      <c r="H7" s="95"/>
      <c r="I7" s="95"/>
      <c r="J7" s="95"/>
      <c r="K7" s="96"/>
      <c r="L7" s="96"/>
      <c r="M7" s="96"/>
      <c r="N7" s="96"/>
      <c r="O7" s="4"/>
    </row>
    <row r="8" spans="1:64" ht="12.75" customHeight="1" x14ac:dyDescent="0.25">
      <c r="A8" s="102" t="s">
        <v>14</v>
      </c>
      <c r="B8" s="102"/>
      <c r="C8" s="102"/>
      <c r="D8" s="103" t="s">
        <v>62</v>
      </c>
      <c r="E8" s="103"/>
      <c r="F8" s="104" t="s">
        <v>63</v>
      </c>
      <c r="G8" s="104"/>
      <c r="H8" s="104" t="s">
        <v>64</v>
      </c>
      <c r="I8" s="103" t="s">
        <v>15</v>
      </c>
      <c r="J8" s="105" t="s">
        <v>103</v>
      </c>
      <c r="K8" s="105"/>
      <c r="L8" s="105"/>
      <c r="M8" s="105"/>
      <c r="N8" s="105"/>
      <c r="O8" s="4"/>
    </row>
    <row r="9" spans="1:64" x14ac:dyDescent="0.25">
      <c r="A9" s="102"/>
      <c r="B9" s="102"/>
      <c r="C9" s="102"/>
      <c r="D9" s="103"/>
      <c r="E9" s="103"/>
      <c r="F9" s="104"/>
      <c r="G9" s="104"/>
      <c r="H9" s="104"/>
      <c r="I9" s="104"/>
      <c r="J9" s="104"/>
      <c r="K9" s="105"/>
      <c r="L9" s="105"/>
      <c r="M9" s="105"/>
      <c r="N9" s="105"/>
      <c r="O9" s="4"/>
    </row>
    <row r="10" spans="1:64" x14ac:dyDescent="0.25">
      <c r="A10" s="46" t="s">
        <v>106</v>
      </c>
      <c r="B10" s="47" t="s">
        <v>65</v>
      </c>
      <c r="C10" s="47" t="s">
        <v>66</v>
      </c>
      <c r="D10" s="113" t="s">
        <v>67</v>
      </c>
      <c r="E10" s="113"/>
      <c r="F10" s="47" t="s">
        <v>107</v>
      </c>
      <c r="G10" s="48" t="s">
        <v>108</v>
      </c>
      <c r="H10" s="49" t="s">
        <v>109</v>
      </c>
      <c r="I10" s="114" t="s">
        <v>110</v>
      </c>
      <c r="J10" s="114"/>
      <c r="K10" s="114"/>
      <c r="L10" s="114" t="s">
        <v>111</v>
      </c>
      <c r="M10" s="114"/>
      <c r="N10" s="50" t="s">
        <v>112</v>
      </c>
      <c r="O10" s="21"/>
      <c r="BK10" s="51" t="s">
        <v>113</v>
      </c>
      <c r="BL10" s="52" t="s">
        <v>114</v>
      </c>
    </row>
    <row r="11" spans="1:64" x14ac:dyDescent="0.25">
      <c r="A11" s="53" t="s">
        <v>62</v>
      </c>
      <c r="B11" s="54" t="s">
        <v>62</v>
      </c>
      <c r="C11" s="54" t="s">
        <v>62</v>
      </c>
      <c r="D11" s="115" t="s">
        <v>115</v>
      </c>
      <c r="E11" s="115"/>
      <c r="F11" s="54" t="s">
        <v>62</v>
      </c>
      <c r="G11" s="54" t="s">
        <v>62</v>
      </c>
      <c r="H11" s="55" t="s">
        <v>116</v>
      </c>
      <c r="I11" s="56" t="s">
        <v>117</v>
      </c>
      <c r="J11" s="57" t="s">
        <v>28</v>
      </c>
      <c r="K11" s="58" t="s">
        <v>118</v>
      </c>
      <c r="L11" s="56" t="s">
        <v>119</v>
      </c>
      <c r="M11" s="58" t="s">
        <v>118</v>
      </c>
      <c r="N11" s="59" t="s">
        <v>120</v>
      </c>
      <c r="O11" s="21"/>
      <c r="Z11" s="51" t="s">
        <v>121</v>
      </c>
      <c r="AA11" s="51" t="s">
        <v>122</v>
      </c>
      <c r="AB11" s="51" t="s">
        <v>123</v>
      </c>
      <c r="AC11" s="51" t="s">
        <v>124</v>
      </c>
      <c r="AD11" s="51" t="s">
        <v>125</v>
      </c>
      <c r="AE11" s="51" t="s">
        <v>126</v>
      </c>
      <c r="AF11" s="51" t="s">
        <v>127</v>
      </c>
      <c r="AG11" s="51" t="s">
        <v>128</v>
      </c>
      <c r="AH11" s="51" t="s">
        <v>129</v>
      </c>
      <c r="BH11" s="51" t="s">
        <v>130</v>
      </c>
      <c r="BI11" s="51" t="s">
        <v>131</v>
      </c>
      <c r="BJ11" s="51" t="s">
        <v>132</v>
      </c>
    </row>
    <row r="12" spans="1:64" x14ac:dyDescent="0.25">
      <c r="A12" s="60"/>
      <c r="B12" s="30" t="s">
        <v>72</v>
      </c>
      <c r="C12" s="30"/>
      <c r="D12" s="116" t="s">
        <v>73</v>
      </c>
      <c r="E12" s="116"/>
      <c r="F12" s="61" t="s">
        <v>62</v>
      </c>
      <c r="G12" s="61" t="s">
        <v>62</v>
      </c>
      <c r="H12" s="61" t="s">
        <v>62</v>
      </c>
      <c r="I12" s="31">
        <f>I13+I19+I29+I36+I45+I56+I64+I71+I73+I80+I84</f>
        <v>0</v>
      </c>
      <c r="J12" s="31">
        <f>J13+J19+J29+J36+J45+J56+J64+J71+J73+J80+J84</f>
        <v>0</v>
      </c>
      <c r="K12" s="31">
        <f>K13+K19+K29+K36+K45+K56+K64+K71+K73+K80+K84</f>
        <v>0</v>
      </c>
      <c r="L12" s="62"/>
      <c r="M12" s="31">
        <f>M13+M19+M29+M36+M45+M56+M64+M71+M73+M80+M84</f>
        <v>39.646782199999997</v>
      </c>
      <c r="N12" s="63"/>
      <c r="O12" s="4"/>
    </row>
    <row r="13" spans="1:64" x14ac:dyDescent="0.25">
      <c r="A13" s="64"/>
      <c r="B13" s="65" t="s">
        <v>72</v>
      </c>
      <c r="C13" s="65" t="s">
        <v>75</v>
      </c>
      <c r="D13" s="110" t="s">
        <v>76</v>
      </c>
      <c r="E13" s="110"/>
      <c r="F13" s="66" t="s">
        <v>62</v>
      </c>
      <c r="G13" s="66" t="s">
        <v>62</v>
      </c>
      <c r="H13" s="66" t="s">
        <v>62</v>
      </c>
      <c r="I13" s="67">
        <f>SUM(I14:I18)</f>
        <v>0</v>
      </c>
      <c r="J13" s="67">
        <f>SUM(J14:J18)</f>
        <v>0</v>
      </c>
      <c r="K13" s="67">
        <f>SUM(K14:K18)</f>
        <v>0</v>
      </c>
      <c r="L13" s="51"/>
      <c r="M13" s="67">
        <f>SUM(M14:M18)</f>
        <v>0.05</v>
      </c>
      <c r="N13" s="68"/>
      <c r="O13" s="4"/>
      <c r="AI13" s="51" t="s">
        <v>72</v>
      </c>
      <c r="AS13" s="67">
        <f>SUM(AJ14:AJ18)</f>
        <v>0</v>
      </c>
      <c r="AT13" s="67">
        <f>SUM(AK14:AK18)</f>
        <v>0</v>
      </c>
      <c r="AU13" s="67">
        <f>SUM(AL14:AL18)</f>
        <v>0</v>
      </c>
    </row>
    <row r="14" spans="1:64" x14ac:dyDescent="0.25">
      <c r="A14" s="35" t="s">
        <v>133</v>
      </c>
      <c r="B14" s="5" t="s">
        <v>72</v>
      </c>
      <c r="C14" s="5" t="s">
        <v>134</v>
      </c>
      <c r="D14" s="95" t="s">
        <v>135</v>
      </c>
      <c r="E14" s="95"/>
      <c r="F14" s="5" t="s">
        <v>136</v>
      </c>
      <c r="G14" s="34">
        <v>17</v>
      </c>
      <c r="H14" s="34"/>
      <c r="I14" s="34">
        <f>G14*AO14</f>
        <v>0</v>
      </c>
      <c r="J14" s="34">
        <f>G14*AP14</f>
        <v>0</v>
      </c>
      <c r="K14" s="34">
        <f>G14*H14</f>
        <v>0</v>
      </c>
      <c r="L14" s="34">
        <v>0</v>
      </c>
      <c r="M14" s="34">
        <f>G14*L14</f>
        <v>0</v>
      </c>
      <c r="N14" s="69"/>
      <c r="O14" s="4"/>
      <c r="Z14" s="34">
        <f>IF(AQ14="5",BJ14,0)</f>
        <v>0</v>
      </c>
      <c r="AB14" s="34">
        <f>IF(AQ14="1",BH14,0)</f>
        <v>0</v>
      </c>
      <c r="AC14" s="34">
        <f>IF(AQ14="1",BI14,0)</f>
        <v>0</v>
      </c>
      <c r="AD14" s="34">
        <f>IF(AQ14="7",BH14,0)</f>
        <v>0</v>
      </c>
      <c r="AE14" s="34">
        <f>IF(AQ14="7",BI14,0)</f>
        <v>0</v>
      </c>
      <c r="AF14" s="34">
        <f>IF(AQ14="2",BH14,0)</f>
        <v>0</v>
      </c>
      <c r="AG14" s="34">
        <f>IF(AQ14="2",BI14,0)</f>
        <v>0</v>
      </c>
      <c r="AH14" s="34">
        <f>IF(AQ14="0",BJ14,0)</f>
        <v>0</v>
      </c>
      <c r="AI14" s="51" t="s">
        <v>72</v>
      </c>
      <c r="AJ14" s="34">
        <f>IF(AN14=0,K14,0)</f>
        <v>0</v>
      </c>
      <c r="AK14" s="34">
        <f>IF(AN14=15,K14,0)</f>
        <v>0</v>
      </c>
      <c r="AL14" s="34">
        <f>IF(AN14=21,K14,0)</f>
        <v>0</v>
      </c>
      <c r="AN14" s="34">
        <v>21</v>
      </c>
      <c r="AO14" s="34">
        <f>H14*1</f>
        <v>0</v>
      </c>
      <c r="AP14" s="34">
        <f>H14*(1-1)</f>
        <v>0</v>
      </c>
      <c r="AQ14" s="70" t="s">
        <v>133</v>
      </c>
      <c r="AV14" s="34">
        <f>AW14+AX14</f>
        <v>0</v>
      </c>
      <c r="AW14" s="34">
        <f>G14*AO14</f>
        <v>0</v>
      </c>
      <c r="AX14" s="34">
        <f>G14*AP14</f>
        <v>0</v>
      </c>
      <c r="AY14" s="70" t="s">
        <v>137</v>
      </c>
      <c r="AZ14" s="70" t="s">
        <v>138</v>
      </c>
      <c r="BA14" s="51" t="s">
        <v>139</v>
      </c>
      <c r="BC14" s="34">
        <f>AW14+AX14</f>
        <v>0</v>
      </c>
      <c r="BD14" s="34">
        <f>H14/(100-BE14)*100</f>
        <v>0</v>
      </c>
      <c r="BE14" s="34">
        <v>0</v>
      </c>
      <c r="BF14" s="34">
        <f>M14</f>
        <v>0</v>
      </c>
      <c r="BH14" s="34">
        <f>G14*AO14</f>
        <v>0</v>
      </c>
      <c r="BI14" s="34">
        <f>G14*AP14</f>
        <v>0</v>
      </c>
      <c r="BJ14" s="34">
        <f>G14*H14</f>
        <v>0</v>
      </c>
      <c r="BK14" s="34" t="s">
        <v>140</v>
      </c>
      <c r="BL14" s="34">
        <v>0</v>
      </c>
    </row>
    <row r="15" spans="1:64" x14ac:dyDescent="0.25">
      <c r="A15" s="35" t="s">
        <v>141</v>
      </c>
      <c r="B15" s="5" t="s">
        <v>72</v>
      </c>
      <c r="C15" s="5" t="s">
        <v>142</v>
      </c>
      <c r="D15" s="95" t="s">
        <v>143</v>
      </c>
      <c r="E15" s="95"/>
      <c r="F15" s="5" t="s">
        <v>144</v>
      </c>
      <c r="G15" s="34">
        <v>1</v>
      </c>
      <c r="H15" s="34"/>
      <c r="I15" s="34">
        <f>G15*AO15</f>
        <v>0</v>
      </c>
      <c r="J15" s="34">
        <f>G15*AP15</f>
        <v>0</v>
      </c>
      <c r="K15" s="34">
        <f>G15*H15</f>
        <v>0</v>
      </c>
      <c r="L15" s="34">
        <v>0</v>
      </c>
      <c r="M15" s="34">
        <f>G15*L15</f>
        <v>0</v>
      </c>
      <c r="N15" s="69"/>
      <c r="O15" s="4"/>
      <c r="Z15" s="34">
        <f>IF(AQ15="5",BJ15,0)</f>
        <v>0</v>
      </c>
      <c r="AB15" s="34">
        <f>IF(AQ15="1",BH15,0)</f>
        <v>0</v>
      </c>
      <c r="AC15" s="34">
        <f>IF(AQ15="1",BI15,0)</f>
        <v>0</v>
      </c>
      <c r="AD15" s="34">
        <f>IF(AQ15="7",BH15,0)</f>
        <v>0</v>
      </c>
      <c r="AE15" s="34">
        <f>IF(AQ15="7",BI15,0)</f>
        <v>0</v>
      </c>
      <c r="AF15" s="34">
        <f>IF(AQ15="2",BH15,0)</f>
        <v>0</v>
      </c>
      <c r="AG15" s="34">
        <f>IF(AQ15="2",BI15,0)</f>
        <v>0</v>
      </c>
      <c r="AH15" s="34">
        <f>IF(AQ15="0",BJ15,0)</f>
        <v>0</v>
      </c>
      <c r="AI15" s="51" t="s">
        <v>72</v>
      </c>
      <c r="AJ15" s="34">
        <f>IF(AN15=0,K15,0)</f>
        <v>0</v>
      </c>
      <c r="AK15" s="34">
        <f>IF(AN15=15,K15,0)</f>
        <v>0</v>
      </c>
      <c r="AL15" s="34">
        <f>IF(AN15=21,K15,0)</f>
        <v>0</v>
      </c>
      <c r="AN15" s="34">
        <v>21</v>
      </c>
      <c r="AO15" s="34">
        <f>H15*1</f>
        <v>0</v>
      </c>
      <c r="AP15" s="34">
        <f>H15*(1-1)</f>
        <v>0</v>
      </c>
      <c r="AQ15" s="70" t="s">
        <v>133</v>
      </c>
      <c r="AV15" s="34">
        <f>AW15+AX15</f>
        <v>0</v>
      </c>
      <c r="AW15" s="34">
        <f>G15*AO15</f>
        <v>0</v>
      </c>
      <c r="AX15" s="34">
        <f>G15*AP15</f>
        <v>0</v>
      </c>
      <c r="AY15" s="70" t="s">
        <v>137</v>
      </c>
      <c r="AZ15" s="70" t="s">
        <v>138</v>
      </c>
      <c r="BA15" s="51" t="s">
        <v>139</v>
      </c>
      <c r="BC15" s="34">
        <f>AW15+AX15</f>
        <v>0</v>
      </c>
      <c r="BD15" s="34">
        <f>H15/(100-BE15)*100</f>
        <v>0</v>
      </c>
      <c r="BE15" s="34">
        <v>0</v>
      </c>
      <c r="BF15" s="34">
        <f>M15</f>
        <v>0</v>
      </c>
      <c r="BH15" s="34">
        <f>G15*AO15</f>
        <v>0</v>
      </c>
      <c r="BI15" s="34">
        <f>G15*AP15</f>
        <v>0</v>
      </c>
      <c r="BJ15" s="34">
        <f>G15*H15</f>
        <v>0</v>
      </c>
      <c r="BK15" s="34" t="s">
        <v>140</v>
      </c>
      <c r="BL15" s="34">
        <v>0</v>
      </c>
    </row>
    <row r="16" spans="1:64" x14ac:dyDescent="0.25">
      <c r="A16" s="35" t="s">
        <v>145</v>
      </c>
      <c r="B16" s="5" t="s">
        <v>72</v>
      </c>
      <c r="C16" s="5" t="s">
        <v>146</v>
      </c>
      <c r="D16" s="95" t="s">
        <v>147</v>
      </c>
      <c r="E16" s="95"/>
      <c r="F16" s="5" t="s">
        <v>144</v>
      </c>
      <c r="G16" s="34">
        <v>1</v>
      </c>
      <c r="H16" s="34"/>
      <c r="I16" s="34">
        <f>G16*AO16</f>
        <v>0</v>
      </c>
      <c r="J16" s="34">
        <f>G16*AP16</f>
        <v>0</v>
      </c>
      <c r="K16" s="34">
        <f>G16*H16</f>
        <v>0</v>
      </c>
      <c r="L16" s="34">
        <v>0</v>
      </c>
      <c r="M16" s="34">
        <f>G16*L16</f>
        <v>0</v>
      </c>
      <c r="N16" s="69"/>
      <c r="O16" s="4"/>
      <c r="Z16" s="34">
        <f>IF(AQ16="5",BJ16,0)</f>
        <v>0</v>
      </c>
      <c r="AB16" s="34">
        <f>IF(AQ16="1",BH16,0)</f>
        <v>0</v>
      </c>
      <c r="AC16" s="34">
        <f>IF(AQ16="1",BI16,0)</f>
        <v>0</v>
      </c>
      <c r="AD16" s="34">
        <f>IF(AQ16="7",BH16,0)</f>
        <v>0</v>
      </c>
      <c r="AE16" s="34">
        <f>IF(AQ16="7",BI16,0)</f>
        <v>0</v>
      </c>
      <c r="AF16" s="34">
        <f>IF(AQ16="2",BH16,0)</f>
        <v>0</v>
      </c>
      <c r="AG16" s="34">
        <f>IF(AQ16="2",BI16,0)</f>
        <v>0</v>
      </c>
      <c r="AH16" s="34">
        <f>IF(AQ16="0",BJ16,0)</f>
        <v>0</v>
      </c>
      <c r="AI16" s="51" t="s">
        <v>72</v>
      </c>
      <c r="AJ16" s="34">
        <f>IF(AN16=0,K16,0)</f>
        <v>0</v>
      </c>
      <c r="AK16" s="34">
        <f>IF(AN16=15,K16,0)</f>
        <v>0</v>
      </c>
      <c r="AL16" s="34">
        <f>IF(AN16=21,K16,0)</f>
        <v>0</v>
      </c>
      <c r="AN16" s="34">
        <v>21</v>
      </c>
      <c r="AO16" s="34">
        <f>H16*1</f>
        <v>0</v>
      </c>
      <c r="AP16" s="34">
        <f>H16*(1-1)</f>
        <v>0</v>
      </c>
      <c r="AQ16" s="70" t="s">
        <v>133</v>
      </c>
      <c r="AV16" s="34">
        <f>AW16+AX16</f>
        <v>0</v>
      </c>
      <c r="AW16" s="34">
        <f>G16*AO16</f>
        <v>0</v>
      </c>
      <c r="AX16" s="34">
        <f>G16*AP16</f>
        <v>0</v>
      </c>
      <c r="AY16" s="70" t="s">
        <v>137</v>
      </c>
      <c r="AZ16" s="70" t="s">
        <v>138</v>
      </c>
      <c r="BA16" s="51" t="s">
        <v>139</v>
      </c>
      <c r="BC16" s="34">
        <f>AW16+AX16</f>
        <v>0</v>
      </c>
      <c r="BD16" s="34">
        <f>H16/(100-BE16)*100</f>
        <v>0</v>
      </c>
      <c r="BE16" s="34">
        <v>0</v>
      </c>
      <c r="BF16" s="34">
        <f>M16</f>
        <v>0</v>
      </c>
      <c r="BH16" s="34">
        <f>G16*AO16</f>
        <v>0</v>
      </c>
      <c r="BI16" s="34">
        <f>G16*AP16</f>
        <v>0</v>
      </c>
      <c r="BJ16" s="34">
        <f>G16*H16</f>
        <v>0</v>
      </c>
      <c r="BK16" s="34" t="s">
        <v>140</v>
      </c>
      <c r="BL16" s="34">
        <v>0</v>
      </c>
    </row>
    <row r="17" spans="1:64" x14ac:dyDescent="0.25">
      <c r="A17" s="35" t="s">
        <v>148</v>
      </c>
      <c r="B17" s="5" t="s">
        <v>72</v>
      </c>
      <c r="C17" s="5" t="s">
        <v>149</v>
      </c>
      <c r="D17" s="95" t="s">
        <v>150</v>
      </c>
      <c r="E17" s="95"/>
      <c r="F17" s="5" t="s">
        <v>144</v>
      </c>
      <c r="G17" s="34">
        <v>1</v>
      </c>
      <c r="H17" s="34"/>
      <c r="I17" s="34">
        <f>G17*AO17</f>
        <v>0</v>
      </c>
      <c r="J17" s="34">
        <f>G17*AP17</f>
        <v>0</v>
      </c>
      <c r="K17" s="34">
        <f>G17*H17</f>
        <v>0</v>
      </c>
      <c r="L17" s="34">
        <v>0</v>
      </c>
      <c r="M17" s="34">
        <f>G17*L17</f>
        <v>0</v>
      </c>
      <c r="N17" s="69"/>
      <c r="O17" s="4"/>
      <c r="Z17" s="34">
        <f>IF(AQ17="5",BJ17,0)</f>
        <v>0</v>
      </c>
      <c r="AB17" s="34">
        <f>IF(AQ17="1",BH17,0)</f>
        <v>0</v>
      </c>
      <c r="AC17" s="34">
        <f>IF(AQ17="1",BI17,0)</f>
        <v>0</v>
      </c>
      <c r="AD17" s="34">
        <f>IF(AQ17="7",BH17,0)</f>
        <v>0</v>
      </c>
      <c r="AE17" s="34">
        <f>IF(AQ17="7",BI17,0)</f>
        <v>0</v>
      </c>
      <c r="AF17" s="34">
        <f>IF(AQ17="2",BH17,0)</f>
        <v>0</v>
      </c>
      <c r="AG17" s="34">
        <f>IF(AQ17="2",BI17,0)</f>
        <v>0</v>
      </c>
      <c r="AH17" s="34">
        <f>IF(AQ17="0",BJ17,0)</f>
        <v>0</v>
      </c>
      <c r="AI17" s="51" t="s">
        <v>72</v>
      </c>
      <c r="AJ17" s="34">
        <f>IF(AN17=0,K17,0)</f>
        <v>0</v>
      </c>
      <c r="AK17" s="34">
        <f>IF(AN17=15,K17,0)</f>
        <v>0</v>
      </c>
      <c r="AL17" s="34">
        <f>IF(AN17=21,K17,0)</f>
        <v>0</v>
      </c>
      <c r="AN17" s="34">
        <v>21</v>
      </c>
      <c r="AO17" s="34">
        <f>H17*0.625</f>
        <v>0</v>
      </c>
      <c r="AP17" s="34">
        <f>H17*(1-0.625)</f>
        <v>0</v>
      </c>
      <c r="AQ17" s="70" t="s">
        <v>133</v>
      </c>
      <c r="AV17" s="34">
        <f>AW17+AX17</f>
        <v>0</v>
      </c>
      <c r="AW17" s="34">
        <f>G17*AO17</f>
        <v>0</v>
      </c>
      <c r="AX17" s="34">
        <f>G17*AP17</f>
        <v>0</v>
      </c>
      <c r="AY17" s="70" t="s">
        <v>137</v>
      </c>
      <c r="AZ17" s="70" t="s">
        <v>138</v>
      </c>
      <c r="BA17" s="51" t="s">
        <v>139</v>
      </c>
      <c r="BC17" s="34">
        <f>AW17+AX17</f>
        <v>0</v>
      </c>
      <c r="BD17" s="34">
        <f>H17/(100-BE17)*100</f>
        <v>0</v>
      </c>
      <c r="BE17" s="34">
        <v>0</v>
      </c>
      <c r="BF17" s="34">
        <f>M17</f>
        <v>0</v>
      </c>
      <c r="BH17" s="34">
        <f>G17*AO17</f>
        <v>0</v>
      </c>
      <c r="BI17" s="34">
        <f>G17*AP17</f>
        <v>0</v>
      </c>
      <c r="BJ17" s="34">
        <f>G17*H17</f>
        <v>0</v>
      </c>
      <c r="BK17" s="34" t="s">
        <v>140</v>
      </c>
      <c r="BL17" s="34">
        <v>0</v>
      </c>
    </row>
    <row r="18" spans="1:64" x14ac:dyDescent="0.25">
      <c r="A18" s="35" t="s">
        <v>151</v>
      </c>
      <c r="B18" s="5" t="s">
        <v>72</v>
      </c>
      <c r="C18" s="5" t="s">
        <v>152</v>
      </c>
      <c r="D18" s="95" t="s">
        <v>153</v>
      </c>
      <c r="E18" s="95"/>
      <c r="F18" s="5" t="s">
        <v>154</v>
      </c>
      <c r="G18" s="34">
        <v>1</v>
      </c>
      <c r="H18" s="34"/>
      <c r="I18" s="34">
        <f>G18*AO18</f>
        <v>0</v>
      </c>
      <c r="J18" s="34">
        <f>G18*AP18</f>
        <v>0</v>
      </c>
      <c r="K18" s="34">
        <f>G18*H18</f>
        <v>0</v>
      </c>
      <c r="L18" s="34">
        <v>0.05</v>
      </c>
      <c r="M18" s="34">
        <f>G18*L18</f>
        <v>0.05</v>
      </c>
      <c r="N18" s="69"/>
      <c r="O18" s="4"/>
      <c r="Z18" s="34">
        <f>IF(AQ18="5",BJ18,0)</f>
        <v>0</v>
      </c>
      <c r="AB18" s="34">
        <f>IF(AQ18="1",BH18,0)</f>
        <v>0</v>
      </c>
      <c r="AC18" s="34">
        <f>IF(AQ18="1",BI18,0)</f>
        <v>0</v>
      </c>
      <c r="AD18" s="34">
        <f>IF(AQ18="7",BH18,0)</f>
        <v>0</v>
      </c>
      <c r="AE18" s="34">
        <f>IF(AQ18="7",BI18,0)</f>
        <v>0</v>
      </c>
      <c r="AF18" s="34">
        <f>IF(AQ18="2",BH18,0)</f>
        <v>0</v>
      </c>
      <c r="AG18" s="34">
        <f>IF(AQ18="2",BI18,0)</f>
        <v>0</v>
      </c>
      <c r="AH18" s="34">
        <f>IF(AQ18="0",BJ18,0)</f>
        <v>0</v>
      </c>
      <c r="AI18" s="51" t="s">
        <v>72</v>
      </c>
      <c r="AJ18" s="34">
        <f>IF(AN18=0,K18,0)</f>
        <v>0</v>
      </c>
      <c r="AK18" s="34">
        <f>IF(AN18=15,K18,0)</f>
        <v>0</v>
      </c>
      <c r="AL18" s="34">
        <f>IF(AN18=21,K18,0)</f>
        <v>0</v>
      </c>
      <c r="AN18" s="34">
        <v>21</v>
      </c>
      <c r="AO18" s="34">
        <f>H18*0.666666666666667</f>
        <v>0</v>
      </c>
      <c r="AP18" s="34">
        <f>H18*(1-0.666666666666667)</f>
        <v>0</v>
      </c>
      <c r="AQ18" s="70" t="s">
        <v>133</v>
      </c>
      <c r="AV18" s="34">
        <f>AW18+AX18</f>
        <v>0</v>
      </c>
      <c r="AW18" s="34">
        <f>G18*AO18</f>
        <v>0</v>
      </c>
      <c r="AX18" s="34">
        <f>G18*AP18</f>
        <v>0</v>
      </c>
      <c r="AY18" s="70" t="s">
        <v>137</v>
      </c>
      <c r="AZ18" s="70" t="s">
        <v>138</v>
      </c>
      <c r="BA18" s="51" t="s">
        <v>139</v>
      </c>
      <c r="BC18" s="34">
        <f>AW18+AX18</f>
        <v>0</v>
      </c>
      <c r="BD18" s="34">
        <f>H18/(100-BE18)*100</f>
        <v>0</v>
      </c>
      <c r="BE18" s="34">
        <v>0</v>
      </c>
      <c r="BF18" s="34">
        <f>M18</f>
        <v>0.05</v>
      </c>
      <c r="BH18" s="34">
        <f>G18*AO18</f>
        <v>0</v>
      </c>
      <c r="BI18" s="34">
        <f>G18*AP18</f>
        <v>0</v>
      </c>
      <c r="BJ18" s="34">
        <f>G18*H18</f>
        <v>0</v>
      </c>
      <c r="BK18" s="34" t="s">
        <v>140</v>
      </c>
      <c r="BL18" s="34">
        <v>0</v>
      </c>
    </row>
    <row r="19" spans="1:64" x14ac:dyDescent="0.25">
      <c r="A19" s="64"/>
      <c r="B19" s="65" t="s">
        <v>72</v>
      </c>
      <c r="C19" s="65" t="s">
        <v>78</v>
      </c>
      <c r="D19" s="110" t="s">
        <v>79</v>
      </c>
      <c r="E19" s="110"/>
      <c r="F19" s="66" t="s">
        <v>62</v>
      </c>
      <c r="G19" s="66" t="s">
        <v>62</v>
      </c>
      <c r="H19" s="66"/>
      <c r="I19" s="67">
        <f>SUM(I20:I26)</f>
        <v>0</v>
      </c>
      <c r="J19" s="67">
        <f>SUM(J20:J26)</f>
        <v>0</v>
      </c>
      <c r="K19" s="67">
        <f>SUM(K20:K26)</f>
        <v>0</v>
      </c>
      <c r="L19" s="51"/>
      <c r="M19" s="67">
        <f>SUM(M20:M26)</f>
        <v>6.0368000000000004</v>
      </c>
      <c r="N19" s="68"/>
      <c r="O19" s="4"/>
      <c r="AI19" s="51" t="s">
        <v>72</v>
      </c>
      <c r="AS19" s="67">
        <f>SUM(AJ20:AJ26)</f>
        <v>0</v>
      </c>
      <c r="AT19" s="67">
        <f>SUM(AK20:AK26)</f>
        <v>0</v>
      </c>
      <c r="AU19" s="67">
        <f>SUM(AL20:AL26)</f>
        <v>0</v>
      </c>
    </row>
    <row r="20" spans="1:64" x14ac:dyDescent="0.25">
      <c r="A20" s="35" t="s">
        <v>155</v>
      </c>
      <c r="B20" s="5" t="s">
        <v>72</v>
      </c>
      <c r="C20" s="5" t="s">
        <v>156</v>
      </c>
      <c r="D20" s="95" t="s">
        <v>157</v>
      </c>
      <c r="E20" s="95"/>
      <c r="F20" s="5" t="s">
        <v>158</v>
      </c>
      <c r="G20" s="34">
        <v>7.84</v>
      </c>
      <c r="H20" s="34"/>
      <c r="I20" s="34">
        <f>G20*AO20</f>
        <v>0</v>
      </c>
      <c r="J20" s="34">
        <f>G20*AP20</f>
        <v>0</v>
      </c>
      <c r="K20" s="34">
        <f>G20*H20</f>
        <v>0</v>
      </c>
      <c r="L20" s="34">
        <v>0.55000000000000004</v>
      </c>
      <c r="M20" s="34">
        <f>G20*L20</f>
        <v>4.3120000000000003</v>
      </c>
      <c r="N20" s="69" t="s">
        <v>159</v>
      </c>
      <c r="O20" s="4"/>
      <c r="Z20" s="34">
        <f>IF(AQ20="5",BJ20,0)</f>
        <v>0</v>
      </c>
      <c r="AB20" s="34">
        <f>IF(AQ20="1",BH20,0)</f>
        <v>0</v>
      </c>
      <c r="AC20" s="34">
        <f>IF(AQ20="1",BI20,0)</f>
        <v>0</v>
      </c>
      <c r="AD20" s="34">
        <f>IF(AQ20="7",BH20,0)</f>
        <v>0</v>
      </c>
      <c r="AE20" s="34">
        <f>IF(AQ20="7",BI20,0)</f>
        <v>0</v>
      </c>
      <c r="AF20" s="34">
        <f>IF(AQ20="2",BH20,0)</f>
        <v>0</v>
      </c>
      <c r="AG20" s="34">
        <f>IF(AQ20="2",BI20,0)</f>
        <v>0</v>
      </c>
      <c r="AH20" s="34">
        <f>IF(AQ20="0",BJ20,0)</f>
        <v>0</v>
      </c>
      <c r="AI20" s="51" t="s">
        <v>72</v>
      </c>
      <c r="AJ20" s="34">
        <f>IF(AN20=0,K20,0)</f>
        <v>0</v>
      </c>
      <c r="AK20" s="34">
        <f>IF(AN20=15,K20,0)</f>
        <v>0</v>
      </c>
      <c r="AL20" s="34">
        <f>IF(AN20=21,K20,0)</f>
        <v>0</v>
      </c>
      <c r="AN20" s="34">
        <v>21</v>
      </c>
      <c r="AO20" s="34">
        <f>H20*0</f>
        <v>0</v>
      </c>
      <c r="AP20" s="34">
        <f>H20*(1-0)</f>
        <v>0</v>
      </c>
      <c r="AQ20" s="70" t="s">
        <v>133</v>
      </c>
      <c r="AV20" s="34">
        <f>AW20+AX20</f>
        <v>0</v>
      </c>
      <c r="AW20" s="34">
        <f>G20*AO20</f>
        <v>0</v>
      </c>
      <c r="AX20" s="34">
        <f>G20*AP20</f>
        <v>0</v>
      </c>
      <c r="AY20" s="70" t="s">
        <v>160</v>
      </c>
      <c r="AZ20" s="70" t="s">
        <v>161</v>
      </c>
      <c r="BA20" s="51" t="s">
        <v>139</v>
      </c>
      <c r="BC20" s="34">
        <f>AW20+AX20</f>
        <v>0</v>
      </c>
      <c r="BD20" s="34">
        <f>H20/(100-BE20)*100</f>
        <v>0</v>
      </c>
      <c r="BE20" s="34">
        <v>0</v>
      </c>
      <c r="BF20" s="34">
        <f>M20</f>
        <v>4.3120000000000003</v>
      </c>
      <c r="BH20" s="34">
        <f>G20*AO20</f>
        <v>0</v>
      </c>
      <c r="BI20" s="34">
        <f>G20*AP20</f>
        <v>0</v>
      </c>
      <c r="BJ20" s="34">
        <f>G20*H20</f>
        <v>0</v>
      </c>
      <c r="BK20" s="34" t="s">
        <v>140</v>
      </c>
      <c r="BL20" s="34">
        <v>11</v>
      </c>
    </row>
    <row r="21" spans="1:64" x14ac:dyDescent="0.25">
      <c r="A21" s="4"/>
      <c r="D21" s="71" t="s">
        <v>162</v>
      </c>
      <c r="E21" s="71" t="s">
        <v>163</v>
      </c>
      <c r="G21" s="72">
        <v>6.32</v>
      </c>
      <c r="N21" s="17"/>
      <c r="O21" s="4"/>
    </row>
    <row r="22" spans="1:64" x14ac:dyDescent="0.25">
      <c r="A22" s="4"/>
      <c r="D22" s="71" t="s">
        <v>164</v>
      </c>
      <c r="E22" s="71" t="s">
        <v>165</v>
      </c>
      <c r="G22" s="72">
        <v>1.52</v>
      </c>
      <c r="N22" s="17"/>
      <c r="O22" s="4"/>
    </row>
    <row r="23" spans="1:64" x14ac:dyDescent="0.25">
      <c r="A23" s="35" t="s">
        <v>166</v>
      </c>
      <c r="B23" s="5" t="s">
        <v>72</v>
      </c>
      <c r="C23" s="5" t="s">
        <v>167</v>
      </c>
      <c r="D23" s="95" t="s">
        <v>168</v>
      </c>
      <c r="E23" s="95"/>
      <c r="F23" s="5" t="s">
        <v>158</v>
      </c>
      <c r="G23" s="34">
        <v>7.84</v>
      </c>
      <c r="H23" s="34"/>
      <c r="I23" s="34">
        <f>G23*AO23</f>
        <v>0</v>
      </c>
      <c r="J23" s="34">
        <f>G23*AP23</f>
        <v>0</v>
      </c>
      <c r="K23" s="34">
        <f>G23*H23</f>
        <v>0</v>
      </c>
      <c r="L23" s="34">
        <v>0.22</v>
      </c>
      <c r="M23" s="34">
        <f>G23*L23</f>
        <v>1.7247999999999999</v>
      </c>
      <c r="N23" s="69" t="s">
        <v>159</v>
      </c>
      <c r="O23" s="4"/>
      <c r="Z23" s="34">
        <f>IF(AQ23="5",BJ23,0)</f>
        <v>0</v>
      </c>
      <c r="AB23" s="34">
        <f>IF(AQ23="1",BH23,0)</f>
        <v>0</v>
      </c>
      <c r="AC23" s="34">
        <f>IF(AQ23="1",BI23,0)</f>
        <v>0</v>
      </c>
      <c r="AD23" s="34">
        <f>IF(AQ23="7",BH23,0)</f>
        <v>0</v>
      </c>
      <c r="AE23" s="34">
        <f>IF(AQ23="7",BI23,0)</f>
        <v>0</v>
      </c>
      <c r="AF23" s="34">
        <f>IF(AQ23="2",BH23,0)</f>
        <v>0</v>
      </c>
      <c r="AG23" s="34">
        <f>IF(AQ23="2",BI23,0)</f>
        <v>0</v>
      </c>
      <c r="AH23" s="34">
        <f>IF(AQ23="0",BJ23,0)</f>
        <v>0</v>
      </c>
      <c r="AI23" s="51" t="s">
        <v>72</v>
      </c>
      <c r="AJ23" s="34">
        <f>IF(AN23=0,K23,0)</f>
        <v>0</v>
      </c>
      <c r="AK23" s="34">
        <f>IF(AN23=15,K23,0)</f>
        <v>0</v>
      </c>
      <c r="AL23" s="34">
        <f>IF(AN23=21,K23,0)</f>
        <v>0</v>
      </c>
      <c r="AN23" s="34">
        <v>21</v>
      </c>
      <c r="AO23" s="34">
        <f>H23*0</f>
        <v>0</v>
      </c>
      <c r="AP23" s="34">
        <f>H23*(1-0)</f>
        <v>0</v>
      </c>
      <c r="AQ23" s="70" t="s">
        <v>133</v>
      </c>
      <c r="AV23" s="34">
        <f>AW23+AX23</f>
        <v>0</v>
      </c>
      <c r="AW23" s="34">
        <f>G23*AO23</f>
        <v>0</v>
      </c>
      <c r="AX23" s="34">
        <f>G23*AP23</f>
        <v>0</v>
      </c>
      <c r="AY23" s="70" t="s">
        <v>160</v>
      </c>
      <c r="AZ23" s="70" t="s">
        <v>161</v>
      </c>
      <c r="BA23" s="51" t="s">
        <v>139</v>
      </c>
      <c r="BC23" s="34">
        <f>AW23+AX23</f>
        <v>0</v>
      </c>
      <c r="BD23" s="34">
        <f>H23/(100-BE23)*100</f>
        <v>0</v>
      </c>
      <c r="BE23" s="34">
        <v>0</v>
      </c>
      <c r="BF23" s="34">
        <f>M23</f>
        <v>1.7247999999999999</v>
      </c>
      <c r="BH23" s="34">
        <f>G23*AO23</f>
        <v>0</v>
      </c>
      <c r="BI23" s="34">
        <f>G23*AP23</f>
        <v>0</v>
      </c>
      <c r="BJ23" s="34">
        <f>G23*H23</f>
        <v>0</v>
      </c>
      <c r="BK23" s="34" t="s">
        <v>140</v>
      </c>
      <c r="BL23" s="34">
        <v>11</v>
      </c>
    </row>
    <row r="24" spans="1:64" x14ac:dyDescent="0.25">
      <c r="A24" s="4"/>
      <c r="D24" s="71" t="s">
        <v>162</v>
      </c>
      <c r="E24" s="71" t="s">
        <v>163</v>
      </c>
      <c r="G24" s="72">
        <v>6.32</v>
      </c>
      <c r="N24" s="17"/>
      <c r="O24" s="4"/>
    </row>
    <row r="25" spans="1:64" x14ac:dyDescent="0.25">
      <c r="A25" s="4"/>
      <c r="D25" s="71" t="s">
        <v>164</v>
      </c>
      <c r="E25" s="71" t="s">
        <v>165</v>
      </c>
      <c r="G25" s="72">
        <v>1.52</v>
      </c>
      <c r="N25" s="17"/>
      <c r="O25" s="4"/>
    </row>
    <row r="26" spans="1:64" x14ac:dyDescent="0.25">
      <c r="A26" s="35" t="s">
        <v>169</v>
      </c>
      <c r="B26" s="5" t="s">
        <v>72</v>
      </c>
      <c r="C26" s="5" t="s">
        <v>170</v>
      </c>
      <c r="D26" s="95" t="s">
        <v>171</v>
      </c>
      <c r="E26" s="95"/>
      <c r="F26" s="5" t="s">
        <v>158</v>
      </c>
      <c r="G26" s="34">
        <v>7.84</v>
      </c>
      <c r="H26" s="34"/>
      <c r="I26" s="34">
        <f>G26*AO26</f>
        <v>0</v>
      </c>
      <c r="J26" s="34">
        <f>G26*AP26</f>
        <v>0</v>
      </c>
      <c r="K26" s="34">
        <f>G26*H26</f>
        <v>0</v>
      </c>
      <c r="L26" s="34">
        <v>0</v>
      </c>
      <c r="M26" s="34">
        <f>G26*L26</f>
        <v>0</v>
      </c>
      <c r="N26" s="69" t="s">
        <v>159</v>
      </c>
      <c r="O26" s="4"/>
      <c r="Z26" s="34">
        <f>IF(AQ26="5",BJ26,0)</f>
        <v>0</v>
      </c>
      <c r="AB26" s="34">
        <f>IF(AQ26="1",BH26,0)</f>
        <v>0</v>
      </c>
      <c r="AC26" s="34">
        <f>IF(AQ26="1",BI26,0)</f>
        <v>0</v>
      </c>
      <c r="AD26" s="34">
        <f>IF(AQ26="7",BH26,0)</f>
        <v>0</v>
      </c>
      <c r="AE26" s="34">
        <f>IF(AQ26="7",BI26,0)</f>
        <v>0</v>
      </c>
      <c r="AF26" s="34">
        <f>IF(AQ26="2",BH26,0)</f>
        <v>0</v>
      </c>
      <c r="AG26" s="34">
        <f>IF(AQ26="2",BI26,0)</f>
        <v>0</v>
      </c>
      <c r="AH26" s="34">
        <f>IF(AQ26="0",BJ26,0)</f>
        <v>0</v>
      </c>
      <c r="AI26" s="51" t="s">
        <v>72</v>
      </c>
      <c r="AJ26" s="34">
        <f>IF(AN26=0,K26,0)</f>
        <v>0</v>
      </c>
      <c r="AK26" s="34">
        <f>IF(AN26=15,K26,0)</f>
        <v>0</v>
      </c>
      <c r="AL26" s="34">
        <f>IF(AN26=21,K26,0)</f>
        <v>0</v>
      </c>
      <c r="AN26" s="34">
        <v>21</v>
      </c>
      <c r="AO26" s="34">
        <f>H26*0</f>
        <v>0</v>
      </c>
      <c r="AP26" s="34">
        <f>H26*(1-0)</f>
        <v>0</v>
      </c>
      <c r="AQ26" s="70" t="s">
        <v>133</v>
      </c>
      <c r="AV26" s="34">
        <f>AW26+AX26</f>
        <v>0</v>
      </c>
      <c r="AW26" s="34">
        <f>G26*AO26</f>
        <v>0</v>
      </c>
      <c r="AX26" s="34">
        <f>G26*AP26</f>
        <v>0</v>
      </c>
      <c r="AY26" s="70" t="s">
        <v>160</v>
      </c>
      <c r="AZ26" s="70" t="s">
        <v>161</v>
      </c>
      <c r="BA26" s="51" t="s">
        <v>139</v>
      </c>
      <c r="BC26" s="34">
        <f>AW26+AX26</f>
        <v>0</v>
      </c>
      <c r="BD26" s="34">
        <f>H26/(100-BE26)*100</f>
        <v>0</v>
      </c>
      <c r="BE26" s="34">
        <v>0</v>
      </c>
      <c r="BF26" s="34">
        <f>M26</f>
        <v>0</v>
      </c>
      <c r="BH26" s="34">
        <f>G26*AO26</f>
        <v>0</v>
      </c>
      <c r="BI26" s="34">
        <f>G26*AP26</f>
        <v>0</v>
      </c>
      <c r="BJ26" s="34">
        <f>G26*H26</f>
        <v>0</v>
      </c>
      <c r="BK26" s="34" t="s">
        <v>140</v>
      </c>
      <c r="BL26" s="34">
        <v>11</v>
      </c>
    </row>
    <row r="27" spans="1:64" x14ac:dyDescent="0.25">
      <c r="A27" s="4"/>
      <c r="D27" s="71" t="s">
        <v>162</v>
      </c>
      <c r="E27" s="71" t="s">
        <v>163</v>
      </c>
      <c r="G27" s="72">
        <v>6.32</v>
      </c>
      <c r="N27" s="17"/>
      <c r="O27" s="4"/>
    </row>
    <row r="28" spans="1:64" x14ac:dyDescent="0.25">
      <c r="A28" s="4"/>
      <c r="D28" s="71" t="s">
        <v>164</v>
      </c>
      <c r="E28" s="71" t="s">
        <v>165</v>
      </c>
      <c r="G28" s="72">
        <v>1.52</v>
      </c>
      <c r="N28" s="17"/>
      <c r="O28" s="4"/>
    </row>
    <row r="29" spans="1:64" x14ac:dyDescent="0.25">
      <c r="A29" s="64"/>
      <c r="B29" s="65" t="s">
        <v>72</v>
      </c>
      <c r="C29" s="65" t="s">
        <v>80</v>
      </c>
      <c r="D29" s="110" t="s">
        <v>81</v>
      </c>
      <c r="E29" s="110"/>
      <c r="F29" s="66" t="s">
        <v>62</v>
      </c>
      <c r="G29" s="66" t="s">
        <v>62</v>
      </c>
      <c r="H29" s="66"/>
      <c r="I29" s="67">
        <f>SUM(I30:I35)</f>
        <v>0</v>
      </c>
      <c r="J29" s="67">
        <f>SUM(J30:J35)</f>
        <v>0</v>
      </c>
      <c r="K29" s="67">
        <f>SUM(K30:K35)</f>
        <v>0</v>
      </c>
      <c r="L29" s="51"/>
      <c r="M29" s="67">
        <f>SUM(M30:M35)</f>
        <v>0</v>
      </c>
      <c r="N29" s="68"/>
      <c r="O29" s="4"/>
      <c r="AI29" s="51" t="s">
        <v>72</v>
      </c>
      <c r="AS29" s="67">
        <f>SUM(AJ30:AJ35)</f>
        <v>0</v>
      </c>
      <c r="AT29" s="67">
        <f>SUM(AK30:AK35)</f>
        <v>0</v>
      </c>
      <c r="AU29" s="67">
        <f>SUM(AL30:AL35)</f>
        <v>0</v>
      </c>
    </row>
    <row r="30" spans="1:64" x14ac:dyDescent="0.25">
      <c r="A30" s="35" t="s">
        <v>172</v>
      </c>
      <c r="B30" s="5" t="s">
        <v>72</v>
      </c>
      <c r="C30" s="5" t="s">
        <v>173</v>
      </c>
      <c r="D30" s="95" t="s">
        <v>174</v>
      </c>
      <c r="E30" s="95"/>
      <c r="F30" s="5" t="s">
        <v>175</v>
      </c>
      <c r="G30" s="34">
        <v>19.975000000000001</v>
      </c>
      <c r="H30" s="34"/>
      <c r="I30" s="34">
        <f>G30*AO30</f>
        <v>0</v>
      </c>
      <c r="J30" s="34">
        <f>G30*AP30</f>
        <v>0</v>
      </c>
      <c r="K30" s="34">
        <f>G30*H30</f>
        <v>0</v>
      </c>
      <c r="L30" s="34">
        <v>0</v>
      </c>
      <c r="M30" s="34">
        <f>G30*L30</f>
        <v>0</v>
      </c>
      <c r="N30" s="69" t="s">
        <v>159</v>
      </c>
      <c r="O30" s="4"/>
      <c r="Z30" s="34">
        <f>IF(AQ30="5",BJ30,0)</f>
        <v>0</v>
      </c>
      <c r="AB30" s="34">
        <f>IF(AQ30="1",BH30,0)</f>
        <v>0</v>
      </c>
      <c r="AC30" s="34">
        <f>IF(AQ30="1",BI30,0)</f>
        <v>0</v>
      </c>
      <c r="AD30" s="34">
        <f>IF(AQ30="7",BH30,0)</f>
        <v>0</v>
      </c>
      <c r="AE30" s="34">
        <f>IF(AQ30="7",BI30,0)</f>
        <v>0</v>
      </c>
      <c r="AF30" s="34">
        <f>IF(AQ30="2",BH30,0)</f>
        <v>0</v>
      </c>
      <c r="AG30" s="34">
        <f>IF(AQ30="2",BI30,0)</f>
        <v>0</v>
      </c>
      <c r="AH30" s="34">
        <f>IF(AQ30="0",BJ30,0)</f>
        <v>0</v>
      </c>
      <c r="AI30" s="51" t="s">
        <v>72</v>
      </c>
      <c r="AJ30" s="34">
        <f>IF(AN30=0,K30,0)</f>
        <v>0</v>
      </c>
      <c r="AK30" s="34">
        <f>IF(AN30=15,K30,0)</f>
        <v>0</v>
      </c>
      <c r="AL30" s="34">
        <f>IF(AN30=21,K30,0)</f>
        <v>0</v>
      </c>
      <c r="AN30" s="34">
        <v>21</v>
      </c>
      <c r="AO30" s="34">
        <f>H30*0</f>
        <v>0</v>
      </c>
      <c r="AP30" s="34">
        <f>H30*(1-0)</f>
        <v>0</v>
      </c>
      <c r="AQ30" s="70" t="s">
        <v>133</v>
      </c>
      <c r="AV30" s="34">
        <f>AW30+AX30</f>
        <v>0</v>
      </c>
      <c r="AW30" s="34">
        <f>G30*AO30</f>
        <v>0</v>
      </c>
      <c r="AX30" s="34">
        <f>G30*AP30</f>
        <v>0</v>
      </c>
      <c r="AY30" s="70" t="s">
        <v>176</v>
      </c>
      <c r="AZ30" s="70" t="s">
        <v>161</v>
      </c>
      <c r="BA30" s="51" t="s">
        <v>139</v>
      </c>
      <c r="BC30" s="34">
        <f>AW30+AX30</f>
        <v>0</v>
      </c>
      <c r="BD30" s="34">
        <f>H30/(100-BE30)*100</f>
        <v>0</v>
      </c>
      <c r="BE30" s="34">
        <v>0</v>
      </c>
      <c r="BF30" s="34">
        <f>M30</f>
        <v>0</v>
      </c>
      <c r="BH30" s="34">
        <f>G30*AO30</f>
        <v>0</v>
      </c>
      <c r="BI30" s="34">
        <f>G30*AP30</f>
        <v>0</v>
      </c>
      <c r="BJ30" s="34">
        <f>G30*H30</f>
        <v>0</v>
      </c>
      <c r="BK30" s="34" t="s">
        <v>140</v>
      </c>
      <c r="BL30" s="34">
        <v>13</v>
      </c>
    </row>
    <row r="31" spans="1:64" x14ac:dyDescent="0.25">
      <c r="A31" s="4"/>
      <c r="D31" s="71" t="s">
        <v>177</v>
      </c>
      <c r="E31" s="71" t="s">
        <v>178</v>
      </c>
      <c r="G31" s="72">
        <v>6.6360000000000001</v>
      </c>
      <c r="N31" s="17"/>
      <c r="O31" s="4"/>
    </row>
    <row r="32" spans="1:64" x14ac:dyDescent="0.25">
      <c r="A32" s="4"/>
      <c r="D32" s="71" t="s">
        <v>179</v>
      </c>
      <c r="E32" s="71" t="s">
        <v>165</v>
      </c>
      <c r="G32" s="72">
        <v>1.5960000000000001</v>
      </c>
      <c r="N32" s="17"/>
      <c r="O32" s="4"/>
    </row>
    <row r="33" spans="1:64" x14ac:dyDescent="0.25">
      <c r="A33" s="4"/>
      <c r="D33" s="71" t="s">
        <v>180</v>
      </c>
      <c r="E33" s="71" t="s">
        <v>181</v>
      </c>
      <c r="G33" s="72">
        <v>6.8639999999999999</v>
      </c>
      <c r="N33" s="17"/>
      <c r="O33" s="4"/>
    </row>
    <row r="34" spans="1:64" x14ac:dyDescent="0.25">
      <c r="A34" s="4"/>
      <c r="D34" s="71" t="s">
        <v>182</v>
      </c>
      <c r="E34" s="71" t="s">
        <v>183</v>
      </c>
      <c r="G34" s="72">
        <v>4.8789999999999996</v>
      </c>
      <c r="N34" s="17"/>
      <c r="O34" s="4"/>
    </row>
    <row r="35" spans="1:64" x14ac:dyDescent="0.25">
      <c r="A35" s="35" t="s">
        <v>184</v>
      </c>
      <c r="B35" s="5" t="s">
        <v>72</v>
      </c>
      <c r="C35" s="5" t="s">
        <v>185</v>
      </c>
      <c r="D35" s="95" t="s">
        <v>186</v>
      </c>
      <c r="E35" s="95"/>
      <c r="F35" s="5" t="s">
        <v>175</v>
      </c>
      <c r="G35" s="34">
        <v>19.975000000000001</v>
      </c>
      <c r="H35" s="34"/>
      <c r="I35" s="34">
        <f>G35*AO35</f>
        <v>0</v>
      </c>
      <c r="J35" s="34">
        <f>G35*AP35</f>
        <v>0</v>
      </c>
      <c r="K35" s="34">
        <f>G35*H35</f>
        <v>0</v>
      </c>
      <c r="L35" s="34">
        <v>0</v>
      </c>
      <c r="M35" s="34">
        <f>G35*L35</f>
        <v>0</v>
      </c>
      <c r="N35" s="69" t="s">
        <v>159</v>
      </c>
      <c r="O35" s="4"/>
      <c r="Z35" s="34">
        <f>IF(AQ35="5",BJ35,0)</f>
        <v>0</v>
      </c>
      <c r="AB35" s="34">
        <f>IF(AQ35="1",BH35,0)</f>
        <v>0</v>
      </c>
      <c r="AC35" s="34">
        <f>IF(AQ35="1",BI35,0)</f>
        <v>0</v>
      </c>
      <c r="AD35" s="34">
        <f>IF(AQ35="7",BH35,0)</f>
        <v>0</v>
      </c>
      <c r="AE35" s="34">
        <f>IF(AQ35="7",BI35,0)</f>
        <v>0</v>
      </c>
      <c r="AF35" s="34">
        <f>IF(AQ35="2",BH35,0)</f>
        <v>0</v>
      </c>
      <c r="AG35" s="34">
        <f>IF(AQ35="2",BI35,0)</f>
        <v>0</v>
      </c>
      <c r="AH35" s="34">
        <f>IF(AQ35="0",BJ35,0)</f>
        <v>0</v>
      </c>
      <c r="AI35" s="51" t="s">
        <v>72</v>
      </c>
      <c r="AJ35" s="34">
        <f>IF(AN35=0,K35,0)</f>
        <v>0</v>
      </c>
      <c r="AK35" s="34">
        <f>IF(AN35=15,K35,0)</f>
        <v>0</v>
      </c>
      <c r="AL35" s="34">
        <f>IF(AN35=21,K35,0)</f>
        <v>0</v>
      </c>
      <c r="AN35" s="34">
        <v>21</v>
      </c>
      <c r="AO35" s="34">
        <f>H35*0</f>
        <v>0</v>
      </c>
      <c r="AP35" s="34">
        <f>H35*(1-0)</f>
        <v>0</v>
      </c>
      <c r="AQ35" s="70" t="s">
        <v>133</v>
      </c>
      <c r="AV35" s="34">
        <f>AW35+AX35</f>
        <v>0</v>
      </c>
      <c r="AW35" s="34">
        <f>G35*AO35</f>
        <v>0</v>
      </c>
      <c r="AX35" s="34">
        <f>G35*AP35</f>
        <v>0</v>
      </c>
      <c r="AY35" s="70" t="s">
        <v>176</v>
      </c>
      <c r="AZ35" s="70" t="s">
        <v>161</v>
      </c>
      <c r="BA35" s="51" t="s">
        <v>139</v>
      </c>
      <c r="BC35" s="34">
        <f>AW35+AX35</f>
        <v>0</v>
      </c>
      <c r="BD35" s="34">
        <f>H35/(100-BE35)*100</f>
        <v>0</v>
      </c>
      <c r="BE35" s="34">
        <v>0</v>
      </c>
      <c r="BF35" s="34">
        <f>M35</f>
        <v>0</v>
      </c>
      <c r="BH35" s="34">
        <f>G35*AO35</f>
        <v>0</v>
      </c>
      <c r="BI35" s="34">
        <f>G35*AP35</f>
        <v>0</v>
      </c>
      <c r="BJ35" s="34">
        <f>G35*H35</f>
        <v>0</v>
      </c>
      <c r="BK35" s="34" t="s">
        <v>140</v>
      </c>
      <c r="BL35" s="34">
        <v>13</v>
      </c>
    </row>
    <row r="36" spans="1:64" x14ac:dyDescent="0.25">
      <c r="A36" s="64"/>
      <c r="B36" s="65" t="s">
        <v>72</v>
      </c>
      <c r="C36" s="65" t="s">
        <v>82</v>
      </c>
      <c r="D36" s="110" t="s">
        <v>83</v>
      </c>
      <c r="E36" s="110"/>
      <c r="F36" s="66" t="s">
        <v>62</v>
      </c>
      <c r="G36" s="66" t="s">
        <v>62</v>
      </c>
      <c r="H36" s="66"/>
      <c r="I36" s="67">
        <f>SUM(I37:I40)</f>
        <v>0</v>
      </c>
      <c r="J36" s="67">
        <f>SUM(J37:J40)</f>
        <v>0</v>
      </c>
      <c r="K36" s="67">
        <f>SUM(K37:K40)</f>
        <v>0</v>
      </c>
      <c r="L36" s="51"/>
      <c r="M36" s="67">
        <f>SUM(M37:M40)</f>
        <v>0</v>
      </c>
      <c r="N36" s="68"/>
      <c r="O36" s="4"/>
      <c r="AI36" s="51" t="s">
        <v>72</v>
      </c>
      <c r="AS36" s="67">
        <f>SUM(AJ37:AJ40)</f>
        <v>0</v>
      </c>
      <c r="AT36" s="67">
        <f>SUM(AK37:AK40)</f>
        <v>0</v>
      </c>
      <c r="AU36" s="67">
        <f>SUM(AL37:AL40)</f>
        <v>0</v>
      </c>
    </row>
    <row r="37" spans="1:64" x14ac:dyDescent="0.25">
      <c r="A37" s="35" t="s">
        <v>78</v>
      </c>
      <c r="B37" s="5" t="s">
        <v>72</v>
      </c>
      <c r="C37" s="5" t="s">
        <v>187</v>
      </c>
      <c r="D37" s="95" t="s">
        <v>188</v>
      </c>
      <c r="E37" s="95"/>
      <c r="F37" s="5" t="s">
        <v>175</v>
      </c>
      <c r="G37" s="34">
        <v>24.678999999999998</v>
      </c>
      <c r="H37" s="34"/>
      <c r="I37" s="34">
        <f>G37*AO37</f>
        <v>0</v>
      </c>
      <c r="J37" s="34">
        <f>G37*AP37</f>
        <v>0</v>
      </c>
      <c r="K37" s="34">
        <f>G37*H37</f>
        <v>0</v>
      </c>
      <c r="L37" s="34">
        <v>0</v>
      </c>
      <c r="M37" s="34">
        <f>G37*L37</f>
        <v>0</v>
      </c>
      <c r="N37" s="69" t="s">
        <v>159</v>
      </c>
      <c r="O37" s="4"/>
      <c r="Z37" s="34">
        <f>IF(AQ37="5",BJ37,0)</f>
        <v>0</v>
      </c>
      <c r="AB37" s="34">
        <f>IF(AQ37="1",BH37,0)</f>
        <v>0</v>
      </c>
      <c r="AC37" s="34">
        <f>IF(AQ37="1",BI37,0)</f>
        <v>0</v>
      </c>
      <c r="AD37" s="34">
        <f>IF(AQ37="7",BH37,0)</f>
        <v>0</v>
      </c>
      <c r="AE37" s="34">
        <f>IF(AQ37="7",BI37,0)</f>
        <v>0</v>
      </c>
      <c r="AF37" s="34">
        <f>IF(AQ37="2",BH37,0)</f>
        <v>0</v>
      </c>
      <c r="AG37" s="34">
        <f>IF(AQ37="2",BI37,0)</f>
        <v>0</v>
      </c>
      <c r="AH37" s="34">
        <f>IF(AQ37="0",BJ37,0)</f>
        <v>0</v>
      </c>
      <c r="AI37" s="51" t="s">
        <v>72</v>
      </c>
      <c r="AJ37" s="34">
        <f>IF(AN37=0,K37,0)</f>
        <v>0</v>
      </c>
      <c r="AK37" s="34">
        <f>IF(AN37=15,K37,0)</f>
        <v>0</v>
      </c>
      <c r="AL37" s="34">
        <f>IF(AN37=21,K37,0)</f>
        <v>0</v>
      </c>
      <c r="AN37" s="34">
        <v>21</v>
      </c>
      <c r="AO37" s="34">
        <f>H37*0</f>
        <v>0</v>
      </c>
      <c r="AP37" s="34">
        <f>H37*(1-0)</f>
        <v>0</v>
      </c>
      <c r="AQ37" s="70" t="s">
        <v>133</v>
      </c>
      <c r="AV37" s="34">
        <f>AW37+AX37</f>
        <v>0</v>
      </c>
      <c r="AW37" s="34">
        <f>G37*AO37</f>
        <v>0</v>
      </c>
      <c r="AX37" s="34">
        <f>G37*AP37</f>
        <v>0</v>
      </c>
      <c r="AY37" s="70" t="s">
        <v>189</v>
      </c>
      <c r="AZ37" s="70" t="s">
        <v>161</v>
      </c>
      <c r="BA37" s="51" t="s">
        <v>139</v>
      </c>
      <c r="BC37" s="34">
        <f>AW37+AX37</f>
        <v>0</v>
      </c>
      <c r="BD37" s="34">
        <f>H37/(100-BE37)*100</f>
        <v>0</v>
      </c>
      <c r="BE37" s="34">
        <v>0</v>
      </c>
      <c r="BF37" s="34">
        <f>M37</f>
        <v>0</v>
      </c>
      <c r="BH37" s="34">
        <f>G37*AO37</f>
        <v>0</v>
      </c>
      <c r="BI37" s="34">
        <f>G37*AP37</f>
        <v>0</v>
      </c>
      <c r="BJ37" s="34">
        <f>G37*H37</f>
        <v>0</v>
      </c>
      <c r="BK37" s="34" t="s">
        <v>140</v>
      </c>
      <c r="BL37" s="34">
        <v>16</v>
      </c>
    </row>
    <row r="38" spans="1:64" x14ac:dyDescent="0.25">
      <c r="A38" s="4"/>
      <c r="D38" s="71" t="s">
        <v>190</v>
      </c>
      <c r="E38" s="71" t="s">
        <v>191</v>
      </c>
      <c r="G38" s="72">
        <v>19.8</v>
      </c>
      <c r="N38" s="17"/>
      <c r="O38" s="4"/>
    </row>
    <row r="39" spans="1:64" x14ac:dyDescent="0.25">
      <c r="A39" s="4"/>
      <c r="D39" s="71" t="s">
        <v>182</v>
      </c>
      <c r="E39" s="71" t="s">
        <v>192</v>
      </c>
      <c r="G39" s="72">
        <v>4.8789999999999996</v>
      </c>
      <c r="N39" s="17"/>
      <c r="O39" s="4"/>
    </row>
    <row r="40" spans="1:64" x14ac:dyDescent="0.25">
      <c r="A40" s="35" t="s">
        <v>193</v>
      </c>
      <c r="B40" s="5" t="s">
        <v>72</v>
      </c>
      <c r="C40" s="5" t="s">
        <v>194</v>
      </c>
      <c r="D40" s="95" t="s">
        <v>195</v>
      </c>
      <c r="E40" s="95"/>
      <c r="F40" s="5" t="s">
        <v>175</v>
      </c>
      <c r="G40" s="34">
        <v>19.895</v>
      </c>
      <c r="H40" s="34"/>
      <c r="I40" s="34">
        <f>G40*AO40</f>
        <v>0</v>
      </c>
      <c r="J40" s="34">
        <f>G40*AP40</f>
        <v>0</v>
      </c>
      <c r="K40" s="34">
        <f>G40*H40</f>
        <v>0</v>
      </c>
      <c r="L40" s="34">
        <v>0</v>
      </c>
      <c r="M40" s="34">
        <f>G40*L40</f>
        <v>0</v>
      </c>
      <c r="N40" s="69" t="s">
        <v>159</v>
      </c>
      <c r="O40" s="4"/>
      <c r="Z40" s="34">
        <f>IF(AQ40="5",BJ40,0)</f>
        <v>0</v>
      </c>
      <c r="AB40" s="34">
        <f>IF(AQ40="1",BH40,0)</f>
        <v>0</v>
      </c>
      <c r="AC40" s="34">
        <f>IF(AQ40="1",BI40,0)</f>
        <v>0</v>
      </c>
      <c r="AD40" s="34">
        <f>IF(AQ40="7",BH40,0)</f>
        <v>0</v>
      </c>
      <c r="AE40" s="34">
        <f>IF(AQ40="7",BI40,0)</f>
        <v>0</v>
      </c>
      <c r="AF40" s="34">
        <f>IF(AQ40="2",BH40,0)</f>
        <v>0</v>
      </c>
      <c r="AG40" s="34">
        <f>IF(AQ40="2",BI40,0)</f>
        <v>0</v>
      </c>
      <c r="AH40" s="34">
        <f>IF(AQ40="0",BJ40,0)</f>
        <v>0</v>
      </c>
      <c r="AI40" s="51" t="s">
        <v>72</v>
      </c>
      <c r="AJ40" s="34">
        <f>IF(AN40=0,K40,0)</f>
        <v>0</v>
      </c>
      <c r="AK40" s="34">
        <f>IF(AN40=15,K40,0)</f>
        <v>0</v>
      </c>
      <c r="AL40" s="34">
        <f>IF(AN40=21,K40,0)</f>
        <v>0</v>
      </c>
      <c r="AN40" s="34">
        <v>21</v>
      </c>
      <c r="AO40" s="34">
        <f>H40*0</f>
        <v>0</v>
      </c>
      <c r="AP40" s="34">
        <f>H40*(1-0)</f>
        <v>0</v>
      </c>
      <c r="AQ40" s="70" t="s">
        <v>133</v>
      </c>
      <c r="AV40" s="34">
        <f>AW40+AX40</f>
        <v>0</v>
      </c>
      <c r="AW40" s="34">
        <f>G40*AO40</f>
        <v>0</v>
      </c>
      <c r="AX40" s="34">
        <f>G40*AP40</f>
        <v>0</v>
      </c>
      <c r="AY40" s="70" t="s">
        <v>189</v>
      </c>
      <c r="AZ40" s="70" t="s">
        <v>161</v>
      </c>
      <c r="BA40" s="51" t="s">
        <v>139</v>
      </c>
      <c r="BC40" s="34">
        <f>AW40+AX40</f>
        <v>0</v>
      </c>
      <c r="BD40" s="34">
        <f>H40/(100-BE40)*100</f>
        <v>0</v>
      </c>
      <c r="BE40" s="34">
        <v>0</v>
      </c>
      <c r="BF40" s="34">
        <f>M40</f>
        <v>0</v>
      </c>
      <c r="BH40" s="34">
        <f>G40*AO40</f>
        <v>0</v>
      </c>
      <c r="BI40" s="34">
        <f>G40*AP40</f>
        <v>0</v>
      </c>
      <c r="BJ40" s="34">
        <f>G40*H40</f>
        <v>0</v>
      </c>
      <c r="BK40" s="34" t="s">
        <v>140</v>
      </c>
      <c r="BL40" s="34">
        <v>16</v>
      </c>
    </row>
    <row r="41" spans="1:64" x14ac:dyDescent="0.25">
      <c r="A41" s="4"/>
      <c r="D41" s="71" t="s">
        <v>196</v>
      </c>
      <c r="E41" s="71" t="s">
        <v>178</v>
      </c>
      <c r="G41" s="72">
        <v>10.428000000000001</v>
      </c>
      <c r="N41" s="17"/>
      <c r="O41" s="4"/>
    </row>
    <row r="42" spans="1:64" x14ac:dyDescent="0.25">
      <c r="A42" s="4"/>
      <c r="D42" s="71" t="s">
        <v>197</v>
      </c>
      <c r="E42" s="71" t="s">
        <v>165</v>
      </c>
      <c r="G42" s="72">
        <v>2.508</v>
      </c>
      <c r="N42" s="17"/>
      <c r="O42" s="4"/>
    </row>
    <row r="43" spans="1:64" x14ac:dyDescent="0.25">
      <c r="A43" s="4"/>
      <c r="D43" s="71" t="s">
        <v>198</v>
      </c>
      <c r="E43" s="71" t="s">
        <v>181</v>
      </c>
      <c r="G43" s="72">
        <v>2.08</v>
      </c>
      <c r="N43" s="17"/>
      <c r="O43" s="4"/>
    </row>
    <row r="44" spans="1:64" x14ac:dyDescent="0.25">
      <c r="A44" s="4"/>
      <c r="D44" s="71" t="s">
        <v>182</v>
      </c>
      <c r="E44" s="71" t="s">
        <v>183</v>
      </c>
      <c r="G44" s="72">
        <v>4.8789999999999996</v>
      </c>
      <c r="N44" s="17"/>
      <c r="O44" s="4"/>
    </row>
    <row r="45" spans="1:64" x14ac:dyDescent="0.25">
      <c r="A45" s="64"/>
      <c r="B45" s="65" t="s">
        <v>72</v>
      </c>
      <c r="C45" s="65" t="s">
        <v>84</v>
      </c>
      <c r="D45" s="110" t="s">
        <v>85</v>
      </c>
      <c r="E45" s="110"/>
      <c r="F45" s="66" t="s">
        <v>62</v>
      </c>
      <c r="G45" s="66" t="s">
        <v>62</v>
      </c>
      <c r="H45" s="66"/>
      <c r="I45" s="67">
        <f>SUM(I46:I54)</f>
        <v>0</v>
      </c>
      <c r="J45" s="67">
        <f>SUM(J46:J54)</f>
        <v>0</v>
      </c>
      <c r="K45" s="67">
        <f>SUM(K46:K54)</f>
        <v>0</v>
      </c>
      <c r="L45" s="51"/>
      <c r="M45" s="67">
        <f>SUM(M46:M54)</f>
        <v>8.16</v>
      </c>
      <c r="N45" s="68"/>
      <c r="O45" s="4"/>
      <c r="AI45" s="51" t="s">
        <v>72</v>
      </c>
      <c r="AS45" s="67">
        <f>SUM(AJ46:AJ54)</f>
        <v>0</v>
      </c>
      <c r="AT45" s="67">
        <f>SUM(AK46:AK54)</f>
        <v>0</v>
      </c>
      <c r="AU45" s="67">
        <f>SUM(AL46:AL54)</f>
        <v>0</v>
      </c>
    </row>
    <row r="46" spans="1:64" x14ac:dyDescent="0.25">
      <c r="A46" s="35" t="s">
        <v>80</v>
      </c>
      <c r="B46" s="5" t="s">
        <v>72</v>
      </c>
      <c r="C46" s="5" t="s">
        <v>199</v>
      </c>
      <c r="D46" s="95" t="s">
        <v>200</v>
      </c>
      <c r="E46" s="95"/>
      <c r="F46" s="5" t="s">
        <v>175</v>
      </c>
      <c r="G46" s="34">
        <v>11.760999999999999</v>
      </c>
      <c r="H46" s="34"/>
      <c r="I46" s="34">
        <f>G46*AO46</f>
        <v>0</v>
      </c>
      <c r="J46" s="34">
        <f>G46*AP46</f>
        <v>0</v>
      </c>
      <c r="K46" s="34">
        <f>G46*H46</f>
        <v>0</v>
      </c>
      <c r="L46" s="34">
        <v>0</v>
      </c>
      <c r="M46" s="34">
        <f>G46*L46</f>
        <v>0</v>
      </c>
      <c r="N46" s="69" t="s">
        <v>159</v>
      </c>
      <c r="O46" s="4"/>
      <c r="Z46" s="34">
        <f>IF(AQ46="5",BJ46,0)</f>
        <v>0</v>
      </c>
      <c r="AB46" s="34">
        <f>IF(AQ46="1",BH46,0)</f>
        <v>0</v>
      </c>
      <c r="AC46" s="34">
        <f>IF(AQ46="1",BI46,0)</f>
        <v>0</v>
      </c>
      <c r="AD46" s="34">
        <f>IF(AQ46="7",BH46,0)</f>
        <v>0</v>
      </c>
      <c r="AE46" s="34">
        <f>IF(AQ46="7",BI46,0)</f>
        <v>0</v>
      </c>
      <c r="AF46" s="34">
        <f>IF(AQ46="2",BH46,0)</f>
        <v>0</v>
      </c>
      <c r="AG46" s="34">
        <f>IF(AQ46="2",BI46,0)</f>
        <v>0</v>
      </c>
      <c r="AH46" s="34">
        <f>IF(AQ46="0",BJ46,0)</f>
        <v>0</v>
      </c>
      <c r="AI46" s="51" t="s">
        <v>72</v>
      </c>
      <c r="AJ46" s="34">
        <f>IF(AN46=0,K46,0)</f>
        <v>0</v>
      </c>
      <c r="AK46" s="34">
        <f>IF(AN46=15,K46,0)</f>
        <v>0</v>
      </c>
      <c r="AL46" s="34">
        <f>IF(AN46=21,K46,0)</f>
        <v>0</v>
      </c>
      <c r="AN46" s="34">
        <v>21</v>
      </c>
      <c r="AO46" s="34">
        <f>H46*0</f>
        <v>0</v>
      </c>
      <c r="AP46" s="34">
        <f>H46*(1-0)</f>
        <v>0</v>
      </c>
      <c r="AQ46" s="70" t="s">
        <v>133</v>
      </c>
      <c r="AV46" s="34">
        <f>AW46+AX46</f>
        <v>0</v>
      </c>
      <c r="AW46" s="34">
        <f>G46*AO46</f>
        <v>0</v>
      </c>
      <c r="AX46" s="34">
        <f>G46*AP46</f>
        <v>0</v>
      </c>
      <c r="AY46" s="70" t="s">
        <v>201</v>
      </c>
      <c r="AZ46" s="70" t="s">
        <v>161</v>
      </c>
      <c r="BA46" s="51" t="s">
        <v>139</v>
      </c>
      <c r="BC46" s="34">
        <f>AW46+AX46</f>
        <v>0</v>
      </c>
      <c r="BD46" s="34">
        <f>H46/(100-BE46)*100</f>
        <v>0</v>
      </c>
      <c r="BE46" s="34">
        <v>0</v>
      </c>
      <c r="BF46" s="34">
        <f>M46</f>
        <v>0</v>
      </c>
      <c r="BH46" s="34">
        <f>G46*AO46</f>
        <v>0</v>
      </c>
      <c r="BI46" s="34">
        <f>G46*AP46</f>
        <v>0</v>
      </c>
      <c r="BJ46" s="34">
        <f>G46*H46</f>
        <v>0</v>
      </c>
      <c r="BK46" s="34" t="s">
        <v>140</v>
      </c>
      <c r="BL46" s="34">
        <v>17</v>
      </c>
    </row>
    <row r="47" spans="1:64" x14ac:dyDescent="0.25">
      <c r="A47" s="4"/>
      <c r="D47" s="71" t="s">
        <v>202</v>
      </c>
      <c r="E47" s="71" t="s">
        <v>203</v>
      </c>
      <c r="G47" s="72">
        <v>3.476</v>
      </c>
      <c r="N47" s="17"/>
      <c r="O47" s="4"/>
    </row>
    <row r="48" spans="1:64" x14ac:dyDescent="0.25">
      <c r="A48" s="4"/>
      <c r="D48" s="71" t="s">
        <v>204</v>
      </c>
      <c r="E48" s="71" t="s">
        <v>205</v>
      </c>
      <c r="G48" s="72">
        <v>0.83599999999999997</v>
      </c>
      <c r="N48" s="17"/>
      <c r="O48" s="4"/>
    </row>
    <row r="49" spans="1:64" x14ac:dyDescent="0.25">
      <c r="A49" s="4"/>
      <c r="D49" s="71" t="s">
        <v>206</v>
      </c>
      <c r="E49" s="71" t="s">
        <v>207</v>
      </c>
      <c r="G49" s="72">
        <v>4.7839999999999998</v>
      </c>
      <c r="N49" s="17"/>
      <c r="O49" s="4"/>
    </row>
    <row r="50" spans="1:64" x14ac:dyDescent="0.25">
      <c r="A50" s="4"/>
      <c r="D50" s="71" t="s">
        <v>208</v>
      </c>
      <c r="E50" s="71" t="s">
        <v>209</v>
      </c>
      <c r="G50" s="72">
        <v>2.665</v>
      </c>
      <c r="N50" s="17"/>
      <c r="O50" s="4"/>
    </row>
    <row r="51" spans="1:64" x14ac:dyDescent="0.25">
      <c r="A51" s="35" t="s">
        <v>210</v>
      </c>
      <c r="B51" s="5" t="s">
        <v>72</v>
      </c>
      <c r="C51" s="5" t="s">
        <v>211</v>
      </c>
      <c r="D51" s="95" t="s">
        <v>212</v>
      </c>
      <c r="E51" s="95"/>
      <c r="F51" s="5" t="s">
        <v>175</v>
      </c>
      <c r="G51" s="34">
        <v>19.895</v>
      </c>
      <c r="H51" s="34"/>
      <c r="I51" s="34">
        <f>G51*AO51</f>
        <v>0</v>
      </c>
      <c r="J51" s="34">
        <f>G51*AP51</f>
        <v>0</v>
      </c>
      <c r="K51" s="34">
        <f>G51*H51</f>
        <v>0</v>
      </c>
      <c r="L51" s="34">
        <v>0</v>
      </c>
      <c r="M51" s="34">
        <f>G51*L51</f>
        <v>0</v>
      </c>
      <c r="N51" s="69" t="s">
        <v>159</v>
      </c>
      <c r="O51" s="4"/>
      <c r="Z51" s="34">
        <f>IF(AQ51="5",BJ51,0)</f>
        <v>0</v>
      </c>
      <c r="AB51" s="34">
        <f>IF(AQ51="1",BH51,0)</f>
        <v>0</v>
      </c>
      <c r="AC51" s="34">
        <f>IF(AQ51="1",BI51,0)</f>
        <v>0</v>
      </c>
      <c r="AD51" s="34">
        <f>IF(AQ51="7",BH51,0)</f>
        <v>0</v>
      </c>
      <c r="AE51" s="34">
        <f>IF(AQ51="7",BI51,0)</f>
        <v>0</v>
      </c>
      <c r="AF51" s="34">
        <f>IF(AQ51="2",BH51,0)</f>
        <v>0</v>
      </c>
      <c r="AG51" s="34">
        <f>IF(AQ51="2",BI51,0)</f>
        <v>0</v>
      </c>
      <c r="AH51" s="34">
        <f>IF(AQ51="0",BJ51,0)</f>
        <v>0</v>
      </c>
      <c r="AI51" s="51" t="s">
        <v>72</v>
      </c>
      <c r="AJ51" s="34">
        <f>IF(AN51=0,K51,0)</f>
        <v>0</v>
      </c>
      <c r="AK51" s="34">
        <f>IF(AN51=15,K51,0)</f>
        <v>0</v>
      </c>
      <c r="AL51" s="34">
        <f>IF(AN51=21,K51,0)</f>
        <v>0</v>
      </c>
      <c r="AN51" s="34">
        <v>21</v>
      </c>
      <c r="AO51" s="34">
        <f>H51*0</f>
        <v>0</v>
      </c>
      <c r="AP51" s="34">
        <f>H51*(1-0)</f>
        <v>0</v>
      </c>
      <c r="AQ51" s="70" t="s">
        <v>133</v>
      </c>
      <c r="AV51" s="34">
        <f>AW51+AX51</f>
        <v>0</v>
      </c>
      <c r="AW51" s="34">
        <f>G51*AO51</f>
        <v>0</v>
      </c>
      <c r="AX51" s="34">
        <f>G51*AP51</f>
        <v>0</v>
      </c>
      <c r="AY51" s="70" t="s">
        <v>201</v>
      </c>
      <c r="AZ51" s="70" t="s">
        <v>161</v>
      </c>
      <c r="BA51" s="51" t="s">
        <v>139</v>
      </c>
      <c r="BC51" s="34">
        <f>AW51+AX51</f>
        <v>0</v>
      </c>
      <c r="BD51" s="34">
        <f>H51/(100-BE51)*100</f>
        <v>0</v>
      </c>
      <c r="BE51" s="34">
        <v>0</v>
      </c>
      <c r="BF51" s="34">
        <f>M51</f>
        <v>0</v>
      </c>
      <c r="BH51" s="34">
        <f>G51*AO51</f>
        <v>0</v>
      </c>
      <c r="BI51" s="34">
        <f>G51*AP51</f>
        <v>0</v>
      </c>
      <c r="BJ51" s="34">
        <f>G51*H51</f>
        <v>0</v>
      </c>
      <c r="BK51" s="34" t="s">
        <v>140</v>
      </c>
      <c r="BL51" s="34">
        <v>17</v>
      </c>
    </row>
    <row r="52" spans="1:64" x14ac:dyDescent="0.25">
      <c r="A52" s="35" t="s">
        <v>213</v>
      </c>
      <c r="B52" s="5" t="s">
        <v>72</v>
      </c>
      <c r="C52" s="5" t="s">
        <v>214</v>
      </c>
      <c r="D52" s="95" t="s">
        <v>215</v>
      </c>
      <c r="E52" s="95"/>
      <c r="F52" s="5" t="s">
        <v>175</v>
      </c>
      <c r="G52" s="34">
        <v>4.8</v>
      </c>
      <c r="H52" s="34"/>
      <c r="I52" s="34">
        <f>G52*AO52</f>
        <v>0</v>
      </c>
      <c r="J52" s="34">
        <f>G52*AP52</f>
        <v>0</v>
      </c>
      <c r="K52" s="34">
        <f>G52*H52</f>
        <v>0</v>
      </c>
      <c r="L52" s="34">
        <v>1.7</v>
      </c>
      <c r="M52" s="34">
        <f>G52*L52</f>
        <v>8.16</v>
      </c>
      <c r="N52" s="69" t="s">
        <v>159</v>
      </c>
      <c r="O52" s="4"/>
      <c r="Z52" s="34">
        <f>IF(AQ52="5",BJ52,0)</f>
        <v>0</v>
      </c>
      <c r="AB52" s="34">
        <f>IF(AQ52="1",BH52,0)</f>
        <v>0</v>
      </c>
      <c r="AC52" s="34">
        <f>IF(AQ52="1",BI52,0)</f>
        <v>0</v>
      </c>
      <c r="AD52" s="34">
        <f>IF(AQ52="7",BH52,0)</f>
        <v>0</v>
      </c>
      <c r="AE52" s="34">
        <f>IF(AQ52="7",BI52,0)</f>
        <v>0</v>
      </c>
      <c r="AF52" s="34">
        <f>IF(AQ52="2",BH52,0)</f>
        <v>0</v>
      </c>
      <c r="AG52" s="34">
        <f>IF(AQ52="2",BI52,0)</f>
        <v>0</v>
      </c>
      <c r="AH52" s="34">
        <f>IF(AQ52="0",BJ52,0)</f>
        <v>0</v>
      </c>
      <c r="AI52" s="51" t="s">
        <v>72</v>
      </c>
      <c r="AJ52" s="34">
        <f>IF(AN52=0,K52,0)</f>
        <v>0</v>
      </c>
      <c r="AK52" s="34">
        <f>IF(AN52=15,K52,0)</f>
        <v>0</v>
      </c>
      <c r="AL52" s="34">
        <f>IF(AN52=21,K52,0)</f>
        <v>0</v>
      </c>
      <c r="AN52" s="34">
        <v>21</v>
      </c>
      <c r="AO52" s="34">
        <f>H52*0.455048888888889</f>
        <v>0</v>
      </c>
      <c r="AP52" s="34">
        <f>H52*(1-0.455048888888889)</f>
        <v>0</v>
      </c>
      <c r="AQ52" s="70" t="s">
        <v>133</v>
      </c>
      <c r="AV52" s="34">
        <f>AW52+AX52</f>
        <v>0</v>
      </c>
      <c r="AW52" s="34">
        <f>G52*AO52</f>
        <v>0</v>
      </c>
      <c r="AX52" s="34">
        <f>G52*AP52</f>
        <v>0</v>
      </c>
      <c r="AY52" s="70" t="s">
        <v>201</v>
      </c>
      <c r="AZ52" s="70" t="s">
        <v>161</v>
      </c>
      <c r="BA52" s="51" t="s">
        <v>139</v>
      </c>
      <c r="BC52" s="34">
        <f>AW52+AX52</f>
        <v>0</v>
      </c>
      <c r="BD52" s="34">
        <f>H52/(100-BE52)*100</f>
        <v>0</v>
      </c>
      <c r="BE52" s="34">
        <v>0</v>
      </c>
      <c r="BF52" s="34">
        <f>M52</f>
        <v>8.16</v>
      </c>
      <c r="BH52" s="34">
        <f>G52*AO52</f>
        <v>0</v>
      </c>
      <c r="BI52" s="34">
        <f>G52*AP52</f>
        <v>0</v>
      </c>
      <c r="BJ52" s="34">
        <f>G52*H52</f>
        <v>0</v>
      </c>
      <c r="BK52" s="34" t="s">
        <v>140</v>
      </c>
      <c r="BL52" s="34">
        <v>17</v>
      </c>
    </row>
    <row r="53" spans="1:64" x14ac:dyDescent="0.25">
      <c r="A53" s="4"/>
      <c r="D53" s="71" t="s">
        <v>216</v>
      </c>
      <c r="E53" s="71" t="s">
        <v>217</v>
      </c>
      <c r="G53" s="72">
        <v>4.8</v>
      </c>
      <c r="N53" s="17"/>
      <c r="O53" s="4"/>
    </row>
    <row r="54" spans="1:64" x14ac:dyDescent="0.25">
      <c r="A54" s="35" t="s">
        <v>82</v>
      </c>
      <c r="B54" s="5" t="s">
        <v>72</v>
      </c>
      <c r="C54" s="5" t="s">
        <v>218</v>
      </c>
      <c r="D54" s="95" t="s">
        <v>219</v>
      </c>
      <c r="E54" s="95"/>
      <c r="F54" s="5" t="s">
        <v>220</v>
      </c>
      <c r="G54" s="34">
        <v>35.811</v>
      </c>
      <c r="H54" s="34"/>
      <c r="I54" s="34">
        <f>G54*AO54</f>
        <v>0</v>
      </c>
      <c r="J54" s="34">
        <f>G54*AP54</f>
        <v>0</v>
      </c>
      <c r="K54" s="34">
        <f>G54*H54</f>
        <v>0</v>
      </c>
      <c r="L54" s="34">
        <v>0</v>
      </c>
      <c r="M54" s="34">
        <f>G54*L54</f>
        <v>0</v>
      </c>
      <c r="N54" s="69"/>
      <c r="O54" s="4"/>
      <c r="Z54" s="34">
        <f>IF(AQ54="5",BJ54,0)</f>
        <v>0</v>
      </c>
      <c r="AB54" s="34">
        <f>IF(AQ54="1",BH54,0)</f>
        <v>0</v>
      </c>
      <c r="AC54" s="34">
        <f>IF(AQ54="1",BI54,0)</f>
        <v>0</v>
      </c>
      <c r="AD54" s="34">
        <f>IF(AQ54="7",BH54,0)</f>
        <v>0</v>
      </c>
      <c r="AE54" s="34">
        <f>IF(AQ54="7",BI54,0)</f>
        <v>0</v>
      </c>
      <c r="AF54" s="34">
        <f>IF(AQ54="2",BH54,0)</f>
        <v>0</v>
      </c>
      <c r="AG54" s="34">
        <f>IF(AQ54="2",BI54,0)</f>
        <v>0</v>
      </c>
      <c r="AH54" s="34">
        <f>IF(AQ54="0",BJ54,0)</f>
        <v>0</v>
      </c>
      <c r="AI54" s="51" t="s">
        <v>72</v>
      </c>
      <c r="AJ54" s="34">
        <f>IF(AN54=0,K54,0)</f>
        <v>0</v>
      </c>
      <c r="AK54" s="34">
        <f>IF(AN54=15,K54,0)</f>
        <v>0</v>
      </c>
      <c r="AL54" s="34">
        <f>IF(AN54=21,K54,0)</f>
        <v>0</v>
      </c>
      <c r="AN54" s="34">
        <v>21</v>
      </c>
      <c r="AO54" s="34">
        <f>H54*0</f>
        <v>0</v>
      </c>
      <c r="AP54" s="34">
        <f>H54*(1-0)</f>
        <v>0</v>
      </c>
      <c r="AQ54" s="70" t="s">
        <v>133</v>
      </c>
      <c r="AV54" s="34">
        <f>AW54+AX54</f>
        <v>0</v>
      </c>
      <c r="AW54" s="34">
        <f>G54*AO54</f>
        <v>0</v>
      </c>
      <c r="AX54" s="34">
        <f>G54*AP54</f>
        <v>0</v>
      </c>
      <c r="AY54" s="70" t="s">
        <v>201</v>
      </c>
      <c r="AZ54" s="70" t="s">
        <v>161</v>
      </c>
      <c r="BA54" s="51" t="s">
        <v>139</v>
      </c>
      <c r="BC54" s="34">
        <f>AW54+AX54</f>
        <v>0</v>
      </c>
      <c r="BD54" s="34">
        <f>H54/(100-BE54)*100</f>
        <v>0</v>
      </c>
      <c r="BE54" s="34">
        <v>0</v>
      </c>
      <c r="BF54" s="34">
        <f>M54</f>
        <v>0</v>
      </c>
      <c r="BH54" s="34">
        <f>G54*AO54</f>
        <v>0</v>
      </c>
      <c r="BI54" s="34">
        <f>G54*AP54</f>
        <v>0</v>
      </c>
      <c r="BJ54" s="34">
        <f>G54*H54</f>
        <v>0</v>
      </c>
      <c r="BK54" s="34" t="s">
        <v>140</v>
      </c>
      <c r="BL54" s="34">
        <v>17</v>
      </c>
    </row>
    <row r="55" spans="1:64" x14ac:dyDescent="0.25">
      <c r="A55" s="4"/>
      <c r="D55" s="71" t="s">
        <v>221</v>
      </c>
      <c r="E55" s="71"/>
      <c r="G55" s="72">
        <v>35.811</v>
      </c>
      <c r="N55" s="17"/>
      <c r="O55" s="4"/>
    </row>
    <row r="56" spans="1:64" x14ac:dyDescent="0.25">
      <c r="A56" s="64"/>
      <c r="B56" s="65" t="s">
        <v>72</v>
      </c>
      <c r="C56" s="65" t="s">
        <v>86</v>
      </c>
      <c r="D56" s="110" t="s">
        <v>87</v>
      </c>
      <c r="E56" s="110"/>
      <c r="F56" s="66" t="s">
        <v>62</v>
      </c>
      <c r="G56" s="66" t="s">
        <v>62</v>
      </c>
      <c r="H56" s="66"/>
      <c r="I56" s="67">
        <f>SUM(I57:I61)</f>
        <v>0</v>
      </c>
      <c r="J56" s="67">
        <f>SUM(J57:J61)</f>
        <v>0</v>
      </c>
      <c r="K56" s="67">
        <f>SUM(K57:K61)</f>
        <v>0</v>
      </c>
      <c r="L56" s="51"/>
      <c r="M56" s="67">
        <f>SUM(M57:M61)</f>
        <v>12.0319278</v>
      </c>
      <c r="N56" s="68"/>
      <c r="O56" s="4"/>
      <c r="AI56" s="51" t="s">
        <v>72</v>
      </c>
      <c r="AS56" s="67">
        <f>SUM(AJ57:AJ61)</f>
        <v>0</v>
      </c>
      <c r="AT56" s="67">
        <f>SUM(AK57:AK61)</f>
        <v>0</v>
      </c>
      <c r="AU56" s="67">
        <f>SUM(AL57:AL61)</f>
        <v>0</v>
      </c>
    </row>
    <row r="57" spans="1:64" x14ac:dyDescent="0.25">
      <c r="A57" s="35" t="s">
        <v>84</v>
      </c>
      <c r="B57" s="5" t="s">
        <v>72</v>
      </c>
      <c r="C57" s="5" t="s">
        <v>222</v>
      </c>
      <c r="D57" s="95" t="s">
        <v>223</v>
      </c>
      <c r="E57" s="95"/>
      <c r="F57" s="5" t="s">
        <v>158</v>
      </c>
      <c r="G57" s="34">
        <v>12</v>
      </c>
      <c r="H57" s="34"/>
      <c r="I57" s="34">
        <f>G57*AO57</f>
        <v>0</v>
      </c>
      <c r="J57" s="34">
        <f>G57*AP57</f>
        <v>0</v>
      </c>
      <c r="K57" s="34">
        <f>G57*H57</f>
        <v>0</v>
      </c>
      <c r="L57" s="34">
        <v>0.2024</v>
      </c>
      <c r="M57" s="34">
        <f>G57*L57</f>
        <v>2.4287999999999998</v>
      </c>
      <c r="N57" s="69" t="s">
        <v>159</v>
      </c>
      <c r="O57" s="4"/>
      <c r="Z57" s="34">
        <f>IF(AQ57="5",BJ57,0)</f>
        <v>0</v>
      </c>
      <c r="AB57" s="34">
        <f>IF(AQ57="1",BH57,0)</f>
        <v>0</v>
      </c>
      <c r="AC57" s="34">
        <f>IF(AQ57="1",BI57,0)</f>
        <v>0</v>
      </c>
      <c r="AD57" s="34">
        <f>IF(AQ57="7",BH57,0)</f>
        <v>0</v>
      </c>
      <c r="AE57" s="34">
        <f>IF(AQ57="7",BI57,0)</f>
        <v>0</v>
      </c>
      <c r="AF57" s="34">
        <f>IF(AQ57="2",BH57,0)</f>
        <v>0</v>
      </c>
      <c r="AG57" s="34">
        <f>IF(AQ57="2",BI57,0)</f>
        <v>0</v>
      </c>
      <c r="AH57" s="34">
        <f>IF(AQ57="0",BJ57,0)</f>
        <v>0</v>
      </c>
      <c r="AI57" s="51" t="s">
        <v>72</v>
      </c>
      <c r="AJ57" s="34">
        <f>IF(AN57=0,K57,0)</f>
        <v>0</v>
      </c>
      <c r="AK57" s="34">
        <f>IF(AN57=15,K57,0)</f>
        <v>0</v>
      </c>
      <c r="AL57" s="34">
        <f>IF(AN57=21,K57,0)</f>
        <v>0</v>
      </c>
      <c r="AN57" s="34">
        <v>21</v>
      </c>
      <c r="AO57" s="34">
        <f>H57*0.806134643473642</f>
        <v>0</v>
      </c>
      <c r="AP57" s="34">
        <f>H57*(1-0.806134643473642)</f>
        <v>0</v>
      </c>
      <c r="AQ57" s="70" t="s">
        <v>133</v>
      </c>
      <c r="AV57" s="34">
        <f>AW57+AX57</f>
        <v>0</v>
      </c>
      <c r="AW57" s="34">
        <f>G57*AO57</f>
        <v>0</v>
      </c>
      <c r="AX57" s="34">
        <f>G57*AP57</f>
        <v>0</v>
      </c>
      <c r="AY57" s="70" t="s">
        <v>224</v>
      </c>
      <c r="AZ57" s="70" t="s">
        <v>225</v>
      </c>
      <c r="BA57" s="51" t="s">
        <v>139</v>
      </c>
      <c r="BC57" s="34">
        <f>AW57+AX57</f>
        <v>0</v>
      </c>
      <c r="BD57" s="34">
        <f>H57/(100-BE57)*100</f>
        <v>0</v>
      </c>
      <c r="BE57" s="34">
        <v>0</v>
      </c>
      <c r="BF57" s="34">
        <f>M57</f>
        <v>2.4287999999999998</v>
      </c>
      <c r="BH57" s="34">
        <f>G57*AO57</f>
        <v>0</v>
      </c>
      <c r="BI57" s="34">
        <f>G57*AP57</f>
        <v>0</v>
      </c>
      <c r="BJ57" s="34">
        <f>G57*H57</f>
        <v>0</v>
      </c>
      <c r="BK57" s="34" t="s">
        <v>140</v>
      </c>
      <c r="BL57" s="34">
        <v>56</v>
      </c>
    </row>
    <row r="58" spans="1:64" x14ac:dyDescent="0.25">
      <c r="A58" s="4"/>
      <c r="D58" s="71" t="s">
        <v>226</v>
      </c>
      <c r="E58" s="71" t="s">
        <v>227</v>
      </c>
      <c r="G58" s="72">
        <v>12</v>
      </c>
      <c r="N58" s="17"/>
      <c r="O58" s="4"/>
    </row>
    <row r="59" spans="1:64" x14ac:dyDescent="0.25">
      <c r="A59" s="35" t="s">
        <v>228</v>
      </c>
      <c r="B59" s="5" t="s">
        <v>72</v>
      </c>
      <c r="C59" s="5" t="s">
        <v>229</v>
      </c>
      <c r="D59" s="95" t="s">
        <v>230</v>
      </c>
      <c r="E59" s="95"/>
      <c r="F59" s="5" t="s">
        <v>158</v>
      </c>
      <c r="G59" s="34">
        <v>2.38</v>
      </c>
      <c r="H59" s="34"/>
      <c r="I59" s="34">
        <f>G59*AO59</f>
        <v>0</v>
      </c>
      <c r="J59" s="34">
        <f>G59*AP59</f>
        <v>0</v>
      </c>
      <c r="K59" s="34">
        <f>G59*H59</f>
        <v>0</v>
      </c>
      <c r="L59" s="34">
        <v>0.40481</v>
      </c>
      <c r="M59" s="34">
        <f>G59*L59</f>
        <v>0.96344779999999997</v>
      </c>
      <c r="N59" s="69" t="s">
        <v>159</v>
      </c>
      <c r="O59" s="4"/>
      <c r="Z59" s="34">
        <f>IF(AQ59="5",BJ59,0)</f>
        <v>0</v>
      </c>
      <c r="AB59" s="34">
        <f>IF(AQ59="1",BH59,0)</f>
        <v>0</v>
      </c>
      <c r="AC59" s="34">
        <f>IF(AQ59="1",BI59,0)</f>
        <v>0</v>
      </c>
      <c r="AD59" s="34">
        <f>IF(AQ59="7",BH59,0)</f>
        <v>0</v>
      </c>
      <c r="AE59" s="34">
        <f>IF(AQ59="7",BI59,0)</f>
        <v>0</v>
      </c>
      <c r="AF59" s="34">
        <f>IF(AQ59="2",BH59,0)</f>
        <v>0</v>
      </c>
      <c r="AG59" s="34">
        <f>IF(AQ59="2",BI59,0)</f>
        <v>0</v>
      </c>
      <c r="AH59" s="34">
        <f>IF(AQ59="0",BJ59,0)</f>
        <v>0</v>
      </c>
      <c r="AI59" s="51" t="s">
        <v>72</v>
      </c>
      <c r="AJ59" s="34">
        <f>IF(AN59=0,K59,0)</f>
        <v>0</v>
      </c>
      <c r="AK59" s="34">
        <f>IF(AN59=15,K59,0)</f>
        <v>0</v>
      </c>
      <c r="AL59" s="34">
        <f>IF(AN59=21,K59,0)</f>
        <v>0</v>
      </c>
      <c r="AN59" s="34">
        <v>21</v>
      </c>
      <c r="AO59" s="34">
        <f>H59*0.837172413793103</f>
        <v>0</v>
      </c>
      <c r="AP59" s="34">
        <f>H59*(1-0.837172413793103)</f>
        <v>0</v>
      </c>
      <c r="AQ59" s="70" t="s">
        <v>133</v>
      </c>
      <c r="AV59" s="34">
        <f>AW59+AX59</f>
        <v>0</v>
      </c>
      <c r="AW59" s="34">
        <f>G59*AO59</f>
        <v>0</v>
      </c>
      <c r="AX59" s="34">
        <f>G59*AP59</f>
        <v>0</v>
      </c>
      <c r="AY59" s="70" t="s">
        <v>224</v>
      </c>
      <c r="AZ59" s="70" t="s">
        <v>225</v>
      </c>
      <c r="BA59" s="51" t="s">
        <v>139</v>
      </c>
      <c r="BC59" s="34">
        <f>AW59+AX59</f>
        <v>0</v>
      </c>
      <c r="BD59" s="34">
        <f>H59/(100-BE59)*100</f>
        <v>0</v>
      </c>
      <c r="BE59" s="34">
        <v>0</v>
      </c>
      <c r="BF59" s="34">
        <f>M59</f>
        <v>0.96344779999999997</v>
      </c>
      <c r="BH59" s="34">
        <f>G59*AO59</f>
        <v>0</v>
      </c>
      <c r="BI59" s="34">
        <f>G59*AP59</f>
        <v>0</v>
      </c>
      <c r="BJ59" s="34">
        <f>G59*H59</f>
        <v>0</v>
      </c>
      <c r="BK59" s="34" t="s">
        <v>140</v>
      </c>
      <c r="BL59" s="34">
        <v>56</v>
      </c>
    </row>
    <row r="60" spans="1:64" x14ac:dyDescent="0.25">
      <c r="A60" s="4"/>
      <c r="D60" s="71" t="s">
        <v>231</v>
      </c>
      <c r="E60" s="71" t="s">
        <v>183</v>
      </c>
      <c r="G60" s="72">
        <v>2.38</v>
      </c>
      <c r="N60" s="17"/>
      <c r="O60" s="4"/>
    </row>
    <row r="61" spans="1:64" x14ac:dyDescent="0.25">
      <c r="A61" s="35" t="s">
        <v>232</v>
      </c>
      <c r="B61" s="5" t="s">
        <v>72</v>
      </c>
      <c r="C61" s="5" t="s">
        <v>233</v>
      </c>
      <c r="D61" s="95" t="s">
        <v>234</v>
      </c>
      <c r="E61" s="95"/>
      <c r="F61" s="5" t="s">
        <v>175</v>
      </c>
      <c r="G61" s="34">
        <v>3.92</v>
      </c>
      <c r="H61" s="34"/>
      <c r="I61" s="34">
        <f>G61*AO61</f>
        <v>0</v>
      </c>
      <c r="J61" s="34">
        <f>G61*AP61</f>
        <v>0</v>
      </c>
      <c r="K61" s="34">
        <f>G61*H61</f>
        <v>0</v>
      </c>
      <c r="L61" s="34">
        <v>2.2040000000000002</v>
      </c>
      <c r="M61" s="34">
        <f>G61*L61</f>
        <v>8.6396800000000002</v>
      </c>
      <c r="N61" s="69" t="s">
        <v>159</v>
      </c>
      <c r="O61" s="4"/>
      <c r="Z61" s="34">
        <f>IF(AQ61="5",BJ61,0)</f>
        <v>0</v>
      </c>
      <c r="AB61" s="34">
        <f>IF(AQ61="1",BH61,0)</f>
        <v>0</v>
      </c>
      <c r="AC61" s="34">
        <f>IF(AQ61="1",BI61,0)</f>
        <v>0</v>
      </c>
      <c r="AD61" s="34">
        <f>IF(AQ61="7",BH61,0)</f>
        <v>0</v>
      </c>
      <c r="AE61" s="34">
        <f>IF(AQ61="7",BI61,0)</f>
        <v>0</v>
      </c>
      <c r="AF61" s="34">
        <f>IF(AQ61="2",BH61,0)</f>
        <v>0</v>
      </c>
      <c r="AG61" s="34">
        <f>IF(AQ61="2",BI61,0)</f>
        <v>0</v>
      </c>
      <c r="AH61" s="34">
        <f>IF(AQ61="0",BJ61,0)</f>
        <v>0</v>
      </c>
      <c r="AI61" s="51" t="s">
        <v>72</v>
      </c>
      <c r="AJ61" s="34">
        <f>IF(AN61=0,K61,0)</f>
        <v>0</v>
      </c>
      <c r="AK61" s="34">
        <f>IF(AN61=15,K61,0)</f>
        <v>0</v>
      </c>
      <c r="AL61" s="34">
        <f>IF(AN61=21,K61,0)</f>
        <v>0</v>
      </c>
      <c r="AN61" s="34">
        <v>21</v>
      </c>
      <c r="AO61" s="34">
        <f>H61*0.834938821621523</f>
        <v>0</v>
      </c>
      <c r="AP61" s="34">
        <f>H61*(1-0.834938821621523)</f>
        <v>0</v>
      </c>
      <c r="AQ61" s="70" t="s">
        <v>133</v>
      </c>
      <c r="AV61" s="34">
        <f>AW61+AX61</f>
        <v>0</v>
      </c>
      <c r="AW61" s="34">
        <f>G61*AO61</f>
        <v>0</v>
      </c>
      <c r="AX61" s="34">
        <f>G61*AP61</f>
        <v>0</v>
      </c>
      <c r="AY61" s="70" t="s">
        <v>224</v>
      </c>
      <c r="AZ61" s="70" t="s">
        <v>225</v>
      </c>
      <c r="BA61" s="51" t="s">
        <v>139</v>
      </c>
      <c r="BC61" s="34">
        <f>AW61+AX61</f>
        <v>0</v>
      </c>
      <c r="BD61" s="34">
        <f>H61/(100-BE61)*100</f>
        <v>0</v>
      </c>
      <c r="BE61" s="34">
        <v>0</v>
      </c>
      <c r="BF61" s="34">
        <f>M61</f>
        <v>8.6396800000000002</v>
      </c>
      <c r="BH61" s="34">
        <f>G61*AO61</f>
        <v>0</v>
      </c>
      <c r="BI61" s="34">
        <f>G61*AP61</f>
        <v>0</v>
      </c>
      <c r="BJ61" s="34">
        <f>G61*H61</f>
        <v>0</v>
      </c>
      <c r="BK61" s="34" t="s">
        <v>140</v>
      </c>
      <c r="BL61" s="34">
        <v>56</v>
      </c>
    </row>
    <row r="62" spans="1:64" x14ac:dyDescent="0.25">
      <c r="A62" s="4"/>
      <c r="D62" s="71" t="s">
        <v>235</v>
      </c>
      <c r="E62" s="71" t="s">
        <v>236</v>
      </c>
      <c r="G62" s="72">
        <v>3.16</v>
      </c>
      <c r="N62" s="17"/>
      <c r="O62" s="4"/>
    </row>
    <row r="63" spans="1:64" x14ac:dyDescent="0.25">
      <c r="A63" s="4"/>
      <c r="D63" s="71" t="s">
        <v>237</v>
      </c>
      <c r="E63" s="71" t="s">
        <v>238</v>
      </c>
      <c r="G63" s="72">
        <v>0.76</v>
      </c>
      <c r="N63" s="17"/>
      <c r="O63" s="4"/>
    </row>
    <row r="64" spans="1:64" x14ac:dyDescent="0.25">
      <c r="A64" s="64"/>
      <c r="B64" s="65" t="s">
        <v>72</v>
      </c>
      <c r="C64" s="65" t="s">
        <v>88</v>
      </c>
      <c r="D64" s="110" t="s">
        <v>89</v>
      </c>
      <c r="E64" s="110"/>
      <c r="F64" s="66" t="s">
        <v>62</v>
      </c>
      <c r="G64" s="66" t="s">
        <v>62</v>
      </c>
      <c r="H64" s="66"/>
      <c r="I64" s="67">
        <f>SUM(I65:I68)</f>
        <v>0</v>
      </c>
      <c r="J64" s="67">
        <f>SUM(J65:J68)</f>
        <v>0</v>
      </c>
      <c r="K64" s="67">
        <f>SUM(K65:K68)</f>
        <v>0</v>
      </c>
      <c r="L64" s="51"/>
      <c r="M64" s="67">
        <f>SUM(M65:M68)</f>
        <v>0.8087744</v>
      </c>
      <c r="N64" s="68"/>
      <c r="O64" s="4"/>
      <c r="AI64" s="51" t="s">
        <v>72</v>
      </c>
      <c r="AS64" s="67">
        <f>SUM(AJ65:AJ68)</f>
        <v>0</v>
      </c>
      <c r="AT64" s="67">
        <f>SUM(AK65:AK68)</f>
        <v>0</v>
      </c>
      <c r="AU64" s="67">
        <f>SUM(AL65:AL68)</f>
        <v>0</v>
      </c>
    </row>
    <row r="65" spans="1:64" x14ac:dyDescent="0.25">
      <c r="A65" s="35" t="s">
        <v>239</v>
      </c>
      <c r="B65" s="5" t="s">
        <v>72</v>
      </c>
      <c r="C65" s="5" t="s">
        <v>240</v>
      </c>
      <c r="D65" s="95" t="s">
        <v>241</v>
      </c>
      <c r="E65" s="95"/>
      <c r="F65" s="5" t="s">
        <v>158</v>
      </c>
      <c r="G65" s="34">
        <v>7.84</v>
      </c>
      <c r="H65" s="34"/>
      <c r="I65" s="34">
        <f>G65*AO65</f>
        <v>0</v>
      </c>
      <c r="J65" s="34">
        <f>G65*AP65</f>
        <v>0</v>
      </c>
      <c r="K65" s="34">
        <f>G65*H65</f>
        <v>0</v>
      </c>
      <c r="L65" s="34">
        <v>0.10255</v>
      </c>
      <c r="M65" s="34">
        <f>G65*L65</f>
        <v>0.80399200000000004</v>
      </c>
      <c r="N65" s="69" t="s">
        <v>159</v>
      </c>
      <c r="O65" s="4"/>
      <c r="Z65" s="34">
        <f>IF(AQ65="5",BJ65,0)</f>
        <v>0</v>
      </c>
      <c r="AB65" s="34">
        <f>IF(AQ65="1",BH65,0)</f>
        <v>0</v>
      </c>
      <c r="AC65" s="34">
        <f>IF(AQ65="1",BI65,0)</f>
        <v>0</v>
      </c>
      <c r="AD65" s="34">
        <f>IF(AQ65="7",BH65,0)</f>
        <v>0</v>
      </c>
      <c r="AE65" s="34">
        <f>IF(AQ65="7",BI65,0)</f>
        <v>0</v>
      </c>
      <c r="AF65" s="34">
        <f>IF(AQ65="2",BH65,0)</f>
        <v>0</v>
      </c>
      <c r="AG65" s="34">
        <f>IF(AQ65="2",BI65,0)</f>
        <v>0</v>
      </c>
      <c r="AH65" s="34">
        <f>IF(AQ65="0",BJ65,0)</f>
        <v>0</v>
      </c>
      <c r="AI65" s="51" t="s">
        <v>72</v>
      </c>
      <c r="AJ65" s="34">
        <f>IF(AN65=0,K65,0)</f>
        <v>0</v>
      </c>
      <c r="AK65" s="34">
        <f>IF(AN65=15,K65,0)</f>
        <v>0</v>
      </c>
      <c r="AL65" s="34">
        <f>IF(AN65=21,K65,0)</f>
        <v>0</v>
      </c>
      <c r="AN65" s="34">
        <v>21</v>
      </c>
      <c r="AO65" s="34">
        <f>H65*0.672890976448796</f>
        <v>0</v>
      </c>
      <c r="AP65" s="34">
        <f>H65*(1-0.672890976448796)</f>
        <v>0</v>
      </c>
      <c r="AQ65" s="70" t="s">
        <v>133</v>
      </c>
      <c r="AV65" s="34">
        <f>AW65+AX65</f>
        <v>0</v>
      </c>
      <c r="AW65" s="34">
        <f>G65*AO65</f>
        <v>0</v>
      </c>
      <c r="AX65" s="34">
        <f>G65*AP65</f>
        <v>0</v>
      </c>
      <c r="AY65" s="70" t="s">
        <v>242</v>
      </c>
      <c r="AZ65" s="70" t="s">
        <v>225</v>
      </c>
      <c r="BA65" s="51" t="s">
        <v>139</v>
      </c>
      <c r="BC65" s="34">
        <f>AW65+AX65</f>
        <v>0</v>
      </c>
      <c r="BD65" s="34">
        <f>H65/(100-BE65)*100</f>
        <v>0</v>
      </c>
      <c r="BE65" s="34">
        <v>0</v>
      </c>
      <c r="BF65" s="34">
        <f>M65</f>
        <v>0.80399200000000004</v>
      </c>
      <c r="BH65" s="34">
        <f>G65*AO65</f>
        <v>0</v>
      </c>
      <c r="BI65" s="34">
        <f>G65*AP65</f>
        <v>0</v>
      </c>
      <c r="BJ65" s="34">
        <f>G65*H65</f>
        <v>0</v>
      </c>
      <c r="BK65" s="34" t="s">
        <v>140</v>
      </c>
      <c r="BL65" s="34">
        <v>57</v>
      </c>
    </row>
    <row r="66" spans="1:64" x14ac:dyDescent="0.25">
      <c r="A66" s="4"/>
      <c r="D66" s="71" t="s">
        <v>162</v>
      </c>
      <c r="E66" s="71" t="s">
        <v>178</v>
      </c>
      <c r="G66" s="72">
        <v>6.32</v>
      </c>
      <c r="N66" s="17"/>
      <c r="O66" s="4"/>
    </row>
    <row r="67" spans="1:64" x14ac:dyDescent="0.25">
      <c r="A67" s="4"/>
      <c r="D67" s="71" t="s">
        <v>164</v>
      </c>
      <c r="E67" s="71" t="s">
        <v>165</v>
      </c>
      <c r="G67" s="72">
        <v>1.52</v>
      </c>
      <c r="N67" s="17"/>
      <c r="O67" s="4"/>
    </row>
    <row r="68" spans="1:64" x14ac:dyDescent="0.25">
      <c r="A68" s="35" t="s">
        <v>243</v>
      </c>
      <c r="B68" s="5" t="s">
        <v>72</v>
      </c>
      <c r="C68" s="5" t="s">
        <v>244</v>
      </c>
      <c r="D68" s="95" t="s">
        <v>245</v>
      </c>
      <c r="E68" s="95"/>
      <c r="F68" s="5" t="s">
        <v>158</v>
      </c>
      <c r="G68" s="34">
        <v>7.84</v>
      </c>
      <c r="H68" s="34"/>
      <c r="I68" s="34">
        <f>G68*AO68</f>
        <v>0</v>
      </c>
      <c r="J68" s="34">
        <f>G68*AP68</f>
        <v>0</v>
      </c>
      <c r="K68" s="34">
        <f>G68*H68</f>
        <v>0</v>
      </c>
      <c r="L68" s="34">
        <v>6.0999999999999997E-4</v>
      </c>
      <c r="M68" s="34">
        <f>G68*L68</f>
        <v>4.7824E-3</v>
      </c>
      <c r="N68" s="69" t="s">
        <v>159</v>
      </c>
      <c r="O68" s="4"/>
      <c r="Z68" s="34">
        <f>IF(AQ68="5",BJ68,0)</f>
        <v>0</v>
      </c>
      <c r="AB68" s="34">
        <f>IF(AQ68="1",BH68,0)</f>
        <v>0</v>
      </c>
      <c r="AC68" s="34">
        <f>IF(AQ68="1",BI68,0)</f>
        <v>0</v>
      </c>
      <c r="AD68" s="34">
        <f>IF(AQ68="7",BH68,0)</f>
        <v>0</v>
      </c>
      <c r="AE68" s="34">
        <f>IF(AQ68="7",BI68,0)</f>
        <v>0</v>
      </c>
      <c r="AF68" s="34">
        <f>IF(AQ68="2",BH68,0)</f>
        <v>0</v>
      </c>
      <c r="AG68" s="34">
        <f>IF(AQ68="2",BI68,0)</f>
        <v>0</v>
      </c>
      <c r="AH68" s="34">
        <f>IF(AQ68="0",BJ68,0)</f>
        <v>0</v>
      </c>
      <c r="AI68" s="51" t="s">
        <v>72</v>
      </c>
      <c r="AJ68" s="34">
        <f>IF(AN68=0,K68,0)</f>
        <v>0</v>
      </c>
      <c r="AK68" s="34">
        <f>IF(AN68=15,K68,0)</f>
        <v>0</v>
      </c>
      <c r="AL68" s="34">
        <f>IF(AN68=21,K68,0)</f>
        <v>0</v>
      </c>
      <c r="AN68" s="34">
        <v>21</v>
      </c>
      <c r="AO68" s="34">
        <f>H68*0.931722294355763</f>
        <v>0</v>
      </c>
      <c r="AP68" s="34">
        <f>H68*(1-0.931722294355763)</f>
        <v>0</v>
      </c>
      <c r="AQ68" s="70" t="s">
        <v>133</v>
      </c>
      <c r="AV68" s="34">
        <f>AW68+AX68</f>
        <v>0</v>
      </c>
      <c r="AW68" s="34">
        <f>G68*AO68</f>
        <v>0</v>
      </c>
      <c r="AX68" s="34">
        <f>G68*AP68</f>
        <v>0</v>
      </c>
      <c r="AY68" s="70" t="s">
        <v>242</v>
      </c>
      <c r="AZ68" s="70" t="s">
        <v>225</v>
      </c>
      <c r="BA68" s="51" t="s">
        <v>139</v>
      </c>
      <c r="BC68" s="34">
        <f>AW68+AX68</f>
        <v>0</v>
      </c>
      <c r="BD68" s="34">
        <f>H68/(100-BE68)*100</f>
        <v>0</v>
      </c>
      <c r="BE68" s="34">
        <v>0</v>
      </c>
      <c r="BF68" s="34">
        <f>M68</f>
        <v>4.7824E-3</v>
      </c>
      <c r="BH68" s="34">
        <f>G68*AO68</f>
        <v>0</v>
      </c>
      <c r="BI68" s="34">
        <f>G68*AP68</f>
        <v>0</v>
      </c>
      <c r="BJ68" s="34">
        <f>G68*H68</f>
        <v>0</v>
      </c>
      <c r="BK68" s="34" t="s">
        <v>140</v>
      </c>
      <c r="BL68" s="34">
        <v>57</v>
      </c>
    </row>
    <row r="69" spans="1:64" x14ac:dyDescent="0.25">
      <c r="A69" s="4"/>
      <c r="D69" s="71" t="s">
        <v>162</v>
      </c>
      <c r="E69" s="71" t="s">
        <v>178</v>
      </c>
      <c r="G69" s="72">
        <v>6.32</v>
      </c>
      <c r="N69" s="17"/>
      <c r="O69" s="4"/>
    </row>
    <row r="70" spans="1:64" x14ac:dyDescent="0.25">
      <c r="A70" s="4"/>
      <c r="D70" s="71" t="s">
        <v>164</v>
      </c>
      <c r="E70" s="71" t="s">
        <v>165</v>
      </c>
      <c r="G70" s="72">
        <v>1.52</v>
      </c>
      <c r="N70" s="17"/>
      <c r="O70" s="4"/>
    </row>
    <row r="71" spans="1:64" x14ac:dyDescent="0.25">
      <c r="A71" s="64"/>
      <c r="B71" s="65" t="s">
        <v>72</v>
      </c>
      <c r="C71" s="65" t="s">
        <v>90</v>
      </c>
      <c r="D71" s="110" t="s">
        <v>91</v>
      </c>
      <c r="E71" s="110"/>
      <c r="F71" s="66" t="s">
        <v>62</v>
      </c>
      <c r="G71" s="66" t="s">
        <v>62</v>
      </c>
      <c r="H71" s="66"/>
      <c r="I71" s="67">
        <f>SUM(I72:I72)</f>
        <v>0</v>
      </c>
      <c r="J71" s="67">
        <f>SUM(J72:J72)</f>
        <v>0</v>
      </c>
      <c r="K71" s="67">
        <f>SUM(K72:K72)</f>
        <v>0</v>
      </c>
      <c r="L71" s="51"/>
      <c r="M71" s="67">
        <f>SUM(M72:M72)</f>
        <v>0</v>
      </c>
      <c r="N71" s="68"/>
      <c r="O71" s="4"/>
      <c r="AI71" s="51" t="s">
        <v>72</v>
      </c>
      <c r="AS71" s="67">
        <f>SUM(AJ72:AJ72)</f>
        <v>0</v>
      </c>
      <c r="AT71" s="67">
        <f>SUM(AK72:AK72)</f>
        <v>0</v>
      </c>
      <c r="AU71" s="67">
        <f>SUM(AL72:AL72)</f>
        <v>0</v>
      </c>
    </row>
    <row r="72" spans="1:64" x14ac:dyDescent="0.25">
      <c r="A72" s="35" t="s">
        <v>246</v>
      </c>
      <c r="B72" s="5" t="s">
        <v>72</v>
      </c>
      <c r="C72" s="5" t="s">
        <v>247</v>
      </c>
      <c r="D72" s="95" t="s">
        <v>248</v>
      </c>
      <c r="E72" s="95"/>
      <c r="F72" s="5" t="s">
        <v>136</v>
      </c>
      <c r="G72" s="34">
        <v>17</v>
      </c>
      <c r="H72" s="34"/>
      <c r="I72" s="34">
        <f>G72*AO72</f>
        <v>0</v>
      </c>
      <c r="J72" s="34">
        <f>G72*AP72</f>
        <v>0</v>
      </c>
      <c r="K72" s="34">
        <f>G72*H72</f>
        <v>0</v>
      </c>
      <c r="L72" s="34">
        <v>0</v>
      </c>
      <c r="M72" s="34">
        <f>G72*L72</f>
        <v>0</v>
      </c>
      <c r="N72" s="69" t="s">
        <v>159</v>
      </c>
      <c r="O72" s="4"/>
      <c r="Z72" s="34">
        <f>IF(AQ72="5",BJ72,0)</f>
        <v>0</v>
      </c>
      <c r="AB72" s="34">
        <f>IF(AQ72="1",BH72,0)</f>
        <v>0</v>
      </c>
      <c r="AC72" s="34">
        <f>IF(AQ72="1",BI72,0)</f>
        <v>0</v>
      </c>
      <c r="AD72" s="34">
        <f>IF(AQ72="7",BH72,0)</f>
        <v>0</v>
      </c>
      <c r="AE72" s="34">
        <f>IF(AQ72="7",BI72,0)</f>
        <v>0</v>
      </c>
      <c r="AF72" s="34">
        <f>IF(AQ72="2",BH72,0)</f>
        <v>0</v>
      </c>
      <c r="AG72" s="34">
        <f>IF(AQ72="2",BI72,0)</f>
        <v>0</v>
      </c>
      <c r="AH72" s="34">
        <f>IF(AQ72="0",BJ72,0)</f>
        <v>0</v>
      </c>
      <c r="AI72" s="51" t="s">
        <v>72</v>
      </c>
      <c r="AJ72" s="34">
        <f>IF(AN72=0,K72,0)</f>
        <v>0</v>
      </c>
      <c r="AK72" s="34">
        <f>IF(AN72=15,K72,0)</f>
        <v>0</v>
      </c>
      <c r="AL72" s="34">
        <f>IF(AN72=21,K72,0)</f>
        <v>0</v>
      </c>
      <c r="AN72" s="34">
        <v>21</v>
      </c>
      <c r="AO72" s="34">
        <f>H72*0</f>
        <v>0</v>
      </c>
      <c r="AP72" s="34">
        <f>H72*(1-0)</f>
        <v>0</v>
      </c>
      <c r="AQ72" s="70" t="s">
        <v>133</v>
      </c>
      <c r="AV72" s="34">
        <f>AW72+AX72</f>
        <v>0</v>
      </c>
      <c r="AW72" s="34">
        <f>G72*AO72</f>
        <v>0</v>
      </c>
      <c r="AX72" s="34">
        <f>G72*AP72</f>
        <v>0</v>
      </c>
      <c r="AY72" s="70" t="s">
        <v>249</v>
      </c>
      <c r="AZ72" s="70" t="s">
        <v>250</v>
      </c>
      <c r="BA72" s="51" t="s">
        <v>139</v>
      </c>
      <c r="BC72" s="34">
        <f>AW72+AX72</f>
        <v>0</v>
      </c>
      <c r="BD72" s="34">
        <f>H72/(100-BE72)*100</f>
        <v>0</v>
      </c>
      <c r="BE72" s="34">
        <v>0</v>
      </c>
      <c r="BF72" s="34">
        <f>M72</f>
        <v>0</v>
      </c>
      <c r="BH72" s="34">
        <f>G72*AO72</f>
        <v>0</v>
      </c>
      <c r="BI72" s="34">
        <f>G72*AP72</f>
        <v>0</v>
      </c>
      <c r="BJ72" s="34">
        <f>G72*H72</f>
        <v>0</v>
      </c>
      <c r="BK72" s="34" t="s">
        <v>140</v>
      </c>
      <c r="BL72" s="34">
        <v>87</v>
      </c>
    </row>
    <row r="73" spans="1:64" x14ac:dyDescent="0.25">
      <c r="A73" s="64"/>
      <c r="B73" s="65" t="s">
        <v>72</v>
      </c>
      <c r="C73" s="65" t="s">
        <v>92</v>
      </c>
      <c r="D73" s="110" t="s">
        <v>93</v>
      </c>
      <c r="E73" s="110"/>
      <c r="F73" s="66" t="s">
        <v>62</v>
      </c>
      <c r="G73" s="66" t="s">
        <v>62</v>
      </c>
      <c r="H73" s="66"/>
      <c r="I73" s="67">
        <f>SUM(I74:I79)</f>
        <v>0</v>
      </c>
      <c r="J73" s="67">
        <f>SUM(J74:J79)</f>
        <v>0</v>
      </c>
      <c r="K73" s="67">
        <f>SUM(K74:K79)</f>
        <v>0</v>
      </c>
      <c r="L73" s="51"/>
      <c r="M73" s="67">
        <f>SUM(M74:M79)</f>
        <v>6.8000000000000005E-4</v>
      </c>
      <c r="N73" s="68"/>
      <c r="O73" s="4"/>
      <c r="AI73" s="51" t="s">
        <v>72</v>
      </c>
      <c r="AS73" s="67">
        <f>SUM(AJ74:AJ79)</f>
        <v>0</v>
      </c>
      <c r="AT73" s="67">
        <f>SUM(AK74:AK79)</f>
        <v>0</v>
      </c>
      <c r="AU73" s="67">
        <f>SUM(AL74:AL79)</f>
        <v>0</v>
      </c>
    </row>
    <row r="74" spans="1:64" x14ac:dyDescent="0.25">
      <c r="A74" s="35" t="s">
        <v>251</v>
      </c>
      <c r="B74" s="5" t="s">
        <v>72</v>
      </c>
      <c r="C74" s="5" t="s">
        <v>252</v>
      </c>
      <c r="D74" s="95" t="s">
        <v>253</v>
      </c>
      <c r="E74" s="95"/>
      <c r="F74" s="5" t="s">
        <v>136</v>
      </c>
      <c r="G74" s="34">
        <v>17</v>
      </c>
      <c r="H74" s="34"/>
      <c r="I74" s="34">
        <f t="shared" ref="I74:I79" si="0">G74*AO74</f>
        <v>0</v>
      </c>
      <c r="J74" s="34">
        <f t="shared" ref="J74:J79" si="1">G74*AP74</f>
        <v>0</v>
      </c>
      <c r="K74" s="34">
        <f t="shared" ref="K74:K79" si="2">G74*H74</f>
        <v>0</v>
      </c>
      <c r="L74" s="34">
        <v>0</v>
      </c>
      <c r="M74" s="34">
        <f t="shared" ref="M74:M79" si="3">G74*L74</f>
        <v>0</v>
      </c>
      <c r="N74" s="69" t="s">
        <v>159</v>
      </c>
      <c r="O74" s="4"/>
      <c r="Z74" s="34">
        <f t="shared" ref="Z74:Z79" si="4">IF(AQ74="5",BJ74,0)</f>
        <v>0</v>
      </c>
      <c r="AB74" s="34">
        <f t="shared" ref="AB74:AB79" si="5">IF(AQ74="1",BH74,0)</f>
        <v>0</v>
      </c>
      <c r="AC74" s="34">
        <f t="shared" ref="AC74:AC79" si="6">IF(AQ74="1",BI74,0)</f>
        <v>0</v>
      </c>
      <c r="AD74" s="34">
        <f t="shared" ref="AD74:AD79" si="7">IF(AQ74="7",BH74,0)</f>
        <v>0</v>
      </c>
      <c r="AE74" s="34">
        <f t="shared" ref="AE74:AE79" si="8">IF(AQ74="7",BI74,0)</f>
        <v>0</v>
      </c>
      <c r="AF74" s="34">
        <f t="shared" ref="AF74:AF79" si="9">IF(AQ74="2",BH74,0)</f>
        <v>0</v>
      </c>
      <c r="AG74" s="34">
        <f t="shared" ref="AG74:AG79" si="10">IF(AQ74="2",BI74,0)</f>
        <v>0</v>
      </c>
      <c r="AH74" s="34">
        <f t="shared" ref="AH74:AH79" si="11">IF(AQ74="0",BJ74,0)</f>
        <v>0</v>
      </c>
      <c r="AI74" s="51" t="s">
        <v>72</v>
      </c>
      <c r="AJ74" s="34">
        <f t="shared" ref="AJ74:AJ79" si="12">IF(AN74=0,K74,0)</f>
        <v>0</v>
      </c>
      <c r="AK74" s="34">
        <f t="shared" ref="AK74:AK79" si="13">IF(AN74=15,K74,0)</f>
        <v>0</v>
      </c>
      <c r="AL74" s="34">
        <f t="shared" ref="AL74:AL79" si="14">IF(AN74=21,K74,0)</f>
        <v>0</v>
      </c>
      <c r="AN74" s="34">
        <v>21</v>
      </c>
      <c r="AO74" s="34">
        <f>H74*0.240333586050038</f>
        <v>0</v>
      </c>
      <c r="AP74" s="34">
        <f>H74*(1-0.240333586050038)</f>
        <v>0</v>
      </c>
      <c r="AQ74" s="70" t="s">
        <v>133</v>
      </c>
      <c r="AV74" s="34">
        <f t="shared" ref="AV74:AV79" si="15">AW74+AX74</f>
        <v>0</v>
      </c>
      <c r="AW74" s="34">
        <f t="shared" ref="AW74:AW79" si="16">G74*AO74</f>
        <v>0</v>
      </c>
      <c r="AX74" s="34">
        <f t="shared" ref="AX74:AX79" si="17">G74*AP74</f>
        <v>0</v>
      </c>
      <c r="AY74" s="70" t="s">
        <v>254</v>
      </c>
      <c r="AZ74" s="70" t="s">
        <v>250</v>
      </c>
      <c r="BA74" s="51" t="s">
        <v>139</v>
      </c>
      <c r="BC74" s="34">
        <f t="shared" ref="BC74:BC79" si="18">AW74+AX74</f>
        <v>0</v>
      </c>
      <c r="BD74" s="34">
        <f t="shared" ref="BD74:BD79" si="19">H74/(100-BE74)*100</f>
        <v>0</v>
      </c>
      <c r="BE74" s="34">
        <v>0</v>
      </c>
      <c r="BF74" s="34">
        <f t="shared" ref="BF74:BF79" si="20">M74</f>
        <v>0</v>
      </c>
      <c r="BH74" s="34">
        <f t="shared" ref="BH74:BH79" si="21">G74*AO74</f>
        <v>0</v>
      </c>
      <c r="BI74" s="34">
        <f t="shared" ref="BI74:BI79" si="22">G74*AP74</f>
        <v>0</v>
      </c>
      <c r="BJ74" s="34">
        <f t="shared" ref="BJ74:BJ79" si="23">G74*H74</f>
        <v>0</v>
      </c>
      <c r="BK74" s="34" t="s">
        <v>140</v>
      </c>
      <c r="BL74" s="34">
        <v>89</v>
      </c>
    </row>
    <row r="75" spans="1:64" x14ac:dyDescent="0.25">
      <c r="A75" s="35" t="s">
        <v>255</v>
      </c>
      <c r="B75" s="5" t="s">
        <v>72</v>
      </c>
      <c r="C75" s="5" t="s">
        <v>256</v>
      </c>
      <c r="D75" s="95" t="s">
        <v>257</v>
      </c>
      <c r="E75" s="95"/>
      <c r="F75" s="5" t="s">
        <v>136</v>
      </c>
      <c r="G75" s="34">
        <v>17</v>
      </c>
      <c r="H75" s="34"/>
      <c r="I75" s="34">
        <f t="shared" si="0"/>
        <v>0</v>
      </c>
      <c r="J75" s="34">
        <f t="shared" si="1"/>
        <v>0</v>
      </c>
      <c r="K75" s="34">
        <f t="shared" si="2"/>
        <v>0</v>
      </c>
      <c r="L75" s="34">
        <v>4.0000000000000003E-5</v>
      </c>
      <c r="M75" s="34">
        <f t="shared" si="3"/>
        <v>6.8000000000000005E-4</v>
      </c>
      <c r="N75" s="69" t="s">
        <v>159</v>
      </c>
      <c r="O75" s="4"/>
      <c r="Z75" s="34">
        <f t="shared" si="4"/>
        <v>0</v>
      </c>
      <c r="AB75" s="34">
        <f t="shared" si="5"/>
        <v>0</v>
      </c>
      <c r="AC75" s="34">
        <f t="shared" si="6"/>
        <v>0</v>
      </c>
      <c r="AD75" s="34">
        <f t="shared" si="7"/>
        <v>0</v>
      </c>
      <c r="AE75" s="34">
        <f t="shared" si="8"/>
        <v>0</v>
      </c>
      <c r="AF75" s="34">
        <f t="shared" si="9"/>
        <v>0</v>
      </c>
      <c r="AG75" s="34">
        <f t="shared" si="10"/>
        <v>0</v>
      </c>
      <c r="AH75" s="34">
        <f t="shared" si="11"/>
        <v>0</v>
      </c>
      <c r="AI75" s="51" t="s">
        <v>72</v>
      </c>
      <c r="AJ75" s="34">
        <f t="shared" si="12"/>
        <v>0</v>
      </c>
      <c r="AK75" s="34">
        <f t="shared" si="13"/>
        <v>0</v>
      </c>
      <c r="AL75" s="34">
        <f t="shared" si="14"/>
        <v>0</v>
      </c>
      <c r="AN75" s="34">
        <v>21</v>
      </c>
      <c r="AO75" s="34">
        <f>H75*0.371469602680708</f>
        <v>0</v>
      </c>
      <c r="AP75" s="34">
        <f>H75*(1-0.371469602680708)</f>
        <v>0</v>
      </c>
      <c r="AQ75" s="70" t="s">
        <v>133</v>
      </c>
      <c r="AV75" s="34">
        <f t="shared" si="15"/>
        <v>0</v>
      </c>
      <c r="AW75" s="34">
        <f t="shared" si="16"/>
        <v>0</v>
      </c>
      <c r="AX75" s="34">
        <f t="shared" si="17"/>
        <v>0</v>
      </c>
      <c r="AY75" s="70" t="s">
        <v>254</v>
      </c>
      <c r="AZ75" s="70" t="s">
        <v>250</v>
      </c>
      <c r="BA75" s="51" t="s">
        <v>139</v>
      </c>
      <c r="BC75" s="34">
        <f t="shared" si="18"/>
        <v>0</v>
      </c>
      <c r="BD75" s="34">
        <f t="shared" si="19"/>
        <v>0</v>
      </c>
      <c r="BE75" s="34">
        <v>0</v>
      </c>
      <c r="BF75" s="34">
        <f t="shared" si="20"/>
        <v>6.8000000000000005E-4</v>
      </c>
      <c r="BH75" s="34">
        <f t="shared" si="21"/>
        <v>0</v>
      </c>
      <c r="BI75" s="34">
        <f t="shared" si="22"/>
        <v>0</v>
      </c>
      <c r="BJ75" s="34">
        <f t="shared" si="23"/>
        <v>0</v>
      </c>
      <c r="BK75" s="34" t="s">
        <v>140</v>
      </c>
      <c r="BL75" s="34">
        <v>89</v>
      </c>
    </row>
    <row r="76" spans="1:64" x14ac:dyDescent="0.25">
      <c r="A76" s="35" t="s">
        <v>258</v>
      </c>
      <c r="B76" s="5" t="s">
        <v>72</v>
      </c>
      <c r="C76" s="5" t="s">
        <v>259</v>
      </c>
      <c r="D76" s="95" t="s">
        <v>260</v>
      </c>
      <c r="E76" s="95"/>
      <c r="F76" s="5" t="s">
        <v>136</v>
      </c>
      <c r="G76" s="34">
        <v>15</v>
      </c>
      <c r="H76" s="34"/>
      <c r="I76" s="34">
        <f t="shared" si="0"/>
        <v>0</v>
      </c>
      <c r="J76" s="34">
        <f t="shared" si="1"/>
        <v>0</v>
      </c>
      <c r="K76" s="34">
        <f t="shared" si="2"/>
        <v>0</v>
      </c>
      <c r="L76" s="34">
        <v>0</v>
      </c>
      <c r="M76" s="34">
        <f t="shared" si="3"/>
        <v>0</v>
      </c>
      <c r="N76" s="69"/>
      <c r="O76" s="4"/>
      <c r="Z76" s="34">
        <f t="shared" si="4"/>
        <v>0</v>
      </c>
      <c r="AB76" s="34">
        <f t="shared" si="5"/>
        <v>0</v>
      </c>
      <c r="AC76" s="34">
        <f t="shared" si="6"/>
        <v>0</v>
      </c>
      <c r="AD76" s="34">
        <f t="shared" si="7"/>
        <v>0</v>
      </c>
      <c r="AE76" s="34">
        <f t="shared" si="8"/>
        <v>0</v>
      </c>
      <c r="AF76" s="34">
        <f t="shared" si="9"/>
        <v>0</v>
      </c>
      <c r="AG76" s="34">
        <f t="shared" si="10"/>
        <v>0</v>
      </c>
      <c r="AH76" s="34">
        <f t="shared" si="11"/>
        <v>0</v>
      </c>
      <c r="AI76" s="51" t="s">
        <v>72</v>
      </c>
      <c r="AJ76" s="34">
        <f t="shared" si="12"/>
        <v>0</v>
      </c>
      <c r="AK76" s="34">
        <f t="shared" si="13"/>
        <v>0</v>
      </c>
      <c r="AL76" s="34">
        <f t="shared" si="14"/>
        <v>0</v>
      </c>
      <c r="AN76" s="34">
        <v>21</v>
      </c>
      <c r="AO76" s="34">
        <f>H76*0</f>
        <v>0</v>
      </c>
      <c r="AP76" s="34">
        <f>H76*(1-0)</f>
        <v>0</v>
      </c>
      <c r="AQ76" s="70" t="s">
        <v>133</v>
      </c>
      <c r="AV76" s="34">
        <f t="shared" si="15"/>
        <v>0</v>
      </c>
      <c r="AW76" s="34">
        <f t="shared" si="16"/>
        <v>0</v>
      </c>
      <c r="AX76" s="34">
        <f t="shared" si="17"/>
        <v>0</v>
      </c>
      <c r="AY76" s="70" t="s">
        <v>254</v>
      </c>
      <c r="AZ76" s="70" t="s">
        <v>250</v>
      </c>
      <c r="BA76" s="51" t="s">
        <v>139</v>
      </c>
      <c r="BC76" s="34">
        <f t="shared" si="18"/>
        <v>0</v>
      </c>
      <c r="BD76" s="34">
        <f t="shared" si="19"/>
        <v>0</v>
      </c>
      <c r="BE76" s="34">
        <v>0</v>
      </c>
      <c r="BF76" s="34">
        <f t="shared" si="20"/>
        <v>0</v>
      </c>
      <c r="BH76" s="34">
        <f t="shared" si="21"/>
        <v>0</v>
      </c>
      <c r="BI76" s="34">
        <f t="shared" si="22"/>
        <v>0</v>
      </c>
      <c r="BJ76" s="34">
        <f t="shared" si="23"/>
        <v>0</v>
      </c>
      <c r="BK76" s="34" t="s">
        <v>140</v>
      </c>
      <c r="BL76" s="34">
        <v>89</v>
      </c>
    </row>
    <row r="77" spans="1:64" x14ac:dyDescent="0.25">
      <c r="A77" s="35" t="s">
        <v>261</v>
      </c>
      <c r="B77" s="5" t="s">
        <v>72</v>
      </c>
      <c r="C77" s="5" t="s">
        <v>262</v>
      </c>
      <c r="D77" s="95" t="s">
        <v>263</v>
      </c>
      <c r="E77" s="95"/>
      <c r="F77" s="5" t="s">
        <v>154</v>
      </c>
      <c r="G77" s="34">
        <v>1</v>
      </c>
      <c r="H77" s="34"/>
      <c r="I77" s="34">
        <f t="shared" si="0"/>
        <v>0</v>
      </c>
      <c r="J77" s="34">
        <f t="shared" si="1"/>
        <v>0</v>
      </c>
      <c r="K77" s="34">
        <f t="shared" si="2"/>
        <v>0</v>
      </c>
      <c r="L77" s="34">
        <v>0</v>
      </c>
      <c r="M77" s="34">
        <f t="shared" si="3"/>
        <v>0</v>
      </c>
      <c r="N77" s="69"/>
      <c r="O77" s="4"/>
      <c r="Z77" s="34">
        <f t="shared" si="4"/>
        <v>0</v>
      </c>
      <c r="AB77" s="34">
        <f t="shared" si="5"/>
        <v>0</v>
      </c>
      <c r="AC77" s="34">
        <f t="shared" si="6"/>
        <v>0</v>
      </c>
      <c r="AD77" s="34">
        <f t="shared" si="7"/>
        <v>0</v>
      </c>
      <c r="AE77" s="34">
        <f t="shared" si="8"/>
        <v>0</v>
      </c>
      <c r="AF77" s="34">
        <f t="shared" si="9"/>
        <v>0</v>
      </c>
      <c r="AG77" s="34">
        <f t="shared" si="10"/>
        <v>0</v>
      </c>
      <c r="AH77" s="34">
        <f t="shared" si="11"/>
        <v>0</v>
      </c>
      <c r="AI77" s="51" t="s">
        <v>72</v>
      </c>
      <c r="AJ77" s="34">
        <f t="shared" si="12"/>
        <v>0</v>
      </c>
      <c r="AK77" s="34">
        <f t="shared" si="13"/>
        <v>0</v>
      </c>
      <c r="AL77" s="34">
        <f t="shared" si="14"/>
        <v>0</v>
      </c>
      <c r="AN77" s="34">
        <v>21</v>
      </c>
      <c r="AO77" s="34">
        <f>H77*0</f>
        <v>0</v>
      </c>
      <c r="AP77" s="34">
        <f>H77*(1-0)</f>
        <v>0</v>
      </c>
      <c r="AQ77" s="70" t="s">
        <v>133</v>
      </c>
      <c r="AV77" s="34">
        <f t="shared" si="15"/>
        <v>0</v>
      </c>
      <c r="AW77" s="34">
        <f t="shared" si="16"/>
        <v>0</v>
      </c>
      <c r="AX77" s="34">
        <f t="shared" si="17"/>
        <v>0</v>
      </c>
      <c r="AY77" s="70" t="s">
        <v>254</v>
      </c>
      <c r="AZ77" s="70" t="s">
        <v>250</v>
      </c>
      <c r="BA77" s="51" t="s">
        <v>139</v>
      </c>
      <c r="BC77" s="34">
        <f t="shared" si="18"/>
        <v>0</v>
      </c>
      <c r="BD77" s="34">
        <f t="shared" si="19"/>
        <v>0</v>
      </c>
      <c r="BE77" s="34">
        <v>0</v>
      </c>
      <c r="BF77" s="34">
        <f t="shared" si="20"/>
        <v>0</v>
      </c>
      <c r="BH77" s="34">
        <f t="shared" si="21"/>
        <v>0</v>
      </c>
      <c r="BI77" s="34">
        <f t="shared" si="22"/>
        <v>0</v>
      </c>
      <c r="BJ77" s="34">
        <f t="shared" si="23"/>
        <v>0</v>
      </c>
      <c r="BK77" s="34" t="s">
        <v>140</v>
      </c>
      <c r="BL77" s="34">
        <v>89</v>
      </c>
    </row>
    <row r="78" spans="1:64" x14ac:dyDescent="0.25">
      <c r="A78" s="35" t="s">
        <v>264</v>
      </c>
      <c r="B78" s="5" t="s">
        <v>72</v>
      </c>
      <c r="C78" s="5" t="s">
        <v>265</v>
      </c>
      <c r="D78" s="95" t="s">
        <v>266</v>
      </c>
      <c r="E78" s="95"/>
      <c r="F78" s="5" t="s">
        <v>136</v>
      </c>
      <c r="G78" s="34">
        <v>17</v>
      </c>
      <c r="H78" s="34"/>
      <c r="I78" s="34">
        <f t="shared" si="0"/>
        <v>0</v>
      </c>
      <c r="J78" s="34">
        <f t="shared" si="1"/>
        <v>0</v>
      </c>
      <c r="K78" s="34">
        <f t="shared" si="2"/>
        <v>0</v>
      </c>
      <c r="L78" s="34">
        <v>0</v>
      </c>
      <c r="M78" s="34">
        <f t="shared" si="3"/>
        <v>0</v>
      </c>
      <c r="N78" s="69" t="s">
        <v>159</v>
      </c>
      <c r="O78" s="4"/>
      <c r="Z78" s="34">
        <f t="shared" si="4"/>
        <v>0</v>
      </c>
      <c r="AB78" s="34">
        <f t="shared" si="5"/>
        <v>0</v>
      </c>
      <c r="AC78" s="34">
        <f t="shared" si="6"/>
        <v>0</v>
      </c>
      <c r="AD78" s="34">
        <f t="shared" si="7"/>
        <v>0</v>
      </c>
      <c r="AE78" s="34">
        <f t="shared" si="8"/>
        <v>0</v>
      </c>
      <c r="AF78" s="34">
        <f t="shared" si="9"/>
        <v>0</v>
      </c>
      <c r="AG78" s="34">
        <f t="shared" si="10"/>
        <v>0</v>
      </c>
      <c r="AH78" s="34">
        <f t="shared" si="11"/>
        <v>0</v>
      </c>
      <c r="AI78" s="51" t="s">
        <v>72</v>
      </c>
      <c r="AJ78" s="34">
        <f t="shared" si="12"/>
        <v>0</v>
      </c>
      <c r="AK78" s="34">
        <f t="shared" si="13"/>
        <v>0</v>
      </c>
      <c r="AL78" s="34">
        <f t="shared" si="14"/>
        <v>0</v>
      </c>
      <c r="AN78" s="34">
        <v>21</v>
      </c>
      <c r="AO78" s="34">
        <f>H78*0.0243243243243243</f>
        <v>0</v>
      </c>
      <c r="AP78" s="34">
        <f>H78*(1-0.0243243243243243)</f>
        <v>0</v>
      </c>
      <c r="AQ78" s="70" t="s">
        <v>133</v>
      </c>
      <c r="AV78" s="34">
        <f t="shared" si="15"/>
        <v>0</v>
      </c>
      <c r="AW78" s="34">
        <f t="shared" si="16"/>
        <v>0</v>
      </c>
      <c r="AX78" s="34">
        <f t="shared" si="17"/>
        <v>0</v>
      </c>
      <c r="AY78" s="70" t="s">
        <v>254</v>
      </c>
      <c r="AZ78" s="70" t="s">
        <v>250</v>
      </c>
      <c r="BA78" s="51" t="s">
        <v>139</v>
      </c>
      <c r="BC78" s="34">
        <f t="shared" si="18"/>
        <v>0</v>
      </c>
      <c r="BD78" s="34">
        <f t="shared" si="19"/>
        <v>0</v>
      </c>
      <c r="BE78" s="34">
        <v>0</v>
      </c>
      <c r="BF78" s="34">
        <f t="shared" si="20"/>
        <v>0</v>
      </c>
      <c r="BH78" s="34">
        <f t="shared" si="21"/>
        <v>0</v>
      </c>
      <c r="BI78" s="34">
        <f t="shared" si="22"/>
        <v>0</v>
      </c>
      <c r="BJ78" s="34">
        <f t="shared" si="23"/>
        <v>0</v>
      </c>
      <c r="BK78" s="34" t="s">
        <v>140</v>
      </c>
      <c r="BL78" s="34">
        <v>89</v>
      </c>
    </row>
    <row r="79" spans="1:64" x14ac:dyDescent="0.25">
      <c r="A79" s="35" t="s">
        <v>267</v>
      </c>
      <c r="B79" s="5" t="s">
        <v>72</v>
      </c>
      <c r="C79" s="5" t="s">
        <v>268</v>
      </c>
      <c r="D79" s="95" t="s">
        <v>269</v>
      </c>
      <c r="E79" s="95"/>
      <c r="F79" s="5" t="s">
        <v>136</v>
      </c>
      <c r="G79" s="34">
        <v>17</v>
      </c>
      <c r="H79" s="34"/>
      <c r="I79" s="34">
        <f t="shared" si="0"/>
        <v>0</v>
      </c>
      <c r="J79" s="34">
        <f t="shared" si="1"/>
        <v>0</v>
      </c>
      <c r="K79" s="34">
        <f t="shared" si="2"/>
        <v>0</v>
      </c>
      <c r="L79" s="34">
        <v>0</v>
      </c>
      <c r="M79" s="34">
        <f t="shared" si="3"/>
        <v>0</v>
      </c>
      <c r="N79" s="69" t="s">
        <v>159</v>
      </c>
      <c r="O79" s="4"/>
      <c r="Z79" s="34">
        <f t="shared" si="4"/>
        <v>0</v>
      </c>
      <c r="AB79" s="34">
        <f t="shared" si="5"/>
        <v>0</v>
      </c>
      <c r="AC79" s="34">
        <f t="shared" si="6"/>
        <v>0</v>
      </c>
      <c r="AD79" s="34">
        <f t="shared" si="7"/>
        <v>0</v>
      </c>
      <c r="AE79" s="34">
        <f t="shared" si="8"/>
        <v>0</v>
      </c>
      <c r="AF79" s="34">
        <f t="shared" si="9"/>
        <v>0</v>
      </c>
      <c r="AG79" s="34">
        <f t="shared" si="10"/>
        <v>0</v>
      </c>
      <c r="AH79" s="34">
        <f t="shared" si="11"/>
        <v>0</v>
      </c>
      <c r="AI79" s="51" t="s">
        <v>72</v>
      </c>
      <c r="AJ79" s="34">
        <f t="shared" si="12"/>
        <v>0</v>
      </c>
      <c r="AK79" s="34">
        <f t="shared" si="13"/>
        <v>0</v>
      </c>
      <c r="AL79" s="34">
        <f t="shared" si="14"/>
        <v>0</v>
      </c>
      <c r="AN79" s="34">
        <v>21</v>
      </c>
      <c r="AO79" s="34">
        <f>H79*0.0248826291079812</f>
        <v>0</v>
      </c>
      <c r="AP79" s="34">
        <f>H79*(1-0.0248826291079812)</f>
        <v>0</v>
      </c>
      <c r="AQ79" s="70" t="s">
        <v>133</v>
      </c>
      <c r="AV79" s="34">
        <f t="shared" si="15"/>
        <v>0</v>
      </c>
      <c r="AW79" s="34">
        <f t="shared" si="16"/>
        <v>0</v>
      </c>
      <c r="AX79" s="34">
        <f t="shared" si="17"/>
        <v>0</v>
      </c>
      <c r="AY79" s="70" t="s">
        <v>254</v>
      </c>
      <c r="AZ79" s="70" t="s">
        <v>250</v>
      </c>
      <c r="BA79" s="51" t="s">
        <v>139</v>
      </c>
      <c r="BC79" s="34">
        <f t="shared" si="18"/>
        <v>0</v>
      </c>
      <c r="BD79" s="34">
        <f t="shared" si="19"/>
        <v>0</v>
      </c>
      <c r="BE79" s="34">
        <v>0</v>
      </c>
      <c r="BF79" s="34">
        <f t="shared" si="20"/>
        <v>0</v>
      </c>
      <c r="BH79" s="34">
        <f t="shared" si="21"/>
        <v>0</v>
      </c>
      <c r="BI79" s="34">
        <f t="shared" si="22"/>
        <v>0</v>
      </c>
      <c r="BJ79" s="34">
        <f t="shared" si="23"/>
        <v>0</v>
      </c>
      <c r="BK79" s="34" t="s">
        <v>140</v>
      </c>
      <c r="BL79" s="34">
        <v>89</v>
      </c>
    </row>
    <row r="80" spans="1:64" x14ac:dyDescent="0.25">
      <c r="A80" s="64"/>
      <c r="B80" s="65" t="s">
        <v>72</v>
      </c>
      <c r="C80" s="65" t="s">
        <v>94</v>
      </c>
      <c r="D80" s="110" t="s">
        <v>95</v>
      </c>
      <c r="E80" s="110"/>
      <c r="F80" s="66" t="s">
        <v>62</v>
      </c>
      <c r="G80" s="66" t="s">
        <v>62</v>
      </c>
      <c r="H80" s="66"/>
      <c r="I80" s="67">
        <f>SUM(I81:I81)</f>
        <v>0</v>
      </c>
      <c r="J80" s="67">
        <f>SUM(J81:J81)</f>
        <v>0</v>
      </c>
      <c r="K80" s="67">
        <f>SUM(K81:K81)</f>
        <v>0</v>
      </c>
      <c r="L80" s="51"/>
      <c r="M80" s="67">
        <f>SUM(M81:M81)</f>
        <v>0</v>
      </c>
      <c r="N80" s="68"/>
      <c r="O80" s="4"/>
      <c r="AI80" s="51" t="s">
        <v>72</v>
      </c>
      <c r="AS80" s="67">
        <f>SUM(AJ81:AJ81)</f>
        <v>0</v>
      </c>
      <c r="AT80" s="67">
        <f>SUM(AK81:AK81)</f>
        <v>0</v>
      </c>
      <c r="AU80" s="67">
        <f>SUM(AL81:AL81)</f>
        <v>0</v>
      </c>
    </row>
    <row r="81" spans="1:64" x14ac:dyDescent="0.25">
      <c r="A81" s="35" t="s">
        <v>270</v>
      </c>
      <c r="B81" s="5" t="s">
        <v>72</v>
      </c>
      <c r="C81" s="5" t="s">
        <v>271</v>
      </c>
      <c r="D81" s="95" t="s">
        <v>272</v>
      </c>
      <c r="E81" s="95"/>
      <c r="F81" s="5" t="s">
        <v>136</v>
      </c>
      <c r="G81" s="34">
        <v>22</v>
      </c>
      <c r="H81" s="34"/>
      <c r="I81" s="34">
        <f>G81*AO81</f>
        <v>0</v>
      </c>
      <c r="J81" s="34">
        <f>G81*AP81</f>
        <v>0</v>
      </c>
      <c r="K81" s="34">
        <f>G81*H81</f>
        <v>0</v>
      </c>
      <c r="L81" s="34">
        <v>0</v>
      </c>
      <c r="M81" s="34">
        <f>G81*L81</f>
        <v>0</v>
      </c>
      <c r="N81" s="69" t="s">
        <v>159</v>
      </c>
      <c r="O81" s="4"/>
      <c r="Z81" s="34">
        <f>IF(AQ81="5",BJ81,0)</f>
        <v>0</v>
      </c>
      <c r="AB81" s="34">
        <f>IF(AQ81="1",BH81,0)</f>
        <v>0</v>
      </c>
      <c r="AC81" s="34">
        <f>IF(AQ81="1",BI81,0)</f>
        <v>0</v>
      </c>
      <c r="AD81" s="34">
        <f>IF(AQ81="7",BH81,0)</f>
        <v>0</v>
      </c>
      <c r="AE81" s="34">
        <f>IF(AQ81="7",BI81,0)</f>
        <v>0</v>
      </c>
      <c r="AF81" s="34">
        <f>IF(AQ81="2",BH81,0)</f>
        <v>0</v>
      </c>
      <c r="AG81" s="34">
        <f>IF(AQ81="2",BI81,0)</f>
        <v>0</v>
      </c>
      <c r="AH81" s="34">
        <f>IF(AQ81="0",BJ81,0)</f>
        <v>0</v>
      </c>
      <c r="AI81" s="51" t="s">
        <v>72</v>
      </c>
      <c r="AJ81" s="34">
        <f>IF(AN81=0,K81,0)</f>
        <v>0</v>
      </c>
      <c r="AK81" s="34">
        <f>IF(AN81=15,K81,0)</f>
        <v>0</v>
      </c>
      <c r="AL81" s="34">
        <f>IF(AN81=21,K81,0)</f>
        <v>0</v>
      </c>
      <c r="AN81" s="34">
        <v>21</v>
      </c>
      <c r="AO81" s="34">
        <f>H81*0.60226250160689</f>
        <v>0</v>
      </c>
      <c r="AP81" s="34">
        <f>H81*(1-0.60226250160689)</f>
        <v>0</v>
      </c>
      <c r="AQ81" s="70" t="s">
        <v>133</v>
      </c>
      <c r="AV81" s="34">
        <f>AW81+AX81</f>
        <v>0</v>
      </c>
      <c r="AW81" s="34">
        <f>G81*AO81</f>
        <v>0</v>
      </c>
      <c r="AX81" s="34">
        <f>G81*AP81</f>
        <v>0</v>
      </c>
      <c r="AY81" s="70" t="s">
        <v>273</v>
      </c>
      <c r="AZ81" s="70" t="s">
        <v>274</v>
      </c>
      <c r="BA81" s="51" t="s">
        <v>139</v>
      </c>
      <c r="BC81" s="34">
        <f>AW81+AX81</f>
        <v>0</v>
      </c>
      <c r="BD81" s="34">
        <f>H81/(100-BE81)*100</f>
        <v>0</v>
      </c>
      <c r="BE81" s="34">
        <v>0</v>
      </c>
      <c r="BF81" s="34">
        <f>M81</f>
        <v>0</v>
      </c>
      <c r="BH81" s="34">
        <f>G81*AO81</f>
        <v>0</v>
      </c>
      <c r="BI81" s="34">
        <f>G81*AP81</f>
        <v>0</v>
      </c>
      <c r="BJ81" s="34">
        <f>G81*H81</f>
        <v>0</v>
      </c>
      <c r="BK81" s="34" t="s">
        <v>140</v>
      </c>
      <c r="BL81" s="34">
        <v>91</v>
      </c>
    </row>
    <row r="82" spans="1:64" x14ac:dyDescent="0.25">
      <c r="A82" s="4"/>
      <c r="D82" s="71" t="s">
        <v>275</v>
      </c>
      <c r="E82" s="71" t="s">
        <v>163</v>
      </c>
      <c r="G82" s="72">
        <v>17.399999999999999</v>
      </c>
      <c r="N82" s="17"/>
      <c r="O82" s="4"/>
    </row>
    <row r="83" spans="1:64" x14ac:dyDescent="0.25">
      <c r="A83" s="4"/>
      <c r="D83" s="71" t="s">
        <v>276</v>
      </c>
      <c r="E83" s="71" t="s">
        <v>165</v>
      </c>
      <c r="G83" s="72">
        <v>4.5999999999999996</v>
      </c>
      <c r="N83" s="17"/>
      <c r="O83" s="4"/>
    </row>
    <row r="84" spans="1:64" x14ac:dyDescent="0.25">
      <c r="A84" s="64"/>
      <c r="B84" s="65" t="s">
        <v>72</v>
      </c>
      <c r="C84" s="65"/>
      <c r="D84" s="110" t="s">
        <v>38</v>
      </c>
      <c r="E84" s="110"/>
      <c r="F84" s="66" t="s">
        <v>62</v>
      </c>
      <c r="G84" s="66" t="s">
        <v>62</v>
      </c>
      <c r="H84" s="66"/>
      <c r="I84" s="67">
        <f>SUM(I85:I85)</f>
        <v>0</v>
      </c>
      <c r="J84" s="67">
        <f>SUM(J85:J85)</f>
        <v>0</v>
      </c>
      <c r="K84" s="67">
        <f>SUM(K85:K85)</f>
        <v>0</v>
      </c>
      <c r="L84" s="51"/>
      <c r="M84" s="67">
        <f>SUM(M85:M85)</f>
        <v>12.5586</v>
      </c>
      <c r="N84" s="68"/>
      <c r="O84" s="4"/>
      <c r="AI84" s="51" t="s">
        <v>72</v>
      </c>
      <c r="AS84" s="67">
        <f>SUM(AJ85:AJ85)</f>
        <v>0</v>
      </c>
      <c r="AT84" s="67">
        <f>SUM(AK85:AK85)</f>
        <v>0</v>
      </c>
      <c r="AU84" s="67">
        <f>SUM(AL85:AL85)</f>
        <v>0</v>
      </c>
    </row>
    <row r="85" spans="1:64" x14ac:dyDescent="0.25">
      <c r="A85" s="35" t="s">
        <v>277</v>
      </c>
      <c r="B85" s="5" t="s">
        <v>72</v>
      </c>
      <c r="C85" s="5" t="s">
        <v>278</v>
      </c>
      <c r="D85" s="95" t="s">
        <v>279</v>
      </c>
      <c r="E85" s="95"/>
      <c r="F85" s="5" t="s">
        <v>220</v>
      </c>
      <c r="G85" s="34">
        <v>12.5586</v>
      </c>
      <c r="H85" s="34"/>
      <c r="I85" s="34">
        <f>G85*AO85</f>
        <v>0</v>
      </c>
      <c r="J85" s="34">
        <f>G85*AP85</f>
        <v>0</v>
      </c>
      <c r="K85" s="34">
        <f>G85*H85</f>
        <v>0</v>
      </c>
      <c r="L85" s="34">
        <v>1</v>
      </c>
      <c r="M85" s="34">
        <f>G85*L85</f>
        <v>12.5586</v>
      </c>
      <c r="N85" s="69" t="s">
        <v>159</v>
      </c>
      <c r="O85" s="4"/>
      <c r="Z85" s="34">
        <f>IF(AQ85="5",BJ85,0)</f>
        <v>0</v>
      </c>
      <c r="AB85" s="34">
        <f>IF(AQ85="1",BH85,0)</f>
        <v>0</v>
      </c>
      <c r="AC85" s="34">
        <f>IF(AQ85="1",BI85,0)</f>
        <v>0</v>
      </c>
      <c r="AD85" s="34">
        <f>IF(AQ85="7",BH85,0)</f>
        <v>0</v>
      </c>
      <c r="AE85" s="34">
        <f>IF(AQ85="7",BI85,0)</f>
        <v>0</v>
      </c>
      <c r="AF85" s="34">
        <f>IF(AQ85="2",BH85,0)</f>
        <v>0</v>
      </c>
      <c r="AG85" s="34">
        <f>IF(AQ85="2",BI85,0)</f>
        <v>0</v>
      </c>
      <c r="AH85" s="34">
        <f>IF(AQ85="0",BJ85,0)</f>
        <v>0</v>
      </c>
      <c r="AI85" s="51" t="s">
        <v>72</v>
      </c>
      <c r="AJ85" s="34">
        <f>IF(AN85=0,K85,0)</f>
        <v>0</v>
      </c>
      <c r="AK85" s="34">
        <f>IF(AN85=15,K85,0)</f>
        <v>0</v>
      </c>
      <c r="AL85" s="34">
        <f>IF(AN85=21,K85,0)</f>
        <v>0</v>
      </c>
      <c r="AN85" s="34">
        <v>21</v>
      </c>
      <c r="AO85" s="34">
        <f>H85*1</f>
        <v>0</v>
      </c>
      <c r="AP85" s="34">
        <f>H85*(1-1)</f>
        <v>0</v>
      </c>
      <c r="AQ85" s="70" t="s">
        <v>75</v>
      </c>
      <c r="AV85" s="34">
        <f>AW85+AX85</f>
        <v>0</v>
      </c>
      <c r="AW85" s="34">
        <f>G85*AO85</f>
        <v>0</v>
      </c>
      <c r="AX85" s="34">
        <f>G85*AP85</f>
        <v>0</v>
      </c>
      <c r="AY85" s="70" t="s">
        <v>280</v>
      </c>
      <c r="AZ85" s="70" t="s">
        <v>281</v>
      </c>
      <c r="BA85" s="51" t="s">
        <v>139</v>
      </c>
      <c r="BC85" s="34">
        <f>AW85+AX85</f>
        <v>0</v>
      </c>
      <c r="BD85" s="34">
        <f>H85/(100-BE85)*100</f>
        <v>0</v>
      </c>
      <c r="BE85" s="34">
        <v>0</v>
      </c>
      <c r="BF85" s="34">
        <f>M85</f>
        <v>12.5586</v>
      </c>
      <c r="BH85" s="34">
        <f>G85*AO85</f>
        <v>0</v>
      </c>
      <c r="BI85" s="34">
        <f>G85*AP85</f>
        <v>0</v>
      </c>
      <c r="BJ85" s="34">
        <f>G85*H85</f>
        <v>0</v>
      </c>
      <c r="BK85" s="34" t="s">
        <v>282</v>
      </c>
      <c r="BL85" s="34"/>
    </row>
    <row r="86" spans="1:64" x14ac:dyDescent="0.25">
      <c r="A86" s="4"/>
      <c r="D86" s="71" t="s">
        <v>283</v>
      </c>
      <c r="E86" s="71" t="s">
        <v>203</v>
      </c>
      <c r="G86" s="72">
        <v>6.2568000000000001</v>
      </c>
      <c r="N86" s="17"/>
      <c r="O86" s="4"/>
    </row>
    <row r="87" spans="1:64" x14ac:dyDescent="0.25">
      <c r="A87" s="4"/>
      <c r="D87" s="71" t="s">
        <v>284</v>
      </c>
      <c r="E87" s="71" t="s">
        <v>205</v>
      </c>
      <c r="G87" s="72">
        <v>1.5047999999999999</v>
      </c>
      <c r="N87" s="17"/>
      <c r="O87" s="4"/>
    </row>
    <row r="88" spans="1:64" x14ac:dyDescent="0.25">
      <c r="A88" s="4"/>
      <c r="D88" s="71" t="s">
        <v>285</v>
      </c>
      <c r="E88" s="71" t="s">
        <v>209</v>
      </c>
      <c r="G88" s="72">
        <v>4.7969999999999997</v>
      </c>
      <c r="N88" s="17"/>
      <c r="O88" s="4"/>
    </row>
    <row r="89" spans="1:64" x14ac:dyDescent="0.25">
      <c r="A89" s="4"/>
      <c r="D89" s="71"/>
      <c r="E89" s="71"/>
      <c r="G89" s="72"/>
      <c r="N89" s="17"/>
      <c r="O89" s="4"/>
    </row>
    <row r="90" spans="1:64" x14ac:dyDescent="0.25">
      <c r="A90" s="73"/>
      <c r="B90" s="38" t="s">
        <v>96</v>
      </c>
      <c r="C90" s="38"/>
      <c r="D90" s="112" t="s">
        <v>97</v>
      </c>
      <c r="E90" s="112"/>
      <c r="F90" s="74" t="s">
        <v>62</v>
      </c>
      <c r="G90" s="74" t="s">
        <v>62</v>
      </c>
      <c r="H90" s="74"/>
      <c r="I90" s="39">
        <f>I91+I100+I110+I116+I123+I133+I139+I146+I151+I157+I161</f>
        <v>0</v>
      </c>
      <c r="J90" s="39">
        <f>J91+J100+J110+J116+J123+J133+J139+J146+J151+J157+J161</f>
        <v>0</v>
      </c>
      <c r="K90" s="39">
        <f>K91+K100+K110+K116+K123+K133+K139+K146+K151+K157+K161</f>
        <v>0</v>
      </c>
      <c r="L90" s="75"/>
      <c r="M90" s="39">
        <f>M91+M100+M110+M116+M123+M133+M139+M146+M151+M157+M161</f>
        <v>275.74802719999997</v>
      </c>
      <c r="N90" s="76"/>
      <c r="O90" s="4"/>
    </row>
    <row r="91" spans="1:64" x14ac:dyDescent="0.25">
      <c r="A91" s="64"/>
      <c r="B91" s="65" t="s">
        <v>96</v>
      </c>
      <c r="C91" s="65" t="s">
        <v>75</v>
      </c>
      <c r="D91" s="110" t="s">
        <v>76</v>
      </c>
      <c r="E91" s="110"/>
      <c r="F91" s="66" t="s">
        <v>62</v>
      </c>
      <c r="G91" s="66" t="s">
        <v>62</v>
      </c>
      <c r="H91" s="66"/>
      <c r="I91" s="67">
        <f>SUM(I92:I99)</f>
        <v>0</v>
      </c>
      <c r="J91" s="67">
        <f>SUM(J92:J99)</f>
        <v>0</v>
      </c>
      <c r="K91" s="67">
        <f>SUM(K92:K99)</f>
        <v>0</v>
      </c>
      <c r="L91" s="51"/>
      <c r="M91" s="67">
        <f>SUM(M92:M99)</f>
        <v>0</v>
      </c>
      <c r="N91" s="68"/>
      <c r="O91" s="4"/>
      <c r="AI91" s="51" t="s">
        <v>96</v>
      </c>
      <c r="AS91" s="67">
        <f>SUM(AJ92:AJ99)</f>
        <v>0</v>
      </c>
      <c r="AT91" s="67">
        <f>SUM(AK92:AK99)</f>
        <v>0</v>
      </c>
      <c r="AU91" s="67">
        <f>SUM(AL92:AL99)</f>
        <v>0</v>
      </c>
    </row>
    <row r="92" spans="1:64" x14ac:dyDescent="0.25">
      <c r="A92" s="35" t="s">
        <v>286</v>
      </c>
      <c r="B92" s="5" t="s">
        <v>96</v>
      </c>
      <c r="C92" s="5" t="s">
        <v>134</v>
      </c>
      <c r="D92" s="95" t="s">
        <v>135</v>
      </c>
      <c r="E92" s="95"/>
      <c r="F92" s="5" t="s">
        <v>136</v>
      </c>
      <c r="G92" s="34">
        <v>175</v>
      </c>
      <c r="H92" s="34"/>
      <c r="I92" s="34">
        <f t="shared" ref="I92:I99" si="24">G92*AO92</f>
        <v>0</v>
      </c>
      <c r="J92" s="34">
        <f t="shared" ref="J92:J99" si="25">G92*AP92</f>
        <v>0</v>
      </c>
      <c r="K92" s="34">
        <f t="shared" ref="K92:K99" si="26">G92*H92</f>
        <v>0</v>
      </c>
      <c r="L92" s="34">
        <v>0</v>
      </c>
      <c r="M92" s="34">
        <f t="shared" ref="M92:M99" si="27">G92*L92</f>
        <v>0</v>
      </c>
      <c r="N92" s="69"/>
      <c r="O92" s="4"/>
      <c r="Z92" s="34">
        <f t="shared" ref="Z92:Z99" si="28">IF(AQ92="5",BJ92,0)</f>
        <v>0</v>
      </c>
      <c r="AB92" s="34">
        <f t="shared" ref="AB92:AB99" si="29">IF(AQ92="1",BH92,0)</f>
        <v>0</v>
      </c>
      <c r="AC92" s="34">
        <f t="shared" ref="AC92:AC99" si="30">IF(AQ92="1",BI92,0)</f>
        <v>0</v>
      </c>
      <c r="AD92" s="34">
        <f t="shared" ref="AD92:AD99" si="31">IF(AQ92="7",BH92,0)</f>
        <v>0</v>
      </c>
      <c r="AE92" s="34">
        <f t="shared" ref="AE92:AE99" si="32">IF(AQ92="7",BI92,0)</f>
        <v>0</v>
      </c>
      <c r="AF92" s="34">
        <f t="shared" ref="AF92:AF99" si="33">IF(AQ92="2",BH92,0)</f>
        <v>0</v>
      </c>
      <c r="AG92" s="34">
        <f t="shared" ref="AG92:AG99" si="34">IF(AQ92="2",BI92,0)</f>
        <v>0</v>
      </c>
      <c r="AH92" s="34">
        <f t="shared" ref="AH92:AH99" si="35">IF(AQ92="0",BJ92,0)</f>
        <v>0</v>
      </c>
      <c r="AI92" s="51" t="s">
        <v>96</v>
      </c>
      <c r="AJ92" s="34">
        <f t="shared" ref="AJ92:AJ99" si="36">IF(AN92=0,K92,0)</f>
        <v>0</v>
      </c>
      <c r="AK92" s="34">
        <f t="shared" ref="AK92:AK99" si="37">IF(AN92=15,K92,0)</f>
        <v>0</v>
      </c>
      <c r="AL92" s="34">
        <f t="shared" ref="AL92:AL99" si="38">IF(AN92=21,K92,0)</f>
        <v>0</v>
      </c>
      <c r="AN92" s="34">
        <v>21</v>
      </c>
      <c r="AO92" s="34">
        <f t="shared" ref="AO92:AO98" si="39">H92*1</f>
        <v>0</v>
      </c>
      <c r="AP92" s="34">
        <f t="shared" ref="AP92:AP98" si="40">H92*(1-1)</f>
        <v>0</v>
      </c>
      <c r="AQ92" s="70" t="s">
        <v>133</v>
      </c>
      <c r="AV92" s="34">
        <f t="shared" ref="AV92:AV99" si="41">AW92+AX92</f>
        <v>0</v>
      </c>
      <c r="AW92" s="34">
        <f t="shared" ref="AW92:AW99" si="42">G92*AO92</f>
        <v>0</v>
      </c>
      <c r="AX92" s="34">
        <f t="shared" ref="AX92:AX99" si="43">G92*AP92</f>
        <v>0</v>
      </c>
      <c r="AY92" s="70" t="s">
        <v>137</v>
      </c>
      <c r="AZ92" s="70" t="s">
        <v>287</v>
      </c>
      <c r="BA92" s="51" t="s">
        <v>288</v>
      </c>
      <c r="BC92" s="34">
        <f t="shared" ref="BC92:BC99" si="44">AW92+AX92</f>
        <v>0</v>
      </c>
      <c r="BD92" s="34">
        <f t="shared" ref="BD92:BD99" si="45">H92/(100-BE92)*100</f>
        <v>0</v>
      </c>
      <c r="BE92" s="34">
        <v>0</v>
      </c>
      <c r="BF92" s="34">
        <f t="shared" ref="BF92:BF99" si="46">M92</f>
        <v>0</v>
      </c>
      <c r="BH92" s="34">
        <f t="shared" ref="BH92:BH99" si="47">G92*AO92</f>
        <v>0</v>
      </c>
      <c r="BI92" s="34">
        <f t="shared" ref="BI92:BI99" si="48">G92*AP92</f>
        <v>0</v>
      </c>
      <c r="BJ92" s="34">
        <f t="shared" ref="BJ92:BJ99" si="49">G92*H92</f>
        <v>0</v>
      </c>
      <c r="BK92" s="34" t="s">
        <v>140</v>
      </c>
      <c r="BL92" s="34">
        <v>0</v>
      </c>
    </row>
    <row r="93" spans="1:64" x14ac:dyDescent="0.25">
      <c r="A93" s="35" t="s">
        <v>289</v>
      </c>
      <c r="B93" s="5" t="s">
        <v>96</v>
      </c>
      <c r="C93" s="5" t="s">
        <v>290</v>
      </c>
      <c r="D93" s="95" t="s">
        <v>291</v>
      </c>
      <c r="E93" s="95"/>
      <c r="F93" s="5" t="s">
        <v>144</v>
      </c>
      <c r="G93" s="34">
        <v>5</v>
      </c>
      <c r="H93" s="34"/>
      <c r="I93" s="34">
        <f t="shared" si="24"/>
        <v>0</v>
      </c>
      <c r="J93" s="34">
        <f t="shared" si="25"/>
        <v>0</v>
      </c>
      <c r="K93" s="34">
        <f t="shared" si="26"/>
        <v>0</v>
      </c>
      <c r="L93" s="34">
        <v>0</v>
      </c>
      <c r="M93" s="34">
        <f t="shared" si="27"/>
        <v>0</v>
      </c>
      <c r="N93" s="69"/>
      <c r="O93" s="4"/>
      <c r="Z93" s="34">
        <f t="shared" si="28"/>
        <v>0</v>
      </c>
      <c r="AB93" s="34">
        <f t="shared" si="29"/>
        <v>0</v>
      </c>
      <c r="AC93" s="34">
        <f t="shared" si="30"/>
        <v>0</v>
      </c>
      <c r="AD93" s="34">
        <f t="shared" si="31"/>
        <v>0</v>
      </c>
      <c r="AE93" s="34">
        <f t="shared" si="32"/>
        <v>0</v>
      </c>
      <c r="AF93" s="34">
        <f t="shared" si="33"/>
        <v>0</v>
      </c>
      <c r="AG93" s="34">
        <f t="shared" si="34"/>
        <v>0</v>
      </c>
      <c r="AH93" s="34">
        <f t="shared" si="35"/>
        <v>0</v>
      </c>
      <c r="AI93" s="51" t="s">
        <v>96</v>
      </c>
      <c r="AJ93" s="34">
        <f t="shared" si="36"/>
        <v>0</v>
      </c>
      <c r="AK93" s="34">
        <f t="shared" si="37"/>
        <v>0</v>
      </c>
      <c r="AL93" s="34">
        <f t="shared" si="38"/>
        <v>0</v>
      </c>
      <c r="AN93" s="34">
        <v>21</v>
      </c>
      <c r="AO93" s="34">
        <f t="shared" si="39"/>
        <v>0</v>
      </c>
      <c r="AP93" s="34">
        <f t="shared" si="40"/>
        <v>0</v>
      </c>
      <c r="AQ93" s="70" t="s">
        <v>133</v>
      </c>
      <c r="AV93" s="34">
        <f t="shared" si="41"/>
        <v>0</v>
      </c>
      <c r="AW93" s="34">
        <f t="shared" si="42"/>
        <v>0</v>
      </c>
      <c r="AX93" s="34">
        <f t="shared" si="43"/>
        <v>0</v>
      </c>
      <c r="AY93" s="70" t="s">
        <v>137</v>
      </c>
      <c r="AZ93" s="70" t="s">
        <v>287</v>
      </c>
      <c r="BA93" s="51" t="s">
        <v>288</v>
      </c>
      <c r="BC93" s="34">
        <f t="shared" si="44"/>
        <v>0</v>
      </c>
      <c r="BD93" s="34">
        <f t="shared" si="45"/>
        <v>0</v>
      </c>
      <c r="BE93" s="34">
        <v>0</v>
      </c>
      <c r="BF93" s="34">
        <f t="shared" si="46"/>
        <v>0</v>
      </c>
      <c r="BH93" s="34">
        <f t="shared" si="47"/>
        <v>0</v>
      </c>
      <c r="BI93" s="34">
        <f t="shared" si="48"/>
        <v>0</v>
      </c>
      <c r="BJ93" s="34">
        <f t="shared" si="49"/>
        <v>0</v>
      </c>
      <c r="BK93" s="34" t="s">
        <v>140</v>
      </c>
      <c r="BL93" s="34">
        <v>0</v>
      </c>
    </row>
    <row r="94" spans="1:64" x14ac:dyDescent="0.25">
      <c r="A94" s="35" t="s">
        <v>292</v>
      </c>
      <c r="B94" s="5" t="s">
        <v>96</v>
      </c>
      <c r="C94" s="5" t="s">
        <v>293</v>
      </c>
      <c r="D94" s="95" t="s">
        <v>294</v>
      </c>
      <c r="E94" s="95"/>
      <c r="F94" s="5" t="s">
        <v>144</v>
      </c>
      <c r="G94" s="34">
        <v>1</v>
      </c>
      <c r="H94" s="34"/>
      <c r="I94" s="34">
        <f t="shared" si="24"/>
        <v>0</v>
      </c>
      <c r="J94" s="34">
        <f t="shared" si="25"/>
        <v>0</v>
      </c>
      <c r="K94" s="34">
        <f t="shared" si="26"/>
        <v>0</v>
      </c>
      <c r="L94" s="34">
        <v>0</v>
      </c>
      <c r="M94" s="34">
        <f t="shared" si="27"/>
        <v>0</v>
      </c>
      <c r="N94" s="69"/>
      <c r="O94" s="4"/>
      <c r="Z94" s="34">
        <f t="shared" si="28"/>
        <v>0</v>
      </c>
      <c r="AB94" s="34">
        <f t="shared" si="29"/>
        <v>0</v>
      </c>
      <c r="AC94" s="34">
        <f t="shared" si="30"/>
        <v>0</v>
      </c>
      <c r="AD94" s="34">
        <f t="shared" si="31"/>
        <v>0</v>
      </c>
      <c r="AE94" s="34">
        <f t="shared" si="32"/>
        <v>0</v>
      </c>
      <c r="AF94" s="34">
        <f t="shared" si="33"/>
        <v>0</v>
      </c>
      <c r="AG94" s="34">
        <f t="shared" si="34"/>
        <v>0</v>
      </c>
      <c r="AH94" s="34">
        <f t="shared" si="35"/>
        <v>0</v>
      </c>
      <c r="AI94" s="51" t="s">
        <v>96</v>
      </c>
      <c r="AJ94" s="34">
        <f t="shared" si="36"/>
        <v>0</v>
      </c>
      <c r="AK94" s="34">
        <f t="shared" si="37"/>
        <v>0</v>
      </c>
      <c r="AL94" s="34">
        <f t="shared" si="38"/>
        <v>0</v>
      </c>
      <c r="AN94" s="34">
        <v>21</v>
      </c>
      <c r="AO94" s="34">
        <f t="shared" si="39"/>
        <v>0</v>
      </c>
      <c r="AP94" s="34">
        <f t="shared" si="40"/>
        <v>0</v>
      </c>
      <c r="AQ94" s="70" t="s">
        <v>133</v>
      </c>
      <c r="AV94" s="34">
        <f t="shared" si="41"/>
        <v>0</v>
      </c>
      <c r="AW94" s="34">
        <f t="shared" si="42"/>
        <v>0</v>
      </c>
      <c r="AX94" s="34">
        <f t="shared" si="43"/>
        <v>0</v>
      </c>
      <c r="AY94" s="70" t="s">
        <v>137</v>
      </c>
      <c r="AZ94" s="70" t="s">
        <v>287</v>
      </c>
      <c r="BA94" s="51" t="s">
        <v>288</v>
      </c>
      <c r="BC94" s="34">
        <f t="shared" si="44"/>
        <v>0</v>
      </c>
      <c r="BD94" s="34">
        <f t="shared" si="45"/>
        <v>0</v>
      </c>
      <c r="BE94" s="34">
        <v>0</v>
      </c>
      <c r="BF94" s="34">
        <f t="shared" si="46"/>
        <v>0</v>
      </c>
      <c r="BH94" s="34">
        <f t="shared" si="47"/>
        <v>0</v>
      </c>
      <c r="BI94" s="34">
        <f t="shared" si="48"/>
        <v>0</v>
      </c>
      <c r="BJ94" s="34">
        <f t="shared" si="49"/>
        <v>0</v>
      </c>
      <c r="BK94" s="34" t="s">
        <v>140</v>
      </c>
      <c r="BL94" s="34">
        <v>0</v>
      </c>
    </row>
    <row r="95" spans="1:64" x14ac:dyDescent="0.25">
      <c r="A95" s="35" t="s">
        <v>295</v>
      </c>
      <c r="B95" s="5" t="s">
        <v>96</v>
      </c>
      <c r="C95" s="5" t="s">
        <v>296</v>
      </c>
      <c r="D95" s="95" t="s">
        <v>297</v>
      </c>
      <c r="E95" s="95"/>
      <c r="F95" s="5" t="s">
        <v>144</v>
      </c>
      <c r="G95" s="34">
        <v>1</v>
      </c>
      <c r="H95" s="34"/>
      <c r="I95" s="34">
        <f t="shared" si="24"/>
        <v>0</v>
      </c>
      <c r="J95" s="34">
        <f t="shared" si="25"/>
        <v>0</v>
      </c>
      <c r="K95" s="34">
        <f t="shared" si="26"/>
        <v>0</v>
      </c>
      <c r="L95" s="34">
        <v>0</v>
      </c>
      <c r="M95" s="34">
        <f t="shared" si="27"/>
        <v>0</v>
      </c>
      <c r="N95" s="69"/>
      <c r="O95" s="4"/>
      <c r="Z95" s="34">
        <f t="shared" si="28"/>
        <v>0</v>
      </c>
      <c r="AB95" s="34">
        <f t="shared" si="29"/>
        <v>0</v>
      </c>
      <c r="AC95" s="34">
        <f t="shared" si="30"/>
        <v>0</v>
      </c>
      <c r="AD95" s="34">
        <f t="shared" si="31"/>
        <v>0</v>
      </c>
      <c r="AE95" s="34">
        <f t="shared" si="32"/>
        <v>0</v>
      </c>
      <c r="AF95" s="34">
        <f t="shared" si="33"/>
        <v>0</v>
      </c>
      <c r="AG95" s="34">
        <f t="shared" si="34"/>
        <v>0</v>
      </c>
      <c r="AH95" s="34">
        <f t="shared" si="35"/>
        <v>0</v>
      </c>
      <c r="AI95" s="51" t="s">
        <v>96</v>
      </c>
      <c r="AJ95" s="34">
        <f t="shared" si="36"/>
        <v>0</v>
      </c>
      <c r="AK95" s="34">
        <f t="shared" si="37"/>
        <v>0</v>
      </c>
      <c r="AL95" s="34">
        <f t="shared" si="38"/>
        <v>0</v>
      </c>
      <c r="AN95" s="34">
        <v>21</v>
      </c>
      <c r="AO95" s="34">
        <f t="shared" si="39"/>
        <v>0</v>
      </c>
      <c r="AP95" s="34">
        <f t="shared" si="40"/>
        <v>0</v>
      </c>
      <c r="AQ95" s="70" t="s">
        <v>133</v>
      </c>
      <c r="AV95" s="34">
        <f t="shared" si="41"/>
        <v>0</v>
      </c>
      <c r="AW95" s="34">
        <f t="shared" si="42"/>
        <v>0</v>
      </c>
      <c r="AX95" s="34">
        <f t="shared" si="43"/>
        <v>0</v>
      </c>
      <c r="AY95" s="70" t="s">
        <v>137</v>
      </c>
      <c r="AZ95" s="70" t="s">
        <v>287</v>
      </c>
      <c r="BA95" s="51" t="s">
        <v>288</v>
      </c>
      <c r="BC95" s="34">
        <f t="shared" si="44"/>
        <v>0</v>
      </c>
      <c r="BD95" s="34">
        <f t="shared" si="45"/>
        <v>0</v>
      </c>
      <c r="BE95" s="34">
        <v>0</v>
      </c>
      <c r="BF95" s="34">
        <f t="shared" si="46"/>
        <v>0</v>
      </c>
      <c r="BH95" s="34">
        <f t="shared" si="47"/>
        <v>0</v>
      </c>
      <c r="BI95" s="34">
        <f t="shared" si="48"/>
        <v>0</v>
      </c>
      <c r="BJ95" s="34">
        <f t="shared" si="49"/>
        <v>0</v>
      </c>
      <c r="BK95" s="34" t="s">
        <v>140</v>
      </c>
      <c r="BL95" s="34">
        <v>0</v>
      </c>
    </row>
    <row r="96" spans="1:64" x14ac:dyDescent="0.25">
      <c r="A96" s="35" t="s">
        <v>298</v>
      </c>
      <c r="B96" s="5" t="s">
        <v>96</v>
      </c>
      <c r="C96" s="5" t="s">
        <v>299</v>
      </c>
      <c r="D96" s="95" t="s">
        <v>300</v>
      </c>
      <c r="E96" s="95"/>
      <c r="F96" s="5" t="s">
        <v>144</v>
      </c>
      <c r="G96" s="34">
        <v>3</v>
      </c>
      <c r="H96" s="34"/>
      <c r="I96" s="34">
        <f t="shared" si="24"/>
        <v>0</v>
      </c>
      <c r="J96" s="34">
        <f t="shared" si="25"/>
        <v>0</v>
      </c>
      <c r="K96" s="34">
        <f t="shared" si="26"/>
        <v>0</v>
      </c>
      <c r="L96" s="34">
        <v>0</v>
      </c>
      <c r="M96" s="34">
        <f t="shared" si="27"/>
        <v>0</v>
      </c>
      <c r="N96" s="69"/>
      <c r="O96" s="4"/>
      <c r="Z96" s="34">
        <f t="shared" si="28"/>
        <v>0</v>
      </c>
      <c r="AB96" s="34">
        <f t="shared" si="29"/>
        <v>0</v>
      </c>
      <c r="AC96" s="34">
        <f t="shared" si="30"/>
        <v>0</v>
      </c>
      <c r="AD96" s="34">
        <f t="shared" si="31"/>
        <v>0</v>
      </c>
      <c r="AE96" s="34">
        <f t="shared" si="32"/>
        <v>0</v>
      </c>
      <c r="AF96" s="34">
        <f t="shared" si="33"/>
        <v>0</v>
      </c>
      <c r="AG96" s="34">
        <f t="shared" si="34"/>
        <v>0</v>
      </c>
      <c r="AH96" s="34">
        <f t="shared" si="35"/>
        <v>0</v>
      </c>
      <c r="AI96" s="51" t="s">
        <v>96</v>
      </c>
      <c r="AJ96" s="34">
        <f t="shared" si="36"/>
        <v>0</v>
      </c>
      <c r="AK96" s="34">
        <f t="shared" si="37"/>
        <v>0</v>
      </c>
      <c r="AL96" s="34">
        <f t="shared" si="38"/>
        <v>0</v>
      </c>
      <c r="AN96" s="34">
        <v>21</v>
      </c>
      <c r="AO96" s="34">
        <f t="shared" si="39"/>
        <v>0</v>
      </c>
      <c r="AP96" s="34">
        <f t="shared" si="40"/>
        <v>0</v>
      </c>
      <c r="AQ96" s="70" t="s">
        <v>133</v>
      </c>
      <c r="AV96" s="34">
        <f t="shared" si="41"/>
        <v>0</v>
      </c>
      <c r="AW96" s="34">
        <f t="shared" si="42"/>
        <v>0</v>
      </c>
      <c r="AX96" s="34">
        <f t="shared" si="43"/>
        <v>0</v>
      </c>
      <c r="AY96" s="70" t="s">
        <v>137</v>
      </c>
      <c r="AZ96" s="70" t="s">
        <v>287</v>
      </c>
      <c r="BA96" s="51" t="s">
        <v>288</v>
      </c>
      <c r="BC96" s="34">
        <f t="shared" si="44"/>
        <v>0</v>
      </c>
      <c r="BD96" s="34">
        <f t="shared" si="45"/>
        <v>0</v>
      </c>
      <c r="BE96" s="34">
        <v>0</v>
      </c>
      <c r="BF96" s="34">
        <f t="shared" si="46"/>
        <v>0</v>
      </c>
      <c r="BH96" s="34">
        <f t="shared" si="47"/>
        <v>0</v>
      </c>
      <c r="BI96" s="34">
        <f t="shared" si="48"/>
        <v>0</v>
      </c>
      <c r="BJ96" s="34">
        <f t="shared" si="49"/>
        <v>0</v>
      </c>
      <c r="BK96" s="34" t="s">
        <v>140</v>
      </c>
      <c r="BL96" s="34">
        <v>0</v>
      </c>
    </row>
    <row r="97" spans="1:64" x14ac:dyDescent="0.25">
      <c r="A97" s="35" t="s">
        <v>301</v>
      </c>
      <c r="B97" s="5" t="s">
        <v>96</v>
      </c>
      <c r="C97" s="5" t="s">
        <v>302</v>
      </c>
      <c r="D97" s="95" t="s">
        <v>303</v>
      </c>
      <c r="E97" s="95"/>
      <c r="F97" s="5" t="s">
        <v>144</v>
      </c>
      <c r="G97" s="34">
        <v>1</v>
      </c>
      <c r="H97" s="34"/>
      <c r="I97" s="34">
        <f t="shared" si="24"/>
        <v>0</v>
      </c>
      <c r="J97" s="34">
        <f t="shared" si="25"/>
        <v>0</v>
      </c>
      <c r="K97" s="34">
        <f t="shared" si="26"/>
        <v>0</v>
      </c>
      <c r="L97" s="34">
        <v>0</v>
      </c>
      <c r="M97" s="34">
        <f t="shared" si="27"/>
        <v>0</v>
      </c>
      <c r="N97" s="69"/>
      <c r="O97" s="4"/>
      <c r="Z97" s="34">
        <f t="shared" si="28"/>
        <v>0</v>
      </c>
      <c r="AB97" s="34">
        <f t="shared" si="29"/>
        <v>0</v>
      </c>
      <c r="AC97" s="34">
        <f t="shared" si="30"/>
        <v>0</v>
      </c>
      <c r="AD97" s="34">
        <f t="shared" si="31"/>
        <v>0</v>
      </c>
      <c r="AE97" s="34">
        <f t="shared" si="32"/>
        <v>0</v>
      </c>
      <c r="AF97" s="34">
        <f t="shared" si="33"/>
        <v>0</v>
      </c>
      <c r="AG97" s="34">
        <f t="shared" si="34"/>
        <v>0</v>
      </c>
      <c r="AH97" s="34">
        <f t="shared" si="35"/>
        <v>0</v>
      </c>
      <c r="AI97" s="51" t="s">
        <v>96</v>
      </c>
      <c r="AJ97" s="34">
        <f t="shared" si="36"/>
        <v>0</v>
      </c>
      <c r="AK97" s="34">
        <f t="shared" si="37"/>
        <v>0</v>
      </c>
      <c r="AL97" s="34">
        <f t="shared" si="38"/>
        <v>0</v>
      </c>
      <c r="AN97" s="34">
        <v>21</v>
      </c>
      <c r="AO97" s="34">
        <f t="shared" si="39"/>
        <v>0</v>
      </c>
      <c r="AP97" s="34">
        <f t="shared" si="40"/>
        <v>0</v>
      </c>
      <c r="AQ97" s="70" t="s">
        <v>133</v>
      </c>
      <c r="AV97" s="34">
        <f t="shared" si="41"/>
        <v>0</v>
      </c>
      <c r="AW97" s="34">
        <f t="shared" si="42"/>
        <v>0</v>
      </c>
      <c r="AX97" s="34">
        <f t="shared" si="43"/>
        <v>0</v>
      </c>
      <c r="AY97" s="70" t="s">
        <v>137</v>
      </c>
      <c r="AZ97" s="70" t="s">
        <v>287</v>
      </c>
      <c r="BA97" s="51" t="s">
        <v>288</v>
      </c>
      <c r="BC97" s="34">
        <f t="shared" si="44"/>
        <v>0</v>
      </c>
      <c r="BD97" s="34">
        <f t="shared" si="45"/>
        <v>0</v>
      </c>
      <c r="BE97" s="34">
        <v>0</v>
      </c>
      <c r="BF97" s="34">
        <f t="shared" si="46"/>
        <v>0</v>
      </c>
      <c r="BH97" s="34">
        <f t="shared" si="47"/>
        <v>0</v>
      </c>
      <c r="BI97" s="34">
        <f t="shared" si="48"/>
        <v>0</v>
      </c>
      <c r="BJ97" s="34">
        <f t="shared" si="49"/>
        <v>0</v>
      </c>
      <c r="BK97" s="34" t="s">
        <v>140</v>
      </c>
      <c r="BL97" s="34">
        <v>0</v>
      </c>
    </row>
    <row r="98" spans="1:64" x14ac:dyDescent="0.25">
      <c r="A98" s="35" t="s">
        <v>304</v>
      </c>
      <c r="B98" s="5" t="s">
        <v>96</v>
      </c>
      <c r="C98" s="5" t="s">
        <v>305</v>
      </c>
      <c r="D98" s="95" t="s">
        <v>306</v>
      </c>
      <c r="E98" s="95"/>
      <c r="F98" s="5" t="s">
        <v>136</v>
      </c>
      <c r="G98" s="34">
        <v>4</v>
      </c>
      <c r="H98" s="34"/>
      <c r="I98" s="34">
        <f t="shared" si="24"/>
        <v>0</v>
      </c>
      <c r="J98" s="34">
        <f t="shared" si="25"/>
        <v>0</v>
      </c>
      <c r="K98" s="34">
        <f t="shared" si="26"/>
        <v>0</v>
      </c>
      <c r="L98" s="34">
        <v>0</v>
      </c>
      <c r="M98" s="34">
        <f t="shared" si="27"/>
        <v>0</v>
      </c>
      <c r="N98" s="69"/>
      <c r="O98" s="4"/>
      <c r="Z98" s="34">
        <f t="shared" si="28"/>
        <v>0</v>
      </c>
      <c r="AB98" s="34">
        <f t="shared" si="29"/>
        <v>0</v>
      </c>
      <c r="AC98" s="34">
        <f t="shared" si="30"/>
        <v>0</v>
      </c>
      <c r="AD98" s="34">
        <f t="shared" si="31"/>
        <v>0</v>
      </c>
      <c r="AE98" s="34">
        <f t="shared" si="32"/>
        <v>0</v>
      </c>
      <c r="AF98" s="34">
        <f t="shared" si="33"/>
        <v>0</v>
      </c>
      <c r="AG98" s="34">
        <f t="shared" si="34"/>
        <v>0</v>
      </c>
      <c r="AH98" s="34">
        <f t="shared" si="35"/>
        <v>0</v>
      </c>
      <c r="AI98" s="51" t="s">
        <v>96</v>
      </c>
      <c r="AJ98" s="34">
        <f t="shared" si="36"/>
        <v>0</v>
      </c>
      <c r="AK98" s="34">
        <f t="shared" si="37"/>
        <v>0</v>
      </c>
      <c r="AL98" s="34">
        <f t="shared" si="38"/>
        <v>0</v>
      </c>
      <c r="AN98" s="34">
        <v>21</v>
      </c>
      <c r="AO98" s="34">
        <f t="shared" si="39"/>
        <v>0</v>
      </c>
      <c r="AP98" s="34">
        <f t="shared" si="40"/>
        <v>0</v>
      </c>
      <c r="AQ98" s="70" t="s">
        <v>133</v>
      </c>
      <c r="AV98" s="34">
        <f t="shared" si="41"/>
        <v>0</v>
      </c>
      <c r="AW98" s="34">
        <f t="shared" si="42"/>
        <v>0</v>
      </c>
      <c r="AX98" s="34">
        <f t="shared" si="43"/>
        <v>0</v>
      </c>
      <c r="AY98" s="70" t="s">
        <v>137</v>
      </c>
      <c r="AZ98" s="70" t="s">
        <v>287</v>
      </c>
      <c r="BA98" s="51" t="s">
        <v>288</v>
      </c>
      <c r="BC98" s="34">
        <f t="shared" si="44"/>
        <v>0</v>
      </c>
      <c r="BD98" s="34">
        <f t="shared" si="45"/>
        <v>0</v>
      </c>
      <c r="BE98" s="34">
        <v>0</v>
      </c>
      <c r="BF98" s="34">
        <f t="shared" si="46"/>
        <v>0</v>
      </c>
      <c r="BH98" s="34">
        <f t="shared" si="47"/>
        <v>0</v>
      </c>
      <c r="BI98" s="34">
        <f t="shared" si="48"/>
        <v>0</v>
      </c>
      <c r="BJ98" s="34">
        <f t="shared" si="49"/>
        <v>0</v>
      </c>
      <c r="BK98" s="34" t="s">
        <v>140</v>
      </c>
      <c r="BL98" s="34">
        <v>0</v>
      </c>
    </row>
    <row r="99" spans="1:64" x14ac:dyDescent="0.25">
      <c r="A99" s="35" t="s">
        <v>307</v>
      </c>
      <c r="B99" s="5" t="s">
        <v>96</v>
      </c>
      <c r="C99" s="5" t="s">
        <v>308</v>
      </c>
      <c r="D99" s="95" t="s">
        <v>309</v>
      </c>
      <c r="E99" s="95"/>
      <c r="F99" s="5" t="s">
        <v>154</v>
      </c>
      <c r="G99" s="34">
        <v>4</v>
      </c>
      <c r="H99" s="34"/>
      <c r="I99" s="34">
        <f t="shared" si="24"/>
        <v>0</v>
      </c>
      <c r="J99" s="34">
        <f t="shared" si="25"/>
        <v>0</v>
      </c>
      <c r="K99" s="34">
        <f t="shared" si="26"/>
        <v>0</v>
      </c>
      <c r="L99" s="34">
        <v>0</v>
      </c>
      <c r="M99" s="34">
        <f t="shared" si="27"/>
        <v>0</v>
      </c>
      <c r="N99" s="69"/>
      <c r="O99" s="4"/>
      <c r="Z99" s="34">
        <f t="shared" si="28"/>
        <v>0</v>
      </c>
      <c r="AB99" s="34">
        <f t="shared" si="29"/>
        <v>0</v>
      </c>
      <c r="AC99" s="34">
        <f t="shared" si="30"/>
        <v>0</v>
      </c>
      <c r="AD99" s="34">
        <f t="shared" si="31"/>
        <v>0</v>
      </c>
      <c r="AE99" s="34">
        <f t="shared" si="32"/>
        <v>0</v>
      </c>
      <c r="AF99" s="34">
        <f t="shared" si="33"/>
        <v>0</v>
      </c>
      <c r="AG99" s="34">
        <f t="shared" si="34"/>
        <v>0</v>
      </c>
      <c r="AH99" s="34">
        <f t="shared" si="35"/>
        <v>0</v>
      </c>
      <c r="AI99" s="51" t="s">
        <v>96</v>
      </c>
      <c r="AJ99" s="34">
        <f t="shared" si="36"/>
        <v>0</v>
      </c>
      <c r="AK99" s="34">
        <f t="shared" si="37"/>
        <v>0</v>
      </c>
      <c r="AL99" s="34">
        <f t="shared" si="38"/>
        <v>0</v>
      </c>
      <c r="AN99" s="34">
        <v>21</v>
      </c>
      <c r="AO99" s="34">
        <f>H99*0.625</f>
        <v>0</v>
      </c>
      <c r="AP99" s="34">
        <f>H99*(1-0.625)</f>
        <v>0</v>
      </c>
      <c r="AQ99" s="70" t="s">
        <v>133</v>
      </c>
      <c r="AV99" s="34">
        <f t="shared" si="41"/>
        <v>0</v>
      </c>
      <c r="AW99" s="34">
        <f t="shared" si="42"/>
        <v>0</v>
      </c>
      <c r="AX99" s="34">
        <f t="shared" si="43"/>
        <v>0</v>
      </c>
      <c r="AY99" s="70" t="s">
        <v>137</v>
      </c>
      <c r="AZ99" s="70" t="s">
        <v>287</v>
      </c>
      <c r="BA99" s="51" t="s">
        <v>288</v>
      </c>
      <c r="BC99" s="34">
        <f t="shared" si="44"/>
        <v>0</v>
      </c>
      <c r="BD99" s="34">
        <f t="shared" si="45"/>
        <v>0</v>
      </c>
      <c r="BE99" s="34">
        <v>0</v>
      </c>
      <c r="BF99" s="34">
        <f t="shared" si="46"/>
        <v>0</v>
      </c>
      <c r="BH99" s="34">
        <f t="shared" si="47"/>
        <v>0</v>
      </c>
      <c r="BI99" s="34">
        <f t="shared" si="48"/>
        <v>0</v>
      </c>
      <c r="BJ99" s="34">
        <f t="shared" si="49"/>
        <v>0</v>
      </c>
      <c r="BK99" s="34" t="s">
        <v>140</v>
      </c>
      <c r="BL99" s="34">
        <v>0</v>
      </c>
    </row>
    <row r="100" spans="1:64" x14ac:dyDescent="0.25">
      <c r="A100" s="64"/>
      <c r="B100" s="65" t="s">
        <v>96</v>
      </c>
      <c r="C100" s="65" t="s">
        <v>78</v>
      </c>
      <c r="D100" s="110" t="s">
        <v>79</v>
      </c>
      <c r="E100" s="110"/>
      <c r="F100" s="66" t="s">
        <v>62</v>
      </c>
      <c r="G100" s="66" t="s">
        <v>62</v>
      </c>
      <c r="H100" s="66"/>
      <c r="I100" s="67">
        <f>SUM(I101:I107)</f>
        <v>0</v>
      </c>
      <c r="J100" s="67">
        <f>SUM(J101:J107)</f>
        <v>0</v>
      </c>
      <c r="K100" s="67">
        <f>SUM(K101:K107)</f>
        <v>0</v>
      </c>
      <c r="L100" s="51"/>
      <c r="M100" s="67">
        <f>SUM(M101:M107)</f>
        <v>41.5184</v>
      </c>
      <c r="N100" s="68"/>
      <c r="O100" s="4"/>
      <c r="AI100" s="51" t="s">
        <v>96</v>
      </c>
      <c r="AS100" s="67">
        <f>SUM(AJ101:AJ107)</f>
        <v>0</v>
      </c>
      <c r="AT100" s="67">
        <f>SUM(AK101:AK107)</f>
        <v>0</v>
      </c>
      <c r="AU100" s="67">
        <f>SUM(AL101:AL107)</f>
        <v>0</v>
      </c>
    </row>
    <row r="101" spans="1:64" x14ac:dyDescent="0.25">
      <c r="A101" s="35" t="s">
        <v>310</v>
      </c>
      <c r="B101" s="5" t="s">
        <v>96</v>
      </c>
      <c r="C101" s="5" t="s">
        <v>156</v>
      </c>
      <c r="D101" s="95" t="s">
        <v>157</v>
      </c>
      <c r="E101" s="95"/>
      <c r="F101" s="5" t="s">
        <v>158</v>
      </c>
      <c r="G101" s="34">
        <v>53.92</v>
      </c>
      <c r="H101" s="34"/>
      <c r="I101" s="34">
        <f>G101*AO101</f>
        <v>0</v>
      </c>
      <c r="J101" s="34">
        <f>G101*AP101</f>
        <v>0</v>
      </c>
      <c r="K101" s="34">
        <f>G101*H101</f>
        <v>0</v>
      </c>
      <c r="L101" s="34">
        <v>0.55000000000000004</v>
      </c>
      <c r="M101" s="34">
        <f>G101*L101</f>
        <v>29.656000000000002</v>
      </c>
      <c r="N101" s="69" t="s">
        <v>159</v>
      </c>
      <c r="O101" s="4"/>
      <c r="Z101" s="34">
        <f>IF(AQ101="5",BJ101,0)</f>
        <v>0</v>
      </c>
      <c r="AB101" s="34">
        <f>IF(AQ101="1",BH101,0)</f>
        <v>0</v>
      </c>
      <c r="AC101" s="34">
        <f>IF(AQ101="1",BI101,0)</f>
        <v>0</v>
      </c>
      <c r="AD101" s="34">
        <f>IF(AQ101="7",BH101,0)</f>
        <v>0</v>
      </c>
      <c r="AE101" s="34">
        <f>IF(AQ101="7",BI101,0)</f>
        <v>0</v>
      </c>
      <c r="AF101" s="34">
        <f>IF(AQ101="2",BH101,0)</f>
        <v>0</v>
      </c>
      <c r="AG101" s="34">
        <f>IF(AQ101="2",BI101,0)</f>
        <v>0</v>
      </c>
      <c r="AH101" s="34">
        <f>IF(AQ101="0",BJ101,0)</f>
        <v>0</v>
      </c>
      <c r="AI101" s="51" t="s">
        <v>96</v>
      </c>
      <c r="AJ101" s="34">
        <f>IF(AN101=0,K101,0)</f>
        <v>0</v>
      </c>
      <c r="AK101" s="34">
        <f>IF(AN101=15,K101,0)</f>
        <v>0</v>
      </c>
      <c r="AL101" s="34">
        <f>IF(AN101=21,K101,0)</f>
        <v>0</v>
      </c>
      <c r="AN101" s="34">
        <v>21</v>
      </c>
      <c r="AO101" s="34">
        <f>H101*0</f>
        <v>0</v>
      </c>
      <c r="AP101" s="34">
        <f>H101*(1-0)</f>
        <v>0</v>
      </c>
      <c r="AQ101" s="70" t="s">
        <v>133</v>
      </c>
      <c r="AV101" s="34">
        <f>AW101+AX101</f>
        <v>0</v>
      </c>
      <c r="AW101" s="34">
        <f>G101*AO101</f>
        <v>0</v>
      </c>
      <c r="AX101" s="34">
        <f>G101*AP101</f>
        <v>0</v>
      </c>
      <c r="AY101" s="70" t="s">
        <v>160</v>
      </c>
      <c r="AZ101" s="70" t="s">
        <v>311</v>
      </c>
      <c r="BA101" s="51" t="s">
        <v>288</v>
      </c>
      <c r="BC101" s="34">
        <f>AW101+AX101</f>
        <v>0</v>
      </c>
      <c r="BD101" s="34">
        <f>H101/(100-BE101)*100</f>
        <v>0</v>
      </c>
      <c r="BE101" s="34">
        <v>0</v>
      </c>
      <c r="BF101" s="34">
        <f>M101</f>
        <v>29.656000000000002</v>
      </c>
      <c r="BH101" s="34">
        <f>G101*AO101</f>
        <v>0</v>
      </c>
      <c r="BI101" s="34">
        <f>G101*AP101</f>
        <v>0</v>
      </c>
      <c r="BJ101" s="34">
        <f>G101*H101</f>
        <v>0</v>
      </c>
      <c r="BK101" s="34" t="s">
        <v>140</v>
      </c>
      <c r="BL101" s="34">
        <v>11</v>
      </c>
    </row>
    <row r="102" spans="1:64" x14ac:dyDescent="0.25">
      <c r="A102" s="4"/>
      <c r="D102" s="71" t="s">
        <v>312</v>
      </c>
      <c r="E102" s="71" t="s">
        <v>163</v>
      </c>
      <c r="G102" s="72">
        <v>43.2</v>
      </c>
      <c r="N102" s="17"/>
      <c r="O102" s="4"/>
    </row>
    <row r="103" spans="1:64" x14ac:dyDescent="0.25">
      <c r="A103" s="4"/>
      <c r="D103" s="71" t="s">
        <v>313</v>
      </c>
      <c r="E103" s="71" t="s">
        <v>165</v>
      </c>
      <c r="G103" s="72">
        <v>10.72</v>
      </c>
      <c r="N103" s="17"/>
      <c r="O103" s="4"/>
    </row>
    <row r="104" spans="1:64" x14ac:dyDescent="0.25">
      <c r="A104" s="35" t="s">
        <v>314</v>
      </c>
      <c r="B104" s="5" t="s">
        <v>96</v>
      </c>
      <c r="C104" s="5" t="s">
        <v>167</v>
      </c>
      <c r="D104" s="95" t="s">
        <v>168</v>
      </c>
      <c r="E104" s="95"/>
      <c r="F104" s="5" t="s">
        <v>158</v>
      </c>
      <c r="G104" s="34">
        <v>53.92</v>
      </c>
      <c r="H104" s="34"/>
      <c r="I104" s="34">
        <f>G104*AO104</f>
        <v>0</v>
      </c>
      <c r="J104" s="34">
        <f>G104*AP104</f>
        <v>0</v>
      </c>
      <c r="K104" s="34">
        <f>G104*H104</f>
        <v>0</v>
      </c>
      <c r="L104" s="34">
        <v>0.22</v>
      </c>
      <c r="M104" s="34">
        <f>G104*L104</f>
        <v>11.862400000000001</v>
      </c>
      <c r="N104" s="69" t="s">
        <v>159</v>
      </c>
      <c r="O104" s="4"/>
      <c r="Z104" s="34">
        <f>IF(AQ104="5",BJ104,0)</f>
        <v>0</v>
      </c>
      <c r="AB104" s="34">
        <f>IF(AQ104="1",BH104,0)</f>
        <v>0</v>
      </c>
      <c r="AC104" s="34">
        <f>IF(AQ104="1",BI104,0)</f>
        <v>0</v>
      </c>
      <c r="AD104" s="34">
        <f>IF(AQ104="7",BH104,0)</f>
        <v>0</v>
      </c>
      <c r="AE104" s="34">
        <f>IF(AQ104="7",BI104,0)</f>
        <v>0</v>
      </c>
      <c r="AF104" s="34">
        <f>IF(AQ104="2",BH104,0)</f>
        <v>0</v>
      </c>
      <c r="AG104" s="34">
        <f>IF(AQ104="2",BI104,0)</f>
        <v>0</v>
      </c>
      <c r="AH104" s="34">
        <f>IF(AQ104="0",BJ104,0)</f>
        <v>0</v>
      </c>
      <c r="AI104" s="51" t="s">
        <v>96</v>
      </c>
      <c r="AJ104" s="34">
        <f>IF(AN104=0,K104,0)</f>
        <v>0</v>
      </c>
      <c r="AK104" s="34">
        <f>IF(AN104=15,K104,0)</f>
        <v>0</v>
      </c>
      <c r="AL104" s="34">
        <f>IF(AN104=21,K104,0)</f>
        <v>0</v>
      </c>
      <c r="AN104" s="34">
        <v>21</v>
      </c>
      <c r="AO104" s="34">
        <f>H104*0</f>
        <v>0</v>
      </c>
      <c r="AP104" s="34">
        <f>H104*(1-0)</f>
        <v>0</v>
      </c>
      <c r="AQ104" s="70" t="s">
        <v>133</v>
      </c>
      <c r="AV104" s="34">
        <f>AW104+AX104</f>
        <v>0</v>
      </c>
      <c r="AW104" s="34">
        <f>G104*AO104</f>
        <v>0</v>
      </c>
      <c r="AX104" s="34">
        <f>G104*AP104</f>
        <v>0</v>
      </c>
      <c r="AY104" s="70" t="s">
        <v>160</v>
      </c>
      <c r="AZ104" s="70" t="s">
        <v>311</v>
      </c>
      <c r="BA104" s="51" t="s">
        <v>288</v>
      </c>
      <c r="BC104" s="34">
        <f>AW104+AX104</f>
        <v>0</v>
      </c>
      <c r="BD104" s="34">
        <f>H104/(100-BE104)*100</f>
        <v>0</v>
      </c>
      <c r="BE104" s="34">
        <v>0</v>
      </c>
      <c r="BF104" s="34">
        <f>M104</f>
        <v>11.862400000000001</v>
      </c>
      <c r="BH104" s="34">
        <f>G104*AO104</f>
        <v>0</v>
      </c>
      <c r="BI104" s="34">
        <f>G104*AP104</f>
        <v>0</v>
      </c>
      <c r="BJ104" s="34">
        <f>G104*H104</f>
        <v>0</v>
      </c>
      <c r="BK104" s="34" t="s">
        <v>140</v>
      </c>
      <c r="BL104" s="34">
        <v>11</v>
      </c>
    </row>
    <row r="105" spans="1:64" x14ac:dyDescent="0.25">
      <c r="A105" s="4"/>
      <c r="D105" s="71" t="s">
        <v>312</v>
      </c>
      <c r="E105" s="71" t="s">
        <v>163</v>
      </c>
      <c r="G105" s="72">
        <v>43.2</v>
      </c>
      <c r="N105" s="17"/>
      <c r="O105" s="4"/>
    </row>
    <row r="106" spans="1:64" x14ac:dyDescent="0.25">
      <c r="A106" s="4"/>
      <c r="D106" s="71" t="s">
        <v>313</v>
      </c>
      <c r="E106" s="71" t="s">
        <v>165</v>
      </c>
      <c r="G106" s="72">
        <v>10.72</v>
      </c>
      <c r="N106" s="17"/>
      <c r="O106" s="4"/>
    </row>
    <row r="107" spans="1:64" x14ac:dyDescent="0.25">
      <c r="A107" s="35" t="s">
        <v>315</v>
      </c>
      <c r="B107" s="5" t="s">
        <v>96</v>
      </c>
      <c r="C107" s="5" t="s">
        <v>170</v>
      </c>
      <c r="D107" s="95" t="s">
        <v>171</v>
      </c>
      <c r="E107" s="95"/>
      <c r="F107" s="5" t="s">
        <v>158</v>
      </c>
      <c r="G107" s="34">
        <v>53.92</v>
      </c>
      <c r="H107" s="34"/>
      <c r="I107" s="34">
        <f>G107*AO107</f>
        <v>0</v>
      </c>
      <c r="J107" s="34">
        <f>G107*AP107</f>
        <v>0</v>
      </c>
      <c r="K107" s="34">
        <f>G107*H107</f>
        <v>0</v>
      </c>
      <c r="L107" s="34">
        <v>0</v>
      </c>
      <c r="M107" s="34">
        <f>G107*L107</f>
        <v>0</v>
      </c>
      <c r="N107" s="69" t="s">
        <v>159</v>
      </c>
      <c r="O107" s="4"/>
      <c r="Z107" s="34">
        <f>IF(AQ107="5",BJ107,0)</f>
        <v>0</v>
      </c>
      <c r="AB107" s="34">
        <f>IF(AQ107="1",BH107,0)</f>
        <v>0</v>
      </c>
      <c r="AC107" s="34">
        <f>IF(AQ107="1",BI107,0)</f>
        <v>0</v>
      </c>
      <c r="AD107" s="34">
        <f>IF(AQ107="7",BH107,0)</f>
        <v>0</v>
      </c>
      <c r="AE107" s="34">
        <f>IF(AQ107="7",BI107,0)</f>
        <v>0</v>
      </c>
      <c r="AF107" s="34">
        <f>IF(AQ107="2",BH107,0)</f>
        <v>0</v>
      </c>
      <c r="AG107" s="34">
        <f>IF(AQ107="2",BI107,0)</f>
        <v>0</v>
      </c>
      <c r="AH107" s="34">
        <f>IF(AQ107="0",BJ107,0)</f>
        <v>0</v>
      </c>
      <c r="AI107" s="51" t="s">
        <v>96</v>
      </c>
      <c r="AJ107" s="34">
        <f>IF(AN107=0,K107,0)</f>
        <v>0</v>
      </c>
      <c r="AK107" s="34">
        <f>IF(AN107=15,K107,0)</f>
        <v>0</v>
      </c>
      <c r="AL107" s="34">
        <f>IF(AN107=21,K107,0)</f>
        <v>0</v>
      </c>
      <c r="AN107" s="34">
        <v>21</v>
      </c>
      <c r="AO107" s="34">
        <f>H107*0</f>
        <v>0</v>
      </c>
      <c r="AP107" s="34">
        <f>H107*(1-0)</f>
        <v>0</v>
      </c>
      <c r="AQ107" s="70" t="s">
        <v>133</v>
      </c>
      <c r="AV107" s="34">
        <f>AW107+AX107</f>
        <v>0</v>
      </c>
      <c r="AW107" s="34">
        <f>G107*AO107</f>
        <v>0</v>
      </c>
      <c r="AX107" s="34">
        <f>G107*AP107</f>
        <v>0</v>
      </c>
      <c r="AY107" s="70" t="s">
        <v>160</v>
      </c>
      <c r="AZ107" s="70" t="s">
        <v>311</v>
      </c>
      <c r="BA107" s="51" t="s">
        <v>288</v>
      </c>
      <c r="BC107" s="34">
        <f>AW107+AX107</f>
        <v>0</v>
      </c>
      <c r="BD107" s="34">
        <f>H107/(100-BE107)*100</f>
        <v>0</v>
      </c>
      <c r="BE107" s="34">
        <v>0</v>
      </c>
      <c r="BF107" s="34">
        <f>M107</f>
        <v>0</v>
      </c>
      <c r="BH107" s="34">
        <f>G107*AO107</f>
        <v>0</v>
      </c>
      <c r="BI107" s="34">
        <f>G107*AP107</f>
        <v>0</v>
      </c>
      <c r="BJ107" s="34">
        <f>G107*H107</f>
        <v>0</v>
      </c>
      <c r="BK107" s="34" t="s">
        <v>140</v>
      </c>
      <c r="BL107" s="34">
        <v>11</v>
      </c>
    </row>
    <row r="108" spans="1:64" x14ac:dyDescent="0.25">
      <c r="A108" s="4"/>
      <c r="D108" s="71" t="s">
        <v>312</v>
      </c>
      <c r="E108" s="71" t="s">
        <v>163</v>
      </c>
      <c r="G108" s="72">
        <v>43.2</v>
      </c>
      <c r="N108" s="17"/>
      <c r="O108" s="4"/>
    </row>
    <row r="109" spans="1:64" x14ac:dyDescent="0.25">
      <c r="A109" s="4"/>
      <c r="D109" s="71" t="s">
        <v>313</v>
      </c>
      <c r="E109" s="71" t="s">
        <v>165</v>
      </c>
      <c r="G109" s="72">
        <v>10.72</v>
      </c>
      <c r="N109" s="17"/>
      <c r="O109" s="4"/>
    </row>
    <row r="110" spans="1:64" x14ac:dyDescent="0.25">
      <c r="A110" s="64"/>
      <c r="B110" s="65" t="s">
        <v>96</v>
      </c>
      <c r="C110" s="65" t="s">
        <v>80</v>
      </c>
      <c r="D110" s="110" t="s">
        <v>81</v>
      </c>
      <c r="E110" s="110"/>
      <c r="F110" s="66" t="s">
        <v>62</v>
      </c>
      <c r="G110" s="66" t="s">
        <v>62</v>
      </c>
      <c r="H110" s="66"/>
      <c r="I110" s="67">
        <f>SUM(I111:I115)</f>
        <v>0</v>
      </c>
      <c r="J110" s="67">
        <f>SUM(J111:J115)</f>
        <v>0</v>
      </c>
      <c r="K110" s="67">
        <f>SUM(K111:K115)</f>
        <v>0</v>
      </c>
      <c r="L110" s="51"/>
      <c r="M110" s="67">
        <f>SUM(M111:M115)</f>
        <v>0</v>
      </c>
      <c r="N110" s="68"/>
      <c r="O110" s="4"/>
      <c r="AI110" s="51" t="s">
        <v>96</v>
      </c>
      <c r="AS110" s="67">
        <f>SUM(AJ111:AJ115)</f>
        <v>0</v>
      </c>
      <c r="AT110" s="67">
        <f>SUM(AK111:AK115)</f>
        <v>0</v>
      </c>
      <c r="AU110" s="67">
        <f>SUM(AL111:AL115)</f>
        <v>0</v>
      </c>
    </row>
    <row r="111" spans="1:64" x14ac:dyDescent="0.25">
      <c r="A111" s="35" t="s">
        <v>316</v>
      </c>
      <c r="B111" s="5" t="s">
        <v>96</v>
      </c>
      <c r="C111" s="5" t="s">
        <v>317</v>
      </c>
      <c r="D111" s="95" t="s">
        <v>318</v>
      </c>
      <c r="E111" s="95"/>
      <c r="F111" s="5" t="s">
        <v>175</v>
      </c>
      <c r="G111" s="34">
        <v>191.2</v>
      </c>
      <c r="H111" s="34"/>
      <c r="I111" s="34">
        <f>G111*AO111</f>
        <v>0</v>
      </c>
      <c r="J111" s="34">
        <f>G111*AP111</f>
        <v>0</v>
      </c>
      <c r="K111" s="34">
        <f>G111*H111</f>
        <v>0</v>
      </c>
      <c r="L111" s="34">
        <v>0</v>
      </c>
      <c r="M111" s="34">
        <f>G111*L111</f>
        <v>0</v>
      </c>
      <c r="N111" s="69" t="s">
        <v>159</v>
      </c>
      <c r="O111" s="4"/>
      <c r="Z111" s="34">
        <f>IF(AQ111="5",BJ111,0)</f>
        <v>0</v>
      </c>
      <c r="AB111" s="34">
        <f>IF(AQ111="1",BH111,0)</f>
        <v>0</v>
      </c>
      <c r="AC111" s="34">
        <f>IF(AQ111="1",BI111,0)</f>
        <v>0</v>
      </c>
      <c r="AD111" s="34">
        <f>IF(AQ111="7",BH111,0)</f>
        <v>0</v>
      </c>
      <c r="AE111" s="34">
        <f>IF(AQ111="7",BI111,0)</f>
        <v>0</v>
      </c>
      <c r="AF111" s="34">
        <f>IF(AQ111="2",BH111,0)</f>
        <v>0</v>
      </c>
      <c r="AG111" s="34">
        <f>IF(AQ111="2",BI111,0)</f>
        <v>0</v>
      </c>
      <c r="AH111" s="34">
        <f>IF(AQ111="0",BJ111,0)</f>
        <v>0</v>
      </c>
      <c r="AI111" s="51" t="s">
        <v>96</v>
      </c>
      <c r="AJ111" s="34">
        <f>IF(AN111=0,K111,0)</f>
        <v>0</v>
      </c>
      <c r="AK111" s="34">
        <f>IF(AN111=15,K111,0)</f>
        <v>0</v>
      </c>
      <c r="AL111" s="34">
        <f>IF(AN111=21,K111,0)</f>
        <v>0</v>
      </c>
      <c r="AN111" s="34">
        <v>21</v>
      </c>
      <c r="AO111" s="34">
        <f>H111*0</f>
        <v>0</v>
      </c>
      <c r="AP111" s="34">
        <f>H111*(1-0)</f>
        <v>0</v>
      </c>
      <c r="AQ111" s="70" t="s">
        <v>133</v>
      </c>
      <c r="AV111" s="34">
        <f>AW111+AX111</f>
        <v>0</v>
      </c>
      <c r="AW111" s="34">
        <f>G111*AO111</f>
        <v>0</v>
      </c>
      <c r="AX111" s="34">
        <f>G111*AP111</f>
        <v>0</v>
      </c>
      <c r="AY111" s="70" t="s">
        <v>176</v>
      </c>
      <c r="AZ111" s="70" t="s">
        <v>311</v>
      </c>
      <c r="BA111" s="51" t="s">
        <v>288</v>
      </c>
      <c r="BC111" s="34">
        <f>AW111+AX111</f>
        <v>0</v>
      </c>
      <c r="BD111" s="34">
        <f>H111/(100-BE111)*100</f>
        <v>0</v>
      </c>
      <c r="BE111" s="34">
        <v>0</v>
      </c>
      <c r="BF111" s="34">
        <f>M111</f>
        <v>0</v>
      </c>
      <c r="BH111" s="34">
        <f>G111*AO111</f>
        <v>0</v>
      </c>
      <c r="BI111" s="34">
        <f>G111*AP111</f>
        <v>0</v>
      </c>
      <c r="BJ111" s="34">
        <f>G111*H111</f>
        <v>0</v>
      </c>
      <c r="BK111" s="34" t="s">
        <v>140</v>
      </c>
      <c r="BL111" s="34">
        <v>13</v>
      </c>
    </row>
    <row r="112" spans="1:64" x14ac:dyDescent="0.25">
      <c r="A112" s="4"/>
      <c r="D112" s="71" t="s">
        <v>319</v>
      </c>
      <c r="E112" s="71" t="s">
        <v>178</v>
      </c>
      <c r="G112" s="72">
        <v>43.2</v>
      </c>
      <c r="N112" s="17"/>
      <c r="O112" s="4"/>
    </row>
    <row r="113" spans="1:64" x14ac:dyDescent="0.25">
      <c r="A113" s="4"/>
      <c r="D113" s="71" t="s">
        <v>320</v>
      </c>
      <c r="E113" s="71" t="s">
        <v>165</v>
      </c>
      <c r="G113" s="72">
        <v>10.72</v>
      </c>
      <c r="N113" s="17"/>
      <c r="O113" s="4"/>
    </row>
    <row r="114" spans="1:64" x14ac:dyDescent="0.25">
      <c r="A114" s="4"/>
      <c r="D114" s="71" t="s">
        <v>321</v>
      </c>
      <c r="E114" s="71" t="s">
        <v>181</v>
      </c>
      <c r="G114" s="72">
        <v>137.28</v>
      </c>
      <c r="N114" s="17"/>
      <c r="O114" s="4"/>
    </row>
    <row r="115" spans="1:64" x14ac:dyDescent="0.25">
      <c r="A115" s="35" t="s">
        <v>322</v>
      </c>
      <c r="B115" s="5" t="s">
        <v>96</v>
      </c>
      <c r="C115" s="5" t="s">
        <v>185</v>
      </c>
      <c r="D115" s="95" t="s">
        <v>186</v>
      </c>
      <c r="E115" s="95"/>
      <c r="F115" s="5" t="s">
        <v>175</v>
      </c>
      <c r="G115" s="34">
        <v>191.2</v>
      </c>
      <c r="H115" s="34"/>
      <c r="I115" s="34">
        <f>G115*AO115</f>
        <v>0</v>
      </c>
      <c r="J115" s="34">
        <f>G115*AP115</f>
        <v>0</v>
      </c>
      <c r="K115" s="34">
        <f>G115*H115</f>
        <v>0</v>
      </c>
      <c r="L115" s="34">
        <v>0</v>
      </c>
      <c r="M115" s="34">
        <f>G115*L115</f>
        <v>0</v>
      </c>
      <c r="N115" s="69" t="s">
        <v>159</v>
      </c>
      <c r="O115" s="4"/>
      <c r="Z115" s="34">
        <f>IF(AQ115="5",BJ115,0)</f>
        <v>0</v>
      </c>
      <c r="AB115" s="34">
        <f>IF(AQ115="1",BH115,0)</f>
        <v>0</v>
      </c>
      <c r="AC115" s="34">
        <f>IF(AQ115="1",BI115,0)</f>
        <v>0</v>
      </c>
      <c r="AD115" s="34">
        <f>IF(AQ115="7",BH115,0)</f>
        <v>0</v>
      </c>
      <c r="AE115" s="34">
        <f>IF(AQ115="7",BI115,0)</f>
        <v>0</v>
      </c>
      <c r="AF115" s="34">
        <f>IF(AQ115="2",BH115,0)</f>
        <v>0</v>
      </c>
      <c r="AG115" s="34">
        <f>IF(AQ115="2",BI115,0)</f>
        <v>0</v>
      </c>
      <c r="AH115" s="34">
        <f>IF(AQ115="0",BJ115,0)</f>
        <v>0</v>
      </c>
      <c r="AI115" s="51" t="s">
        <v>96</v>
      </c>
      <c r="AJ115" s="34">
        <f>IF(AN115=0,K115,0)</f>
        <v>0</v>
      </c>
      <c r="AK115" s="34">
        <f>IF(AN115=15,K115,0)</f>
        <v>0</v>
      </c>
      <c r="AL115" s="34">
        <f>IF(AN115=21,K115,0)</f>
        <v>0</v>
      </c>
      <c r="AN115" s="34">
        <v>21</v>
      </c>
      <c r="AO115" s="34">
        <f>H115*0</f>
        <v>0</v>
      </c>
      <c r="AP115" s="34">
        <f>H115*(1-0)</f>
        <v>0</v>
      </c>
      <c r="AQ115" s="70" t="s">
        <v>133</v>
      </c>
      <c r="AV115" s="34">
        <f>AW115+AX115</f>
        <v>0</v>
      </c>
      <c r="AW115" s="34">
        <f>G115*AO115</f>
        <v>0</v>
      </c>
      <c r="AX115" s="34">
        <f>G115*AP115</f>
        <v>0</v>
      </c>
      <c r="AY115" s="70" t="s">
        <v>176</v>
      </c>
      <c r="AZ115" s="70" t="s">
        <v>311</v>
      </c>
      <c r="BA115" s="51" t="s">
        <v>288</v>
      </c>
      <c r="BC115" s="34">
        <f>AW115+AX115</f>
        <v>0</v>
      </c>
      <c r="BD115" s="34">
        <f>H115/(100-BE115)*100</f>
        <v>0</v>
      </c>
      <c r="BE115" s="34">
        <v>0</v>
      </c>
      <c r="BF115" s="34">
        <f>M115</f>
        <v>0</v>
      </c>
      <c r="BH115" s="34">
        <f>G115*AO115</f>
        <v>0</v>
      </c>
      <c r="BI115" s="34">
        <f>G115*AP115</f>
        <v>0</v>
      </c>
      <c r="BJ115" s="34">
        <f>G115*H115</f>
        <v>0</v>
      </c>
      <c r="BK115" s="34" t="s">
        <v>140</v>
      </c>
      <c r="BL115" s="34">
        <v>13</v>
      </c>
    </row>
    <row r="116" spans="1:64" x14ac:dyDescent="0.25">
      <c r="A116" s="64"/>
      <c r="B116" s="65" t="s">
        <v>96</v>
      </c>
      <c r="C116" s="65" t="s">
        <v>82</v>
      </c>
      <c r="D116" s="110" t="s">
        <v>83</v>
      </c>
      <c r="E116" s="110"/>
      <c r="F116" s="66" t="s">
        <v>62</v>
      </c>
      <c r="G116" s="66" t="s">
        <v>62</v>
      </c>
      <c r="H116" s="66"/>
      <c r="I116" s="67">
        <f>SUM(I117:I119)</f>
        <v>0</v>
      </c>
      <c r="J116" s="67">
        <f>SUM(J117:J119)</f>
        <v>0</v>
      </c>
      <c r="K116" s="67">
        <f>SUM(K117:K119)</f>
        <v>0</v>
      </c>
      <c r="L116" s="51"/>
      <c r="M116" s="67">
        <f>SUM(M117:M119)</f>
        <v>0</v>
      </c>
      <c r="N116" s="68"/>
      <c r="O116" s="4"/>
      <c r="AI116" s="51" t="s">
        <v>96</v>
      </c>
      <c r="AS116" s="67">
        <f>SUM(AJ117:AJ119)</f>
        <v>0</v>
      </c>
      <c r="AT116" s="67">
        <f>SUM(AK117:AK119)</f>
        <v>0</v>
      </c>
      <c r="AU116" s="67">
        <f>SUM(AL117:AL119)</f>
        <v>0</v>
      </c>
    </row>
    <row r="117" spans="1:64" x14ac:dyDescent="0.25">
      <c r="A117" s="35" t="s">
        <v>323</v>
      </c>
      <c r="B117" s="5" t="s">
        <v>96</v>
      </c>
      <c r="C117" s="5" t="s">
        <v>187</v>
      </c>
      <c r="D117" s="95" t="s">
        <v>188</v>
      </c>
      <c r="E117" s="95"/>
      <c r="F117" s="5" t="s">
        <v>175</v>
      </c>
      <c r="G117" s="34">
        <v>225.72</v>
      </c>
      <c r="H117" s="34"/>
      <c r="I117" s="34">
        <f>G117*AO117</f>
        <v>0</v>
      </c>
      <c r="J117" s="34">
        <f>G117*AP117</f>
        <v>0</v>
      </c>
      <c r="K117" s="34">
        <f>G117*H117</f>
        <v>0</v>
      </c>
      <c r="L117" s="34">
        <v>0</v>
      </c>
      <c r="M117" s="34">
        <f>G117*L117</f>
        <v>0</v>
      </c>
      <c r="N117" s="69" t="s">
        <v>159</v>
      </c>
      <c r="O117" s="4"/>
      <c r="Z117" s="34">
        <f>IF(AQ117="5",BJ117,0)</f>
        <v>0</v>
      </c>
      <c r="AB117" s="34">
        <f>IF(AQ117="1",BH117,0)</f>
        <v>0</v>
      </c>
      <c r="AC117" s="34">
        <f>IF(AQ117="1",BI117,0)</f>
        <v>0</v>
      </c>
      <c r="AD117" s="34">
        <f>IF(AQ117="7",BH117,0)</f>
        <v>0</v>
      </c>
      <c r="AE117" s="34">
        <f>IF(AQ117="7",BI117,0)</f>
        <v>0</v>
      </c>
      <c r="AF117" s="34">
        <f>IF(AQ117="2",BH117,0)</f>
        <v>0</v>
      </c>
      <c r="AG117" s="34">
        <f>IF(AQ117="2",BI117,0)</f>
        <v>0</v>
      </c>
      <c r="AH117" s="34">
        <f>IF(AQ117="0",BJ117,0)</f>
        <v>0</v>
      </c>
      <c r="AI117" s="51" t="s">
        <v>96</v>
      </c>
      <c r="AJ117" s="34">
        <f>IF(AN117=0,K117,0)</f>
        <v>0</v>
      </c>
      <c r="AK117" s="34">
        <f>IF(AN117=15,K117,0)</f>
        <v>0</v>
      </c>
      <c r="AL117" s="34">
        <f>IF(AN117=21,K117,0)</f>
        <v>0</v>
      </c>
      <c r="AN117" s="34">
        <v>21</v>
      </c>
      <c r="AO117" s="34">
        <f>H117*0</f>
        <v>0</v>
      </c>
      <c r="AP117" s="34">
        <f>H117*(1-0)</f>
        <v>0</v>
      </c>
      <c r="AQ117" s="70" t="s">
        <v>133</v>
      </c>
      <c r="AV117" s="34">
        <f>AW117+AX117</f>
        <v>0</v>
      </c>
      <c r="AW117" s="34">
        <f>G117*AO117</f>
        <v>0</v>
      </c>
      <c r="AX117" s="34">
        <f>G117*AP117</f>
        <v>0</v>
      </c>
      <c r="AY117" s="70" t="s">
        <v>189</v>
      </c>
      <c r="AZ117" s="70" t="s">
        <v>311</v>
      </c>
      <c r="BA117" s="51" t="s">
        <v>288</v>
      </c>
      <c r="BC117" s="34">
        <f>AW117+AX117</f>
        <v>0</v>
      </c>
      <c r="BD117" s="34">
        <f>H117/(100-BE117)*100</f>
        <v>0</v>
      </c>
      <c r="BE117" s="34">
        <v>0</v>
      </c>
      <c r="BF117" s="34">
        <f>M117</f>
        <v>0</v>
      </c>
      <c r="BH117" s="34">
        <f>G117*AO117</f>
        <v>0</v>
      </c>
      <c r="BI117" s="34">
        <f>G117*AP117</f>
        <v>0</v>
      </c>
      <c r="BJ117" s="34">
        <f>G117*H117</f>
        <v>0</v>
      </c>
      <c r="BK117" s="34" t="s">
        <v>140</v>
      </c>
      <c r="BL117" s="34">
        <v>16</v>
      </c>
    </row>
    <row r="118" spans="1:64" x14ac:dyDescent="0.25">
      <c r="A118" s="4"/>
      <c r="D118" s="71" t="s">
        <v>324</v>
      </c>
      <c r="E118" s="71" t="s">
        <v>191</v>
      </c>
      <c r="G118" s="72">
        <v>225.72</v>
      </c>
      <c r="N118" s="17"/>
      <c r="O118" s="4"/>
    </row>
    <row r="119" spans="1:64" x14ac:dyDescent="0.25">
      <c r="A119" s="35" t="s">
        <v>325</v>
      </c>
      <c r="B119" s="5" t="s">
        <v>96</v>
      </c>
      <c r="C119" s="5" t="s">
        <v>194</v>
      </c>
      <c r="D119" s="95" t="s">
        <v>195</v>
      </c>
      <c r="E119" s="95"/>
      <c r="F119" s="5" t="s">
        <v>175</v>
      </c>
      <c r="G119" s="34">
        <v>130.56800000000001</v>
      </c>
      <c r="H119" s="34"/>
      <c r="I119" s="34">
        <f>G119*AO119</f>
        <v>0</v>
      </c>
      <c r="J119" s="34">
        <f>G119*AP119</f>
        <v>0</v>
      </c>
      <c r="K119" s="34">
        <f>G119*H119</f>
        <v>0</v>
      </c>
      <c r="L119" s="34">
        <v>0</v>
      </c>
      <c r="M119" s="34">
        <f>G119*L119</f>
        <v>0</v>
      </c>
      <c r="N119" s="69" t="s">
        <v>159</v>
      </c>
      <c r="O119" s="4"/>
      <c r="Z119" s="34">
        <f>IF(AQ119="5",BJ119,0)</f>
        <v>0</v>
      </c>
      <c r="AB119" s="34">
        <f>IF(AQ119="1",BH119,0)</f>
        <v>0</v>
      </c>
      <c r="AC119" s="34">
        <f>IF(AQ119="1",BI119,0)</f>
        <v>0</v>
      </c>
      <c r="AD119" s="34">
        <f>IF(AQ119="7",BH119,0)</f>
        <v>0</v>
      </c>
      <c r="AE119" s="34">
        <f>IF(AQ119="7",BI119,0)</f>
        <v>0</v>
      </c>
      <c r="AF119" s="34">
        <f>IF(AQ119="2",BH119,0)</f>
        <v>0</v>
      </c>
      <c r="AG119" s="34">
        <f>IF(AQ119="2",BI119,0)</f>
        <v>0</v>
      </c>
      <c r="AH119" s="34">
        <f>IF(AQ119="0",BJ119,0)</f>
        <v>0</v>
      </c>
      <c r="AI119" s="51" t="s">
        <v>96</v>
      </c>
      <c r="AJ119" s="34">
        <f>IF(AN119=0,K119,0)</f>
        <v>0</v>
      </c>
      <c r="AK119" s="34">
        <f>IF(AN119=15,K119,0)</f>
        <v>0</v>
      </c>
      <c r="AL119" s="34">
        <f>IF(AN119=21,K119,0)</f>
        <v>0</v>
      </c>
      <c r="AN119" s="34">
        <v>21</v>
      </c>
      <c r="AO119" s="34">
        <f>H119*0</f>
        <v>0</v>
      </c>
      <c r="AP119" s="34">
        <f>H119*(1-0)</f>
        <v>0</v>
      </c>
      <c r="AQ119" s="70" t="s">
        <v>133</v>
      </c>
      <c r="AV119" s="34">
        <f>AW119+AX119</f>
        <v>0</v>
      </c>
      <c r="AW119" s="34">
        <f>G119*AO119</f>
        <v>0</v>
      </c>
      <c r="AX119" s="34">
        <f>G119*AP119</f>
        <v>0</v>
      </c>
      <c r="AY119" s="70" t="s">
        <v>189</v>
      </c>
      <c r="AZ119" s="70" t="s">
        <v>311</v>
      </c>
      <c r="BA119" s="51" t="s">
        <v>288</v>
      </c>
      <c r="BC119" s="34">
        <f>AW119+AX119</f>
        <v>0</v>
      </c>
      <c r="BD119" s="34">
        <f>H119/(100-BE119)*100</f>
        <v>0</v>
      </c>
      <c r="BE119" s="34">
        <v>0</v>
      </c>
      <c r="BF119" s="34">
        <f>M119</f>
        <v>0</v>
      </c>
      <c r="BH119" s="34">
        <f>G119*AO119</f>
        <v>0</v>
      </c>
      <c r="BI119" s="34">
        <f>G119*AP119</f>
        <v>0</v>
      </c>
      <c r="BJ119" s="34">
        <f>G119*H119</f>
        <v>0</v>
      </c>
      <c r="BK119" s="34" t="s">
        <v>140</v>
      </c>
      <c r="BL119" s="34">
        <v>16</v>
      </c>
    </row>
    <row r="120" spans="1:64" x14ac:dyDescent="0.25">
      <c r="A120" s="4"/>
      <c r="D120" s="71" t="s">
        <v>326</v>
      </c>
      <c r="E120" s="71" t="s">
        <v>178</v>
      </c>
      <c r="G120" s="72">
        <v>71.28</v>
      </c>
      <c r="N120" s="17"/>
      <c r="O120" s="4"/>
    </row>
    <row r="121" spans="1:64" x14ac:dyDescent="0.25">
      <c r="A121" s="4"/>
      <c r="D121" s="71" t="s">
        <v>327</v>
      </c>
      <c r="E121" s="71" t="s">
        <v>165</v>
      </c>
      <c r="G121" s="72">
        <v>17.687999999999999</v>
      </c>
      <c r="N121" s="17"/>
      <c r="O121" s="4"/>
    </row>
    <row r="122" spans="1:64" x14ac:dyDescent="0.25">
      <c r="A122" s="4"/>
      <c r="D122" s="71" t="s">
        <v>328</v>
      </c>
      <c r="E122" s="71" t="s">
        <v>181</v>
      </c>
      <c r="G122" s="72">
        <v>41.6</v>
      </c>
      <c r="N122" s="17"/>
      <c r="O122" s="4"/>
    </row>
    <row r="123" spans="1:64" x14ac:dyDescent="0.25">
      <c r="A123" s="64"/>
      <c r="B123" s="65" t="s">
        <v>96</v>
      </c>
      <c r="C123" s="65" t="s">
        <v>84</v>
      </c>
      <c r="D123" s="110" t="s">
        <v>85</v>
      </c>
      <c r="E123" s="110"/>
      <c r="F123" s="66" t="s">
        <v>62</v>
      </c>
      <c r="G123" s="66" t="s">
        <v>62</v>
      </c>
      <c r="H123" s="66"/>
      <c r="I123" s="67">
        <f>SUM(I124:I131)</f>
        <v>0</v>
      </c>
      <c r="J123" s="67">
        <f>SUM(J124:J131)</f>
        <v>0</v>
      </c>
      <c r="K123" s="67">
        <f>SUM(K124:K131)</f>
        <v>0</v>
      </c>
      <c r="L123" s="51"/>
      <c r="M123" s="67">
        <f>SUM(M124:M131)</f>
        <v>93.024000000000001</v>
      </c>
      <c r="N123" s="68"/>
      <c r="O123" s="4"/>
      <c r="AI123" s="51" t="s">
        <v>96</v>
      </c>
      <c r="AS123" s="67">
        <f>SUM(AJ124:AJ131)</f>
        <v>0</v>
      </c>
      <c r="AT123" s="67">
        <f>SUM(AK124:AK131)</f>
        <v>0</v>
      </c>
      <c r="AU123" s="67">
        <f>SUM(AL124:AL131)</f>
        <v>0</v>
      </c>
    </row>
    <row r="124" spans="1:64" x14ac:dyDescent="0.25">
      <c r="A124" s="35" t="s">
        <v>329</v>
      </c>
      <c r="B124" s="5" t="s">
        <v>96</v>
      </c>
      <c r="C124" s="5" t="s">
        <v>199</v>
      </c>
      <c r="D124" s="95" t="s">
        <v>200</v>
      </c>
      <c r="E124" s="95"/>
      <c r="F124" s="5" t="s">
        <v>175</v>
      </c>
      <c r="G124" s="34">
        <v>122.64</v>
      </c>
      <c r="H124" s="34"/>
      <c r="I124" s="34">
        <f>G124*AO124</f>
        <v>0</v>
      </c>
      <c r="J124" s="34">
        <f>G124*AP124</f>
        <v>0</v>
      </c>
      <c r="K124" s="34">
        <f>G124*H124</f>
        <v>0</v>
      </c>
      <c r="L124" s="34">
        <v>0</v>
      </c>
      <c r="M124" s="34">
        <f>G124*L124</f>
        <v>0</v>
      </c>
      <c r="N124" s="69" t="s">
        <v>159</v>
      </c>
      <c r="O124" s="4"/>
      <c r="Z124" s="34">
        <f>IF(AQ124="5",BJ124,0)</f>
        <v>0</v>
      </c>
      <c r="AB124" s="34">
        <f>IF(AQ124="1",BH124,0)</f>
        <v>0</v>
      </c>
      <c r="AC124" s="34">
        <f>IF(AQ124="1",BI124,0)</f>
        <v>0</v>
      </c>
      <c r="AD124" s="34">
        <f>IF(AQ124="7",BH124,0)</f>
        <v>0</v>
      </c>
      <c r="AE124" s="34">
        <f>IF(AQ124="7",BI124,0)</f>
        <v>0</v>
      </c>
      <c r="AF124" s="34">
        <f>IF(AQ124="2",BH124,0)</f>
        <v>0</v>
      </c>
      <c r="AG124" s="34">
        <f>IF(AQ124="2",BI124,0)</f>
        <v>0</v>
      </c>
      <c r="AH124" s="34">
        <f>IF(AQ124="0",BJ124,0)</f>
        <v>0</v>
      </c>
      <c r="AI124" s="51" t="s">
        <v>96</v>
      </c>
      <c r="AJ124" s="34">
        <f>IF(AN124=0,K124,0)</f>
        <v>0</v>
      </c>
      <c r="AK124" s="34">
        <f>IF(AN124=15,K124,0)</f>
        <v>0</v>
      </c>
      <c r="AL124" s="34">
        <f>IF(AN124=21,K124,0)</f>
        <v>0</v>
      </c>
      <c r="AN124" s="34">
        <v>21</v>
      </c>
      <c r="AO124" s="34">
        <f>H124*0</f>
        <v>0</v>
      </c>
      <c r="AP124" s="34">
        <f>H124*(1-0)</f>
        <v>0</v>
      </c>
      <c r="AQ124" s="70" t="s">
        <v>133</v>
      </c>
      <c r="AV124" s="34">
        <f>AW124+AX124</f>
        <v>0</v>
      </c>
      <c r="AW124" s="34">
        <f>G124*AO124</f>
        <v>0</v>
      </c>
      <c r="AX124" s="34">
        <f>G124*AP124</f>
        <v>0</v>
      </c>
      <c r="AY124" s="70" t="s">
        <v>201</v>
      </c>
      <c r="AZ124" s="70" t="s">
        <v>311</v>
      </c>
      <c r="BA124" s="51" t="s">
        <v>288</v>
      </c>
      <c r="BC124" s="34">
        <f>AW124+AX124</f>
        <v>0</v>
      </c>
      <c r="BD124" s="34">
        <f>H124/(100-BE124)*100</f>
        <v>0</v>
      </c>
      <c r="BE124" s="34">
        <v>0</v>
      </c>
      <c r="BF124" s="34">
        <f>M124</f>
        <v>0</v>
      </c>
      <c r="BH124" s="34">
        <f>G124*AO124</f>
        <v>0</v>
      </c>
      <c r="BI124" s="34">
        <f>G124*AP124</f>
        <v>0</v>
      </c>
      <c r="BJ124" s="34">
        <f>G124*H124</f>
        <v>0</v>
      </c>
      <c r="BK124" s="34" t="s">
        <v>140</v>
      </c>
      <c r="BL124" s="34">
        <v>17</v>
      </c>
    </row>
    <row r="125" spans="1:64" x14ac:dyDescent="0.25">
      <c r="A125" s="4"/>
      <c r="D125" s="71" t="s">
        <v>330</v>
      </c>
      <c r="E125" s="71" t="s">
        <v>203</v>
      </c>
      <c r="G125" s="72">
        <v>21.6</v>
      </c>
      <c r="N125" s="17"/>
      <c r="O125" s="4"/>
    </row>
    <row r="126" spans="1:64" x14ac:dyDescent="0.25">
      <c r="A126" s="4"/>
      <c r="D126" s="71" t="s">
        <v>331</v>
      </c>
      <c r="E126" s="71" t="s">
        <v>205</v>
      </c>
      <c r="G126" s="72">
        <v>5.36</v>
      </c>
      <c r="N126" s="17"/>
      <c r="O126" s="4"/>
    </row>
    <row r="127" spans="1:64" x14ac:dyDescent="0.25">
      <c r="A127" s="4"/>
      <c r="D127" s="71" t="s">
        <v>332</v>
      </c>
      <c r="E127" s="71" t="s">
        <v>207</v>
      </c>
      <c r="G127" s="72">
        <v>95.68</v>
      </c>
      <c r="N127" s="17"/>
      <c r="O127" s="4"/>
    </row>
    <row r="128" spans="1:64" x14ac:dyDescent="0.25">
      <c r="A128" s="35" t="s">
        <v>333</v>
      </c>
      <c r="B128" s="5" t="s">
        <v>96</v>
      </c>
      <c r="C128" s="5" t="s">
        <v>211</v>
      </c>
      <c r="D128" s="95" t="s">
        <v>212</v>
      </c>
      <c r="E128" s="95"/>
      <c r="F128" s="5" t="s">
        <v>175</v>
      </c>
      <c r="G128" s="34">
        <v>130.56800000000001</v>
      </c>
      <c r="H128" s="34"/>
      <c r="I128" s="34">
        <f>G128*AO128</f>
        <v>0</v>
      </c>
      <c r="J128" s="34">
        <f>G128*AP128</f>
        <v>0</v>
      </c>
      <c r="K128" s="34">
        <f>G128*H128</f>
        <v>0</v>
      </c>
      <c r="L128" s="34">
        <v>0</v>
      </c>
      <c r="M128" s="34">
        <f>G128*L128</f>
        <v>0</v>
      </c>
      <c r="N128" s="69" t="s">
        <v>159</v>
      </c>
      <c r="O128" s="4"/>
      <c r="Z128" s="34">
        <f>IF(AQ128="5",BJ128,0)</f>
        <v>0</v>
      </c>
      <c r="AB128" s="34">
        <f>IF(AQ128="1",BH128,0)</f>
        <v>0</v>
      </c>
      <c r="AC128" s="34">
        <f>IF(AQ128="1",BI128,0)</f>
        <v>0</v>
      </c>
      <c r="AD128" s="34">
        <f>IF(AQ128="7",BH128,0)</f>
        <v>0</v>
      </c>
      <c r="AE128" s="34">
        <f>IF(AQ128="7",BI128,0)</f>
        <v>0</v>
      </c>
      <c r="AF128" s="34">
        <f>IF(AQ128="2",BH128,0)</f>
        <v>0</v>
      </c>
      <c r="AG128" s="34">
        <f>IF(AQ128="2",BI128,0)</f>
        <v>0</v>
      </c>
      <c r="AH128" s="34">
        <f>IF(AQ128="0",BJ128,0)</f>
        <v>0</v>
      </c>
      <c r="AI128" s="51" t="s">
        <v>96</v>
      </c>
      <c r="AJ128" s="34">
        <f>IF(AN128=0,K128,0)</f>
        <v>0</v>
      </c>
      <c r="AK128" s="34">
        <f>IF(AN128=15,K128,0)</f>
        <v>0</v>
      </c>
      <c r="AL128" s="34">
        <f>IF(AN128=21,K128,0)</f>
        <v>0</v>
      </c>
      <c r="AN128" s="34">
        <v>21</v>
      </c>
      <c r="AO128" s="34">
        <f>H128*0</f>
        <v>0</v>
      </c>
      <c r="AP128" s="34">
        <f>H128*(1-0)</f>
        <v>0</v>
      </c>
      <c r="AQ128" s="70" t="s">
        <v>133</v>
      </c>
      <c r="AV128" s="34">
        <f>AW128+AX128</f>
        <v>0</v>
      </c>
      <c r="AW128" s="34">
        <f>G128*AO128</f>
        <v>0</v>
      </c>
      <c r="AX128" s="34">
        <f>G128*AP128</f>
        <v>0</v>
      </c>
      <c r="AY128" s="70" t="s">
        <v>201</v>
      </c>
      <c r="AZ128" s="70" t="s">
        <v>311</v>
      </c>
      <c r="BA128" s="51" t="s">
        <v>288</v>
      </c>
      <c r="BC128" s="34">
        <f>AW128+AX128</f>
        <v>0</v>
      </c>
      <c r="BD128" s="34">
        <f>H128/(100-BE128)*100</f>
        <v>0</v>
      </c>
      <c r="BE128" s="34">
        <v>0</v>
      </c>
      <c r="BF128" s="34">
        <f>M128</f>
        <v>0</v>
      </c>
      <c r="BH128" s="34">
        <f>G128*AO128</f>
        <v>0</v>
      </c>
      <c r="BI128" s="34">
        <f>G128*AP128</f>
        <v>0</v>
      </c>
      <c r="BJ128" s="34">
        <f>G128*H128</f>
        <v>0</v>
      </c>
      <c r="BK128" s="34" t="s">
        <v>140</v>
      </c>
      <c r="BL128" s="34">
        <v>17</v>
      </c>
    </row>
    <row r="129" spans="1:64" x14ac:dyDescent="0.25">
      <c r="A129" s="35" t="s">
        <v>334</v>
      </c>
      <c r="B129" s="5" t="s">
        <v>96</v>
      </c>
      <c r="C129" s="5" t="s">
        <v>214</v>
      </c>
      <c r="D129" s="95" t="s">
        <v>215</v>
      </c>
      <c r="E129" s="95"/>
      <c r="F129" s="5" t="s">
        <v>175</v>
      </c>
      <c r="G129" s="34">
        <v>54.72</v>
      </c>
      <c r="H129" s="34"/>
      <c r="I129" s="34">
        <f>G129*AO129</f>
        <v>0</v>
      </c>
      <c r="J129" s="34">
        <f>G129*AP129</f>
        <v>0</v>
      </c>
      <c r="K129" s="34">
        <f>G129*H129</f>
        <v>0</v>
      </c>
      <c r="L129" s="34">
        <v>1.7</v>
      </c>
      <c r="M129" s="34">
        <f>G129*L129</f>
        <v>93.024000000000001</v>
      </c>
      <c r="N129" s="69" t="s">
        <v>159</v>
      </c>
      <c r="O129" s="4"/>
      <c r="Z129" s="34">
        <f>IF(AQ129="5",BJ129,0)</f>
        <v>0</v>
      </c>
      <c r="AB129" s="34">
        <f>IF(AQ129="1",BH129,0)</f>
        <v>0</v>
      </c>
      <c r="AC129" s="34">
        <f>IF(AQ129="1",BI129,0)</f>
        <v>0</v>
      </c>
      <c r="AD129" s="34">
        <f>IF(AQ129="7",BH129,0)</f>
        <v>0</v>
      </c>
      <c r="AE129" s="34">
        <f>IF(AQ129="7",BI129,0)</f>
        <v>0</v>
      </c>
      <c r="AF129" s="34">
        <f>IF(AQ129="2",BH129,0)</f>
        <v>0</v>
      </c>
      <c r="AG129" s="34">
        <f>IF(AQ129="2",BI129,0)</f>
        <v>0</v>
      </c>
      <c r="AH129" s="34">
        <f>IF(AQ129="0",BJ129,0)</f>
        <v>0</v>
      </c>
      <c r="AI129" s="51" t="s">
        <v>96</v>
      </c>
      <c r="AJ129" s="34">
        <f>IF(AN129=0,K129,0)</f>
        <v>0</v>
      </c>
      <c r="AK129" s="34">
        <f>IF(AN129=15,K129,0)</f>
        <v>0</v>
      </c>
      <c r="AL129" s="34">
        <f>IF(AN129=21,K129,0)</f>
        <v>0</v>
      </c>
      <c r="AN129" s="34">
        <v>21</v>
      </c>
      <c r="AO129" s="34">
        <f>H129*0.455048888888889</f>
        <v>0</v>
      </c>
      <c r="AP129" s="34">
        <f>H129*(1-0.455048888888889)</f>
        <v>0</v>
      </c>
      <c r="AQ129" s="70" t="s">
        <v>133</v>
      </c>
      <c r="AV129" s="34">
        <f>AW129+AX129</f>
        <v>0</v>
      </c>
      <c r="AW129" s="34">
        <f>G129*AO129</f>
        <v>0</v>
      </c>
      <c r="AX129" s="34">
        <f>G129*AP129</f>
        <v>0</v>
      </c>
      <c r="AY129" s="70" t="s">
        <v>201</v>
      </c>
      <c r="AZ129" s="70" t="s">
        <v>311</v>
      </c>
      <c r="BA129" s="51" t="s">
        <v>288</v>
      </c>
      <c r="BC129" s="34">
        <f>AW129+AX129</f>
        <v>0</v>
      </c>
      <c r="BD129" s="34">
        <f>H129/(100-BE129)*100</f>
        <v>0</v>
      </c>
      <c r="BE129" s="34">
        <v>0</v>
      </c>
      <c r="BF129" s="34">
        <f>M129</f>
        <v>93.024000000000001</v>
      </c>
      <c r="BH129" s="34">
        <f>G129*AO129</f>
        <v>0</v>
      </c>
      <c r="BI129" s="34">
        <f>G129*AP129</f>
        <v>0</v>
      </c>
      <c r="BJ129" s="34">
        <f>G129*H129</f>
        <v>0</v>
      </c>
      <c r="BK129" s="34" t="s">
        <v>140</v>
      </c>
      <c r="BL129" s="34">
        <v>17</v>
      </c>
    </row>
    <row r="130" spans="1:64" x14ac:dyDescent="0.25">
      <c r="A130" s="4"/>
      <c r="D130" s="71" t="s">
        <v>335</v>
      </c>
      <c r="E130" s="71" t="s">
        <v>217</v>
      </c>
      <c r="G130" s="72">
        <v>54.72</v>
      </c>
      <c r="N130" s="17"/>
      <c r="O130" s="4"/>
    </row>
    <row r="131" spans="1:64" x14ac:dyDescent="0.25">
      <c r="A131" s="35" t="s">
        <v>336</v>
      </c>
      <c r="B131" s="5" t="s">
        <v>96</v>
      </c>
      <c r="C131" s="5" t="s">
        <v>218</v>
      </c>
      <c r="D131" s="95" t="s">
        <v>219</v>
      </c>
      <c r="E131" s="95"/>
      <c r="F131" s="5" t="s">
        <v>220</v>
      </c>
      <c r="G131" s="34">
        <v>235.0224</v>
      </c>
      <c r="H131" s="34"/>
      <c r="I131" s="34">
        <f>G131*AO131</f>
        <v>0</v>
      </c>
      <c r="J131" s="34">
        <f>G131*AP131</f>
        <v>0</v>
      </c>
      <c r="K131" s="34">
        <f>G131*H131</f>
        <v>0</v>
      </c>
      <c r="L131" s="34">
        <v>0</v>
      </c>
      <c r="M131" s="34">
        <f>G131*L131</f>
        <v>0</v>
      </c>
      <c r="N131" s="69"/>
      <c r="O131" s="4"/>
      <c r="Z131" s="34">
        <f>IF(AQ131="5",BJ131,0)</f>
        <v>0</v>
      </c>
      <c r="AB131" s="34">
        <f>IF(AQ131="1",BH131,0)</f>
        <v>0</v>
      </c>
      <c r="AC131" s="34">
        <f>IF(AQ131="1",BI131,0)</f>
        <v>0</v>
      </c>
      <c r="AD131" s="34">
        <f>IF(AQ131="7",BH131,0)</f>
        <v>0</v>
      </c>
      <c r="AE131" s="34">
        <f>IF(AQ131="7",BI131,0)</f>
        <v>0</v>
      </c>
      <c r="AF131" s="34">
        <f>IF(AQ131="2",BH131,0)</f>
        <v>0</v>
      </c>
      <c r="AG131" s="34">
        <f>IF(AQ131="2",BI131,0)</f>
        <v>0</v>
      </c>
      <c r="AH131" s="34">
        <f>IF(AQ131="0",BJ131,0)</f>
        <v>0</v>
      </c>
      <c r="AI131" s="51" t="s">
        <v>96</v>
      </c>
      <c r="AJ131" s="34">
        <f>IF(AN131=0,K131,0)</f>
        <v>0</v>
      </c>
      <c r="AK131" s="34">
        <f>IF(AN131=15,K131,0)</f>
        <v>0</v>
      </c>
      <c r="AL131" s="34">
        <f>IF(AN131=21,K131,0)</f>
        <v>0</v>
      </c>
      <c r="AN131" s="34">
        <v>21</v>
      </c>
      <c r="AO131" s="34">
        <f>H131*0</f>
        <v>0</v>
      </c>
      <c r="AP131" s="34">
        <f>H131*(1-0)</f>
        <v>0</v>
      </c>
      <c r="AQ131" s="70" t="s">
        <v>133</v>
      </c>
      <c r="AV131" s="34">
        <f>AW131+AX131</f>
        <v>0</v>
      </c>
      <c r="AW131" s="34">
        <f>G131*AO131</f>
        <v>0</v>
      </c>
      <c r="AX131" s="34">
        <f>G131*AP131</f>
        <v>0</v>
      </c>
      <c r="AY131" s="70" t="s">
        <v>201</v>
      </c>
      <c r="AZ131" s="70" t="s">
        <v>311</v>
      </c>
      <c r="BA131" s="51" t="s">
        <v>288</v>
      </c>
      <c r="BC131" s="34">
        <f>AW131+AX131</f>
        <v>0</v>
      </c>
      <c r="BD131" s="34">
        <f>H131/(100-BE131)*100</f>
        <v>0</v>
      </c>
      <c r="BE131" s="34">
        <v>0</v>
      </c>
      <c r="BF131" s="34">
        <f>M131</f>
        <v>0</v>
      </c>
      <c r="BH131" s="34">
        <f>G131*AO131</f>
        <v>0</v>
      </c>
      <c r="BI131" s="34">
        <f>G131*AP131</f>
        <v>0</v>
      </c>
      <c r="BJ131" s="34">
        <f>G131*H131</f>
        <v>0</v>
      </c>
      <c r="BK131" s="34" t="s">
        <v>140</v>
      </c>
      <c r="BL131" s="34">
        <v>17</v>
      </c>
    </row>
    <row r="132" spans="1:64" x14ac:dyDescent="0.25">
      <c r="A132" s="4"/>
      <c r="D132" s="71" t="s">
        <v>337</v>
      </c>
      <c r="E132" s="71"/>
      <c r="G132" s="72">
        <v>235.0224</v>
      </c>
      <c r="N132" s="17"/>
      <c r="O132" s="4"/>
    </row>
    <row r="133" spans="1:64" x14ac:dyDescent="0.25">
      <c r="A133" s="64"/>
      <c r="B133" s="65" t="s">
        <v>96</v>
      </c>
      <c r="C133" s="65" t="s">
        <v>86</v>
      </c>
      <c r="D133" s="110" t="s">
        <v>87</v>
      </c>
      <c r="E133" s="110"/>
      <c r="F133" s="66" t="s">
        <v>62</v>
      </c>
      <c r="G133" s="66" t="s">
        <v>62</v>
      </c>
      <c r="H133" s="66"/>
      <c r="I133" s="67">
        <f>SUM(I134:I136)</f>
        <v>0</v>
      </c>
      <c r="J133" s="67">
        <f>SUM(J134:J136)</f>
        <v>0</v>
      </c>
      <c r="K133" s="67">
        <f>SUM(K134:K136)</f>
        <v>0</v>
      </c>
      <c r="L133" s="51"/>
      <c r="M133" s="67">
        <f>SUM(M134:M136)</f>
        <v>87.108160000000012</v>
      </c>
      <c r="N133" s="68"/>
      <c r="O133" s="4"/>
      <c r="AI133" s="51" t="s">
        <v>96</v>
      </c>
      <c r="AS133" s="67">
        <f>SUM(AJ134:AJ136)</f>
        <v>0</v>
      </c>
      <c r="AT133" s="67">
        <f>SUM(AK134:AK136)</f>
        <v>0</v>
      </c>
      <c r="AU133" s="67">
        <f>SUM(AL134:AL136)</f>
        <v>0</v>
      </c>
    </row>
    <row r="134" spans="1:64" x14ac:dyDescent="0.25">
      <c r="A134" s="35" t="s">
        <v>338</v>
      </c>
      <c r="B134" s="5" t="s">
        <v>96</v>
      </c>
      <c r="C134" s="5" t="s">
        <v>222</v>
      </c>
      <c r="D134" s="95" t="s">
        <v>223</v>
      </c>
      <c r="E134" s="95"/>
      <c r="F134" s="5" t="s">
        <v>158</v>
      </c>
      <c r="G134" s="34">
        <v>136.80000000000001</v>
      </c>
      <c r="H134" s="34"/>
      <c r="I134" s="34">
        <f>G134*AO134</f>
        <v>0</v>
      </c>
      <c r="J134" s="34">
        <f>G134*AP134</f>
        <v>0</v>
      </c>
      <c r="K134" s="34">
        <f>G134*H134</f>
        <v>0</v>
      </c>
      <c r="L134" s="34">
        <v>0.2024</v>
      </c>
      <c r="M134" s="34">
        <f>G134*L134</f>
        <v>27.688320000000001</v>
      </c>
      <c r="N134" s="69" t="s">
        <v>159</v>
      </c>
      <c r="O134" s="4"/>
      <c r="Z134" s="34">
        <f>IF(AQ134="5",BJ134,0)</f>
        <v>0</v>
      </c>
      <c r="AB134" s="34">
        <f>IF(AQ134="1",BH134,0)</f>
        <v>0</v>
      </c>
      <c r="AC134" s="34">
        <f>IF(AQ134="1",BI134,0)</f>
        <v>0</v>
      </c>
      <c r="AD134" s="34">
        <f>IF(AQ134="7",BH134,0)</f>
        <v>0</v>
      </c>
      <c r="AE134" s="34">
        <f>IF(AQ134="7",BI134,0)</f>
        <v>0</v>
      </c>
      <c r="AF134" s="34">
        <f>IF(AQ134="2",BH134,0)</f>
        <v>0</v>
      </c>
      <c r="AG134" s="34">
        <f>IF(AQ134="2",BI134,0)</f>
        <v>0</v>
      </c>
      <c r="AH134" s="34">
        <f>IF(AQ134="0",BJ134,0)</f>
        <v>0</v>
      </c>
      <c r="AI134" s="51" t="s">
        <v>96</v>
      </c>
      <c r="AJ134" s="34">
        <f>IF(AN134=0,K134,0)</f>
        <v>0</v>
      </c>
      <c r="AK134" s="34">
        <f>IF(AN134=15,K134,0)</f>
        <v>0</v>
      </c>
      <c r="AL134" s="34">
        <f>IF(AN134=21,K134,0)</f>
        <v>0</v>
      </c>
      <c r="AN134" s="34">
        <v>21</v>
      </c>
      <c r="AO134" s="34">
        <f>H134*0.80613448697926</f>
        <v>0</v>
      </c>
      <c r="AP134" s="34">
        <f>H134*(1-0.80613448697926)</f>
        <v>0</v>
      </c>
      <c r="AQ134" s="70" t="s">
        <v>133</v>
      </c>
      <c r="AV134" s="34">
        <f>AW134+AX134</f>
        <v>0</v>
      </c>
      <c r="AW134" s="34">
        <f>G134*AO134</f>
        <v>0</v>
      </c>
      <c r="AX134" s="34">
        <f>G134*AP134</f>
        <v>0</v>
      </c>
      <c r="AY134" s="70" t="s">
        <v>224</v>
      </c>
      <c r="AZ134" s="70" t="s">
        <v>339</v>
      </c>
      <c r="BA134" s="51" t="s">
        <v>288</v>
      </c>
      <c r="BC134" s="34">
        <f>AW134+AX134</f>
        <v>0</v>
      </c>
      <c r="BD134" s="34">
        <f>H134/(100-BE134)*100</f>
        <v>0</v>
      </c>
      <c r="BE134" s="34">
        <v>0</v>
      </c>
      <c r="BF134" s="34">
        <f>M134</f>
        <v>27.688320000000001</v>
      </c>
      <c r="BH134" s="34">
        <f>G134*AO134</f>
        <v>0</v>
      </c>
      <c r="BI134" s="34">
        <f>G134*AP134</f>
        <v>0</v>
      </c>
      <c r="BJ134" s="34">
        <f>G134*H134</f>
        <v>0</v>
      </c>
      <c r="BK134" s="34" t="s">
        <v>140</v>
      </c>
      <c r="BL134" s="34">
        <v>56</v>
      </c>
    </row>
    <row r="135" spans="1:64" x14ac:dyDescent="0.25">
      <c r="A135" s="4"/>
      <c r="D135" s="71" t="s">
        <v>340</v>
      </c>
      <c r="E135" s="71" t="s">
        <v>227</v>
      </c>
      <c r="G135" s="72">
        <v>136.80000000000001</v>
      </c>
      <c r="N135" s="17"/>
      <c r="O135" s="4"/>
    </row>
    <row r="136" spans="1:64" x14ac:dyDescent="0.25">
      <c r="A136" s="35" t="s">
        <v>341</v>
      </c>
      <c r="B136" s="5" t="s">
        <v>96</v>
      </c>
      <c r="C136" s="5" t="s">
        <v>233</v>
      </c>
      <c r="D136" s="95" t="s">
        <v>234</v>
      </c>
      <c r="E136" s="95"/>
      <c r="F136" s="5" t="s">
        <v>175</v>
      </c>
      <c r="G136" s="34">
        <v>26.96</v>
      </c>
      <c r="H136" s="34"/>
      <c r="I136" s="34">
        <f>G136*AO136</f>
        <v>0</v>
      </c>
      <c r="J136" s="34">
        <f>G136*AP136</f>
        <v>0</v>
      </c>
      <c r="K136" s="34">
        <f>G136*H136</f>
        <v>0</v>
      </c>
      <c r="L136" s="34">
        <v>2.2040000000000002</v>
      </c>
      <c r="M136" s="34">
        <f>G136*L136</f>
        <v>59.419840000000008</v>
      </c>
      <c r="N136" s="69" t="s">
        <v>159</v>
      </c>
      <c r="O136" s="4"/>
      <c r="Z136" s="34">
        <f>IF(AQ136="5",BJ136,0)</f>
        <v>0</v>
      </c>
      <c r="AB136" s="34">
        <f>IF(AQ136="1",BH136,0)</f>
        <v>0</v>
      </c>
      <c r="AC136" s="34">
        <f>IF(AQ136="1",BI136,0)</f>
        <v>0</v>
      </c>
      <c r="AD136" s="34">
        <f>IF(AQ136="7",BH136,0)</f>
        <v>0</v>
      </c>
      <c r="AE136" s="34">
        <f>IF(AQ136="7",BI136,0)</f>
        <v>0</v>
      </c>
      <c r="AF136" s="34">
        <f>IF(AQ136="2",BH136,0)</f>
        <v>0</v>
      </c>
      <c r="AG136" s="34">
        <f>IF(AQ136="2",BI136,0)</f>
        <v>0</v>
      </c>
      <c r="AH136" s="34">
        <f>IF(AQ136="0",BJ136,0)</f>
        <v>0</v>
      </c>
      <c r="AI136" s="51" t="s">
        <v>96</v>
      </c>
      <c r="AJ136" s="34">
        <f>IF(AN136=0,K136,0)</f>
        <v>0</v>
      </c>
      <c r="AK136" s="34">
        <f>IF(AN136=15,K136,0)</f>
        <v>0</v>
      </c>
      <c r="AL136" s="34">
        <f>IF(AN136=21,K136,0)</f>
        <v>0</v>
      </c>
      <c r="AN136" s="34">
        <v>21</v>
      </c>
      <c r="AO136" s="34">
        <f>H136*0.834938962698709</f>
        <v>0</v>
      </c>
      <c r="AP136" s="34">
        <f>H136*(1-0.834938962698709)</f>
        <v>0</v>
      </c>
      <c r="AQ136" s="70" t="s">
        <v>133</v>
      </c>
      <c r="AV136" s="34">
        <f>AW136+AX136</f>
        <v>0</v>
      </c>
      <c r="AW136" s="34">
        <f>G136*AO136</f>
        <v>0</v>
      </c>
      <c r="AX136" s="34">
        <f>G136*AP136</f>
        <v>0</v>
      </c>
      <c r="AY136" s="70" t="s">
        <v>224</v>
      </c>
      <c r="AZ136" s="70" t="s">
        <v>339</v>
      </c>
      <c r="BA136" s="51" t="s">
        <v>288</v>
      </c>
      <c r="BC136" s="34">
        <f>AW136+AX136</f>
        <v>0</v>
      </c>
      <c r="BD136" s="34">
        <f>H136/(100-BE136)*100</f>
        <v>0</v>
      </c>
      <c r="BE136" s="34">
        <v>0</v>
      </c>
      <c r="BF136" s="34">
        <f>M136</f>
        <v>59.419840000000008</v>
      </c>
      <c r="BH136" s="34">
        <f>G136*AO136</f>
        <v>0</v>
      </c>
      <c r="BI136" s="34">
        <f>G136*AP136</f>
        <v>0</v>
      </c>
      <c r="BJ136" s="34">
        <f>G136*H136</f>
        <v>0</v>
      </c>
      <c r="BK136" s="34" t="s">
        <v>140</v>
      </c>
      <c r="BL136" s="34">
        <v>56</v>
      </c>
    </row>
    <row r="137" spans="1:64" x14ac:dyDescent="0.25">
      <c r="A137" s="4"/>
      <c r="D137" s="71" t="s">
        <v>342</v>
      </c>
      <c r="E137" s="71" t="s">
        <v>236</v>
      </c>
      <c r="G137" s="72">
        <v>21.6</v>
      </c>
      <c r="N137" s="17"/>
      <c r="O137" s="4"/>
    </row>
    <row r="138" spans="1:64" x14ac:dyDescent="0.25">
      <c r="A138" s="4"/>
      <c r="D138" s="71" t="s">
        <v>343</v>
      </c>
      <c r="E138" s="71" t="s">
        <v>238</v>
      </c>
      <c r="G138" s="72">
        <v>5.36</v>
      </c>
      <c r="N138" s="17"/>
      <c r="O138" s="4"/>
    </row>
    <row r="139" spans="1:64" x14ac:dyDescent="0.25">
      <c r="A139" s="64"/>
      <c r="B139" s="65" t="s">
        <v>96</v>
      </c>
      <c r="C139" s="65" t="s">
        <v>88</v>
      </c>
      <c r="D139" s="110" t="s">
        <v>89</v>
      </c>
      <c r="E139" s="110"/>
      <c r="F139" s="66" t="s">
        <v>62</v>
      </c>
      <c r="G139" s="66" t="s">
        <v>62</v>
      </c>
      <c r="H139" s="66"/>
      <c r="I139" s="67">
        <f>SUM(I140:I143)</f>
        <v>0</v>
      </c>
      <c r="J139" s="67">
        <f>SUM(J140:J143)</f>
        <v>0</v>
      </c>
      <c r="K139" s="67">
        <f>SUM(K140:K143)</f>
        <v>0</v>
      </c>
      <c r="L139" s="51"/>
      <c r="M139" s="67">
        <f>SUM(M140:M143)</f>
        <v>5.5623871999999999</v>
      </c>
      <c r="N139" s="68"/>
      <c r="O139" s="4"/>
      <c r="AI139" s="51" t="s">
        <v>96</v>
      </c>
      <c r="AS139" s="67">
        <f>SUM(AJ140:AJ143)</f>
        <v>0</v>
      </c>
      <c r="AT139" s="67">
        <f>SUM(AK140:AK143)</f>
        <v>0</v>
      </c>
      <c r="AU139" s="67">
        <f>SUM(AL140:AL143)</f>
        <v>0</v>
      </c>
    </row>
    <row r="140" spans="1:64" x14ac:dyDescent="0.25">
      <c r="A140" s="35" t="s">
        <v>344</v>
      </c>
      <c r="B140" s="5" t="s">
        <v>96</v>
      </c>
      <c r="C140" s="5" t="s">
        <v>240</v>
      </c>
      <c r="D140" s="95" t="s">
        <v>241</v>
      </c>
      <c r="E140" s="95"/>
      <c r="F140" s="5" t="s">
        <v>158</v>
      </c>
      <c r="G140" s="34">
        <v>53.92</v>
      </c>
      <c r="H140" s="34"/>
      <c r="I140" s="34">
        <f>G140*AO140</f>
        <v>0</v>
      </c>
      <c r="J140" s="34">
        <f>G140*AP140</f>
        <v>0</v>
      </c>
      <c r="K140" s="34">
        <f>G140*H140</f>
        <v>0</v>
      </c>
      <c r="L140" s="34">
        <v>0.10255</v>
      </c>
      <c r="M140" s="34">
        <f>G140*L140</f>
        <v>5.529496</v>
      </c>
      <c r="N140" s="69" t="s">
        <v>159</v>
      </c>
      <c r="O140" s="4"/>
      <c r="Z140" s="34">
        <f>IF(AQ140="5",BJ140,0)</f>
        <v>0</v>
      </c>
      <c r="AB140" s="34">
        <f>IF(AQ140="1",BH140,0)</f>
        <v>0</v>
      </c>
      <c r="AC140" s="34">
        <f>IF(AQ140="1",BI140,0)</f>
        <v>0</v>
      </c>
      <c r="AD140" s="34">
        <f>IF(AQ140="7",BH140,0)</f>
        <v>0</v>
      </c>
      <c r="AE140" s="34">
        <f>IF(AQ140="7",BI140,0)</f>
        <v>0</v>
      </c>
      <c r="AF140" s="34">
        <f>IF(AQ140="2",BH140,0)</f>
        <v>0</v>
      </c>
      <c r="AG140" s="34">
        <f>IF(AQ140="2",BI140,0)</f>
        <v>0</v>
      </c>
      <c r="AH140" s="34">
        <f>IF(AQ140="0",BJ140,0)</f>
        <v>0</v>
      </c>
      <c r="AI140" s="51" t="s">
        <v>96</v>
      </c>
      <c r="AJ140" s="34">
        <f>IF(AN140=0,K140,0)</f>
        <v>0</v>
      </c>
      <c r="AK140" s="34">
        <f>IF(AN140=15,K140,0)</f>
        <v>0</v>
      </c>
      <c r="AL140" s="34">
        <f>IF(AN140=21,K140,0)</f>
        <v>0</v>
      </c>
      <c r="AN140" s="34">
        <v>21</v>
      </c>
      <c r="AO140" s="34">
        <f>H140*0.672890563660214</f>
        <v>0</v>
      </c>
      <c r="AP140" s="34">
        <f>H140*(1-0.672890563660214)</f>
        <v>0</v>
      </c>
      <c r="AQ140" s="70" t="s">
        <v>133</v>
      </c>
      <c r="AV140" s="34">
        <f>AW140+AX140</f>
        <v>0</v>
      </c>
      <c r="AW140" s="34">
        <f>G140*AO140</f>
        <v>0</v>
      </c>
      <c r="AX140" s="34">
        <f>G140*AP140</f>
        <v>0</v>
      </c>
      <c r="AY140" s="70" t="s">
        <v>242</v>
      </c>
      <c r="AZ140" s="70" t="s">
        <v>339</v>
      </c>
      <c r="BA140" s="51" t="s">
        <v>288</v>
      </c>
      <c r="BC140" s="34">
        <f>AW140+AX140</f>
        <v>0</v>
      </c>
      <c r="BD140" s="34">
        <f>H140/(100-BE140)*100</f>
        <v>0</v>
      </c>
      <c r="BE140" s="34">
        <v>0</v>
      </c>
      <c r="BF140" s="34">
        <f>M140</f>
        <v>5.529496</v>
      </c>
      <c r="BH140" s="34">
        <f>G140*AO140</f>
        <v>0</v>
      </c>
      <c r="BI140" s="34">
        <f>G140*AP140</f>
        <v>0</v>
      </c>
      <c r="BJ140" s="34">
        <f>G140*H140</f>
        <v>0</v>
      </c>
      <c r="BK140" s="34" t="s">
        <v>140</v>
      </c>
      <c r="BL140" s="34">
        <v>57</v>
      </c>
    </row>
    <row r="141" spans="1:64" x14ac:dyDescent="0.25">
      <c r="A141" s="4"/>
      <c r="D141" s="71" t="s">
        <v>312</v>
      </c>
      <c r="E141" s="71" t="s">
        <v>178</v>
      </c>
      <c r="G141" s="72">
        <v>43.2</v>
      </c>
      <c r="N141" s="17"/>
      <c r="O141" s="4"/>
    </row>
    <row r="142" spans="1:64" x14ac:dyDescent="0.25">
      <c r="A142" s="4"/>
      <c r="D142" s="71" t="s">
        <v>313</v>
      </c>
      <c r="E142" s="71" t="s">
        <v>165</v>
      </c>
      <c r="G142" s="72">
        <v>10.72</v>
      </c>
      <c r="N142" s="17"/>
      <c r="O142" s="4"/>
    </row>
    <row r="143" spans="1:64" x14ac:dyDescent="0.25">
      <c r="A143" s="35" t="s">
        <v>345</v>
      </c>
      <c r="B143" s="5" t="s">
        <v>96</v>
      </c>
      <c r="C143" s="5" t="s">
        <v>244</v>
      </c>
      <c r="D143" s="95" t="s">
        <v>245</v>
      </c>
      <c r="E143" s="95"/>
      <c r="F143" s="5" t="s">
        <v>158</v>
      </c>
      <c r="G143" s="34">
        <v>53.92</v>
      </c>
      <c r="H143" s="34"/>
      <c r="I143" s="34">
        <f>G143*AO143</f>
        <v>0</v>
      </c>
      <c r="J143" s="34">
        <f>G143*AP143</f>
        <v>0</v>
      </c>
      <c r="K143" s="34">
        <f>G143*H143</f>
        <v>0</v>
      </c>
      <c r="L143" s="34">
        <v>6.0999999999999997E-4</v>
      </c>
      <c r="M143" s="34">
        <f>G143*L143</f>
        <v>3.2891200000000002E-2</v>
      </c>
      <c r="N143" s="69" t="s">
        <v>159</v>
      </c>
      <c r="O143" s="4"/>
      <c r="Z143" s="34">
        <f>IF(AQ143="5",BJ143,0)</f>
        <v>0</v>
      </c>
      <c r="AB143" s="34">
        <f>IF(AQ143="1",BH143,0)</f>
        <v>0</v>
      </c>
      <c r="AC143" s="34">
        <f>IF(AQ143="1",BI143,0)</f>
        <v>0</v>
      </c>
      <c r="AD143" s="34">
        <f>IF(AQ143="7",BH143,0)</f>
        <v>0</v>
      </c>
      <c r="AE143" s="34">
        <f>IF(AQ143="7",BI143,0)</f>
        <v>0</v>
      </c>
      <c r="AF143" s="34">
        <f>IF(AQ143="2",BH143,0)</f>
        <v>0</v>
      </c>
      <c r="AG143" s="34">
        <f>IF(AQ143="2",BI143,0)</f>
        <v>0</v>
      </c>
      <c r="AH143" s="34">
        <f>IF(AQ143="0",BJ143,0)</f>
        <v>0</v>
      </c>
      <c r="AI143" s="51" t="s">
        <v>96</v>
      </c>
      <c r="AJ143" s="34">
        <f>IF(AN143=0,K143,0)</f>
        <v>0</v>
      </c>
      <c r="AK143" s="34">
        <f>IF(AN143=15,K143,0)</f>
        <v>0</v>
      </c>
      <c r="AL143" s="34">
        <f>IF(AN143=21,K143,0)</f>
        <v>0</v>
      </c>
      <c r="AN143" s="34">
        <v>21</v>
      </c>
      <c r="AO143" s="34">
        <f>H143*0.931740665881883</f>
        <v>0</v>
      </c>
      <c r="AP143" s="34">
        <f>H143*(1-0.931740665881883)</f>
        <v>0</v>
      </c>
      <c r="AQ143" s="70" t="s">
        <v>133</v>
      </c>
      <c r="AV143" s="34">
        <f>AW143+AX143</f>
        <v>0</v>
      </c>
      <c r="AW143" s="34">
        <f>G143*AO143</f>
        <v>0</v>
      </c>
      <c r="AX143" s="34">
        <f>G143*AP143</f>
        <v>0</v>
      </c>
      <c r="AY143" s="70" t="s">
        <v>242</v>
      </c>
      <c r="AZ143" s="70" t="s">
        <v>339</v>
      </c>
      <c r="BA143" s="51" t="s">
        <v>288</v>
      </c>
      <c r="BC143" s="34">
        <f>AW143+AX143</f>
        <v>0</v>
      </c>
      <c r="BD143" s="34">
        <f>H143/(100-BE143)*100</f>
        <v>0</v>
      </c>
      <c r="BE143" s="34">
        <v>0</v>
      </c>
      <c r="BF143" s="34">
        <f>M143</f>
        <v>3.2891200000000002E-2</v>
      </c>
      <c r="BH143" s="34">
        <f>G143*AO143</f>
        <v>0</v>
      </c>
      <c r="BI143" s="34">
        <f>G143*AP143</f>
        <v>0</v>
      </c>
      <c r="BJ143" s="34">
        <f>G143*H143</f>
        <v>0</v>
      </c>
      <c r="BK143" s="34" t="s">
        <v>140</v>
      </c>
      <c r="BL143" s="34">
        <v>57</v>
      </c>
    </row>
    <row r="144" spans="1:64" x14ac:dyDescent="0.25">
      <c r="A144" s="4"/>
      <c r="D144" s="71" t="s">
        <v>312</v>
      </c>
      <c r="E144" s="71" t="s">
        <v>178</v>
      </c>
      <c r="G144" s="72">
        <v>43.2</v>
      </c>
      <c r="N144" s="17"/>
      <c r="O144" s="4"/>
    </row>
    <row r="145" spans="1:64" x14ac:dyDescent="0.25">
      <c r="A145" s="4"/>
      <c r="D145" s="71" t="s">
        <v>313</v>
      </c>
      <c r="E145" s="71" t="s">
        <v>165</v>
      </c>
      <c r="G145" s="72">
        <v>10.72</v>
      </c>
      <c r="N145" s="17"/>
      <c r="O145" s="4"/>
    </row>
    <row r="146" spans="1:64" x14ac:dyDescent="0.25">
      <c r="A146" s="64"/>
      <c r="B146" s="65" t="s">
        <v>96</v>
      </c>
      <c r="C146" s="65" t="s">
        <v>90</v>
      </c>
      <c r="D146" s="110" t="s">
        <v>91</v>
      </c>
      <c r="E146" s="110"/>
      <c r="F146" s="66" t="s">
        <v>62</v>
      </c>
      <c r="G146" s="66" t="s">
        <v>62</v>
      </c>
      <c r="H146" s="66"/>
      <c r="I146" s="67">
        <f>SUM(I147:I150)</f>
        <v>0</v>
      </c>
      <c r="J146" s="67">
        <f>SUM(J147:J150)</f>
        <v>0</v>
      </c>
      <c r="K146" s="67">
        <f>SUM(K147:K150)</f>
        <v>0</v>
      </c>
      <c r="L146" s="51"/>
      <c r="M146" s="67">
        <f>SUM(M147:M150)</f>
        <v>0</v>
      </c>
      <c r="N146" s="68"/>
      <c r="O146" s="4"/>
      <c r="AI146" s="51" t="s">
        <v>96</v>
      </c>
      <c r="AS146" s="67">
        <f>SUM(AJ147:AJ150)</f>
        <v>0</v>
      </c>
      <c r="AT146" s="67">
        <f>SUM(AK147:AK150)</f>
        <v>0</v>
      </c>
      <c r="AU146" s="67">
        <f>SUM(AL147:AL150)</f>
        <v>0</v>
      </c>
    </row>
    <row r="147" spans="1:64" x14ac:dyDescent="0.25">
      <c r="A147" s="35" t="s">
        <v>346</v>
      </c>
      <c r="B147" s="5" t="s">
        <v>96</v>
      </c>
      <c r="C147" s="5" t="s">
        <v>347</v>
      </c>
      <c r="D147" s="95" t="s">
        <v>348</v>
      </c>
      <c r="E147" s="95"/>
      <c r="F147" s="5" t="s">
        <v>136</v>
      </c>
      <c r="G147" s="34">
        <v>4</v>
      </c>
      <c r="H147" s="34"/>
      <c r="I147" s="34">
        <f>G147*AO147</f>
        <v>0</v>
      </c>
      <c r="J147" s="34">
        <f>G147*AP147</f>
        <v>0</v>
      </c>
      <c r="K147" s="34">
        <f>G147*H147</f>
        <v>0</v>
      </c>
      <c r="L147" s="34">
        <v>0</v>
      </c>
      <c r="M147" s="34">
        <f>G147*L147</f>
        <v>0</v>
      </c>
      <c r="N147" s="69" t="s">
        <v>159</v>
      </c>
      <c r="O147" s="4"/>
      <c r="Z147" s="34">
        <f>IF(AQ147="5",BJ147,0)</f>
        <v>0</v>
      </c>
      <c r="AB147" s="34">
        <f>IF(AQ147="1",BH147,0)</f>
        <v>0</v>
      </c>
      <c r="AC147" s="34">
        <f>IF(AQ147="1",BI147,0)</f>
        <v>0</v>
      </c>
      <c r="AD147" s="34">
        <f>IF(AQ147="7",BH147,0)</f>
        <v>0</v>
      </c>
      <c r="AE147" s="34">
        <f>IF(AQ147="7",BI147,0)</f>
        <v>0</v>
      </c>
      <c r="AF147" s="34">
        <f>IF(AQ147="2",BH147,0)</f>
        <v>0</v>
      </c>
      <c r="AG147" s="34">
        <f>IF(AQ147="2",BI147,0)</f>
        <v>0</v>
      </c>
      <c r="AH147" s="34">
        <f>IF(AQ147="0",BJ147,0)</f>
        <v>0</v>
      </c>
      <c r="AI147" s="51" t="s">
        <v>96</v>
      </c>
      <c r="AJ147" s="34">
        <f>IF(AN147=0,K147,0)</f>
        <v>0</v>
      </c>
      <c r="AK147" s="34">
        <f>IF(AN147=15,K147,0)</f>
        <v>0</v>
      </c>
      <c r="AL147" s="34">
        <f>IF(AN147=21,K147,0)</f>
        <v>0</v>
      </c>
      <c r="AN147" s="34">
        <v>21</v>
      </c>
      <c r="AO147" s="34">
        <f>H147*0</f>
        <v>0</v>
      </c>
      <c r="AP147" s="34">
        <f>H147*(1-0)</f>
        <v>0</v>
      </c>
      <c r="AQ147" s="70" t="s">
        <v>133</v>
      </c>
      <c r="AV147" s="34">
        <f>AW147+AX147</f>
        <v>0</v>
      </c>
      <c r="AW147" s="34">
        <f>G147*AO147</f>
        <v>0</v>
      </c>
      <c r="AX147" s="34">
        <f>G147*AP147</f>
        <v>0</v>
      </c>
      <c r="AY147" s="70" t="s">
        <v>249</v>
      </c>
      <c r="AZ147" s="70" t="s">
        <v>349</v>
      </c>
      <c r="BA147" s="51" t="s">
        <v>288</v>
      </c>
      <c r="BC147" s="34">
        <f>AW147+AX147</f>
        <v>0</v>
      </c>
      <c r="BD147" s="34">
        <f>H147/(100-BE147)*100</f>
        <v>0</v>
      </c>
      <c r="BE147" s="34">
        <v>0</v>
      </c>
      <c r="BF147" s="34">
        <f>M147</f>
        <v>0</v>
      </c>
      <c r="BH147" s="34">
        <f>G147*AO147</f>
        <v>0</v>
      </c>
      <c r="BI147" s="34">
        <f>G147*AP147</f>
        <v>0</v>
      </c>
      <c r="BJ147" s="34">
        <f>G147*H147</f>
        <v>0</v>
      </c>
      <c r="BK147" s="34" t="s">
        <v>140</v>
      </c>
      <c r="BL147" s="34">
        <v>87</v>
      </c>
    </row>
    <row r="148" spans="1:64" x14ac:dyDescent="0.25">
      <c r="A148" s="35" t="s">
        <v>350</v>
      </c>
      <c r="B148" s="5" t="s">
        <v>96</v>
      </c>
      <c r="C148" s="5" t="s">
        <v>247</v>
      </c>
      <c r="D148" s="95" t="s">
        <v>248</v>
      </c>
      <c r="E148" s="95"/>
      <c r="F148" s="5" t="s">
        <v>136</v>
      </c>
      <c r="G148" s="34">
        <v>175</v>
      </c>
      <c r="H148" s="34"/>
      <c r="I148" s="34">
        <f>G148*AO148</f>
        <v>0</v>
      </c>
      <c r="J148" s="34">
        <f>G148*AP148</f>
        <v>0</v>
      </c>
      <c r="K148" s="34">
        <f>G148*H148</f>
        <v>0</v>
      </c>
      <c r="L148" s="34">
        <v>0</v>
      </c>
      <c r="M148" s="34">
        <f>G148*L148</f>
        <v>0</v>
      </c>
      <c r="N148" s="69" t="s">
        <v>159</v>
      </c>
      <c r="O148" s="4"/>
      <c r="Z148" s="34">
        <f>IF(AQ148="5",BJ148,0)</f>
        <v>0</v>
      </c>
      <c r="AB148" s="34">
        <f>IF(AQ148="1",BH148,0)</f>
        <v>0</v>
      </c>
      <c r="AC148" s="34">
        <f>IF(AQ148="1",BI148,0)</f>
        <v>0</v>
      </c>
      <c r="AD148" s="34">
        <f>IF(AQ148="7",BH148,0)</f>
        <v>0</v>
      </c>
      <c r="AE148" s="34">
        <f>IF(AQ148="7",BI148,0)</f>
        <v>0</v>
      </c>
      <c r="AF148" s="34">
        <f>IF(AQ148="2",BH148,0)</f>
        <v>0</v>
      </c>
      <c r="AG148" s="34">
        <f>IF(AQ148="2",BI148,0)</f>
        <v>0</v>
      </c>
      <c r="AH148" s="34">
        <f>IF(AQ148="0",BJ148,0)</f>
        <v>0</v>
      </c>
      <c r="AI148" s="51" t="s">
        <v>96</v>
      </c>
      <c r="AJ148" s="34">
        <f>IF(AN148=0,K148,0)</f>
        <v>0</v>
      </c>
      <c r="AK148" s="34">
        <f>IF(AN148=15,K148,0)</f>
        <v>0</v>
      </c>
      <c r="AL148" s="34">
        <f>IF(AN148=21,K148,0)</f>
        <v>0</v>
      </c>
      <c r="AN148" s="34">
        <v>21</v>
      </c>
      <c r="AO148" s="34">
        <f>H148*0</f>
        <v>0</v>
      </c>
      <c r="AP148" s="34">
        <f>H148*(1-0)</f>
        <v>0</v>
      </c>
      <c r="AQ148" s="70" t="s">
        <v>133</v>
      </c>
      <c r="AV148" s="34">
        <f>AW148+AX148</f>
        <v>0</v>
      </c>
      <c r="AW148" s="34">
        <f>G148*AO148</f>
        <v>0</v>
      </c>
      <c r="AX148" s="34">
        <f>G148*AP148</f>
        <v>0</v>
      </c>
      <c r="AY148" s="70" t="s">
        <v>249</v>
      </c>
      <c r="AZ148" s="70" t="s">
        <v>349</v>
      </c>
      <c r="BA148" s="51" t="s">
        <v>288</v>
      </c>
      <c r="BC148" s="34">
        <f>AW148+AX148</f>
        <v>0</v>
      </c>
      <c r="BD148" s="34">
        <f>H148/(100-BE148)*100</f>
        <v>0</v>
      </c>
      <c r="BE148" s="34">
        <v>0</v>
      </c>
      <c r="BF148" s="34">
        <f>M148</f>
        <v>0</v>
      </c>
      <c r="BH148" s="34">
        <f>G148*AO148</f>
        <v>0</v>
      </c>
      <c r="BI148" s="34">
        <f>G148*AP148</f>
        <v>0</v>
      </c>
      <c r="BJ148" s="34">
        <f>G148*H148</f>
        <v>0</v>
      </c>
      <c r="BK148" s="34" t="s">
        <v>140</v>
      </c>
      <c r="BL148" s="34">
        <v>87</v>
      </c>
    </row>
    <row r="149" spans="1:64" x14ac:dyDescent="0.25">
      <c r="A149" s="35" t="s">
        <v>86</v>
      </c>
      <c r="B149" s="5" t="s">
        <v>96</v>
      </c>
      <c r="C149" s="5" t="s">
        <v>351</v>
      </c>
      <c r="D149" s="95" t="s">
        <v>352</v>
      </c>
      <c r="E149" s="95"/>
      <c r="F149" s="5" t="s">
        <v>144</v>
      </c>
      <c r="G149" s="34">
        <v>1</v>
      </c>
      <c r="H149" s="34"/>
      <c r="I149" s="34">
        <f>G149*AO149</f>
        <v>0</v>
      </c>
      <c r="J149" s="34">
        <f>G149*AP149</f>
        <v>0</v>
      </c>
      <c r="K149" s="34">
        <f>G149*H149</f>
        <v>0</v>
      </c>
      <c r="L149" s="34">
        <v>0</v>
      </c>
      <c r="M149" s="34">
        <f>G149*L149</f>
        <v>0</v>
      </c>
      <c r="N149" s="69" t="s">
        <v>159</v>
      </c>
      <c r="O149" s="4"/>
      <c r="Z149" s="34">
        <f>IF(AQ149="5",BJ149,0)</f>
        <v>0</v>
      </c>
      <c r="AB149" s="34">
        <f>IF(AQ149="1",BH149,0)</f>
        <v>0</v>
      </c>
      <c r="AC149" s="34">
        <f>IF(AQ149="1",BI149,0)</f>
        <v>0</v>
      </c>
      <c r="AD149" s="34">
        <f>IF(AQ149="7",BH149,0)</f>
        <v>0</v>
      </c>
      <c r="AE149" s="34">
        <f>IF(AQ149="7",BI149,0)</f>
        <v>0</v>
      </c>
      <c r="AF149" s="34">
        <f>IF(AQ149="2",BH149,0)</f>
        <v>0</v>
      </c>
      <c r="AG149" s="34">
        <f>IF(AQ149="2",BI149,0)</f>
        <v>0</v>
      </c>
      <c r="AH149" s="34">
        <f>IF(AQ149="0",BJ149,0)</f>
        <v>0</v>
      </c>
      <c r="AI149" s="51" t="s">
        <v>96</v>
      </c>
      <c r="AJ149" s="34">
        <f>IF(AN149=0,K149,0)</f>
        <v>0</v>
      </c>
      <c r="AK149" s="34">
        <f>IF(AN149=15,K149,0)</f>
        <v>0</v>
      </c>
      <c r="AL149" s="34">
        <f>IF(AN149=21,K149,0)</f>
        <v>0</v>
      </c>
      <c r="AN149" s="34">
        <v>21</v>
      </c>
      <c r="AO149" s="34">
        <f>H149*0</f>
        <v>0</v>
      </c>
      <c r="AP149" s="34">
        <f>H149*(1-0)</f>
        <v>0</v>
      </c>
      <c r="AQ149" s="70" t="s">
        <v>133</v>
      </c>
      <c r="AV149" s="34">
        <f>AW149+AX149</f>
        <v>0</v>
      </c>
      <c r="AW149" s="34">
        <f>G149*AO149</f>
        <v>0</v>
      </c>
      <c r="AX149" s="34">
        <f>G149*AP149</f>
        <v>0</v>
      </c>
      <c r="AY149" s="70" t="s">
        <v>249</v>
      </c>
      <c r="AZ149" s="70" t="s">
        <v>349</v>
      </c>
      <c r="BA149" s="51" t="s">
        <v>288</v>
      </c>
      <c r="BC149" s="34">
        <f>AW149+AX149</f>
        <v>0</v>
      </c>
      <c r="BD149" s="34">
        <f>H149/(100-BE149)*100</f>
        <v>0</v>
      </c>
      <c r="BE149" s="34">
        <v>0</v>
      </c>
      <c r="BF149" s="34">
        <f>M149</f>
        <v>0</v>
      </c>
      <c r="BH149" s="34">
        <f>G149*AO149</f>
        <v>0</v>
      </c>
      <c r="BI149" s="34">
        <f>G149*AP149</f>
        <v>0</v>
      </c>
      <c r="BJ149" s="34">
        <f>G149*H149</f>
        <v>0</v>
      </c>
      <c r="BK149" s="34" t="s">
        <v>140</v>
      </c>
      <c r="BL149" s="34">
        <v>87</v>
      </c>
    </row>
    <row r="150" spans="1:64" x14ac:dyDescent="0.25">
      <c r="A150" s="35" t="s">
        <v>88</v>
      </c>
      <c r="B150" s="5" t="s">
        <v>96</v>
      </c>
      <c r="C150" s="5" t="s">
        <v>353</v>
      </c>
      <c r="D150" s="95" t="s">
        <v>354</v>
      </c>
      <c r="E150" s="95"/>
      <c r="F150" s="5" t="s">
        <v>144</v>
      </c>
      <c r="G150" s="34">
        <v>24</v>
      </c>
      <c r="H150" s="34"/>
      <c r="I150" s="34">
        <f>G150*AO150</f>
        <v>0</v>
      </c>
      <c r="J150" s="34">
        <f>G150*AP150</f>
        <v>0</v>
      </c>
      <c r="K150" s="34">
        <f>G150*H150</f>
        <v>0</v>
      </c>
      <c r="L150" s="34">
        <v>0</v>
      </c>
      <c r="M150" s="34">
        <f>G150*L150</f>
        <v>0</v>
      </c>
      <c r="N150" s="69" t="s">
        <v>159</v>
      </c>
      <c r="O150" s="4"/>
      <c r="Z150" s="34">
        <f>IF(AQ150="5",BJ150,0)</f>
        <v>0</v>
      </c>
      <c r="AB150" s="34">
        <f>IF(AQ150="1",BH150,0)</f>
        <v>0</v>
      </c>
      <c r="AC150" s="34">
        <f>IF(AQ150="1",BI150,0)</f>
        <v>0</v>
      </c>
      <c r="AD150" s="34">
        <f>IF(AQ150="7",BH150,0)</f>
        <v>0</v>
      </c>
      <c r="AE150" s="34">
        <f>IF(AQ150="7",BI150,0)</f>
        <v>0</v>
      </c>
      <c r="AF150" s="34">
        <f>IF(AQ150="2",BH150,0)</f>
        <v>0</v>
      </c>
      <c r="AG150" s="34">
        <f>IF(AQ150="2",BI150,0)</f>
        <v>0</v>
      </c>
      <c r="AH150" s="34">
        <f>IF(AQ150="0",BJ150,0)</f>
        <v>0</v>
      </c>
      <c r="AI150" s="51" t="s">
        <v>96</v>
      </c>
      <c r="AJ150" s="34">
        <f>IF(AN150=0,K150,0)</f>
        <v>0</v>
      </c>
      <c r="AK150" s="34">
        <f>IF(AN150=15,K150,0)</f>
        <v>0</v>
      </c>
      <c r="AL150" s="34">
        <f>IF(AN150=21,K150,0)</f>
        <v>0</v>
      </c>
      <c r="AN150" s="34">
        <v>21</v>
      </c>
      <c r="AO150" s="34">
        <f>H150*0</f>
        <v>0</v>
      </c>
      <c r="AP150" s="34">
        <f>H150*(1-0)</f>
        <v>0</v>
      </c>
      <c r="AQ150" s="70" t="s">
        <v>133</v>
      </c>
      <c r="AV150" s="34">
        <f>AW150+AX150</f>
        <v>0</v>
      </c>
      <c r="AW150" s="34">
        <f>G150*AO150</f>
        <v>0</v>
      </c>
      <c r="AX150" s="34">
        <f>G150*AP150</f>
        <v>0</v>
      </c>
      <c r="AY150" s="70" t="s">
        <v>249</v>
      </c>
      <c r="AZ150" s="70" t="s">
        <v>349</v>
      </c>
      <c r="BA150" s="51" t="s">
        <v>288</v>
      </c>
      <c r="BC150" s="34">
        <f>AW150+AX150</f>
        <v>0</v>
      </c>
      <c r="BD150" s="34">
        <f>H150/(100-BE150)*100</f>
        <v>0</v>
      </c>
      <c r="BE150" s="34">
        <v>0</v>
      </c>
      <c r="BF150" s="34">
        <f>M150</f>
        <v>0</v>
      </c>
      <c r="BH150" s="34">
        <f>G150*AO150</f>
        <v>0</v>
      </c>
      <c r="BI150" s="34">
        <f>G150*AP150</f>
        <v>0</v>
      </c>
      <c r="BJ150" s="34">
        <f>G150*H150</f>
        <v>0</v>
      </c>
      <c r="BK150" s="34" t="s">
        <v>140</v>
      </c>
      <c r="BL150" s="34">
        <v>87</v>
      </c>
    </row>
    <row r="151" spans="1:64" x14ac:dyDescent="0.25">
      <c r="A151" s="64"/>
      <c r="B151" s="65" t="s">
        <v>96</v>
      </c>
      <c r="C151" s="65" t="s">
        <v>92</v>
      </c>
      <c r="D151" s="110" t="s">
        <v>93</v>
      </c>
      <c r="E151" s="110"/>
      <c r="F151" s="66" t="s">
        <v>62</v>
      </c>
      <c r="G151" s="66" t="s">
        <v>62</v>
      </c>
      <c r="H151" s="66"/>
      <c r="I151" s="67">
        <f>SUM(I152:I156)</f>
        <v>0</v>
      </c>
      <c r="J151" s="67">
        <f>SUM(J152:J156)</f>
        <v>0</v>
      </c>
      <c r="K151" s="67">
        <f>SUM(K152:K156)</f>
        <v>0</v>
      </c>
      <c r="L151" s="51"/>
      <c r="M151" s="67">
        <f>SUM(M152:M156)</f>
        <v>7.0800000000000004E-3</v>
      </c>
      <c r="N151" s="68"/>
      <c r="O151" s="4"/>
      <c r="AI151" s="51" t="s">
        <v>96</v>
      </c>
      <c r="AS151" s="67">
        <f>SUM(AJ152:AJ156)</f>
        <v>0</v>
      </c>
      <c r="AT151" s="67">
        <f>SUM(AK152:AK156)</f>
        <v>0</v>
      </c>
      <c r="AU151" s="67">
        <f>SUM(AL152:AL156)</f>
        <v>0</v>
      </c>
    </row>
    <row r="152" spans="1:64" x14ac:dyDescent="0.25">
      <c r="A152" s="35" t="s">
        <v>355</v>
      </c>
      <c r="B152" s="5" t="s">
        <v>96</v>
      </c>
      <c r="C152" s="5" t="s">
        <v>252</v>
      </c>
      <c r="D152" s="95" t="s">
        <v>253</v>
      </c>
      <c r="E152" s="95"/>
      <c r="F152" s="5" t="s">
        <v>136</v>
      </c>
      <c r="G152" s="34">
        <v>171</v>
      </c>
      <c r="H152" s="34"/>
      <c r="I152" s="34">
        <f>G152*AO152</f>
        <v>0</v>
      </c>
      <c r="J152" s="34">
        <f>G152*AP152</f>
        <v>0</v>
      </c>
      <c r="K152" s="34">
        <f>G152*H152</f>
        <v>0</v>
      </c>
      <c r="L152" s="34">
        <v>0</v>
      </c>
      <c r="M152" s="34">
        <f>G152*L152</f>
        <v>0</v>
      </c>
      <c r="N152" s="69" t="s">
        <v>159</v>
      </c>
      <c r="O152" s="4"/>
      <c r="Z152" s="34">
        <f>IF(AQ152="5",BJ152,0)</f>
        <v>0</v>
      </c>
      <c r="AB152" s="34">
        <f>IF(AQ152="1",BH152,0)</f>
        <v>0</v>
      </c>
      <c r="AC152" s="34">
        <f>IF(AQ152="1",BI152,0)</f>
        <v>0</v>
      </c>
      <c r="AD152" s="34">
        <f>IF(AQ152="7",BH152,0)</f>
        <v>0</v>
      </c>
      <c r="AE152" s="34">
        <f>IF(AQ152="7",BI152,0)</f>
        <v>0</v>
      </c>
      <c r="AF152" s="34">
        <f>IF(AQ152="2",BH152,0)</f>
        <v>0</v>
      </c>
      <c r="AG152" s="34">
        <f>IF(AQ152="2",BI152,0)</f>
        <v>0</v>
      </c>
      <c r="AH152" s="34">
        <f>IF(AQ152="0",BJ152,0)</f>
        <v>0</v>
      </c>
      <c r="AI152" s="51" t="s">
        <v>96</v>
      </c>
      <c r="AJ152" s="34">
        <f>IF(AN152=0,K152,0)</f>
        <v>0</v>
      </c>
      <c r="AK152" s="34">
        <f>IF(AN152=15,K152,0)</f>
        <v>0</v>
      </c>
      <c r="AL152" s="34">
        <f>IF(AN152=21,K152,0)</f>
        <v>0</v>
      </c>
      <c r="AN152" s="34">
        <v>21</v>
      </c>
      <c r="AO152" s="34">
        <f>H152*0.240333586050038</f>
        <v>0</v>
      </c>
      <c r="AP152" s="34">
        <f>H152*(1-0.240333586050038)</f>
        <v>0</v>
      </c>
      <c r="AQ152" s="70" t="s">
        <v>133</v>
      </c>
      <c r="AV152" s="34">
        <f>AW152+AX152</f>
        <v>0</v>
      </c>
      <c r="AW152" s="34">
        <f>G152*AO152</f>
        <v>0</v>
      </c>
      <c r="AX152" s="34">
        <f>G152*AP152</f>
        <v>0</v>
      </c>
      <c r="AY152" s="70" t="s">
        <v>254</v>
      </c>
      <c r="AZ152" s="70" t="s">
        <v>349</v>
      </c>
      <c r="BA152" s="51" t="s">
        <v>288</v>
      </c>
      <c r="BC152" s="34">
        <f>AW152+AX152</f>
        <v>0</v>
      </c>
      <c r="BD152" s="34">
        <f>H152/(100-BE152)*100</f>
        <v>0</v>
      </c>
      <c r="BE152" s="34">
        <v>0</v>
      </c>
      <c r="BF152" s="34">
        <f>M152</f>
        <v>0</v>
      </c>
      <c r="BH152" s="34">
        <f>G152*AO152</f>
        <v>0</v>
      </c>
      <c r="BI152" s="34">
        <f>G152*AP152</f>
        <v>0</v>
      </c>
      <c r="BJ152" s="34">
        <f>G152*H152</f>
        <v>0</v>
      </c>
      <c r="BK152" s="34" t="s">
        <v>140</v>
      </c>
      <c r="BL152" s="34">
        <v>89</v>
      </c>
    </row>
    <row r="153" spans="1:64" x14ac:dyDescent="0.25">
      <c r="A153" s="35" t="s">
        <v>356</v>
      </c>
      <c r="B153" s="5" t="s">
        <v>96</v>
      </c>
      <c r="C153" s="5" t="s">
        <v>256</v>
      </c>
      <c r="D153" s="95" t="s">
        <v>257</v>
      </c>
      <c r="E153" s="95"/>
      <c r="F153" s="5" t="s">
        <v>136</v>
      </c>
      <c r="G153" s="34">
        <v>177</v>
      </c>
      <c r="H153" s="34"/>
      <c r="I153" s="34">
        <f>G153*AO153</f>
        <v>0</v>
      </c>
      <c r="J153" s="34">
        <f>G153*AP153</f>
        <v>0</v>
      </c>
      <c r="K153" s="34">
        <f>G153*H153</f>
        <v>0</v>
      </c>
      <c r="L153" s="34">
        <v>4.0000000000000003E-5</v>
      </c>
      <c r="M153" s="34">
        <f>G153*L153</f>
        <v>7.0800000000000004E-3</v>
      </c>
      <c r="N153" s="69" t="s">
        <v>159</v>
      </c>
      <c r="O153" s="4"/>
      <c r="Z153" s="34">
        <f>IF(AQ153="5",BJ153,0)</f>
        <v>0</v>
      </c>
      <c r="AB153" s="34">
        <f>IF(AQ153="1",BH153,0)</f>
        <v>0</v>
      </c>
      <c r="AC153" s="34">
        <f>IF(AQ153="1",BI153,0)</f>
        <v>0</v>
      </c>
      <c r="AD153" s="34">
        <f>IF(AQ153="7",BH153,0)</f>
        <v>0</v>
      </c>
      <c r="AE153" s="34">
        <f>IF(AQ153="7",BI153,0)</f>
        <v>0</v>
      </c>
      <c r="AF153" s="34">
        <f>IF(AQ153="2",BH153,0)</f>
        <v>0</v>
      </c>
      <c r="AG153" s="34">
        <f>IF(AQ153="2",BI153,0)</f>
        <v>0</v>
      </c>
      <c r="AH153" s="34">
        <f>IF(AQ153="0",BJ153,0)</f>
        <v>0</v>
      </c>
      <c r="AI153" s="51" t="s">
        <v>96</v>
      </c>
      <c r="AJ153" s="34">
        <f>IF(AN153=0,K153,0)</f>
        <v>0</v>
      </c>
      <c r="AK153" s="34">
        <f>IF(AN153=15,K153,0)</f>
        <v>0</v>
      </c>
      <c r="AL153" s="34">
        <f>IF(AN153=21,K153,0)</f>
        <v>0</v>
      </c>
      <c r="AN153" s="34">
        <v>21</v>
      </c>
      <c r="AO153" s="34">
        <f>H153*0.371469602680708</f>
        <v>0</v>
      </c>
      <c r="AP153" s="34">
        <f>H153*(1-0.371469602680708)</f>
        <v>0</v>
      </c>
      <c r="AQ153" s="70" t="s">
        <v>133</v>
      </c>
      <c r="AV153" s="34">
        <f>AW153+AX153</f>
        <v>0</v>
      </c>
      <c r="AW153" s="34">
        <f>G153*AO153</f>
        <v>0</v>
      </c>
      <c r="AX153" s="34">
        <f>G153*AP153</f>
        <v>0</v>
      </c>
      <c r="AY153" s="70" t="s">
        <v>254</v>
      </c>
      <c r="AZ153" s="70" t="s">
        <v>349</v>
      </c>
      <c r="BA153" s="51" t="s">
        <v>288</v>
      </c>
      <c r="BC153" s="34">
        <f>AW153+AX153</f>
        <v>0</v>
      </c>
      <c r="BD153" s="34">
        <f>H153/(100-BE153)*100</f>
        <v>0</v>
      </c>
      <c r="BE153" s="34">
        <v>0</v>
      </c>
      <c r="BF153" s="34">
        <f>M153</f>
        <v>7.0800000000000004E-3</v>
      </c>
      <c r="BH153" s="34">
        <f>G153*AO153</f>
        <v>0</v>
      </c>
      <c r="BI153" s="34">
        <f>G153*AP153</f>
        <v>0</v>
      </c>
      <c r="BJ153" s="34">
        <f>G153*H153</f>
        <v>0</v>
      </c>
      <c r="BK153" s="34" t="s">
        <v>140</v>
      </c>
      <c r="BL153" s="34">
        <v>89</v>
      </c>
    </row>
    <row r="154" spans="1:64" x14ac:dyDescent="0.25">
      <c r="A154" s="35" t="s">
        <v>357</v>
      </c>
      <c r="B154" s="5" t="s">
        <v>96</v>
      </c>
      <c r="C154" s="5" t="s">
        <v>259</v>
      </c>
      <c r="D154" s="95" t="s">
        <v>260</v>
      </c>
      <c r="E154" s="95"/>
      <c r="F154" s="5" t="s">
        <v>136</v>
      </c>
      <c r="G154" s="34">
        <v>172</v>
      </c>
      <c r="H154" s="34"/>
      <c r="I154" s="34">
        <f>G154*AO154</f>
        <v>0</v>
      </c>
      <c r="J154" s="34">
        <f>G154*AP154</f>
        <v>0</v>
      </c>
      <c r="K154" s="34">
        <f>G154*H154</f>
        <v>0</v>
      </c>
      <c r="L154" s="34">
        <v>0</v>
      </c>
      <c r="M154" s="34">
        <f>G154*L154</f>
        <v>0</v>
      </c>
      <c r="N154" s="69"/>
      <c r="O154" s="4"/>
      <c r="Z154" s="34">
        <f>IF(AQ154="5",BJ154,0)</f>
        <v>0</v>
      </c>
      <c r="AB154" s="34">
        <f>IF(AQ154="1",BH154,0)</f>
        <v>0</v>
      </c>
      <c r="AC154" s="34">
        <f>IF(AQ154="1",BI154,0)</f>
        <v>0</v>
      </c>
      <c r="AD154" s="34">
        <f>IF(AQ154="7",BH154,0)</f>
        <v>0</v>
      </c>
      <c r="AE154" s="34">
        <f>IF(AQ154="7",BI154,0)</f>
        <v>0</v>
      </c>
      <c r="AF154" s="34">
        <f>IF(AQ154="2",BH154,0)</f>
        <v>0</v>
      </c>
      <c r="AG154" s="34">
        <f>IF(AQ154="2",BI154,0)</f>
        <v>0</v>
      </c>
      <c r="AH154" s="34">
        <f>IF(AQ154="0",BJ154,0)</f>
        <v>0</v>
      </c>
      <c r="AI154" s="51" t="s">
        <v>96</v>
      </c>
      <c r="AJ154" s="34">
        <f>IF(AN154=0,K154,0)</f>
        <v>0</v>
      </c>
      <c r="AK154" s="34">
        <f>IF(AN154=15,K154,0)</f>
        <v>0</v>
      </c>
      <c r="AL154" s="34">
        <f>IF(AN154=21,K154,0)</f>
        <v>0</v>
      </c>
      <c r="AN154" s="34">
        <v>21</v>
      </c>
      <c r="AO154" s="34">
        <f>H154*0</f>
        <v>0</v>
      </c>
      <c r="AP154" s="34">
        <f>H154*(1-0)</f>
        <v>0</v>
      </c>
      <c r="AQ154" s="70" t="s">
        <v>133</v>
      </c>
      <c r="AV154" s="34">
        <f>AW154+AX154</f>
        <v>0</v>
      </c>
      <c r="AW154" s="34">
        <f>G154*AO154</f>
        <v>0</v>
      </c>
      <c r="AX154" s="34">
        <f>G154*AP154</f>
        <v>0</v>
      </c>
      <c r="AY154" s="70" t="s">
        <v>254</v>
      </c>
      <c r="AZ154" s="70" t="s">
        <v>349</v>
      </c>
      <c r="BA154" s="51" t="s">
        <v>288</v>
      </c>
      <c r="BC154" s="34">
        <f>AW154+AX154</f>
        <v>0</v>
      </c>
      <c r="BD154" s="34">
        <f>H154/(100-BE154)*100</f>
        <v>0</v>
      </c>
      <c r="BE154" s="34">
        <v>0</v>
      </c>
      <c r="BF154" s="34">
        <f>M154</f>
        <v>0</v>
      </c>
      <c r="BH154" s="34">
        <f>G154*AO154</f>
        <v>0</v>
      </c>
      <c r="BI154" s="34">
        <f>G154*AP154</f>
        <v>0</v>
      </c>
      <c r="BJ154" s="34">
        <f>G154*H154</f>
        <v>0</v>
      </c>
      <c r="BK154" s="34" t="s">
        <v>140</v>
      </c>
      <c r="BL154" s="34">
        <v>89</v>
      </c>
    </row>
    <row r="155" spans="1:64" x14ac:dyDescent="0.25">
      <c r="A155" s="35" t="s">
        <v>358</v>
      </c>
      <c r="B155" s="5" t="s">
        <v>96</v>
      </c>
      <c r="C155" s="5" t="s">
        <v>265</v>
      </c>
      <c r="D155" s="95" t="s">
        <v>266</v>
      </c>
      <c r="E155" s="95"/>
      <c r="F155" s="5" t="s">
        <v>136</v>
      </c>
      <c r="G155" s="34">
        <v>179</v>
      </c>
      <c r="H155" s="34"/>
      <c r="I155" s="34">
        <f>G155*AO155</f>
        <v>0</v>
      </c>
      <c r="J155" s="34">
        <f>G155*AP155</f>
        <v>0</v>
      </c>
      <c r="K155" s="34">
        <f>G155*H155</f>
        <v>0</v>
      </c>
      <c r="L155" s="34">
        <v>0</v>
      </c>
      <c r="M155" s="34">
        <f>G155*L155</f>
        <v>0</v>
      </c>
      <c r="N155" s="69" t="s">
        <v>159</v>
      </c>
      <c r="O155" s="4"/>
      <c r="Z155" s="34">
        <f>IF(AQ155="5",BJ155,0)</f>
        <v>0</v>
      </c>
      <c r="AB155" s="34">
        <f>IF(AQ155="1",BH155,0)</f>
        <v>0</v>
      </c>
      <c r="AC155" s="34">
        <f>IF(AQ155="1",BI155,0)</f>
        <v>0</v>
      </c>
      <c r="AD155" s="34">
        <f>IF(AQ155="7",BH155,0)</f>
        <v>0</v>
      </c>
      <c r="AE155" s="34">
        <f>IF(AQ155="7",BI155,0)</f>
        <v>0</v>
      </c>
      <c r="AF155" s="34">
        <f>IF(AQ155="2",BH155,0)</f>
        <v>0</v>
      </c>
      <c r="AG155" s="34">
        <f>IF(AQ155="2",BI155,0)</f>
        <v>0</v>
      </c>
      <c r="AH155" s="34">
        <f>IF(AQ155="0",BJ155,0)</f>
        <v>0</v>
      </c>
      <c r="AI155" s="51" t="s">
        <v>96</v>
      </c>
      <c r="AJ155" s="34">
        <f>IF(AN155=0,K155,0)</f>
        <v>0</v>
      </c>
      <c r="AK155" s="34">
        <f>IF(AN155=15,K155,0)</f>
        <v>0</v>
      </c>
      <c r="AL155" s="34">
        <f>IF(AN155=21,K155,0)</f>
        <v>0</v>
      </c>
      <c r="AN155" s="34">
        <v>21</v>
      </c>
      <c r="AO155" s="34">
        <f>H155*0.0243243243243243</f>
        <v>0</v>
      </c>
      <c r="AP155" s="34">
        <f>H155*(1-0.0243243243243243)</f>
        <v>0</v>
      </c>
      <c r="AQ155" s="70" t="s">
        <v>133</v>
      </c>
      <c r="AV155" s="34">
        <f>AW155+AX155</f>
        <v>0</v>
      </c>
      <c r="AW155" s="34">
        <f>G155*AO155</f>
        <v>0</v>
      </c>
      <c r="AX155" s="34">
        <f>G155*AP155</f>
        <v>0</v>
      </c>
      <c r="AY155" s="70" t="s">
        <v>254</v>
      </c>
      <c r="AZ155" s="70" t="s">
        <v>349</v>
      </c>
      <c r="BA155" s="51" t="s">
        <v>288</v>
      </c>
      <c r="BC155" s="34">
        <f>AW155+AX155</f>
        <v>0</v>
      </c>
      <c r="BD155" s="34">
        <f>H155/(100-BE155)*100</f>
        <v>0</v>
      </c>
      <c r="BE155" s="34">
        <v>0</v>
      </c>
      <c r="BF155" s="34">
        <f>M155</f>
        <v>0</v>
      </c>
      <c r="BH155" s="34">
        <f>G155*AO155</f>
        <v>0</v>
      </c>
      <c r="BI155" s="34">
        <f>G155*AP155</f>
        <v>0</v>
      </c>
      <c r="BJ155" s="34">
        <f>G155*H155</f>
        <v>0</v>
      </c>
      <c r="BK155" s="34" t="s">
        <v>140</v>
      </c>
      <c r="BL155" s="34">
        <v>89</v>
      </c>
    </row>
    <row r="156" spans="1:64" x14ac:dyDescent="0.25">
      <c r="A156" s="35" t="s">
        <v>359</v>
      </c>
      <c r="B156" s="5" t="s">
        <v>96</v>
      </c>
      <c r="C156" s="5" t="s">
        <v>268</v>
      </c>
      <c r="D156" s="95" t="s">
        <v>269</v>
      </c>
      <c r="E156" s="95"/>
      <c r="F156" s="5" t="s">
        <v>136</v>
      </c>
      <c r="G156" s="34">
        <v>179</v>
      </c>
      <c r="H156" s="34"/>
      <c r="I156" s="34">
        <f>G156*AO156</f>
        <v>0</v>
      </c>
      <c r="J156" s="34">
        <f>G156*AP156</f>
        <v>0</v>
      </c>
      <c r="K156" s="34">
        <f>G156*H156</f>
        <v>0</v>
      </c>
      <c r="L156" s="34">
        <v>0</v>
      </c>
      <c r="M156" s="34">
        <f>G156*L156</f>
        <v>0</v>
      </c>
      <c r="N156" s="69" t="s">
        <v>159</v>
      </c>
      <c r="O156" s="4"/>
      <c r="Z156" s="34">
        <f>IF(AQ156="5",BJ156,0)</f>
        <v>0</v>
      </c>
      <c r="AB156" s="34">
        <f>IF(AQ156="1",BH156,0)</f>
        <v>0</v>
      </c>
      <c r="AC156" s="34">
        <f>IF(AQ156="1",BI156,0)</f>
        <v>0</v>
      </c>
      <c r="AD156" s="34">
        <f>IF(AQ156="7",BH156,0)</f>
        <v>0</v>
      </c>
      <c r="AE156" s="34">
        <f>IF(AQ156="7",BI156,0)</f>
        <v>0</v>
      </c>
      <c r="AF156" s="34">
        <f>IF(AQ156="2",BH156,0)</f>
        <v>0</v>
      </c>
      <c r="AG156" s="34">
        <f>IF(AQ156="2",BI156,0)</f>
        <v>0</v>
      </c>
      <c r="AH156" s="34">
        <f>IF(AQ156="0",BJ156,0)</f>
        <v>0</v>
      </c>
      <c r="AI156" s="51" t="s">
        <v>96</v>
      </c>
      <c r="AJ156" s="34">
        <f>IF(AN156=0,K156,0)</f>
        <v>0</v>
      </c>
      <c r="AK156" s="34">
        <f>IF(AN156=15,K156,0)</f>
        <v>0</v>
      </c>
      <c r="AL156" s="34">
        <f>IF(AN156=21,K156,0)</f>
        <v>0</v>
      </c>
      <c r="AN156" s="34">
        <v>21</v>
      </c>
      <c r="AO156" s="34">
        <f>H156*0.0248826291079812</f>
        <v>0</v>
      </c>
      <c r="AP156" s="34">
        <f>H156*(1-0.0248826291079812)</f>
        <v>0</v>
      </c>
      <c r="AQ156" s="70" t="s">
        <v>133</v>
      </c>
      <c r="AV156" s="34">
        <f>AW156+AX156</f>
        <v>0</v>
      </c>
      <c r="AW156" s="34">
        <f>G156*AO156</f>
        <v>0</v>
      </c>
      <c r="AX156" s="34">
        <f>G156*AP156</f>
        <v>0</v>
      </c>
      <c r="AY156" s="70" t="s">
        <v>254</v>
      </c>
      <c r="AZ156" s="70" t="s">
        <v>349</v>
      </c>
      <c r="BA156" s="51" t="s">
        <v>288</v>
      </c>
      <c r="BC156" s="34">
        <f>AW156+AX156</f>
        <v>0</v>
      </c>
      <c r="BD156" s="34">
        <f>H156/(100-BE156)*100</f>
        <v>0</v>
      </c>
      <c r="BE156" s="34">
        <v>0</v>
      </c>
      <c r="BF156" s="34">
        <f>M156</f>
        <v>0</v>
      </c>
      <c r="BH156" s="34">
        <f>G156*AO156</f>
        <v>0</v>
      </c>
      <c r="BI156" s="34">
        <f>G156*AP156</f>
        <v>0</v>
      </c>
      <c r="BJ156" s="34">
        <f>G156*H156</f>
        <v>0</v>
      </c>
      <c r="BK156" s="34" t="s">
        <v>140</v>
      </c>
      <c r="BL156" s="34">
        <v>89</v>
      </c>
    </row>
    <row r="157" spans="1:64" x14ac:dyDescent="0.25">
      <c r="A157" s="64"/>
      <c r="B157" s="65" t="s">
        <v>96</v>
      </c>
      <c r="C157" s="65" t="s">
        <v>94</v>
      </c>
      <c r="D157" s="110" t="s">
        <v>95</v>
      </c>
      <c r="E157" s="110"/>
      <c r="F157" s="66" t="s">
        <v>62</v>
      </c>
      <c r="G157" s="66" t="s">
        <v>62</v>
      </c>
      <c r="H157" s="66"/>
      <c r="I157" s="67">
        <f>SUM(I158:I158)</f>
        <v>0</v>
      </c>
      <c r="J157" s="67">
        <f>SUM(J158:J158)</f>
        <v>0</v>
      </c>
      <c r="K157" s="67">
        <f>SUM(K158:K158)</f>
        <v>0</v>
      </c>
      <c r="L157" s="51"/>
      <c r="M157" s="67">
        <f>SUM(M158:M158)</f>
        <v>0</v>
      </c>
      <c r="N157" s="68"/>
      <c r="O157" s="4"/>
      <c r="AI157" s="51" t="s">
        <v>96</v>
      </c>
      <c r="AS157" s="67">
        <f>SUM(AJ158:AJ158)</f>
        <v>0</v>
      </c>
      <c r="AT157" s="67">
        <f>SUM(AK158:AK158)</f>
        <v>0</v>
      </c>
      <c r="AU157" s="67">
        <f>SUM(AL158:AL158)</f>
        <v>0</v>
      </c>
    </row>
    <row r="158" spans="1:64" x14ac:dyDescent="0.25">
      <c r="A158" s="35" t="s">
        <v>360</v>
      </c>
      <c r="B158" s="5" t="s">
        <v>96</v>
      </c>
      <c r="C158" s="5" t="s">
        <v>271</v>
      </c>
      <c r="D158" s="95" t="s">
        <v>272</v>
      </c>
      <c r="E158" s="95"/>
      <c r="F158" s="5" t="s">
        <v>136</v>
      </c>
      <c r="G158" s="34">
        <v>137.19999999999999</v>
      </c>
      <c r="H158" s="34"/>
      <c r="I158" s="34">
        <f>G158*AO158</f>
        <v>0</v>
      </c>
      <c r="J158" s="34">
        <f>G158*AP158</f>
        <v>0</v>
      </c>
      <c r="K158" s="34">
        <f>G158*H158</f>
        <v>0</v>
      </c>
      <c r="L158" s="34">
        <v>0</v>
      </c>
      <c r="M158" s="34">
        <f>G158*L158</f>
        <v>0</v>
      </c>
      <c r="N158" s="69" t="s">
        <v>159</v>
      </c>
      <c r="O158" s="4"/>
      <c r="Z158" s="34">
        <f>IF(AQ158="5",BJ158,0)</f>
        <v>0</v>
      </c>
      <c r="AB158" s="34">
        <f>IF(AQ158="1",BH158,0)</f>
        <v>0</v>
      </c>
      <c r="AC158" s="34">
        <f>IF(AQ158="1",BI158,0)</f>
        <v>0</v>
      </c>
      <c r="AD158" s="34">
        <f>IF(AQ158="7",BH158,0)</f>
        <v>0</v>
      </c>
      <c r="AE158" s="34">
        <f>IF(AQ158="7",BI158,0)</f>
        <v>0</v>
      </c>
      <c r="AF158" s="34">
        <f>IF(AQ158="2",BH158,0)</f>
        <v>0</v>
      </c>
      <c r="AG158" s="34">
        <f>IF(AQ158="2",BI158,0)</f>
        <v>0</v>
      </c>
      <c r="AH158" s="34">
        <f>IF(AQ158="0",BJ158,0)</f>
        <v>0</v>
      </c>
      <c r="AI158" s="51" t="s">
        <v>96</v>
      </c>
      <c r="AJ158" s="34">
        <f>IF(AN158=0,K158,0)</f>
        <v>0</v>
      </c>
      <c r="AK158" s="34">
        <f>IF(AN158=15,K158,0)</f>
        <v>0</v>
      </c>
      <c r="AL158" s="34">
        <f>IF(AN158=21,K158,0)</f>
        <v>0</v>
      </c>
      <c r="AN158" s="34">
        <v>21</v>
      </c>
      <c r="AO158" s="34">
        <f>H158*0.60226238874746</f>
        <v>0</v>
      </c>
      <c r="AP158" s="34">
        <f>H158*(1-0.60226238874746)</f>
        <v>0</v>
      </c>
      <c r="AQ158" s="70" t="s">
        <v>133</v>
      </c>
      <c r="AV158" s="34">
        <f>AW158+AX158</f>
        <v>0</v>
      </c>
      <c r="AW158" s="34">
        <f>G158*AO158</f>
        <v>0</v>
      </c>
      <c r="AX158" s="34">
        <f>G158*AP158</f>
        <v>0</v>
      </c>
      <c r="AY158" s="70" t="s">
        <v>273</v>
      </c>
      <c r="AZ158" s="70" t="s">
        <v>361</v>
      </c>
      <c r="BA158" s="51" t="s">
        <v>288</v>
      </c>
      <c r="BC158" s="34">
        <f>AW158+AX158</f>
        <v>0</v>
      </c>
      <c r="BD158" s="34">
        <f>H158/(100-BE158)*100</f>
        <v>0</v>
      </c>
      <c r="BE158" s="34">
        <v>0</v>
      </c>
      <c r="BF158" s="34">
        <f>M158</f>
        <v>0</v>
      </c>
      <c r="BH158" s="34">
        <f>G158*AO158</f>
        <v>0</v>
      </c>
      <c r="BI158" s="34">
        <f>G158*AP158</f>
        <v>0</v>
      </c>
      <c r="BJ158" s="34">
        <f>G158*H158</f>
        <v>0</v>
      </c>
      <c r="BK158" s="34" t="s">
        <v>140</v>
      </c>
      <c r="BL158" s="34">
        <v>91</v>
      </c>
    </row>
    <row r="159" spans="1:64" x14ac:dyDescent="0.25">
      <c r="A159" s="4"/>
      <c r="D159" s="71" t="s">
        <v>362</v>
      </c>
      <c r="E159" s="71" t="s">
        <v>163</v>
      </c>
      <c r="G159" s="72">
        <v>109.6</v>
      </c>
      <c r="N159" s="17"/>
      <c r="O159" s="4"/>
    </row>
    <row r="160" spans="1:64" x14ac:dyDescent="0.25">
      <c r="A160" s="4"/>
      <c r="D160" s="71" t="s">
        <v>363</v>
      </c>
      <c r="E160" s="71" t="s">
        <v>165</v>
      </c>
      <c r="G160" s="72">
        <v>27.6</v>
      </c>
      <c r="N160" s="17"/>
      <c r="O160" s="4"/>
    </row>
    <row r="161" spans="1:64" x14ac:dyDescent="0.25">
      <c r="A161" s="64"/>
      <c r="B161" s="65" t="s">
        <v>96</v>
      </c>
      <c r="C161" s="65"/>
      <c r="D161" s="110" t="s">
        <v>38</v>
      </c>
      <c r="E161" s="110"/>
      <c r="F161" s="66" t="s">
        <v>62</v>
      </c>
      <c r="G161" s="66" t="s">
        <v>62</v>
      </c>
      <c r="H161" s="66"/>
      <c r="I161" s="67">
        <f>SUM(I162:I162)</f>
        <v>0</v>
      </c>
      <c r="J161" s="67">
        <f>SUM(J162:J162)</f>
        <v>0</v>
      </c>
      <c r="K161" s="67">
        <f>SUM(K162:K162)</f>
        <v>0</v>
      </c>
      <c r="L161" s="51"/>
      <c r="M161" s="67">
        <f>SUM(M162:M162)</f>
        <v>48.527999999999999</v>
      </c>
      <c r="N161" s="68"/>
      <c r="O161" s="4"/>
      <c r="AI161" s="51" t="s">
        <v>96</v>
      </c>
      <c r="AS161" s="67">
        <f>SUM(AJ162:AJ162)</f>
        <v>0</v>
      </c>
      <c r="AT161" s="67">
        <f>SUM(AK162:AK162)</f>
        <v>0</v>
      </c>
      <c r="AU161" s="67">
        <f>SUM(AL162:AL162)</f>
        <v>0</v>
      </c>
    </row>
    <row r="162" spans="1:64" x14ac:dyDescent="0.25">
      <c r="A162" s="35" t="s">
        <v>13</v>
      </c>
      <c r="B162" s="5" t="s">
        <v>96</v>
      </c>
      <c r="C162" s="5" t="s">
        <v>278</v>
      </c>
      <c r="D162" s="95" t="s">
        <v>279</v>
      </c>
      <c r="E162" s="95"/>
      <c r="F162" s="5" t="s">
        <v>220</v>
      </c>
      <c r="G162" s="34">
        <v>48.527999999999999</v>
      </c>
      <c r="H162" s="34"/>
      <c r="I162" s="34">
        <f>G162*AO162</f>
        <v>0</v>
      </c>
      <c r="J162" s="34">
        <f>G162*AP162</f>
        <v>0</v>
      </c>
      <c r="K162" s="34">
        <f>G162*H162</f>
        <v>0</v>
      </c>
      <c r="L162" s="34">
        <v>1</v>
      </c>
      <c r="M162" s="34">
        <f>G162*L162</f>
        <v>48.527999999999999</v>
      </c>
      <c r="N162" s="69" t="s">
        <v>159</v>
      </c>
      <c r="O162" s="4"/>
      <c r="Z162" s="34">
        <f>IF(AQ162="5",BJ162,0)</f>
        <v>0</v>
      </c>
      <c r="AB162" s="34">
        <f>IF(AQ162="1",BH162,0)</f>
        <v>0</v>
      </c>
      <c r="AC162" s="34">
        <f>IF(AQ162="1",BI162,0)</f>
        <v>0</v>
      </c>
      <c r="AD162" s="34">
        <f>IF(AQ162="7",BH162,0)</f>
        <v>0</v>
      </c>
      <c r="AE162" s="34">
        <f>IF(AQ162="7",BI162,0)</f>
        <v>0</v>
      </c>
      <c r="AF162" s="34">
        <f>IF(AQ162="2",BH162,0)</f>
        <v>0</v>
      </c>
      <c r="AG162" s="34">
        <f>IF(AQ162="2",BI162,0)</f>
        <v>0</v>
      </c>
      <c r="AH162" s="34">
        <f>IF(AQ162="0",BJ162,0)</f>
        <v>0</v>
      </c>
      <c r="AI162" s="51" t="s">
        <v>96</v>
      </c>
      <c r="AJ162" s="34">
        <f>IF(AN162=0,K162,0)</f>
        <v>0</v>
      </c>
      <c r="AK162" s="34">
        <f>IF(AN162=15,K162,0)</f>
        <v>0</v>
      </c>
      <c r="AL162" s="34">
        <f>IF(AN162=21,K162,0)</f>
        <v>0</v>
      </c>
      <c r="AN162" s="34">
        <v>21</v>
      </c>
      <c r="AO162" s="34">
        <f>H162*1</f>
        <v>0</v>
      </c>
      <c r="AP162" s="34">
        <f>H162*(1-1)</f>
        <v>0</v>
      </c>
      <c r="AQ162" s="70" t="s">
        <v>75</v>
      </c>
      <c r="AV162" s="34">
        <f>AW162+AX162</f>
        <v>0</v>
      </c>
      <c r="AW162" s="34">
        <f>G162*AO162</f>
        <v>0</v>
      </c>
      <c r="AX162" s="34">
        <f>G162*AP162</f>
        <v>0</v>
      </c>
      <c r="AY162" s="70" t="s">
        <v>280</v>
      </c>
      <c r="AZ162" s="70" t="s">
        <v>364</v>
      </c>
      <c r="BA162" s="51" t="s">
        <v>288</v>
      </c>
      <c r="BC162" s="34">
        <f>AW162+AX162</f>
        <v>0</v>
      </c>
      <c r="BD162" s="34">
        <f>H162/(100-BE162)*100</f>
        <v>0</v>
      </c>
      <c r="BE162" s="34">
        <v>0</v>
      </c>
      <c r="BF162" s="34">
        <f>M162</f>
        <v>48.527999999999999</v>
      </c>
      <c r="BH162" s="34">
        <f>G162*AO162</f>
        <v>0</v>
      </c>
      <c r="BI162" s="34">
        <f>G162*AP162</f>
        <v>0</v>
      </c>
      <c r="BJ162" s="34">
        <f>G162*H162</f>
        <v>0</v>
      </c>
      <c r="BK162" s="34" t="s">
        <v>282</v>
      </c>
      <c r="BL162" s="34"/>
    </row>
    <row r="163" spans="1:64" x14ac:dyDescent="0.25">
      <c r="A163" s="4"/>
      <c r="D163" s="71" t="s">
        <v>365</v>
      </c>
      <c r="E163" s="71" t="s">
        <v>203</v>
      </c>
      <c r="G163" s="72">
        <v>38.880000000000003</v>
      </c>
      <c r="N163" s="17"/>
      <c r="O163" s="4"/>
    </row>
    <row r="164" spans="1:64" x14ac:dyDescent="0.25">
      <c r="A164" s="19"/>
      <c r="B164" s="3"/>
      <c r="C164" s="3"/>
      <c r="D164" s="77" t="s">
        <v>366</v>
      </c>
      <c r="E164" s="77" t="s">
        <v>205</v>
      </c>
      <c r="F164" s="3"/>
      <c r="G164" s="78">
        <v>9.6479999999999997</v>
      </c>
      <c r="H164" s="3"/>
      <c r="I164" s="3"/>
      <c r="J164" s="3"/>
      <c r="K164" s="3"/>
      <c r="L164" s="3"/>
      <c r="M164" s="3"/>
      <c r="N164" s="79"/>
      <c r="O164" s="4"/>
    </row>
    <row r="165" spans="1:64" x14ac:dyDescent="0.25">
      <c r="A165" s="13"/>
      <c r="B165" s="13"/>
      <c r="C165" s="13"/>
      <c r="D165" s="13"/>
      <c r="E165" s="13"/>
      <c r="F165" s="13"/>
      <c r="G165" s="13"/>
      <c r="H165" s="13"/>
      <c r="I165" s="111" t="s">
        <v>98</v>
      </c>
      <c r="J165" s="111"/>
      <c r="K165" s="45">
        <f>K13+K19+K29+K36+K45+K56+K64+K71+K73+K80+K84+K91+K100+K110+K116+K123+K133+K139+K146+K151+K157+K161</f>
        <v>0</v>
      </c>
      <c r="L165" s="13"/>
      <c r="M165" s="13"/>
      <c r="N165" s="13"/>
    </row>
    <row r="166" spans="1:64" ht="11.25" customHeight="1" x14ac:dyDescent="0.25">
      <c r="A166" s="80" t="s">
        <v>58</v>
      </c>
    </row>
    <row r="167" spans="1:64" ht="12.75" customHeight="1" x14ac:dyDescent="0.25">
      <c r="A167" s="81" t="s">
        <v>59</v>
      </c>
      <c r="B167" s="81"/>
      <c r="C167" s="81"/>
      <c r="D167" s="81"/>
      <c r="E167" s="81"/>
      <c r="F167" s="81"/>
      <c r="G167" s="81"/>
      <c r="H167" s="81"/>
      <c r="I167" s="81"/>
      <c r="J167" s="81"/>
      <c r="K167" s="81"/>
      <c r="L167" s="81"/>
      <c r="M167" s="81"/>
      <c r="N167" s="81"/>
    </row>
  </sheetData>
  <sheetProtection selectLockedCells="1" selectUnlockedCells="1"/>
  <mergeCells count="119">
    <mergeCell ref="A1:N1"/>
    <mergeCell ref="A2:C3"/>
    <mergeCell ref="D2:E3"/>
    <mergeCell ref="F2:G3"/>
    <mergeCell ref="H2:H3"/>
    <mergeCell ref="I2:I3"/>
    <mergeCell ref="J2:N3"/>
    <mergeCell ref="A4:C5"/>
    <mergeCell ref="D4:E5"/>
    <mergeCell ref="F4:G5"/>
    <mergeCell ref="H4:H5"/>
    <mergeCell ref="I4:I5"/>
    <mergeCell ref="J4:N5"/>
    <mergeCell ref="A6:C7"/>
    <mergeCell ref="D6:E7"/>
    <mergeCell ref="F6:G7"/>
    <mergeCell ref="H6:H7"/>
    <mergeCell ref="I6:I7"/>
    <mergeCell ref="J6:N7"/>
    <mergeCell ref="A8:C9"/>
    <mergeCell ref="D8:E9"/>
    <mergeCell ref="F8:G9"/>
    <mergeCell ref="H8:H9"/>
    <mergeCell ref="I8:I9"/>
    <mergeCell ref="J8:N9"/>
    <mergeCell ref="D10:E10"/>
    <mergeCell ref="I10:K10"/>
    <mergeCell ref="L10:M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3:E23"/>
    <mergeCell ref="D26:E26"/>
    <mergeCell ref="D29:E29"/>
    <mergeCell ref="D30:E30"/>
    <mergeCell ref="D35:E35"/>
    <mergeCell ref="D36:E36"/>
    <mergeCell ref="D37:E37"/>
    <mergeCell ref="D40:E40"/>
    <mergeCell ref="D45:E45"/>
    <mergeCell ref="D46:E46"/>
    <mergeCell ref="D51:E51"/>
    <mergeCell ref="D52:E52"/>
    <mergeCell ref="D54:E54"/>
    <mergeCell ref="D56:E56"/>
    <mergeCell ref="D57:E57"/>
    <mergeCell ref="D59:E59"/>
    <mergeCell ref="D61:E61"/>
    <mergeCell ref="D64:E64"/>
    <mergeCell ref="D65:E65"/>
    <mergeCell ref="D68:E68"/>
    <mergeCell ref="D71:E71"/>
    <mergeCell ref="D72:E72"/>
    <mergeCell ref="D73:E73"/>
    <mergeCell ref="D74:E74"/>
    <mergeCell ref="D75:E75"/>
    <mergeCell ref="D76:E76"/>
    <mergeCell ref="D77:E77"/>
    <mergeCell ref="D78:E78"/>
    <mergeCell ref="D79:E79"/>
    <mergeCell ref="D80:E80"/>
    <mergeCell ref="D81:E81"/>
    <mergeCell ref="D84:E84"/>
    <mergeCell ref="D85:E85"/>
    <mergeCell ref="D90:E90"/>
    <mergeCell ref="D91:E91"/>
    <mergeCell ref="D92:E92"/>
    <mergeCell ref="D93:E93"/>
    <mergeCell ref="D94:E94"/>
    <mergeCell ref="D95:E95"/>
    <mergeCell ref="D96:E96"/>
    <mergeCell ref="D97:E97"/>
    <mergeCell ref="D98:E98"/>
    <mergeCell ref="D99:E99"/>
    <mergeCell ref="D100:E100"/>
    <mergeCell ref="D101:E101"/>
    <mergeCell ref="D104:E104"/>
    <mergeCell ref="D107:E107"/>
    <mergeCell ref="D110:E110"/>
    <mergeCell ref="D111:E111"/>
    <mergeCell ref="D115:E115"/>
    <mergeCell ref="D116:E116"/>
    <mergeCell ref="D117:E117"/>
    <mergeCell ref="D119:E119"/>
    <mergeCell ref="D123:E123"/>
    <mergeCell ref="D124:E124"/>
    <mergeCell ref="D128:E128"/>
    <mergeCell ref="D129:E129"/>
    <mergeCell ref="D131:E131"/>
    <mergeCell ref="D133:E133"/>
    <mergeCell ref="D134:E134"/>
    <mergeCell ref="D136:E136"/>
    <mergeCell ref="D139:E139"/>
    <mergeCell ref="D140:E140"/>
    <mergeCell ref="D143:E143"/>
    <mergeCell ref="D146:E146"/>
    <mergeCell ref="D147:E147"/>
    <mergeCell ref="D148:E148"/>
    <mergeCell ref="D149:E149"/>
    <mergeCell ref="D150:E150"/>
    <mergeCell ref="D151:E151"/>
    <mergeCell ref="D152:E152"/>
    <mergeCell ref="D161:E161"/>
    <mergeCell ref="D162:E162"/>
    <mergeCell ref="I165:J165"/>
    <mergeCell ref="A167:N167"/>
    <mergeCell ref="D153:E153"/>
    <mergeCell ref="D154:E154"/>
    <mergeCell ref="D155:E155"/>
    <mergeCell ref="D156:E156"/>
    <mergeCell ref="D157:E157"/>
    <mergeCell ref="D158:E158"/>
  </mergeCells>
  <pageMargins left="0.39374999999999999" right="0.39374999999999999" top="0.59097222222222223" bottom="0.59097222222222223" header="0.51180555555555551" footer="0.51180555555555551"/>
  <pageSetup paperSize="9" firstPageNumber="0" fitToHeight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Krycí list rozpočtu</vt:lpstr>
      <vt:lpstr>Stavební rozpočet - součet</vt:lpstr>
      <vt:lpstr>Stavební rozpočet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Sedlář Oto, Ing.</dc:creator>
  <cp:lastModifiedBy>Hýblová Iveta, Bc.</cp:lastModifiedBy>
  <dcterms:created xsi:type="dcterms:W3CDTF">2021-12-14T06:56:35Z</dcterms:created>
  <dcterms:modified xsi:type="dcterms:W3CDTF">2022-03-07T12:55:02Z</dcterms:modified>
</cp:coreProperties>
</file>