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1950" yWindow="1950" windowWidth="21600" windowHeight="11385" activeTab="0"/>
  </bookViews>
  <sheets>
    <sheet name="Rekapitulace stavby" sheetId="1" r:id="rId1"/>
    <sheet name="SO 001 - Příprava území, ..." sheetId="2" r:id="rId2"/>
    <sheet name="SO 101 - Chodník, sjezdy ..." sheetId="3" r:id="rId3"/>
    <sheet name="SO 103 - Plocha stávající..." sheetId="4" r:id="rId4"/>
    <sheet name="SO 191 - Dopravní značení..." sheetId="5" r:id="rId5"/>
    <sheet name="SO 192 - Dopravní značení..." sheetId="6" r:id="rId6"/>
    <sheet name="SO 801 - Sadové úpravy, j..." sheetId="7" r:id="rId7"/>
    <sheet name="1000 - Ostatní náklady" sheetId="8" r:id="rId8"/>
    <sheet name="1020 - VRN" sheetId="9" r:id="rId9"/>
  </sheets>
  <definedNames>
    <definedName name="_xlnm._FilterDatabase" localSheetId="7" hidden="1">'1000 - Ostatní náklady'!$C$117:$K$150</definedName>
    <definedName name="_xlnm._FilterDatabase" localSheetId="8" hidden="1">'1020 - VRN'!$C$117:$K$122</definedName>
    <definedName name="_xlnm._FilterDatabase" localSheetId="1" hidden="1">'SO 001 - Příprava území, ...'!$C$123:$K$217</definedName>
    <definedName name="_xlnm._FilterDatabase" localSheetId="2" hidden="1">'SO 101 - Chodník, sjezdy ...'!$C$127:$K$324</definedName>
    <definedName name="_xlnm._FilterDatabase" localSheetId="3" hidden="1">'SO 103 - Plocha stávající...'!$C$123:$K$141</definedName>
    <definedName name="_xlnm._FilterDatabase" localSheetId="4" hidden="1">'SO 191 - Dopravní značení...'!$C$122:$K$135</definedName>
    <definedName name="_xlnm._FilterDatabase" localSheetId="5" hidden="1">'SO 192 - Dopravní značení...'!$C$121:$K$130</definedName>
    <definedName name="_xlnm._FilterDatabase" localSheetId="6" hidden="1">'SO 801 - Sadové úpravy, j...'!$C$123:$K$159</definedName>
    <definedName name="_xlnm.Print_Area" localSheetId="7">'1000 - Ostatní náklady'!$C$4:$J$76,'1000 - Ostatní náklady'!$C$82:$J$99,'1000 - Ostatní náklady'!$C$105:$K$150</definedName>
    <definedName name="_xlnm.Print_Area" localSheetId="8">'1020 - VRN'!$C$4:$J$76,'1020 - VRN'!$C$82:$J$99,'1020 - VRN'!$C$105:$K$122</definedName>
    <definedName name="_xlnm.Print_Area" localSheetId="0">'Rekapitulace stavby'!$D$4:$AO$76,'Rekapitulace stavby'!$C$82:$AQ$106</definedName>
    <definedName name="_xlnm.Print_Area" localSheetId="1">'SO 001 - Příprava území, ...'!$C$4:$J$76,'SO 001 - Příprava území, ...'!$C$82:$J$103,'SO 001 - Příprava území, ...'!$C$109:$K$217</definedName>
    <definedName name="_xlnm.Print_Area" localSheetId="2">'SO 101 - Chodník, sjezdy ...'!$C$4:$J$76,'SO 101 - Chodník, sjezdy ...'!$C$82:$J$107,'SO 101 - Chodník, sjezdy ...'!$C$113:$K$324</definedName>
    <definedName name="_xlnm.Print_Area" localSheetId="3">'SO 103 - Plocha stávající...'!$C$4:$J$76,'SO 103 - Plocha stávající...'!$C$82:$J$103,'SO 103 - Plocha stávající...'!$C$109:$K$141</definedName>
    <definedName name="_xlnm.Print_Area" localSheetId="4">'SO 191 - Dopravní značení...'!$C$4:$J$76,'SO 191 - Dopravní značení...'!$C$82:$J$102,'SO 191 - Dopravní značení...'!$C$108:$K$135</definedName>
    <definedName name="_xlnm.Print_Area" localSheetId="5">'SO 192 - Dopravní značení...'!$C$4:$J$76,'SO 192 - Dopravní značení...'!$C$82:$J$101,'SO 192 - Dopravní značení...'!$C$107:$K$130</definedName>
    <definedName name="_xlnm.Print_Area" localSheetId="6">'SO 801 - Sadové úpravy, j...'!$C$4:$J$76,'SO 801 - Sadové úpravy, j...'!$C$82:$J$103,'SO 801 - Sadové úpravy, j...'!$C$109:$K$159</definedName>
    <definedName name="_xlnm.Print_Titles" localSheetId="0">'Rekapitulace stavby'!$92:$92</definedName>
    <definedName name="_xlnm.Print_Titles" localSheetId="3">'SO 103 - Plocha stávající...'!$123:$123</definedName>
    <definedName name="_xlnm.Print_Titles" localSheetId="4">'SO 191 - Dopravní značení...'!$122:$122</definedName>
    <definedName name="_xlnm.Print_Titles" localSheetId="5">'SO 192 - Dopravní značení...'!$121:$121</definedName>
    <definedName name="_xlnm.Print_Titles" localSheetId="7">'1000 - Ostatní náklady'!$117:$117</definedName>
    <definedName name="_xlnm.Print_Titles" localSheetId="8">'1020 - VRN'!$117:$117</definedName>
  </definedNames>
  <calcPr calcId="181029"/>
  <extLst/>
</workbook>
</file>

<file path=xl/sharedStrings.xml><?xml version="1.0" encoding="utf-8"?>
<sst xmlns="http://schemas.openxmlformats.org/spreadsheetml/2006/main" count="5229" uniqueCount="626">
  <si>
    <t>Export Komplet</t>
  </si>
  <si>
    <t/>
  </si>
  <si>
    <t>2.0</t>
  </si>
  <si>
    <t>ZAMOK</t>
  </si>
  <si>
    <t>False</t>
  </si>
  <si>
    <t>{9c47dbb4-fc5a-4b7d-abba-b169ff620d20}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</si>
  <si>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</si>
  <si>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</si>
  <si>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</si>
  <si>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</si>
  <si>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</si>
  <si>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</si>
  <si>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</si>
  <si>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</si>
  <si>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</si>
  <si>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</si>
  <si>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</si>
  <si>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stávajícího chodníku na ul. Hrabenovská, Šumperk</t>
  </si>
  <si>
    <t>KSO:</t>
  </si>
  <si>
    <t>CC-CZ:</t>
  </si>
  <si>
    <t>Místo:</t>
  </si>
  <si>
    <t>Šumperk</t>
  </si>
  <si>
    <t>Datum:</t>
  </si>
  <si>
    <t>16. 4. 2022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</si>
  <si>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</si>
  <si>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</si>
  <si>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</si>
  <si>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</si>
  <si>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</si>
  <si>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</si>
  <si>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</si>
  <si>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</si>
  <si>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</si>
  <si>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</si>
  <si>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</si>
  <si>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</si>
  <si>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</si>
  <si>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</si>
  <si>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</si>
  <si>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</si>
  <si>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</si>
  <si>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</si>
  <si>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</si>
  <si>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</si>
  <si>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</si>
  <si>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</si>
  <si>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</si>
  <si>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</si>
  <si>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</si>
  <si>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</si>
  <si>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</si>
  <si>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</si>
  <si>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</si>
  <si>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</si>
  <si>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</si>
  <si>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</si>
  <si>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</si>
  <si>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</si>
  <si>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</si>
  <si>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</si>
  <si>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</si>
  <si>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</si>
  <si>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</si>
  <si>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</si>
  <si>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</si>
  <si>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</si>
  <si>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</si>
  <si>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</si>
  <si>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</si>
  <si>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</si>
  <si>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</si>
  <si>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</si>
  <si>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</si>
  <si>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</si>
  <si>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</si>
  <si>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</si>
  <si>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</si>
  <si>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</si>
  <si>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000</t>
  </si>
  <si>
    <t>Demolice, příprava území, provizorní objekty</t>
  </si>
  <si>
    <t>STA</t>
  </si>
  <si>
    <t>1</t>
  </si>
  <si>
    <t>{13de857a-39f2-46bf-8934-dae5f95153a2}</t>
  </si>
  <si>
    <t>2</t>
  </si>
  <si>
    <t>/</t>
  </si>
  <si>
    <t>SO 001</t>
  </si>
  <si>
    <t>Příprava území, demolice</t>
  </si>
  <si>
    <t>Soupis</t>
  </si>
  <si>
    <t>{bd6e8d06-4de2-41b9-9107-a6f9477c7e0d}</t>
  </si>
  <si>
    <t>100</t>
  </si>
  <si>
    <t>Pozemní komunikace</t>
  </si>
  <si>
    <t>{f5ee4d55-611a-42b9-a606-9fbc1a7cfa31}</t>
  </si>
  <si>
    <t>SO 101</t>
  </si>
  <si>
    <t>Chodník, sjezdy - součást profilu chodníku+ SO 102- sjezdy- mimo profil chodníku</t>
  </si>
  <si>
    <t>{eaceb7c0-bde7-4cb8-aa5b-4031b847207f}</t>
  </si>
  <si>
    <t>SO 103</t>
  </si>
  <si>
    <t>Plocha stávající vozovky - výměna obrusné vrstvy</t>
  </si>
  <si>
    <t>{ce3f4c86-1c7f-4e12-9db8-6d48682f4e8c}</t>
  </si>
  <si>
    <t>SO 191</t>
  </si>
  <si>
    <t>Dopravní značení trvalé</t>
  </si>
  <si>
    <t>{adc78313-6a4d-4b6c-9724-1f7469e014d2}</t>
  </si>
  <si>
    <t>SO 192</t>
  </si>
  <si>
    <t>Dopravní značení provizorní - DIO</t>
  </si>
  <si>
    <t>{bf6d4391-a6fa-42dc-a263-5f28d1dd77fd}</t>
  </si>
  <si>
    <t>800</t>
  </si>
  <si>
    <t>Sadové úpravy, jemné terénní úpravy a rekultivace</t>
  </si>
  <si>
    <t>{a1250a10-7f66-4f45-a842-97c8f31dce03}</t>
  </si>
  <si>
    <t>SO 801</t>
  </si>
  <si>
    <t>{f43594ea-1a6f-4009-897c-ae658ad4bd0a}</t>
  </si>
  <si>
    <t>1000</t>
  </si>
  <si>
    <t>Ostatní náklady</t>
  </si>
  <si>
    <t>{1259bd58-a795-46a9-ba3a-a93fa7acb2b5}</t>
  </si>
  <si>
    <t>1020</t>
  </si>
  <si>
    <t>VRN</t>
  </si>
  <si>
    <t>{fb856c64-2b40-499c-8c3c-37e5ceb6156a}</t>
  </si>
  <si>
    <t>KRYCÍ LIST SOUPISU PRACÍ</t>
  </si>
  <si>
    <t>Objekt:</t>
  </si>
  <si>
    <t>000 - Demolice, příprava území, provizorní objekty</t>
  </si>
  <si>
    <t>Soupis:</t>
  </si>
  <si>
    <t>SO 001 - Příprava území, demolice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</si>
  <si>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</si>
  <si>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</si>
  <si>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</si>
  <si>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</si>
  <si>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</si>
  <si>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</si>
  <si>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</si>
  <si>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</si>
  <si>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</si>
  <si>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</si>
  <si>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</si>
  <si>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</si>
  <si>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</si>
  <si>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</si>
  <si>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</si>
  <si>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</si>
  <si>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</si>
  <si>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</si>
  <si>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</si>
  <si>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</si>
  <si>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</si>
  <si>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</si>
  <si>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</si>
  <si>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</si>
  <si>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</si>
  <si>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</si>
  <si>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</si>
  <si>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113106132</t>
  </si>
  <si>
    <t>Rozebrání dlažeb z betonových nebo kamenných dlaždic komunikací pro pěší strojně pl do 50 m2</t>
  </si>
  <si>
    <t>m2</t>
  </si>
  <si>
    <t>CS ÚRS 2019 01</t>
  </si>
  <si>
    <t>4</t>
  </si>
  <si>
    <t>-1559487037</t>
  </si>
  <si>
    <t>VV</t>
  </si>
  <si>
    <t>"  původní skladby sjezdu - betonová dlažba 50/50cm"</t>
  </si>
  <si>
    <t>16</t>
  </si>
  <si>
    <t>20</t>
  </si>
  <si>
    <t>" původní betonová dlažba 30/30cm"</t>
  </si>
  <si>
    <t>Součet</t>
  </si>
  <si>
    <t>113106142</t>
  </si>
  <si>
    <t>Rozebrání dlažeb z betonových nebo kamenných dlaždic komunikací pro pěší strojně pl přes 50 m2</t>
  </si>
  <si>
    <t>495479295</t>
  </si>
  <si>
    <t>"  původní skladby chodníků - betonová dlažba"</t>
  </si>
  <si>
    <t>161</t>
  </si>
  <si>
    <t>3</t>
  </si>
  <si>
    <t>113106148</t>
  </si>
  <si>
    <t>Rozebrání dlažeb z betonových dlaždic komunikací do betonu strojně pl přes 50 m2</t>
  </si>
  <si>
    <t>-935772705</t>
  </si>
  <si>
    <t>" betová přídlažba"</t>
  </si>
  <si>
    <t>102</t>
  </si>
  <si>
    <t>113107163</t>
  </si>
  <si>
    <t>Odstranění podkladu z kameniva drceného tl 300 mm strojně pl přes 50 do 200 m2</t>
  </si>
  <si>
    <t>1937868422</t>
  </si>
  <si>
    <t>" původní skladba chodníku"</t>
  </si>
  <si>
    <t>(161*1,05)</t>
  </si>
  <si>
    <t>5</t>
  </si>
  <si>
    <t>113107323</t>
  </si>
  <si>
    <t>Odstranění podkladu z kameniva drceného tl 300 mm strojně pl do 50 m2</t>
  </si>
  <si>
    <t>-683311086</t>
  </si>
  <si>
    <t>" původní skladba sjezdu"</t>
  </si>
  <si>
    <t>(16*1,05)</t>
  </si>
  <si>
    <t>(20*1,05)</t>
  </si>
  <si>
    <t>6</t>
  </si>
  <si>
    <t>113154123</t>
  </si>
  <si>
    <t>Frézování živičného krytu tl 50 mm pruh š 1 m pl do 500 m2 bez překážek v trase</t>
  </si>
  <si>
    <t>-299948445</t>
  </si>
  <si>
    <t>" původní živičná vozovka- pruh kolem nové obruby"</t>
  </si>
  <si>
    <t>7</t>
  </si>
  <si>
    <t>113202111</t>
  </si>
  <si>
    <t>Vytrhání obrub krajníků obrubníků stojatých</t>
  </si>
  <si>
    <t>m</t>
  </si>
  <si>
    <t>CS ÚRS 2022 01</t>
  </si>
  <si>
    <t>1990605172</t>
  </si>
  <si>
    <t>" silniční obrubník"</t>
  </si>
  <si>
    <t>8</t>
  </si>
  <si>
    <t>113204111</t>
  </si>
  <si>
    <t>Vytrhání obrub záhonových</t>
  </si>
  <si>
    <t>1422153437</t>
  </si>
  <si>
    <t>" zahradní obrubník"</t>
  </si>
  <si>
    <t>112</t>
  </si>
  <si>
    <t>9</t>
  </si>
  <si>
    <t>Ostatní konstrukce a práce-bourání</t>
  </si>
  <si>
    <t>919735111</t>
  </si>
  <si>
    <t>Řezání stávajícího živičného krytu hl do 50 mm</t>
  </si>
  <si>
    <t>1407056786</t>
  </si>
  <si>
    <t>" řezání živičného krytu"</t>
  </si>
  <si>
    <t>997</t>
  </si>
  <si>
    <t>Přesun sutě</t>
  </si>
  <si>
    <t>10</t>
  </si>
  <si>
    <t>997221551</t>
  </si>
  <si>
    <t>Vodorovná doprava suti ze sypkých materiálů do 1 km</t>
  </si>
  <si>
    <t>t</t>
  </si>
  <si>
    <t>1598165818</t>
  </si>
  <si>
    <t>" kamenivo"</t>
  </si>
  <si>
    <t>(74,382+16,632)</t>
  </si>
  <si>
    <t>" frézovaná živice"</t>
  </si>
  <si>
    <t>13,056</t>
  </si>
  <si>
    <t>11</t>
  </si>
  <si>
    <t>997221559</t>
  </si>
  <si>
    <t>Příplatek ZKD 1 km u vodorovné dopravy suti ze sypkých materiálů</t>
  </si>
  <si>
    <t>1922616717</t>
  </si>
  <si>
    <t>(74,382+16,632)*7</t>
  </si>
  <si>
    <t>13,056*7</t>
  </si>
  <si>
    <t>12</t>
  </si>
  <si>
    <t>997221561</t>
  </si>
  <si>
    <t>Vodorovná doprava suti z kusových materiálů do 1 km</t>
  </si>
  <si>
    <t>381948303</t>
  </si>
  <si>
    <t xml:space="preserve">" betonová dlažba" </t>
  </si>
  <si>
    <t>(13,26+41,055+26,01)</t>
  </si>
  <si>
    <t>" betonové obrubníky "</t>
  </si>
  <si>
    <t>(20,91+4,48)</t>
  </si>
  <si>
    <t>13</t>
  </si>
  <si>
    <t>997221569</t>
  </si>
  <si>
    <t>Příplatek ZKD 1 km u vodorovné dopravy suti z kusových materiálů</t>
  </si>
  <si>
    <t>-1733183736</t>
  </si>
  <si>
    <t>(13,26+41,055+26,01)*7</t>
  </si>
  <si>
    <t>(20,91+4,48)*7</t>
  </si>
  <si>
    <t>14</t>
  </si>
  <si>
    <t>997221611</t>
  </si>
  <si>
    <t>Nakládání suti na dopravní prostředky pro vodorovnou dopravu</t>
  </si>
  <si>
    <t>-101641217</t>
  </si>
  <si>
    <t>997221815</t>
  </si>
  <si>
    <t>Poplatek za uložení na skládce (skládkovné) stavebního odpadu betonového kód odpadu 170 101</t>
  </si>
  <si>
    <t>1389326327</t>
  </si>
  <si>
    <t>997221855</t>
  </si>
  <si>
    <t>Poplatek za uložení odpadu z kameniva na skládce (skládkovné)</t>
  </si>
  <si>
    <t>1078825957</t>
  </si>
  <si>
    <t>17</t>
  </si>
  <si>
    <t>997221858.1</t>
  </si>
  <si>
    <t xml:space="preserve">Uložení sutě na skládce </t>
  </si>
  <si>
    <t>1045883238</t>
  </si>
  <si>
    <t>" skládkovné dle  vyhlášky 130/2019 se neuplatňuje- asfaltová směs přestává být odpadem"</t>
  </si>
  <si>
    <t>100 - Pozemní komunikace</t>
  </si>
  <si>
    <t>SO 101 - Chodník, sjezdy - součást profilu chodníku+ SO 102- sjezdy- mimo profil chodníku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</si>
  <si>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</si>
  <si>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</si>
  <si>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</si>
  <si>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</si>
  <si>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998 - Přesun hmot</t>
  </si>
  <si>
    <t>131203101</t>
  </si>
  <si>
    <t>Hloubení jam ručním nebo pneum nářadím v soudržných horninách tř. 3</t>
  </si>
  <si>
    <t>m3</t>
  </si>
  <si>
    <t>868143094</t>
  </si>
  <si>
    <t>"  pro novou kanalizační vpusť "</t>
  </si>
  <si>
    <t>(3,14*0,6*0,6)*1,5*3</t>
  </si>
  <si>
    <t>131203109</t>
  </si>
  <si>
    <t>Příplatek za lepivost u hloubení jam ručním nebo pneum nářadím v hornině tř. 3</t>
  </si>
  <si>
    <t>-851187346</t>
  </si>
  <si>
    <t>5,087*0,5</t>
  </si>
  <si>
    <t>132201101</t>
  </si>
  <si>
    <t>Hloubení rýh š do 600 mm v hornině tř. 3 objemu do 100 m3</t>
  </si>
  <si>
    <t>-1759161973</t>
  </si>
  <si>
    <t>"hloubení rýh pro kanalizační přípojky DN 150"</t>
  </si>
  <si>
    <t>(6*0,6)*1,3</t>
  </si>
  <si>
    <t>132201109</t>
  </si>
  <si>
    <t>Příplatek za lepivost k hloubení rýh š do 600 mm v hornině tř. 3</t>
  </si>
  <si>
    <t>1631830608</t>
  </si>
  <si>
    <t>4,68*0,5</t>
  </si>
  <si>
    <t>162601102</t>
  </si>
  <si>
    <t>Vodorovné přemístění do 5000 m výkopku/sypaniny z horniny tř. 1 až 4</t>
  </si>
  <si>
    <t>-680022835</t>
  </si>
  <si>
    <t>" dovoz zeminy na úpravu kolem živice"</t>
  </si>
  <si>
    <t>(150*0,3)*0,1</t>
  </si>
  <si>
    <t>162701103</t>
  </si>
  <si>
    <t>Vodorovné přemístění do 8000 m výkopku/sypaniny z horniny tř. 1 až 4</t>
  </si>
  <si>
    <t>2086690783</t>
  </si>
  <si>
    <t>" odvoz přebytečného výkopku nakládku"</t>
  </si>
  <si>
    <t>4,68</t>
  </si>
  <si>
    <t>171201201</t>
  </si>
  <si>
    <t>Uložení sypaniny na skládky</t>
  </si>
  <si>
    <t>-885409373</t>
  </si>
  <si>
    <t>" odvoz přebytečného výkopku na skládku"</t>
  </si>
  <si>
    <t>171201211</t>
  </si>
  <si>
    <t>Poplatek za uložení stavebního odpadu - zeminy a kameniva na skládce</t>
  </si>
  <si>
    <t>1257057037</t>
  </si>
  <si>
    <t>4,68*1,8</t>
  </si>
  <si>
    <t>174101101</t>
  </si>
  <si>
    <t>Zásyp jam, šachet rýh nebo kolem objektů sypaninou se zhutněním</t>
  </si>
  <si>
    <t>118016040</t>
  </si>
  <si>
    <t>"  pro novou kanalizační kontrolní šachtu "</t>
  </si>
  <si>
    <t>(3,14*0,6*0,6)*1,5</t>
  </si>
  <si>
    <t>-(3,14*0,25*0,25)*1,5</t>
  </si>
  <si>
    <t>-1622411326</t>
  </si>
  <si>
    <t>"zásyp rýh pro kanalizační přípojky DN 150"</t>
  </si>
  <si>
    <t>(6*0,6)*0,45</t>
  </si>
  <si>
    <t>M</t>
  </si>
  <si>
    <t>58343959</t>
  </si>
  <si>
    <t>kamenivo drcené hrubé frakce 32/63</t>
  </si>
  <si>
    <t>-1543946354</t>
  </si>
  <si>
    <t>(6*0,6)*0,45*1,96</t>
  </si>
  <si>
    <t>175111101</t>
  </si>
  <si>
    <t>Obsypání potrubí ručně sypaninou bez prohození sítem, uloženou do 3 m</t>
  </si>
  <si>
    <t>-1239014580</t>
  </si>
  <si>
    <t>" obsyp a zásyp kanalizačních přípojek štěrkopískem DN 150"</t>
  </si>
  <si>
    <t>-(3,14*0,075*0,075)*6</t>
  </si>
  <si>
    <t>58337344</t>
  </si>
  <si>
    <t>štěrkopísek frakce 0/32</t>
  </si>
  <si>
    <t>-239010076</t>
  </si>
  <si>
    <t>(6*0,6)*0,45*2,02</t>
  </si>
  <si>
    <t>-(3,14*0,075*0,075)*6*2,02</t>
  </si>
  <si>
    <t>Zakládání</t>
  </si>
  <si>
    <t>215901101</t>
  </si>
  <si>
    <t>Zhutnění podloží z hornin soudržných do 92% PS nebo nesoudržných sypkých I(d) do 0,8</t>
  </si>
  <si>
    <t>-1672671938</t>
  </si>
  <si>
    <t>" skladba nového chodníku"</t>
  </si>
  <si>
    <t>155*1,05</t>
  </si>
  <si>
    <t>" plocha varovného pásu"</t>
  </si>
  <si>
    <t>6*1,05</t>
  </si>
  <si>
    <t>" skladba sjezdů v profilu chodníku"</t>
  </si>
  <si>
    <t>16*1,05</t>
  </si>
  <si>
    <t>" skladba sjezdů mimo profilu chodníku"</t>
  </si>
  <si>
    <t>20*1,05</t>
  </si>
  <si>
    <t>Mezisoučet</t>
  </si>
  <si>
    <t>" pod novou dešťovou kanalizaci"</t>
  </si>
  <si>
    <t>(6*0,6)</t>
  </si>
  <si>
    <t>Vodorovné konstrukce</t>
  </si>
  <si>
    <t>451573111</t>
  </si>
  <si>
    <t>Lože pod potrubí otevřený výkop ze štěrkopísku</t>
  </si>
  <si>
    <t>1020170681</t>
  </si>
  <si>
    <t>" podsyp pod nové kanalizační potrubí "</t>
  </si>
  <si>
    <t>(3*0,6)*0,1*2</t>
  </si>
  <si>
    <t>452311141</t>
  </si>
  <si>
    <t>Podkladní desky z betonu prostého tř. C 16/20 otevřený výkop</t>
  </si>
  <si>
    <t>-987056228</t>
  </si>
  <si>
    <t>"  pod novou uliční vpusť "</t>
  </si>
  <si>
    <t>(0,6*0,6)*0,1*3</t>
  </si>
  <si>
    <t>452351101</t>
  </si>
  <si>
    <t>Bednění podkladních desek nebo bloků nebo sedlového lože otevřený výkop</t>
  </si>
  <si>
    <t>-185884567</t>
  </si>
  <si>
    <t>(0,6+0,6)*2*0,1*3</t>
  </si>
  <si>
    <t>Komunikace</t>
  </si>
  <si>
    <t>18</t>
  </si>
  <si>
    <t>564871111</t>
  </si>
  <si>
    <t>Podklad ze štěrkodrtě ŠD tl 250 mm</t>
  </si>
  <si>
    <t>67772691</t>
  </si>
  <si>
    <t>" pod skladbu chodníku šedá barva"</t>
  </si>
  <si>
    <t>" pod skladbu varovného a signálního pásu"</t>
  </si>
  <si>
    <t>" pod skladbu sjezdů v profilu chodníku"</t>
  </si>
  <si>
    <t>" pod skladbu sjezdů mimo profil chodníku"</t>
  </si>
  <si>
    <t>19</t>
  </si>
  <si>
    <t>596211112</t>
  </si>
  <si>
    <t>Kladení zámkové dlažby komunikací pro pěší tl 60 mm skupiny A pl do 300 m2</t>
  </si>
  <si>
    <t>-1614844874</t>
  </si>
  <si>
    <t>155</t>
  </si>
  <si>
    <t>59245018</t>
  </si>
  <si>
    <t>dlažba skladebná betonová 200x100x60mm přírodní</t>
  </si>
  <si>
    <t>327545213</t>
  </si>
  <si>
    <t>155*1,02</t>
  </si>
  <si>
    <t>596212210</t>
  </si>
  <si>
    <t>Kladení zámkové dlažby pozemních komunikací tl 80 mm skupiny A pl do 50 m2</t>
  </si>
  <si>
    <t>182696565</t>
  </si>
  <si>
    <t>" plocha varovného a signálního pásu "</t>
  </si>
  <si>
    <t>22</t>
  </si>
  <si>
    <t>59245019a</t>
  </si>
  <si>
    <t>dlažba skladebná betonová pro nevidomé 200x100x80mm červená</t>
  </si>
  <si>
    <t>1130068984</t>
  </si>
  <si>
    <t>6*1,02</t>
  </si>
  <si>
    <t>23</t>
  </si>
  <si>
    <t>59245020</t>
  </si>
  <si>
    <t>dlažba skladebná betonová 200x100x80mm přírodní</t>
  </si>
  <si>
    <t>-1500844524</t>
  </si>
  <si>
    <t>16*1,02</t>
  </si>
  <si>
    <t>20*1,02</t>
  </si>
  <si>
    <t>Trubní vedení</t>
  </si>
  <si>
    <t>24</t>
  </si>
  <si>
    <t>871315221</t>
  </si>
  <si>
    <t>Kanalizační potrubí z tvrdého PVC jednovrstvé tuhost třídy SN8 DN 160</t>
  </si>
  <si>
    <t>814510322</t>
  </si>
  <si>
    <t>" kanalizační přípojky"</t>
  </si>
  <si>
    <t>25</t>
  </si>
  <si>
    <t>890102505</t>
  </si>
  <si>
    <t>Provedení napojení nové uliční vpusti na stávající kanalizační řad</t>
  </si>
  <si>
    <t>soubor</t>
  </si>
  <si>
    <t>231400090</t>
  </si>
  <si>
    <t>" potrubí DN 150"</t>
  </si>
  <si>
    <t>26</t>
  </si>
  <si>
    <t>895941311</t>
  </si>
  <si>
    <t>Zřízení vpusti kanalizační uliční z betonových dílců typ UVB-50</t>
  </si>
  <si>
    <t>kus</t>
  </si>
  <si>
    <t>1859208393</t>
  </si>
  <si>
    <t>27</t>
  </si>
  <si>
    <t>55242320</t>
  </si>
  <si>
    <t>mříž vtoková litinová plochá 500x500mm</t>
  </si>
  <si>
    <t>856716561</t>
  </si>
  <si>
    <t>28</t>
  </si>
  <si>
    <t>59223852</t>
  </si>
  <si>
    <t>dno pro uliční vpusť s kalovou prohlubní betonové 450x300x50mm</t>
  </si>
  <si>
    <t>-1442267525</t>
  </si>
  <si>
    <t>29</t>
  </si>
  <si>
    <t>59223857</t>
  </si>
  <si>
    <t>skruž pro uliční vpusť horní betonová 450x295x50mm</t>
  </si>
  <si>
    <t>1628708621</t>
  </si>
  <si>
    <t>30</t>
  </si>
  <si>
    <t>59223856</t>
  </si>
  <si>
    <t>skruž pro uliční vpusť horní betonová 450x195x50mm</t>
  </si>
  <si>
    <t>169703502</t>
  </si>
  <si>
    <t>31</t>
  </si>
  <si>
    <t>59223864</t>
  </si>
  <si>
    <t>prstenec pro uliční vpusť vyrovnávací betonový 390x60x130mm</t>
  </si>
  <si>
    <t>-2113478881</t>
  </si>
  <si>
    <t>32</t>
  </si>
  <si>
    <t>59223854</t>
  </si>
  <si>
    <t>skruž pro uliční vpusť s výtokovým otvorem PVC betonová 450x350x50mm</t>
  </si>
  <si>
    <t>1510312766</t>
  </si>
  <si>
    <t>33</t>
  </si>
  <si>
    <t>895951301</t>
  </si>
  <si>
    <t>Vybourání původní kompletní uliční vpusti vč. zásypu, odvozu suti a skládkovného</t>
  </si>
  <si>
    <t>-872212009</t>
  </si>
  <si>
    <t>34</t>
  </si>
  <si>
    <t>899331111</t>
  </si>
  <si>
    <t>Výšková úprava uličního vstupu nebo vpusti do 200 mm zvýšením poklopu</t>
  </si>
  <si>
    <t>932313625</t>
  </si>
  <si>
    <t>" poklop"</t>
  </si>
  <si>
    <t>35</t>
  </si>
  <si>
    <t>899431111</t>
  </si>
  <si>
    <t>Výšková úprava uličního vstupu nebo vpusti do 200 mm zvýšením krycího hrnce, šoupěte nebo hydrantu</t>
  </si>
  <si>
    <t>2039858258</t>
  </si>
  <si>
    <t>" šoupě"</t>
  </si>
  <si>
    <t>36</t>
  </si>
  <si>
    <t>113451240</t>
  </si>
  <si>
    <t>Příplatek za řezání betonových obrubníků</t>
  </si>
  <si>
    <t>ks</t>
  </si>
  <si>
    <t>2095917249</t>
  </si>
  <si>
    <t>" chodníkový obrubník"</t>
  </si>
  <si>
    <t>37</t>
  </si>
  <si>
    <t>916131213</t>
  </si>
  <si>
    <t>Osazení silničního obrubníku betonového stojatého s boční opěrou do lože z betonu prostého</t>
  </si>
  <si>
    <t>-1399835578</t>
  </si>
  <si>
    <t>" silniční betonový obrubník "</t>
  </si>
  <si>
    <t>84</t>
  </si>
  <si>
    <t>" silniční obrubník snížený"</t>
  </si>
  <si>
    <t>" silniční obrubník přechodový"</t>
  </si>
  <si>
    <t>(3+3)</t>
  </si>
  <si>
    <t>38</t>
  </si>
  <si>
    <t>59217031</t>
  </si>
  <si>
    <t>obrubník betonový silniční 1000x150x250mm</t>
  </si>
  <si>
    <t>-1985499508</t>
  </si>
  <si>
    <t>84*1,01</t>
  </si>
  <si>
    <t>39</t>
  </si>
  <si>
    <t>59217029</t>
  </si>
  <si>
    <t>obrubník betonový silniční nájezdový 1000x150x150mm</t>
  </si>
  <si>
    <t>-1322658789</t>
  </si>
  <si>
    <t>" silniční betonový obrubník snížený"</t>
  </si>
  <si>
    <t>12*1,01</t>
  </si>
  <si>
    <t>40</t>
  </si>
  <si>
    <t>59217030</t>
  </si>
  <si>
    <t>obrubník betonový silniční přechodový 1000x150x150-250mm</t>
  </si>
  <si>
    <t>472344485</t>
  </si>
  <si>
    <t>(3+3)*1,01</t>
  </si>
  <si>
    <t>41</t>
  </si>
  <si>
    <t>916231213</t>
  </si>
  <si>
    <t>Osazení chodníkového obrubníku betonového stojatého s boční opěrou do lože z betonu prostého</t>
  </si>
  <si>
    <t>-1477432947</t>
  </si>
  <si>
    <t>" obrubník chodníkový"</t>
  </si>
  <si>
    <t>42</t>
  </si>
  <si>
    <t>59217016</t>
  </si>
  <si>
    <t>obrubník betonový chodníkový 1000x80x250mm</t>
  </si>
  <si>
    <t>-1809126239</t>
  </si>
  <si>
    <t>112*1,01</t>
  </si>
  <si>
    <t>43</t>
  </si>
  <si>
    <t>916991121</t>
  </si>
  <si>
    <t>Lože pod obrubníky, krajníky nebo obruby z dlažebních kostek z betonu prostého</t>
  </si>
  <si>
    <t>1800931325</t>
  </si>
  <si>
    <t>112*0,01</t>
  </si>
  <si>
    <t>84*0,01</t>
  </si>
  <si>
    <t>12*0,01</t>
  </si>
  <si>
    <t>" silniční betonový obrubník přechodový "</t>
  </si>
  <si>
    <t>6*0,01</t>
  </si>
  <si>
    <t>998</t>
  </si>
  <si>
    <t>Přesun hmot</t>
  </si>
  <si>
    <t>44</t>
  </si>
  <si>
    <t>998223011</t>
  </si>
  <si>
    <t>Přesun hmot pro pozemní komunikace s krytem dlážděným</t>
  </si>
  <si>
    <t>2098061698</t>
  </si>
  <si>
    <t>SO 103 - Plocha stávající vozovky - výměna obrusné vrstvy</t>
  </si>
  <si>
    <t>1075938717</t>
  </si>
  <si>
    <t>" nový živičný povrch vozovky"</t>
  </si>
  <si>
    <t>102*1,05</t>
  </si>
  <si>
    <t>573211109</t>
  </si>
  <si>
    <t>Postřik živičný spojovací z asfaltu v množství 0,50 kg/m2</t>
  </si>
  <si>
    <t>-2010458740</t>
  </si>
  <si>
    <t>" nová skladba živičné vozovky"</t>
  </si>
  <si>
    <t>577144111</t>
  </si>
  <si>
    <t>Asfaltový beton vrstva obrusná ACO 11 (ABS) tř. I tl 50 mm š do 3 m z nemodifikovaného asfaltu</t>
  </si>
  <si>
    <t>-1442431326</t>
  </si>
  <si>
    <t>998225111</t>
  </si>
  <si>
    <t>Přesun hmot pro pozemní komunikace s krytem z kamene, monolitickým betonovým nebo živičným</t>
  </si>
  <si>
    <t>-1061368413</t>
  </si>
  <si>
    <t>SO 191 - Dopravní značení trvalé</t>
  </si>
  <si>
    <t>915111111</t>
  </si>
  <si>
    <t>Vodorovné dopravní značení dělící čáry souvislé š 125 mm základní bílá barva</t>
  </si>
  <si>
    <t>529953059</t>
  </si>
  <si>
    <t>" V 4"</t>
  </si>
  <si>
    <t>915611111</t>
  </si>
  <si>
    <t>Předznačení vodorovného liniového značení</t>
  </si>
  <si>
    <t>-1985731919</t>
  </si>
  <si>
    <t>998229111</t>
  </si>
  <si>
    <t>Přesun hmot ruční pro pozemní komunikace s krytem z kameniva, betonu,živice na vzdálenost do 50 m</t>
  </si>
  <si>
    <t>-506820328</t>
  </si>
  <si>
    <t>SO 192 - Dopravní značení provizorní - DIO</t>
  </si>
  <si>
    <t>913911230</t>
  </si>
  <si>
    <t>Montáž a demontáž  dočasného dopravního značení na 16 týdnů</t>
  </si>
  <si>
    <t>-2014794060</t>
  </si>
  <si>
    <t>" A15+ B20a"</t>
  </si>
  <si>
    <t>"Z4a"</t>
  </si>
  <si>
    <t>800 - Sadové úpravy, jemné terénní úpravy a rekultivace</t>
  </si>
  <si>
    <t>SO 801 - Sadové úpravy, jemné terénní úpravy a rekultivace</t>
  </si>
  <si>
    <t xml:space="preserve">    18 - Zemní práce - povrchové úpravy terénu</t>
  </si>
  <si>
    <t>111101108a</t>
  </si>
  <si>
    <t>Nákup zeminy schopné zúrodnění</t>
  </si>
  <si>
    <t>1447717218</t>
  </si>
  <si>
    <t>"  podorniční zemina na zpětné ohumusování"</t>
  </si>
  <si>
    <t>(90*0,8)*0,15</t>
  </si>
  <si>
    <t>-683375534</t>
  </si>
  <si>
    <t>181301102</t>
  </si>
  <si>
    <t>Rozprostření ornice tl vrstvy do 150 mm pl do 500 m2 v rovině nebo ve svahu do 1:5</t>
  </si>
  <si>
    <t>-2002287508</t>
  </si>
  <si>
    <t>" úprava terénu "</t>
  </si>
  <si>
    <t>90*0,8</t>
  </si>
  <si>
    <t>182201101</t>
  </si>
  <si>
    <t>Svahování násypů</t>
  </si>
  <si>
    <t>1717636852</t>
  </si>
  <si>
    <t>" svahování"</t>
  </si>
  <si>
    <t>Zemní práce - povrchové úpravy terénu</t>
  </si>
  <si>
    <t>167103101</t>
  </si>
  <si>
    <t>Nakládání výkopku ze zemin schopných zúrodnění</t>
  </si>
  <si>
    <t>1083260688</t>
  </si>
  <si>
    <t>" nakládání ornice z meziskládky na zpětné ohumusování"</t>
  </si>
  <si>
    <t>90*0,8*0,15</t>
  </si>
  <si>
    <t>181411131</t>
  </si>
  <si>
    <t>Založení parkového trávníku výsevem plochy do 1000 m2 v rovině a ve svahu do 1:5</t>
  </si>
  <si>
    <t>1224614518</t>
  </si>
  <si>
    <t>" plochy pro ozelenění  "</t>
  </si>
  <si>
    <t>005724100</t>
  </si>
  <si>
    <t>osivo směs travní parková</t>
  </si>
  <si>
    <t>kg</t>
  </si>
  <si>
    <t>530506955</t>
  </si>
  <si>
    <t>90*0,8*0,05</t>
  </si>
  <si>
    <t>998231411</t>
  </si>
  <si>
    <t>Ruční přesun hmot pro sadovnické a krajinářské úpravy do100 m</t>
  </si>
  <si>
    <t>CS ÚRS 2017 01</t>
  </si>
  <si>
    <t>802024371</t>
  </si>
  <si>
    <t>1000 - Ostatní náklady</t>
  </si>
  <si>
    <t>OST - Ostatní</t>
  </si>
  <si>
    <t xml:space="preserve">    O01 - Ostatní</t>
  </si>
  <si>
    <t>OST</t>
  </si>
  <si>
    <t>Ostatní</t>
  </si>
  <si>
    <t>O01</t>
  </si>
  <si>
    <t>211500000</t>
  </si>
  <si>
    <t>Dokumentace skutečného provedení</t>
  </si>
  <si>
    <t>512</t>
  </si>
  <si>
    <t>1133383503</t>
  </si>
  <si>
    <t>221500000</t>
  </si>
  <si>
    <t>Vytýčení stávajících sítí</t>
  </si>
  <si>
    <t>1318446853</t>
  </si>
  <si>
    <t>"  vytýčení  stávajících podzemních inženýrských sítí před zahájením zemních prací a přeložek"</t>
  </si>
  <si>
    <t>221600000</t>
  </si>
  <si>
    <t>Vytýčení hlavních bodů stavby autorizovaným geodetem</t>
  </si>
  <si>
    <t>651623235</t>
  </si>
  <si>
    <t>" vytýčení hlavních bodů stavby před zahájením stavby autorizovaným geodetem vč. vypracování TZ"</t>
  </si>
  <si>
    <t>" včetně souřadnic a situace- ověřeno kulatým razítkem a dodatkem dle právních předpisů"</t>
  </si>
  <si>
    <t>231600000</t>
  </si>
  <si>
    <t>Geodetické práce</t>
  </si>
  <si>
    <t>769085964</t>
  </si>
  <si>
    <t>" vytýčení obvodu a hranic staveniště, objektů stavby a pevných vytyčovacích bodů vč. fixace a obnovení zhotovitelem"</t>
  </si>
  <si>
    <t>"  vyhotovení dokumentace v listinné a digitální podobě"</t>
  </si>
  <si>
    <t>241700000</t>
  </si>
  <si>
    <t>Pasportizace objektů</t>
  </si>
  <si>
    <t>1873539796</t>
  </si>
  <si>
    <t>" pasportizace stávajících objektů v blízkosti  stavby před a po ukončení stavby"</t>
  </si>
  <si>
    <t>" pokud nebude prováděno nebude i fakturováno"</t>
  </si>
  <si>
    <t>311600000</t>
  </si>
  <si>
    <t>Geodetické zaměření stavby</t>
  </si>
  <si>
    <t>-726856949</t>
  </si>
  <si>
    <t>411600000</t>
  </si>
  <si>
    <t xml:space="preserve">GP oddělování pro všechny SO, </t>
  </si>
  <si>
    <t>423405823</t>
  </si>
  <si>
    <t>411800000</t>
  </si>
  <si>
    <t>GP věcná břemena pro všechny SO,</t>
  </si>
  <si>
    <t>1847094226</t>
  </si>
  <si>
    <t>711800000</t>
  </si>
  <si>
    <t>Průkazné a kontrolní zkoušky</t>
  </si>
  <si>
    <t>-1213352716</t>
  </si>
  <si>
    <t>" dle ČSN , TP,TPG, ostatních předpisů, kompletní revize, kompletní tlakové zkoušky"</t>
  </si>
  <si>
    <t>821800000</t>
  </si>
  <si>
    <t>Fotodokumentace stavby</t>
  </si>
  <si>
    <t>-1490804686</t>
  </si>
  <si>
    <t>" fotodokumentace stavcby před a po stavbě- ucelené foto změny celé komunikace v jejím průběhu"</t>
  </si>
  <si>
    <t>" zařazení fotek do fotoalba v časové souslednosti s popisem činností a číslem objektu"</t>
  </si>
  <si>
    <t>" provedení v listinné a v digitální podobě"</t>
  </si>
  <si>
    <t>823800000</t>
  </si>
  <si>
    <t>Vyřízení povolení zvláštního užívání přechodného dopravního značení</t>
  </si>
  <si>
    <t>-140703736</t>
  </si>
  <si>
    <t>1020 - VRN</t>
  </si>
  <si>
    <t>VRN - Vedlejší rozpočtové náklady</t>
  </si>
  <si>
    <t xml:space="preserve">    0 - Vedlejší rozpočtové náklady</t>
  </si>
  <si>
    <t>Vedlejší rozpočtové náklady</t>
  </si>
  <si>
    <t>030001000</t>
  </si>
  <si>
    <t>Zařízení staveniště</t>
  </si>
  <si>
    <t>Kč</t>
  </si>
  <si>
    <t>CS ÚRS 2013 01</t>
  </si>
  <si>
    <t>1024</t>
  </si>
  <si>
    <t>957249166</t>
  </si>
  <si>
    <t>070001000</t>
  </si>
  <si>
    <t>Provozní vlivy</t>
  </si>
  <si>
    <t>-680066055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</si>
</sst>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7" t="s">
        <v>14</v>
      </c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2"/>
      <c r="AQ5" s="22"/>
      <c r="AR5" s="20"/>
      <c r="BE5" s="276" t="s">
        <v>15</v>
      </c>
      <c r="BS5" s="17" t="s">
        <v>6</v>
      </c>
    </row>
    <row r="6" spans="2:7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9" t="s">
        <v>17</v>
      </c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2"/>
      <c r="AQ6" s="22"/>
      <c r="AR6" s="20"/>
      <c r="BE6" s="277"/>
      <c r="BS6" s="17" t="s">
        <v>6</v>
      </c>
    </row>
    <row r="7" spans="2:7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7"/>
      <c r="BS7" s="17" t="s">
        <v>6</v>
      </c>
    </row>
    <row r="8" spans="2:7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7"/>
      <c r="BS8" s="17" t="s">
        <v>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7"/>
      <c r="BS9" s="17" t="s">
        <v>6</v>
      </c>
    </row>
    <row r="10" spans="2:7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7"/>
      <c r="BS10" s="17" t="s">
        <v>6</v>
      </c>
    </row>
    <row r="11" spans="2:7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77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7"/>
      <c r="BS12" s="17" t="s">
        <v>6</v>
      </c>
    </row>
    <row r="13" spans="2:7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77"/>
      <c r="BS13" s="17" t="s">
        <v>6</v>
      </c>
    </row>
    <row r="14" spans="2:71" ht="12.75">
      <c r="B14" s="21"/>
      <c r="C14" s="22"/>
      <c r="D14" s="22"/>
      <c r="E14" s="300" t="s">
        <v>29</v>
      </c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77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7"/>
      <c r="BS15" s="17" t="s">
        <v>4</v>
      </c>
    </row>
    <row r="16" spans="2:7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7"/>
      <c r="BS16" s="17" t="s">
        <v>4</v>
      </c>
    </row>
    <row r="17" spans="2:71" ht="18.4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77"/>
      <c r="BS17" s="17" t="s">
        <v>31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7"/>
      <c r="BS18" s="17" t="s">
        <v>6</v>
      </c>
    </row>
    <row r="19" spans="2:7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7"/>
      <c r="BS19" s="17" t="s">
        <v>6</v>
      </c>
    </row>
    <row r="20" spans="2:71" ht="18.4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77"/>
      <c r="BS20" s="17" t="s">
        <v>31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7"/>
    </row>
    <row r="22" spans="2:57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7"/>
    </row>
    <row r="23" spans="2:57" ht="16.5" customHeight="1">
      <c r="B23" s="21"/>
      <c r="C23" s="22"/>
      <c r="D23" s="22"/>
      <c r="E23" s="302" t="s">
        <v>1</v>
      </c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22"/>
      <c r="AP23" s="22"/>
      <c r="AQ23" s="22"/>
      <c r="AR23" s="20"/>
      <c r="BE23" s="277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7"/>
    </row>
    <row r="25" spans="2:57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7"/>
    </row>
    <row r="26" spans="2:57" s="1" customFormat="1" ht="25.9" customHeight="1">
      <c r="B26" s="34"/>
      <c r="C26" s="35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79">
        <f>ROUND(AG94,2)</f>
        <v>0</v>
      </c>
      <c r="AL26" s="280"/>
      <c r="AM26" s="280"/>
      <c r="AN26" s="280"/>
      <c r="AO26" s="280"/>
      <c r="AP26" s="35"/>
      <c r="AQ26" s="35"/>
      <c r="AR26" s="38"/>
      <c r="BE26" s="277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77"/>
    </row>
    <row r="28" spans="2:57" s="1" customFormat="1" ht="12.7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03" t="s">
        <v>35</v>
      </c>
      <c r="M28" s="303"/>
      <c r="N28" s="303"/>
      <c r="O28" s="303"/>
      <c r="P28" s="303"/>
      <c r="Q28" s="35"/>
      <c r="R28" s="35"/>
      <c r="S28" s="35"/>
      <c r="T28" s="35"/>
      <c r="U28" s="35"/>
      <c r="V28" s="35"/>
      <c r="W28" s="303" t="s">
        <v>36</v>
      </c>
      <c r="X28" s="303"/>
      <c r="Y28" s="303"/>
      <c r="Z28" s="303"/>
      <c r="AA28" s="303"/>
      <c r="AB28" s="303"/>
      <c r="AC28" s="303"/>
      <c r="AD28" s="303"/>
      <c r="AE28" s="303"/>
      <c r="AF28" s="35"/>
      <c r="AG28" s="35"/>
      <c r="AH28" s="35"/>
      <c r="AI28" s="35"/>
      <c r="AJ28" s="35"/>
      <c r="AK28" s="303" t="s">
        <v>37</v>
      </c>
      <c r="AL28" s="303"/>
      <c r="AM28" s="303"/>
      <c r="AN28" s="303"/>
      <c r="AO28" s="303"/>
      <c r="AP28" s="35"/>
      <c r="AQ28" s="35"/>
      <c r="AR28" s="38"/>
      <c r="BE28" s="277"/>
    </row>
    <row r="29" spans="2:57" s="2" customFormat="1" ht="14.45" customHeight="1">
      <c r="B29" s="39"/>
      <c r="C29" s="40"/>
      <c r="D29" s="29" t="s">
        <v>38</v>
      </c>
      <c r="E29" s="40"/>
      <c r="F29" s="29" t="s">
        <v>39</v>
      </c>
      <c r="G29" s="40"/>
      <c r="H29" s="40"/>
      <c r="I29" s="40"/>
      <c r="J29" s="40"/>
      <c r="K29" s="40"/>
      <c r="L29" s="304">
        <v>0.21</v>
      </c>
      <c r="M29" s="275"/>
      <c r="N29" s="275"/>
      <c r="O29" s="275"/>
      <c r="P29" s="275"/>
      <c r="Q29" s="40"/>
      <c r="R29" s="40"/>
      <c r="S29" s="40"/>
      <c r="T29" s="40"/>
      <c r="U29" s="40"/>
      <c r="V29" s="40"/>
      <c r="W29" s="274">
        <f>ROUND(AZ94,2)</f>
        <v>0</v>
      </c>
      <c r="X29" s="275"/>
      <c r="Y29" s="275"/>
      <c r="Z29" s="275"/>
      <c r="AA29" s="275"/>
      <c r="AB29" s="275"/>
      <c r="AC29" s="275"/>
      <c r="AD29" s="275"/>
      <c r="AE29" s="275"/>
      <c r="AF29" s="40"/>
      <c r="AG29" s="40"/>
      <c r="AH29" s="40"/>
      <c r="AI29" s="40"/>
      <c r="AJ29" s="40"/>
      <c r="AK29" s="274">
        <f>ROUND(AV94,2)</f>
        <v>0</v>
      </c>
      <c r="AL29" s="275"/>
      <c r="AM29" s="275"/>
      <c r="AN29" s="275"/>
      <c r="AO29" s="275"/>
      <c r="AP29" s="40"/>
      <c r="AQ29" s="40"/>
      <c r="AR29" s="41"/>
      <c r="BE29" s="278"/>
    </row>
    <row r="30" spans="2:57" s="2" customFormat="1" ht="14.45" customHeight="1">
      <c r="B30" s="39"/>
      <c r="C30" s="40"/>
      <c r="D30" s="40"/>
      <c r="E30" s="40"/>
      <c r="F30" s="29" t="s">
        <v>40</v>
      </c>
      <c r="G30" s="40"/>
      <c r="H30" s="40"/>
      <c r="I30" s="40"/>
      <c r="J30" s="40"/>
      <c r="K30" s="40"/>
      <c r="L30" s="304">
        <v>0.15</v>
      </c>
      <c r="M30" s="275"/>
      <c r="N30" s="275"/>
      <c r="O30" s="275"/>
      <c r="P30" s="275"/>
      <c r="Q30" s="40"/>
      <c r="R30" s="40"/>
      <c r="S30" s="40"/>
      <c r="T30" s="40"/>
      <c r="U30" s="40"/>
      <c r="V30" s="40"/>
      <c r="W30" s="274">
        <f>ROUND(BA94,2)</f>
        <v>0</v>
      </c>
      <c r="X30" s="275"/>
      <c r="Y30" s="275"/>
      <c r="Z30" s="275"/>
      <c r="AA30" s="275"/>
      <c r="AB30" s="275"/>
      <c r="AC30" s="275"/>
      <c r="AD30" s="275"/>
      <c r="AE30" s="275"/>
      <c r="AF30" s="40"/>
      <c r="AG30" s="40"/>
      <c r="AH30" s="40"/>
      <c r="AI30" s="40"/>
      <c r="AJ30" s="40"/>
      <c r="AK30" s="274">
        <f>ROUND(AW94,2)</f>
        <v>0</v>
      </c>
      <c r="AL30" s="275"/>
      <c r="AM30" s="275"/>
      <c r="AN30" s="275"/>
      <c r="AO30" s="275"/>
      <c r="AP30" s="40"/>
      <c r="AQ30" s="40"/>
      <c r="AR30" s="41"/>
      <c r="BE30" s="278"/>
    </row>
    <row r="31" spans="2:57" s="2" customFormat="1" ht="14.45" customHeight="1" hidden="1">
      <c r="B31" s="39"/>
      <c r="C31" s="40"/>
      <c r="D31" s="40"/>
      <c r="E31" s="40"/>
      <c r="F31" s="29" t="s">
        <v>41</v>
      </c>
      <c r="G31" s="40"/>
      <c r="H31" s="40"/>
      <c r="I31" s="40"/>
      <c r="J31" s="40"/>
      <c r="K31" s="40"/>
      <c r="L31" s="304">
        <v>0.21</v>
      </c>
      <c r="M31" s="275"/>
      <c r="N31" s="275"/>
      <c r="O31" s="275"/>
      <c r="P31" s="275"/>
      <c r="Q31" s="40"/>
      <c r="R31" s="40"/>
      <c r="S31" s="40"/>
      <c r="T31" s="40"/>
      <c r="U31" s="40"/>
      <c r="V31" s="40"/>
      <c r="W31" s="274">
        <f>ROUND(BB94,2)</f>
        <v>0</v>
      </c>
      <c r="X31" s="275"/>
      <c r="Y31" s="275"/>
      <c r="Z31" s="275"/>
      <c r="AA31" s="275"/>
      <c r="AB31" s="275"/>
      <c r="AC31" s="275"/>
      <c r="AD31" s="275"/>
      <c r="AE31" s="275"/>
      <c r="AF31" s="40"/>
      <c r="AG31" s="40"/>
      <c r="AH31" s="40"/>
      <c r="AI31" s="40"/>
      <c r="AJ31" s="40"/>
      <c r="AK31" s="274">
        <v>0</v>
      </c>
      <c r="AL31" s="275"/>
      <c r="AM31" s="275"/>
      <c r="AN31" s="275"/>
      <c r="AO31" s="275"/>
      <c r="AP31" s="40"/>
      <c r="AQ31" s="40"/>
      <c r="AR31" s="41"/>
      <c r="BE31" s="278"/>
    </row>
    <row r="32" spans="2:57" s="2" customFormat="1" ht="14.45" customHeight="1" hidden="1">
      <c r="B32" s="39"/>
      <c r="C32" s="40"/>
      <c r="D32" s="40"/>
      <c r="E32" s="40"/>
      <c r="F32" s="29" t="s">
        <v>42</v>
      </c>
      <c r="G32" s="40"/>
      <c r="H32" s="40"/>
      <c r="I32" s="40"/>
      <c r="J32" s="40"/>
      <c r="K32" s="40"/>
      <c r="L32" s="304">
        <v>0.15</v>
      </c>
      <c r="M32" s="275"/>
      <c r="N32" s="275"/>
      <c r="O32" s="275"/>
      <c r="P32" s="275"/>
      <c r="Q32" s="40"/>
      <c r="R32" s="40"/>
      <c r="S32" s="40"/>
      <c r="T32" s="40"/>
      <c r="U32" s="40"/>
      <c r="V32" s="40"/>
      <c r="W32" s="274">
        <f>ROUND(BC94,2)</f>
        <v>0</v>
      </c>
      <c r="X32" s="275"/>
      <c r="Y32" s="275"/>
      <c r="Z32" s="275"/>
      <c r="AA32" s="275"/>
      <c r="AB32" s="275"/>
      <c r="AC32" s="275"/>
      <c r="AD32" s="275"/>
      <c r="AE32" s="275"/>
      <c r="AF32" s="40"/>
      <c r="AG32" s="40"/>
      <c r="AH32" s="40"/>
      <c r="AI32" s="40"/>
      <c r="AJ32" s="40"/>
      <c r="AK32" s="274">
        <v>0</v>
      </c>
      <c r="AL32" s="275"/>
      <c r="AM32" s="275"/>
      <c r="AN32" s="275"/>
      <c r="AO32" s="275"/>
      <c r="AP32" s="40"/>
      <c r="AQ32" s="40"/>
      <c r="AR32" s="41"/>
      <c r="BE32" s="278"/>
    </row>
    <row r="33" spans="2:57" s="2" customFormat="1" ht="14.45" customHeight="1" hidden="1">
      <c r="B33" s="39"/>
      <c r="C33" s="40"/>
      <c r="D33" s="40"/>
      <c r="E33" s="40"/>
      <c r="F33" s="29" t="s">
        <v>43</v>
      </c>
      <c r="G33" s="40"/>
      <c r="H33" s="40"/>
      <c r="I33" s="40"/>
      <c r="J33" s="40"/>
      <c r="K33" s="40"/>
      <c r="L33" s="304">
        <v>0</v>
      </c>
      <c r="M33" s="275"/>
      <c r="N33" s="275"/>
      <c r="O33" s="275"/>
      <c r="P33" s="275"/>
      <c r="Q33" s="40"/>
      <c r="R33" s="40"/>
      <c r="S33" s="40"/>
      <c r="T33" s="40"/>
      <c r="U33" s="40"/>
      <c r="V33" s="40"/>
      <c r="W33" s="274">
        <f>ROUND(BD94,2)</f>
        <v>0</v>
      </c>
      <c r="X33" s="275"/>
      <c r="Y33" s="275"/>
      <c r="Z33" s="275"/>
      <c r="AA33" s="275"/>
      <c r="AB33" s="275"/>
      <c r="AC33" s="275"/>
      <c r="AD33" s="275"/>
      <c r="AE33" s="275"/>
      <c r="AF33" s="40"/>
      <c r="AG33" s="40"/>
      <c r="AH33" s="40"/>
      <c r="AI33" s="40"/>
      <c r="AJ33" s="40"/>
      <c r="AK33" s="274">
        <v>0</v>
      </c>
      <c r="AL33" s="275"/>
      <c r="AM33" s="275"/>
      <c r="AN33" s="275"/>
      <c r="AO33" s="275"/>
      <c r="AP33" s="40"/>
      <c r="AQ33" s="40"/>
      <c r="AR33" s="41"/>
      <c r="BE33" s="278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77"/>
    </row>
    <row r="35" spans="2:44" s="1" customFormat="1" ht="25.9" customHeight="1">
      <c r="B35" s="34"/>
      <c r="C35" s="42"/>
      <c r="D35" s="43" t="s">
        <v>44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45</v>
      </c>
      <c r="U35" s="44"/>
      <c r="V35" s="44"/>
      <c r="W35" s="44"/>
      <c r="X35" s="281" t="s">
        <v>46</v>
      </c>
      <c r="Y35" s="282"/>
      <c r="Z35" s="282"/>
      <c r="AA35" s="282"/>
      <c r="AB35" s="282"/>
      <c r="AC35" s="44"/>
      <c r="AD35" s="44"/>
      <c r="AE35" s="44"/>
      <c r="AF35" s="44"/>
      <c r="AG35" s="44"/>
      <c r="AH35" s="44"/>
      <c r="AI35" s="44"/>
      <c r="AJ35" s="44"/>
      <c r="AK35" s="283">
        <f>SUM(AK26:AK33)</f>
        <v>0</v>
      </c>
      <c r="AL35" s="282"/>
      <c r="AM35" s="282"/>
      <c r="AN35" s="282"/>
      <c r="AO35" s="284"/>
      <c r="AP35" s="42"/>
      <c r="AQ35" s="42"/>
      <c r="AR35" s="38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14.4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</row>
    <row r="38" spans="2:44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5" customHeight="1">
      <c r="B49" s="34"/>
      <c r="C49" s="3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P49" s="35"/>
      <c r="AQ49" s="35"/>
      <c r="AR49" s="38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75">
      <c r="B60" s="34"/>
      <c r="C60" s="35"/>
      <c r="D60" s="48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8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48" t="s">
        <v>49</v>
      </c>
      <c r="AI60" s="37"/>
      <c r="AJ60" s="37"/>
      <c r="AK60" s="37"/>
      <c r="AL60" s="37"/>
      <c r="AM60" s="48" t="s">
        <v>50</v>
      </c>
      <c r="AN60" s="37"/>
      <c r="AO60" s="37"/>
      <c r="AP60" s="35"/>
      <c r="AQ60" s="35"/>
      <c r="AR60" s="38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.75">
      <c r="B64" s="34"/>
      <c r="C64" s="35"/>
      <c r="D64" s="46" t="s">
        <v>51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6" t="s">
        <v>52</v>
      </c>
      <c r="AI64" s="47"/>
      <c r="AJ64" s="47"/>
      <c r="AK64" s="47"/>
      <c r="AL64" s="47"/>
      <c r="AM64" s="47"/>
      <c r="AN64" s="47"/>
      <c r="AO64" s="47"/>
      <c r="AP64" s="35"/>
      <c r="AQ64" s="35"/>
      <c r="AR64" s="38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75">
      <c r="B75" s="34"/>
      <c r="C75" s="35"/>
      <c r="D75" s="48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8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8" t="s">
        <v>49</v>
      </c>
      <c r="AI75" s="37"/>
      <c r="AJ75" s="37"/>
      <c r="AK75" s="37"/>
      <c r="AL75" s="37"/>
      <c r="AM75" s="48" t="s">
        <v>50</v>
      </c>
      <c r="AN75" s="37"/>
      <c r="AO75" s="37"/>
      <c r="AP75" s="35"/>
      <c r="AQ75" s="35"/>
      <c r="AR75" s="38"/>
    </row>
    <row r="76" spans="2:44" s="1" customFormat="1" ht="11.25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</row>
    <row r="77" spans="2:44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8"/>
    </row>
    <row r="81" spans="2:44" s="1" customFormat="1" ht="6.95" customHeight="1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8"/>
    </row>
    <row r="82" spans="2:44" s="1" customFormat="1" ht="24.95" customHeight="1">
      <c r="B82" s="34"/>
      <c r="C82" s="23" t="s">
        <v>53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</row>
    <row r="83" spans="2:44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</row>
    <row r="84" spans="2:44" s="3" customFormat="1" ht="12" customHeight="1">
      <c r="B84" s="53"/>
      <c r="C84" s="29" t="s">
        <v>13</v>
      </c>
      <c r="D84" s="54"/>
      <c r="E84" s="54"/>
      <c r="F84" s="54"/>
      <c r="G84" s="54"/>
      <c r="H84" s="54"/>
      <c r="I84" s="54"/>
      <c r="J84" s="54"/>
      <c r="K84" s="54"/>
      <c r="L84" s="54" t="str">
        <f>K5</f>
        <v>008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5"/>
    </row>
    <row r="85" spans="2:44" s="4" customFormat="1" ht="36.95" customHeight="1">
      <c r="B85" s="56"/>
      <c r="C85" s="57" t="s">
        <v>16</v>
      </c>
      <c r="D85" s="58"/>
      <c r="E85" s="58"/>
      <c r="F85" s="58"/>
      <c r="G85" s="58"/>
      <c r="H85" s="58"/>
      <c r="I85" s="58"/>
      <c r="J85" s="58"/>
      <c r="K85" s="58"/>
      <c r="L85" s="294" t="str">
        <f>K6</f>
        <v>Rekonstrukce stávajícího chodníku na ul. Hrabenovská, Šumperk</v>
      </c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58"/>
      <c r="AQ85" s="58"/>
      <c r="AR85" s="59"/>
    </row>
    <row r="86" spans="2:44" s="1" customFormat="1" ht="6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</row>
    <row r="87" spans="2:44" s="1" customFormat="1" ht="12" customHeight="1">
      <c r="B87" s="34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0" t="str">
        <f>IF(K8="","",K8)</f>
        <v>Šumperk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296" t="str">
        <f>IF(AN8="","",AN8)</f>
        <v>16. 4. 2022</v>
      </c>
      <c r="AN87" s="296"/>
      <c r="AO87" s="35"/>
      <c r="AP87" s="35"/>
      <c r="AQ87" s="35"/>
      <c r="AR87" s="38"/>
    </row>
    <row r="88" spans="2:44" s="1" customFormat="1" ht="6.9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</row>
    <row r="89" spans="2:56" s="1" customFormat="1" ht="15.2" customHeight="1">
      <c r="B89" s="34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54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30</v>
      </c>
      <c r="AJ89" s="35"/>
      <c r="AK89" s="35"/>
      <c r="AL89" s="35"/>
      <c r="AM89" s="292" t="str">
        <f>IF(E17="","",E17)</f>
        <v xml:space="preserve"> </v>
      </c>
      <c r="AN89" s="293"/>
      <c r="AO89" s="293"/>
      <c r="AP89" s="293"/>
      <c r="AQ89" s="35"/>
      <c r="AR89" s="38"/>
      <c r="AS89" s="286" t="s">
        <v>54</v>
      </c>
      <c r="AT89" s="287"/>
      <c r="AU89" s="62"/>
      <c r="AV89" s="62"/>
      <c r="AW89" s="62"/>
      <c r="AX89" s="62"/>
      <c r="AY89" s="62"/>
      <c r="AZ89" s="62"/>
      <c r="BA89" s="62"/>
      <c r="BB89" s="62"/>
      <c r="BC89" s="62"/>
      <c r="BD89" s="63"/>
    </row>
    <row r="90" spans="2:56" s="1" customFormat="1" ht="15.2" customHeight="1">
      <c r="B90" s="34"/>
      <c r="C90" s="29" t="s">
        <v>28</v>
      </c>
      <c r="D90" s="35"/>
      <c r="E90" s="35"/>
      <c r="F90" s="35"/>
      <c r="G90" s="35"/>
      <c r="H90" s="35"/>
      <c r="I90" s="35"/>
      <c r="J90" s="35"/>
      <c r="K90" s="35"/>
      <c r="L90" s="5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32</v>
      </c>
      <c r="AJ90" s="35"/>
      <c r="AK90" s="35"/>
      <c r="AL90" s="35"/>
      <c r="AM90" s="292" t="str">
        <f>IF(E20="","",E20)</f>
        <v xml:space="preserve"> </v>
      </c>
      <c r="AN90" s="293"/>
      <c r="AO90" s="293"/>
      <c r="AP90" s="293"/>
      <c r="AQ90" s="35"/>
      <c r="AR90" s="38"/>
      <c r="AS90" s="288"/>
      <c r="AT90" s="289"/>
      <c r="AU90" s="64"/>
      <c r="AV90" s="64"/>
      <c r="AW90" s="64"/>
      <c r="AX90" s="64"/>
      <c r="AY90" s="64"/>
      <c r="AZ90" s="64"/>
      <c r="BA90" s="64"/>
      <c r="BB90" s="64"/>
      <c r="BC90" s="64"/>
      <c r="BD90" s="65"/>
    </row>
    <row r="91" spans="2:56" s="1" customFormat="1" ht="10.9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90"/>
      <c r="AT91" s="291"/>
      <c r="AU91" s="66"/>
      <c r="AV91" s="66"/>
      <c r="AW91" s="66"/>
      <c r="AX91" s="66"/>
      <c r="AY91" s="66"/>
      <c r="AZ91" s="66"/>
      <c r="BA91" s="66"/>
      <c r="BB91" s="66"/>
      <c r="BC91" s="66"/>
      <c r="BD91" s="67"/>
    </row>
    <row r="92" spans="2:56" s="1" customFormat="1" ht="29.25" customHeight="1">
      <c r="B92" s="34"/>
      <c r="C92" s="311" t="s">
        <v>55</v>
      </c>
      <c r="D92" s="312"/>
      <c r="E92" s="312"/>
      <c r="F92" s="312"/>
      <c r="G92" s="312"/>
      <c r="H92" s="68"/>
      <c r="I92" s="313" t="s">
        <v>56</v>
      </c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5" t="s">
        <v>57</v>
      </c>
      <c r="AH92" s="312"/>
      <c r="AI92" s="312"/>
      <c r="AJ92" s="312"/>
      <c r="AK92" s="312"/>
      <c r="AL92" s="312"/>
      <c r="AM92" s="312"/>
      <c r="AN92" s="313" t="s">
        <v>58</v>
      </c>
      <c r="AO92" s="312"/>
      <c r="AP92" s="314"/>
      <c r="AQ92" s="69" t="s">
        <v>59</v>
      </c>
      <c r="AR92" s="38"/>
      <c r="AS92" s="70" t="s">
        <v>60</v>
      </c>
      <c r="AT92" s="71" t="s">
        <v>61</v>
      </c>
      <c r="AU92" s="71" t="s">
        <v>62</v>
      </c>
      <c r="AV92" s="71" t="s">
        <v>63</v>
      </c>
      <c r="AW92" s="71" t="s">
        <v>64</v>
      </c>
      <c r="AX92" s="71" t="s">
        <v>65</v>
      </c>
      <c r="AY92" s="71" t="s">
        <v>66</v>
      </c>
      <c r="AZ92" s="71" t="s">
        <v>67</v>
      </c>
      <c r="BA92" s="71" t="s">
        <v>68</v>
      </c>
      <c r="BB92" s="71" t="s">
        <v>69</v>
      </c>
      <c r="BC92" s="71" t="s">
        <v>70</v>
      </c>
      <c r="BD92" s="72" t="s">
        <v>71</v>
      </c>
    </row>
    <row r="93" spans="2:56" s="1" customFormat="1" ht="10.9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5"/>
    </row>
    <row r="94" spans="2:90" s="5" customFormat="1" ht="32.45" customHeight="1">
      <c r="B94" s="76"/>
      <c r="C94" s="77" t="s">
        <v>72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317">
        <f>ROUND(AG95+AG97+AG102+AG104+AG105,2)</f>
        <v>0</v>
      </c>
      <c r="AH94" s="317"/>
      <c r="AI94" s="317"/>
      <c r="AJ94" s="317"/>
      <c r="AK94" s="317"/>
      <c r="AL94" s="317"/>
      <c r="AM94" s="317"/>
      <c r="AN94" s="318">
        <f aca="true" t="shared" si="0" ref="AN94:AN105">SUM(AG94,AT94)</f>
        <v>0</v>
      </c>
      <c r="AO94" s="318"/>
      <c r="AP94" s="318"/>
      <c r="AQ94" s="80" t="s">
        <v>1</v>
      </c>
      <c r="AR94" s="81"/>
      <c r="AS94" s="82">
        <f>ROUND(AS95+AS97+AS102+AS104+AS105,2)</f>
        <v>0</v>
      </c>
      <c r="AT94" s="83">
        <f aca="true" t="shared" si="1" ref="AT94:AT105">ROUND(SUM(AV94:AW94),2)</f>
        <v>0</v>
      </c>
      <c r="AU94" s="84">
        <f>ROUND(AU95+AU97+AU102+AU104+AU105,5)</f>
        <v>0</v>
      </c>
      <c r="AV94" s="83">
        <f>ROUND(AZ94*L29,2)</f>
        <v>0</v>
      </c>
      <c r="AW94" s="83">
        <f>ROUND(BA94*L30,2)</f>
        <v>0</v>
      </c>
      <c r="AX94" s="83">
        <f>ROUND(BB94*L29,2)</f>
        <v>0</v>
      </c>
      <c r="AY94" s="83">
        <f>ROUND(BC94*L30,2)</f>
        <v>0</v>
      </c>
      <c r="AZ94" s="83">
        <f>ROUND(AZ95+AZ97+AZ102+AZ104+AZ105,2)</f>
        <v>0</v>
      </c>
      <c r="BA94" s="83">
        <f>ROUND(BA95+BA97+BA102+BA104+BA105,2)</f>
        <v>0</v>
      </c>
      <c r="BB94" s="83">
        <f>ROUND(BB95+BB97+BB102+BB104+BB105,2)</f>
        <v>0</v>
      </c>
      <c r="BC94" s="83">
        <f>ROUND(BC95+BC97+BC102+BC104+BC105,2)</f>
        <v>0</v>
      </c>
      <c r="BD94" s="85">
        <f>ROUND(BD95+BD97+BD102+BD104+BD105,2)</f>
        <v>0</v>
      </c>
      <c r="BS94" s="86" t="s">
        <v>73</v>
      </c>
      <c r="BT94" s="86" t="s">
        <v>74</v>
      </c>
      <c r="BU94" s="87" t="s">
        <v>75</v>
      </c>
      <c r="BV94" s="86" t="s">
        <v>76</v>
      </c>
      <c r="BW94" s="86" t="s">
        <v>5</v>
      </c>
      <c r="BX94" s="86" t="s">
        <v>77</v>
      </c>
      <c r="CL94" s="86" t="s">
        <v>1</v>
      </c>
    </row>
    <row r="95" spans="2:91" s="6" customFormat="1" ht="27" customHeight="1">
      <c r="B95" s="88"/>
      <c r="C95" s="89"/>
      <c r="D95" s="309" t="s">
        <v>78</v>
      </c>
      <c r="E95" s="309"/>
      <c r="F95" s="309"/>
      <c r="G95" s="309"/>
      <c r="H95" s="309"/>
      <c r="I95" s="90"/>
      <c r="J95" s="309" t="s">
        <v>79</v>
      </c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16">
        <f>ROUND(AG96,2)</f>
        <v>0</v>
      </c>
      <c r="AH95" s="308"/>
      <c r="AI95" s="308"/>
      <c r="AJ95" s="308"/>
      <c r="AK95" s="308"/>
      <c r="AL95" s="308"/>
      <c r="AM95" s="308"/>
      <c r="AN95" s="307">
        <f t="shared" si="0"/>
        <v>0</v>
      </c>
      <c r="AO95" s="308"/>
      <c r="AP95" s="308"/>
      <c r="AQ95" s="91" t="s">
        <v>80</v>
      </c>
      <c r="AR95" s="92"/>
      <c r="AS95" s="93">
        <f>ROUND(AS96,2)</f>
        <v>0</v>
      </c>
      <c r="AT95" s="94">
        <f t="shared" si="1"/>
        <v>0</v>
      </c>
      <c r="AU95" s="95">
        <f>ROUND(AU96,5)</f>
        <v>0</v>
      </c>
      <c r="AV95" s="94">
        <f>ROUND(AZ95*L29,2)</f>
        <v>0</v>
      </c>
      <c r="AW95" s="94">
        <f>ROUND(BA95*L30,2)</f>
        <v>0</v>
      </c>
      <c r="AX95" s="94">
        <f>ROUND(BB95*L29,2)</f>
        <v>0</v>
      </c>
      <c r="AY95" s="94">
        <f>ROUND(BC95*L30,2)</f>
        <v>0</v>
      </c>
      <c r="AZ95" s="94">
        <f>ROUND(AZ96,2)</f>
        <v>0</v>
      </c>
      <c r="BA95" s="94">
        <f>ROUND(BA96,2)</f>
        <v>0</v>
      </c>
      <c r="BB95" s="94">
        <f>ROUND(BB96,2)</f>
        <v>0</v>
      </c>
      <c r="BC95" s="94">
        <f>ROUND(BC96,2)</f>
        <v>0</v>
      </c>
      <c r="BD95" s="96">
        <f>ROUND(BD96,2)</f>
        <v>0</v>
      </c>
      <c r="BS95" s="97" t="s">
        <v>73</v>
      </c>
      <c r="BT95" s="97" t="s">
        <v>81</v>
      </c>
      <c r="BU95" s="97" t="s">
        <v>75</v>
      </c>
      <c r="BV95" s="97" t="s">
        <v>76</v>
      </c>
      <c r="BW95" s="97" t="s">
        <v>82</v>
      </c>
      <c r="BX95" s="97" t="s">
        <v>5</v>
      </c>
      <c r="CL95" s="97" t="s">
        <v>1</v>
      </c>
      <c r="CM95" s="97" t="s">
        <v>83</v>
      </c>
    </row>
    <row r="96" spans="1:90" s="3" customFormat="1" ht="16.5" customHeight="1">
      <c r="A96" s="98" t="s">
        <v>84</v>
      </c>
      <c r="B96" s="53"/>
      <c r="C96" s="99"/>
      <c r="D96" s="99"/>
      <c r="E96" s="310" t="s">
        <v>85</v>
      </c>
      <c r="F96" s="310"/>
      <c r="G96" s="310"/>
      <c r="H96" s="310"/>
      <c r="I96" s="310"/>
      <c r="J96" s="99"/>
      <c r="K96" s="310" t="s">
        <v>86</v>
      </c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310"/>
      <c r="W96" s="310"/>
      <c r="X96" s="310"/>
      <c r="Y96" s="310"/>
      <c r="Z96" s="310"/>
      <c r="AA96" s="310"/>
      <c r="AB96" s="310"/>
      <c r="AC96" s="310"/>
      <c r="AD96" s="310"/>
      <c r="AE96" s="310"/>
      <c r="AF96" s="310"/>
      <c r="AG96" s="305">
        <f>'SO 001 - Příprava území, ...'!J32</f>
        <v>0</v>
      </c>
      <c r="AH96" s="306"/>
      <c r="AI96" s="306"/>
      <c r="AJ96" s="306"/>
      <c r="AK96" s="306"/>
      <c r="AL96" s="306"/>
      <c r="AM96" s="306"/>
      <c r="AN96" s="305">
        <f t="shared" si="0"/>
        <v>0</v>
      </c>
      <c r="AO96" s="306"/>
      <c r="AP96" s="306"/>
      <c r="AQ96" s="100" t="s">
        <v>87</v>
      </c>
      <c r="AR96" s="55"/>
      <c r="AS96" s="101">
        <v>0</v>
      </c>
      <c r="AT96" s="102">
        <f t="shared" si="1"/>
        <v>0</v>
      </c>
      <c r="AU96" s="103">
        <f>'SO 001 - Příprava území, ...'!P124</f>
        <v>0</v>
      </c>
      <c r="AV96" s="102">
        <f>'SO 001 - Příprava území, ...'!J35</f>
        <v>0</v>
      </c>
      <c r="AW96" s="102">
        <f>'SO 001 - Příprava území, ...'!J36</f>
        <v>0</v>
      </c>
      <c r="AX96" s="102">
        <f>'SO 001 - Příprava území, ...'!J37</f>
        <v>0</v>
      </c>
      <c r="AY96" s="102">
        <f>'SO 001 - Příprava území, ...'!J38</f>
        <v>0</v>
      </c>
      <c r="AZ96" s="102">
        <f>'SO 001 - Příprava území, ...'!F35</f>
        <v>0</v>
      </c>
      <c r="BA96" s="102">
        <f>'SO 001 - Příprava území, ...'!F36</f>
        <v>0</v>
      </c>
      <c r="BB96" s="102">
        <f>'SO 001 - Příprava území, ...'!F37</f>
        <v>0</v>
      </c>
      <c r="BC96" s="102">
        <f>'SO 001 - Příprava území, ...'!F38</f>
        <v>0</v>
      </c>
      <c r="BD96" s="104">
        <f>'SO 001 - Příprava území, ...'!F39</f>
        <v>0</v>
      </c>
      <c r="BT96" s="105" t="s">
        <v>83</v>
      </c>
      <c r="BV96" s="105" t="s">
        <v>76</v>
      </c>
      <c r="BW96" s="105" t="s">
        <v>88</v>
      </c>
      <c r="BX96" s="105" t="s">
        <v>82</v>
      </c>
      <c r="CL96" s="105" t="s">
        <v>1</v>
      </c>
    </row>
    <row r="97" spans="2:91" s="6" customFormat="1" ht="16.5" customHeight="1">
      <c r="B97" s="88"/>
      <c r="C97" s="89"/>
      <c r="D97" s="309" t="s">
        <v>89</v>
      </c>
      <c r="E97" s="309"/>
      <c r="F97" s="309"/>
      <c r="G97" s="309"/>
      <c r="H97" s="309"/>
      <c r="I97" s="90"/>
      <c r="J97" s="309" t="s">
        <v>90</v>
      </c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  <c r="AE97" s="309"/>
      <c r="AF97" s="309"/>
      <c r="AG97" s="316">
        <f>ROUND(SUM(AG98:AG101),2)</f>
        <v>0</v>
      </c>
      <c r="AH97" s="308"/>
      <c r="AI97" s="308"/>
      <c r="AJ97" s="308"/>
      <c r="AK97" s="308"/>
      <c r="AL97" s="308"/>
      <c r="AM97" s="308"/>
      <c r="AN97" s="307">
        <f t="shared" si="0"/>
        <v>0</v>
      </c>
      <c r="AO97" s="308"/>
      <c r="AP97" s="308"/>
      <c r="AQ97" s="91" t="s">
        <v>80</v>
      </c>
      <c r="AR97" s="92"/>
      <c r="AS97" s="93">
        <f>ROUND(SUM(AS98:AS101),2)</f>
        <v>0</v>
      </c>
      <c r="AT97" s="94">
        <f t="shared" si="1"/>
        <v>0</v>
      </c>
      <c r="AU97" s="95">
        <f>ROUND(SUM(AU98:AU101),5)</f>
        <v>0</v>
      </c>
      <c r="AV97" s="94">
        <f>ROUND(AZ97*L29,2)</f>
        <v>0</v>
      </c>
      <c r="AW97" s="94">
        <f>ROUND(BA97*L30,2)</f>
        <v>0</v>
      </c>
      <c r="AX97" s="94">
        <f>ROUND(BB97*L29,2)</f>
        <v>0</v>
      </c>
      <c r="AY97" s="94">
        <f>ROUND(BC97*L30,2)</f>
        <v>0</v>
      </c>
      <c r="AZ97" s="94">
        <f>ROUND(SUM(AZ98:AZ101),2)</f>
        <v>0</v>
      </c>
      <c r="BA97" s="94">
        <f>ROUND(SUM(BA98:BA101),2)</f>
        <v>0</v>
      </c>
      <c r="BB97" s="94">
        <f>ROUND(SUM(BB98:BB101),2)</f>
        <v>0</v>
      </c>
      <c r="BC97" s="94">
        <f>ROUND(SUM(BC98:BC101),2)</f>
        <v>0</v>
      </c>
      <c r="BD97" s="96">
        <f>ROUND(SUM(BD98:BD101),2)</f>
        <v>0</v>
      </c>
      <c r="BS97" s="97" t="s">
        <v>73</v>
      </c>
      <c r="BT97" s="97" t="s">
        <v>81</v>
      </c>
      <c r="BU97" s="97" t="s">
        <v>75</v>
      </c>
      <c r="BV97" s="97" t="s">
        <v>76</v>
      </c>
      <c r="BW97" s="97" t="s">
        <v>91</v>
      </c>
      <c r="BX97" s="97" t="s">
        <v>5</v>
      </c>
      <c r="CL97" s="97" t="s">
        <v>1</v>
      </c>
      <c r="CM97" s="97" t="s">
        <v>83</v>
      </c>
    </row>
    <row r="98" spans="1:90" s="3" customFormat="1" ht="38.25" customHeight="1">
      <c r="A98" s="98" t="s">
        <v>84</v>
      </c>
      <c r="B98" s="53"/>
      <c r="C98" s="99"/>
      <c r="D98" s="99"/>
      <c r="E98" s="310" t="s">
        <v>92</v>
      </c>
      <c r="F98" s="310"/>
      <c r="G98" s="310"/>
      <c r="H98" s="310"/>
      <c r="I98" s="310"/>
      <c r="J98" s="99"/>
      <c r="K98" s="310" t="s">
        <v>93</v>
      </c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05">
        <f>'SO 101 - Chodník, sjezdy ...'!J32</f>
        <v>0</v>
      </c>
      <c r="AH98" s="306"/>
      <c r="AI98" s="306"/>
      <c r="AJ98" s="306"/>
      <c r="AK98" s="306"/>
      <c r="AL98" s="306"/>
      <c r="AM98" s="306"/>
      <c r="AN98" s="305">
        <f t="shared" si="0"/>
        <v>0</v>
      </c>
      <c r="AO98" s="306"/>
      <c r="AP98" s="306"/>
      <c r="AQ98" s="100" t="s">
        <v>87</v>
      </c>
      <c r="AR98" s="55"/>
      <c r="AS98" s="101">
        <v>0</v>
      </c>
      <c r="AT98" s="102">
        <f t="shared" si="1"/>
        <v>0</v>
      </c>
      <c r="AU98" s="103">
        <f>'SO 101 - Chodník, sjezdy ...'!P128</f>
        <v>0</v>
      </c>
      <c r="AV98" s="102">
        <f>'SO 101 - Chodník, sjezdy ...'!J35</f>
        <v>0</v>
      </c>
      <c r="AW98" s="102">
        <f>'SO 101 - Chodník, sjezdy ...'!J36</f>
        <v>0</v>
      </c>
      <c r="AX98" s="102">
        <f>'SO 101 - Chodník, sjezdy ...'!J37</f>
        <v>0</v>
      </c>
      <c r="AY98" s="102">
        <f>'SO 101 - Chodník, sjezdy ...'!J38</f>
        <v>0</v>
      </c>
      <c r="AZ98" s="102">
        <f>'SO 101 - Chodník, sjezdy ...'!F35</f>
        <v>0</v>
      </c>
      <c r="BA98" s="102">
        <f>'SO 101 - Chodník, sjezdy ...'!F36</f>
        <v>0</v>
      </c>
      <c r="BB98" s="102">
        <f>'SO 101 - Chodník, sjezdy ...'!F37</f>
        <v>0</v>
      </c>
      <c r="BC98" s="102">
        <f>'SO 101 - Chodník, sjezdy ...'!F38</f>
        <v>0</v>
      </c>
      <c r="BD98" s="104">
        <f>'SO 101 - Chodník, sjezdy ...'!F39</f>
        <v>0</v>
      </c>
      <c r="BT98" s="105" t="s">
        <v>83</v>
      </c>
      <c r="BV98" s="105" t="s">
        <v>76</v>
      </c>
      <c r="BW98" s="105" t="s">
        <v>94</v>
      </c>
      <c r="BX98" s="105" t="s">
        <v>91</v>
      </c>
      <c r="CL98" s="105" t="s">
        <v>1</v>
      </c>
    </row>
    <row r="99" spans="1:90" s="3" customFormat="1" ht="25.5" customHeight="1">
      <c r="A99" s="98" t="s">
        <v>84</v>
      </c>
      <c r="B99" s="53"/>
      <c r="C99" s="99"/>
      <c r="D99" s="99"/>
      <c r="E99" s="310" t="s">
        <v>95</v>
      </c>
      <c r="F99" s="310"/>
      <c r="G99" s="310"/>
      <c r="H99" s="310"/>
      <c r="I99" s="310"/>
      <c r="J99" s="99"/>
      <c r="K99" s="310" t="s">
        <v>96</v>
      </c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  <c r="AA99" s="310"/>
      <c r="AB99" s="310"/>
      <c r="AC99" s="310"/>
      <c r="AD99" s="310"/>
      <c r="AE99" s="310"/>
      <c r="AF99" s="310"/>
      <c r="AG99" s="305">
        <f>'SO 103 - Plocha stávající...'!J32</f>
        <v>0</v>
      </c>
      <c r="AH99" s="306"/>
      <c r="AI99" s="306"/>
      <c r="AJ99" s="306"/>
      <c r="AK99" s="306"/>
      <c r="AL99" s="306"/>
      <c r="AM99" s="306"/>
      <c r="AN99" s="305">
        <f t="shared" si="0"/>
        <v>0</v>
      </c>
      <c r="AO99" s="306"/>
      <c r="AP99" s="306"/>
      <c r="AQ99" s="100" t="s">
        <v>87</v>
      </c>
      <c r="AR99" s="55"/>
      <c r="AS99" s="101">
        <v>0</v>
      </c>
      <c r="AT99" s="102">
        <f t="shared" si="1"/>
        <v>0</v>
      </c>
      <c r="AU99" s="103">
        <f>'SO 103 - Plocha stávající...'!P124</f>
        <v>0</v>
      </c>
      <c r="AV99" s="102">
        <f>'SO 103 - Plocha stávající...'!J35</f>
        <v>0</v>
      </c>
      <c r="AW99" s="102">
        <f>'SO 103 - Plocha stávající...'!J36</f>
        <v>0</v>
      </c>
      <c r="AX99" s="102">
        <f>'SO 103 - Plocha stávající...'!J37</f>
        <v>0</v>
      </c>
      <c r="AY99" s="102">
        <f>'SO 103 - Plocha stávající...'!J38</f>
        <v>0</v>
      </c>
      <c r="AZ99" s="102">
        <f>'SO 103 - Plocha stávající...'!F35</f>
        <v>0</v>
      </c>
      <c r="BA99" s="102">
        <f>'SO 103 - Plocha stávající...'!F36</f>
        <v>0</v>
      </c>
      <c r="BB99" s="102">
        <f>'SO 103 - Plocha stávající...'!F37</f>
        <v>0</v>
      </c>
      <c r="BC99" s="102">
        <f>'SO 103 - Plocha stávající...'!F38</f>
        <v>0</v>
      </c>
      <c r="BD99" s="104">
        <f>'SO 103 - Plocha stávající...'!F39</f>
        <v>0</v>
      </c>
      <c r="BT99" s="105" t="s">
        <v>83</v>
      </c>
      <c r="BV99" s="105" t="s">
        <v>76</v>
      </c>
      <c r="BW99" s="105" t="s">
        <v>97</v>
      </c>
      <c r="BX99" s="105" t="s">
        <v>91</v>
      </c>
      <c r="CL99" s="105" t="s">
        <v>1</v>
      </c>
    </row>
    <row r="100" spans="1:90" s="3" customFormat="1" ht="16.5" customHeight="1">
      <c r="A100" s="98" t="s">
        <v>84</v>
      </c>
      <c r="B100" s="53"/>
      <c r="C100" s="99"/>
      <c r="D100" s="99"/>
      <c r="E100" s="310" t="s">
        <v>98</v>
      </c>
      <c r="F100" s="310"/>
      <c r="G100" s="310"/>
      <c r="H100" s="310"/>
      <c r="I100" s="310"/>
      <c r="J100" s="99"/>
      <c r="K100" s="310" t="s">
        <v>99</v>
      </c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  <c r="AA100" s="310"/>
      <c r="AB100" s="310"/>
      <c r="AC100" s="310"/>
      <c r="AD100" s="310"/>
      <c r="AE100" s="310"/>
      <c r="AF100" s="310"/>
      <c r="AG100" s="305">
        <f>'SO 191 - Dopravní značení...'!J32</f>
        <v>0</v>
      </c>
      <c r="AH100" s="306"/>
      <c r="AI100" s="306"/>
      <c r="AJ100" s="306"/>
      <c r="AK100" s="306"/>
      <c r="AL100" s="306"/>
      <c r="AM100" s="306"/>
      <c r="AN100" s="305">
        <f t="shared" si="0"/>
        <v>0</v>
      </c>
      <c r="AO100" s="306"/>
      <c r="AP100" s="306"/>
      <c r="AQ100" s="100" t="s">
        <v>87</v>
      </c>
      <c r="AR100" s="55"/>
      <c r="AS100" s="101">
        <v>0</v>
      </c>
      <c r="AT100" s="102">
        <f t="shared" si="1"/>
        <v>0</v>
      </c>
      <c r="AU100" s="103">
        <f>'SO 191 - Dopravní značení...'!P123</f>
        <v>0</v>
      </c>
      <c r="AV100" s="102">
        <f>'SO 191 - Dopravní značení...'!J35</f>
        <v>0</v>
      </c>
      <c r="AW100" s="102">
        <f>'SO 191 - Dopravní značení...'!J36</f>
        <v>0</v>
      </c>
      <c r="AX100" s="102">
        <f>'SO 191 - Dopravní značení...'!J37</f>
        <v>0</v>
      </c>
      <c r="AY100" s="102">
        <f>'SO 191 - Dopravní značení...'!J38</f>
        <v>0</v>
      </c>
      <c r="AZ100" s="102">
        <f>'SO 191 - Dopravní značení...'!F35</f>
        <v>0</v>
      </c>
      <c r="BA100" s="102">
        <f>'SO 191 - Dopravní značení...'!F36</f>
        <v>0</v>
      </c>
      <c r="BB100" s="102">
        <f>'SO 191 - Dopravní značení...'!F37</f>
        <v>0</v>
      </c>
      <c r="BC100" s="102">
        <f>'SO 191 - Dopravní značení...'!F38</f>
        <v>0</v>
      </c>
      <c r="BD100" s="104">
        <f>'SO 191 - Dopravní značení...'!F39</f>
        <v>0</v>
      </c>
      <c r="BT100" s="105" t="s">
        <v>83</v>
      </c>
      <c r="BV100" s="105" t="s">
        <v>76</v>
      </c>
      <c r="BW100" s="105" t="s">
        <v>100</v>
      </c>
      <c r="BX100" s="105" t="s">
        <v>91</v>
      </c>
      <c r="CL100" s="105" t="s">
        <v>1</v>
      </c>
    </row>
    <row r="101" spans="1:90" s="3" customFormat="1" ht="16.5" customHeight="1">
      <c r="A101" s="98" t="s">
        <v>84</v>
      </c>
      <c r="B101" s="53"/>
      <c r="C101" s="99"/>
      <c r="D101" s="99"/>
      <c r="E101" s="310" t="s">
        <v>101</v>
      </c>
      <c r="F101" s="310"/>
      <c r="G101" s="310"/>
      <c r="H101" s="310"/>
      <c r="I101" s="310"/>
      <c r="J101" s="99"/>
      <c r="K101" s="310" t="s">
        <v>102</v>
      </c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05">
        <f>'SO 192 - Dopravní značení...'!J32</f>
        <v>0</v>
      </c>
      <c r="AH101" s="306"/>
      <c r="AI101" s="306"/>
      <c r="AJ101" s="306"/>
      <c r="AK101" s="306"/>
      <c r="AL101" s="306"/>
      <c r="AM101" s="306"/>
      <c r="AN101" s="305">
        <f t="shared" si="0"/>
        <v>0</v>
      </c>
      <c r="AO101" s="306"/>
      <c r="AP101" s="306"/>
      <c r="AQ101" s="100" t="s">
        <v>87</v>
      </c>
      <c r="AR101" s="55"/>
      <c r="AS101" s="101">
        <v>0</v>
      </c>
      <c r="AT101" s="102">
        <f t="shared" si="1"/>
        <v>0</v>
      </c>
      <c r="AU101" s="103">
        <f>'SO 192 - Dopravní značení...'!P122</f>
        <v>0</v>
      </c>
      <c r="AV101" s="102">
        <f>'SO 192 - Dopravní značení...'!J35</f>
        <v>0</v>
      </c>
      <c r="AW101" s="102">
        <f>'SO 192 - Dopravní značení...'!J36</f>
        <v>0</v>
      </c>
      <c r="AX101" s="102">
        <f>'SO 192 - Dopravní značení...'!J37</f>
        <v>0</v>
      </c>
      <c r="AY101" s="102">
        <f>'SO 192 - Dopravní značení...'!J38</f>
        <v>0</v>
      </c>
      <c r="AZ101" s="102">
        <f>'SO 192 - Dopravní značení...'!F35</f>
        <v>0</v>
      </c>
      <c r="BA101" s="102">
        <f>'SO 192 - Dopravní značení...'!F36</f>
        <v>0</v>
      </c>
      <c r="BB101" s="102">
        <f>'SO 192 - Dopravní značení...'!F37</f>
        <v>0</v>
      </c>
      <c r="BC101" s="102">
        <f>'SO 192 - Dopravní značení...'!F38</f>
        <v>0</v>
      </c>
      <c r="BD101" s="104">
        <f>'SO 192 - Dopravní značení...'!F39</f>
        <v>0</v>
      </c>
      <c r="BT101" s="105" t="s">
        <v>83</v>
      </c>
      <c r="BV101" s="105" t="s">
        <v>76</v>
      </c>
      <c r="BW101" s="105" t="s">
        <v>103</v>
      </c>
      <c r="BX101" s="105" t="s">
        <v>91</v>
      </c>
      <c r="CL101" s="105" t="s">
        <v>1</v>
      </c>
    </row>
    <row r="102" spans="2:91" s="6" customFormat="1" ht="27" customHeight="1">
      <c r="B102" s="88"/>
      <c r="C102" s="89"/>
      <c r="D102" s="309" t="s">
        <v>104</v>
      </c>
      <c r="E102" s="309"/>
      <c r="F102" s="309"/>
      <c r="G102" s="309"/>
      <c r="H102" s="309"/>
      <c r="I102" s="90"/>
      <c r="J102" s="309" t="s">
        <v>105</v>
      </c>
      <c r="K102" s="309"/>
      <c r="L102" s="309"/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09"/>
      <c r="AE102" s="309"/>
      <c r="AF102" s="309"/>
      <c r="AG102" s="316">
        <f>ROUND(AG103,2)</f>
        <v>0</v>
      </c>
      <c r="AH102" s="308"/>
      <c r="AI102" s="308"/>
      <c r="AJ102" s="308"/>
      <c r="AK102" s="308"/>
      <c r="AL102" s="308"/>
      <c r="AM102" s="308"/>
      <c r="AN102" s="307">
        <f t="shared" si="0"/>
        <v>0</v>
      </c>
      <c r="AO102" s="308"/>
      <c r="AP102" s="308"/>
      <c r="AQ102" s="91" t="s">
        <v>80</v>
      </c>
      <c r="AR102" s="92"/>
      <c r="AS102" s="93">
        <f>ROUND(AS103,2)</f>
        <v>0</v>
      </c>
      <c r="AT102" s="94">
        <f t="shared" si="1"/>
        <v>0</v>
      </c>
      <c r="AU102" s="95">
        <f>ROUND(AU103,5)</f>
        <v>0</v>
      </c>
      <c r="AV102" s="94">
        <f>ROUND(AZ102*L29,2)</f>
        <v>0</v>
      </c>
      <c r="AW102" s="94">
        <f>ROUND(BA102*L30,2)</f>
        <v>0</v>
      </c>
      <c r="AX102" s="94">
        <f>ROUND(BB102*L29,2)</f>
        <v>0</v>
      </c>
      <c r="AY102" s="94">
        <f>ROUND(BC102*L30,2)</f>
        <v>0</v>
      </c>
      <c r="AZ102" s="94">
        <f>ROUND(AZ103,2)</f>
        <v>0</v>
      </c>
      <c r="BA102" s="94">
        <f>ROUND(BA103,2)</f>
        <v>0</v>
      </c>
      <c r="BB102" s="94">
        <f>ROUND(BB103,2)</f>
        <v>0</v>
      </c>
      <c r="BC102" s="94">
        <f>ROUND(BC103,2)</f>
        <v>0</v>
      </c>
      <c r="BD102" s="96">
        <f>ROUND(BD103,2)</f>
        <v>0</v>
      </c>
      <c r="BS102" s="97" t="s">
        <v>73</v>
      </c>
      <c r="BT102" s="97" t="s">
        <v>81</v>
      </c>
      <c r="BU102" s="97" t="s">
        <v>75</v>
      </c>
      <c r="BV102" s="97" t="s">
        <v>76</v>
      </c>
      <c r="BW102" s="97" t="s">
        <v>106</v>
      </c>
      <c r="BX102" s="97" t="s">
        <v>5</v>
      </c>
      <c r="CL102" s="97" t="s">
        <v>1</v>
      </c>
      <c r="CM102" s="97" t="s">
        <v>83</v>
      </c>
    </row>
    <row r="103" spans="1:90" s="3" customFormat="1" ht="25.5" customHeight="1">
      <c r="A103" s="98" t="s">
        <v>84</v>
      </c>
      <c r="B103" s="53"/>
      <c r="C103" s="99"/>
      <c r="D103" s="99"/>
      <c r="E103" s="310" t="s">
        <v>107</v>
      </c>
      <c r="F103" s="310"/>
      <c r="G103" s="310"/>
      <c r="H103" s="310"/>
      <c r="I103" s="310"/>
      <c r="J103" s="99"/>
      <c r="K103" s="310" t="s">
        <v>105</v>
      </c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310"/>
      <c r="X103" s="310"/>
      <c r="Y103" s="310"/>
      <c r="Z103" s="310"/>
      <c r="AA103" s="310"/>
      <c r="AB103" s="310"/>
      <c r="AC103" s="310"/>
      <c r="AD103" s="310"/>
      <c r="AE103" s="310"/>
      <c r="AF103" s="310"/>
      <c r="AG103" s="305">
        <f>'SO 801 - Sadové úpravy, j...'!J32</f>
        <v>0</v>
      </c>
      <c r="AH103" s="306"/>
      <c r="AI103" s="306"/>
      <c r="AJ103" s="306"/>
      <c r="AK103" s="306"/>
      <c r="AL103" s="306"/>
      <c r="AM103" s="306"/>
      <c r="AN103" s="305">
        <f t="shared" si="0"/>
        <v>0</v>
      </c>
      <c r="AO103" s="306"/>
      <c r="AP103" s="306"/>
      <c r="AQ103" s="100" t="s">
        <v>87</v>
      </c>
      <c r="AR103" s="55"/>
      <c r="AS103" s="101">
        <v>0</v>
      </c>
      <c r="AT103" s="102">
        <f t="shared" si="1"/>
        <v>0</v>
      </c>
      <c r="AU103" s="103">
        <f>'SO 801 - Sadové úpravy, j...'!P124</f>
        <v>0</v>
      </c>
      <c r="AV103" s="102">
        <f>'SO 801 - Sadové úpravy, j...'!J35</f>
        <v>0</v>
      </c>
      <c r="AW103" s="102">
        <f>'SO 801 - Sadové úpravy, j...'!J36</f>
        <v>0</v>
      </c>
      <c r="AX103" s="102">
        <f>'SO 801 - Sadové úpravy, j...'!J37</f>
        <v>0</v>
      </c>
      <c r="AY103" s="102">
        <f>'SO 801 - Sadové úpravy, j...'!J38</f>
        <v>0</v>
      </c>
      <c r="AZ103" s="102">
        <f>'SO 801 - Sadové úpravy, j...'!F35</f>
        <v>0</v>
      </c>
      <c r="BA103" s="102">
        <f>'SO 801 - Sadové úpravy, j...'!F36</f>
        <v>0</v>
      </c>
      <c r="BB103" s="102">
        <f>'SO 801 - Sadové úpravy, j...'!F37</f>
        <v>0</v>
      </c>
      <c r="BC103" s="102">
        <f>'SO 801 - Sadové úpravy, j...'!F38</f>
        <v>0</v>
      </c>
      <c r="BD103" s="104">
        <f>'SO 801 - Sadové úpravy, j...'!F39</f>
        <v>0</v>
      </c>
      <c r="BT103" s="105" t="s">
        <v>83</v>
      </c>
      <c r="BV103" s="105" t="s">
        <v>76</v>
      </c>
      <c r="BW103" s="105" t="s">
        <v>108</v>
      </c>
      <c r="BX103" s="105" t="s">
        <v>106</v>
      </c>
      <c r="CL103" s="105" t="s">
        <v>1</v>
      </c>
    </row>
    <row r="104" spans="1:91" s="6" customFormat="1" ht="16.5" customHeight="1">
      <c r="A104" s="98" t="s">
        <v>84</v>
      </c>
      <c r="B104" s="88"/>
      <c r="C104" s="89"/>
      <c r="D104" s="309" t="s">
        <v>109</v>
      </c>
      <c r="E104" s="309"/>
      <c r="F104" s="309"/>
      <c r="G104" s="309"/>
      <c r="H104" s="309"/>
      <c r="I104" s="90"/>
      <c r="J104" s="309" t="s">
        <v>110</v>
      </c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307">
        <f>'1000 - Ostatní náklady'!J30</f>
        <v>0</v>
      </c>
      <c r="AH104" s="308"/>
      <c r="AI104" s="308"/>
      <c r="AJ104" s="308"/>
      <c r="AK104" s="308"/>
      <c r="AL104" s="308"/>
      <c r="AM104" s="308"/>
      <c r="AN104" s="307">
        <f t="shared" si="0"/>
        <v>0</v>
      </c>
      <c r="AO104" s="308"/>
      <c r="AP104" s="308"/>
      <c r="AQ104" s="91" t="s">
        <v>80</v>
      </c>
      <c r="AR104" s="92"/>
      <c r="AS104" s="93">
        <v>0</v>
      </c>
      <c r="AT104" s="94">
        <f t="shared" si="1"/>
        <v>0</v>
      </c>
      <c r="AU104" s="95">
        <f>'1000 - Ostatní náklady'!P118</f>
        <v>0</v>
      </c>
      <c r="AV104" s="94">
        <f>'1000 - Ostatní náklady'!J33</f>
        <v>0</v>
      </c>
      <c r="AW104" s="94">
        <f>'1000 - Ostatní náklady'!J34</f>
        <v>0</v>
      </c>
      <c r="AX104" s="94">
        <f>'1000 - Ostatní náklady'!J35</f>
        <v>0</v>
      </c>
      <c r="AY104" s="94">
        <f>'1000 - Ostatní náklady'!J36</f>
        <v>0</v>
      </c>
      <c r="AZ104" s="94">
        <f>'1000 - Ostatní náklady'!F33</f>
        <v>0</v>
      </c>
      <c r="BA104" s="94">
        <f>'1000 - Ostatní náklady'!F34</f>
        <v>0</v>
      </c>
      <c r="BB104" s="94">
        <f>'1000 - Ostatní náklady'!F35</f>
        <v>0</v>
      </c>
      <c r="BC104" s="94">
        <f>'1000 - Ostatní náklady'!F36</f>
        <v>0</v>
      </c>
      <c r="BD104" s="96">
        <f>'1000 - Ostatní náklady'!F37</f>
        <v>0</v>
      </c>
      <c r="BT104" s="97" t="s">
        <v>81</v>
      </c>
      <c r="BV104" s="97" t="s">
        <v>76</v>
      </c>
      <c r="BW104" s="97" t="s">
        <v>111</v>
      </c>
      <c r="BX104" s="97" t="s">
        <v>5</v>
      </c>
      <c r="CL104" s="97" t="s">
        <v>1</v>
      </c>
      <c r="CM104" s="97" t="s">
        <v>83</v>
      </c>
    </row>
    <row r="105" spans="1:91" s="6" customFormat="1" ht="16.5" customHeight="1">
      <c r="A105" s="98" t="s">
        <v>84</v>
      </c>
      <c r="B105" s="88"/>
      <c r="C105" s="89"/>
      <c r="D105" s="309" t="s">
        <v>112</v>
      </c>
      <c r="E105" s="309"/>
      <c r="F105" s="309"/>
      <c r="G105" s="309"/>
      <c r="H105" s="309"/>
      <c r="I105" s="90"/>
      <c r="J105" s="309" t="s">
        <v>113</v>
      </c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  <c r="AD105" s="309"/>
      <c r="AE105" s="309"/>
      <c r="AF105" s="309"/>
      <c r="AG105" s="307">
        <f>'1020 - VRN'!J30</f>
        <v>0</v>
      </c>
      <c r="AH105" s="308"/>
      <c r="AI105" s="308"/>
      <c r="AJ105" s="308"/>
      <c r="AK105" s="308"/>
      <c r="AL105" s="308"/>
      <c r="AM105" s="308"/>
      <c r="AN105" s="307">
        <f t="shared" si="0"/>
        <v>0</v>
      </c>
      <c r="AO105" s="308"/>
      <c r="AP105" s="308"/>
      <c r="AQ105" s="91" t="s">
        <v>80</v>
      </c>
      <c r="AR105" s="92"/>
      <c r="AS105" s="106">
        <v>0</v>
      </c>
      <c r="AT105" s="107">
        <f t="shared" si="1"/>
        <v>0</v>
      </c>
      <c r="AU105" s="108">
        <f>'1020 - VRN'!P118</f>
        <v>0</v>
      </c>
      <c r="AV105" s="107">
        <f>'1020 - VRN'!J33</f>
        <v>0</v>
      </c>
      <c r="AW105" s="107">
        <f>'1020 - VRN'!J34</f>
        <v>0</v>
      </c>
      <c r="AX105" s="107">
        <f>'1020 - VRN'!J35</f>
        <v>0</v>
      </c>
      <c r="AY105" s="107">
        <f>'1020 - VRN'!J36</f>
        <v>0</v>
      </c>
      <c r="AZ105" s="107">
        <f>'1020 - VRN'!F33</f>
        <v>0</v>
      </c>
      <c r="BA105" s="107">
        <f>'1020 - VRN'!F34</f>
        <v>0</v>
      </c>
      <c r="BB105" s="107">
        <f>'1020 - VRN'!F35</f>
        <v>0</v>
      </c>
      <c r="BC105" s="107">
        <f>'1020 - VRN'!F36</f>
        <v>0</v>
      </c>
      <c r="BD105" s="109">
        <f>'1020 - VRN'!F37</f>
        <v>0</v>
      </c>
      <c r="BT105" s="97" t="s">
        <v>81</v>
      </c>
      <c r="BV105" s="97" t="s">
        <v>76</v>
      </c>
      <c r="BW105" s="97" t="s">
        <v>114</v>
      </c>
      <c r="BX105" s="97" t="s">
        <v>5</v>
      </c>
      <c r="CL105" s="97" t="s">
        <v>1</v>
      </c>
      <c r="CM105" s="97" t="s">
        <v>83</v>
      </c>
    </row>
    <row r="106" spans="2:44" s="1" customFormat="1" ht="30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8"/>
    </row>
    <row r="107" spans="2:44" s="1" customFormat="1" ht="6.95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38"/>
    </row>
  </sheetData>
  <sheetProtection algorithmName="SHA-512" hashValue="iN5SEnlZ1K8crFMH9LwEHhW5HrczCKBMKQlIspvlBkYwG+fyNtemvDAlr4GxtOy7kdaUnGeQ+/YnsnGHO8IC/Q==" saltValue="37g4ucwZFzaFRTtjZQYvxfBMFX8xILvcLYN6g3bwqAvDSzI0XAQY9Z2Lp5VjUla9p75OBGY+3katuRiJKPBsWQ==" spinCount="100000" sheet="1" objects="1" scenarios="1" formatColumns="0" formatRows="0"/>
  <mergeCells count="82">
    <mergeCell ref="AN94:AP94"/>
    <mergeCell ref="AG99:AM99"/>
    <mergeCell ref="AG100:AM100"/>
    <mergeCell ref="AG101:AM101"/>
    <mergeCell ref="AG102:AM102"/>
    <mergeCell ref="AG94:AM94"/>
    <mergeCell ref="AN96:AP96"/>
    <mergeCell ref="AG96:AM96"/>
    <mergeCell ref="AN97:AP97"/>
    <mergeCell ref="AG97:AM97"/>
    <mergeCell ref="AG98:AM98"/>
    <mergeCell ref="C92:G92"/>
    <mergeCell ref="I92:AF92"/>
    <mergeCell ref="J95:AF95"/>
    <mergeCell ref="K96:AF96"/>
    <mergeCell ref="J97:AF97"/>
    <mergeCell ref="E100:I100"/>
    <mergeCell ref="E101:I101"/>
    <mergeCell ref="E103:I103"/>
    <mergeCell ref="D104:H104"/>
    <mergeCell ref="D105:H105"/>
    <mergeCell ref="D95:H95"/>
    <mergeCell ref="E96:I96"/>
    <mergeCell ref="D97:H97"/>
    <mergeCell ref="E98:I98"/>
    <mergeCell ref="E99:I99"/>
    <mergeCell ref="AN102:AP102"/>
    <mergeCell ref="AN103:AP103"/>
    <mergeCell ref="AN104:AP104"/>
    <mergeCell ref="AN105:AP105"/>
    <mergeCell ref="D102:H102"/>
    <mergeCell ref="AG104:AM104"/>
    <mergeCell ref="AG103:AM103"/>
    <mergeCell ref="AG105:AM105"/>
    <mergeCell ref="J102:AF102"/>
    <mergeCell ref="K103:AF103"/>
    <mergeCell ref="J104:AF104"/>
    <mergeCell ref="J105:AF105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K98:AF98"/>
    <mergeCell ref="K99:AF99"/>
    <mergeCell ref="K100:AF100"/>
    <mergeCell ref="K101:AF101"/>
    <mergeCell ref="AN92:AP92"/>
    <mergeCell ref="AG92:AM92"/>
    <mergeCell ref="AN95:AP95"/>
    <mergeCell ref="AG95:AM95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6" location="'SO 001 - Příprava území, ...'!C2" display="/"/>
    <hyperlink ref="A98" location="'SO 101 - Chodník, sjezdy ...'!C2" display="/"/>
    <hyperlink ref="A99" location="'SO 103 - Plocha stávající...'!C2" display="/"/>
    <hyperlink ref="A100" location="'SO 191 - Dopravní značení...'!C2" display="/"/>
    <hyperlink ref="A101" location="'SO 192 - Dopravní značení...'!C2" display="/"/>
    <hyperlink ref="A103" location="'SO 801 - Sadové úpravy, j...'!C2" display="/"/>
    <hyperlink ref="A104" location="'1000 - Ostatní náklady'!C2" display="/"/>
    <hyperlink ref="A105" location="'102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1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88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0"/>
      <c r="AT3" s="17" t="s">
        <v>83</v>
      </c>
    </row>
    <row r="4" spans="2:46" ht="24.95" customHeight="1">
      <c r="B4" s="20"/>
      <c r="D4" s="114" t="s">
        <v>115</v>
      </c>
      <c r="L4" s="20"/>
      <c r="M4" s="11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16" t="s">
        <v>16</v>
      </c>
      <c r="L6" s="20"/>
    </row>
    <row r="7" spans="2:12" ht="16.5" customHeight="1">
      <c r="B7" s="20"/>
      <c r="E7" s="319" t="str">
        <f>'Rekapitulace stavby'!K6</f>
        <v>Rekonstrukce stávajícího chodníku na ul. Hrabenovská, Šumperk</v>
      </c>
      <c r="F7" s="320"/>
      <c r="G7" s="320"/>
      <c r="H7" s="320"/>
      <c r="L7" s="20"/>
    </row>
    <row r="8" spans="2:12" ht="12" customHeight="1">
      <c r="B8" s="20"/>
      <c r="D8" s="116" t="s">
        <v>116</v>
      </c>
      <c r="L8" s="20"/>
    </row>
    <row r="9" spans="2:12" s="1" customFormat="1" ht="16.5" customHeight="1">
      <c r="B9" s="38"/>
      <c r="E9" s="319" t="s">
        <v>117</v>
      </c>
      <c r="F9" s="321"/>
      <c r="G9" s="321"/>
      <c r="H9" s="321"/>
      <c r="I9" s="117"/>
      <c r="L9" s="38"/>
    </row>
    <row r="10" spans="2:12" s="1" customFormat="1" ht="12" customHeight="1">
      <c r="B10" s="38"/>
      <c r="D10" s="116" t="s">
        <v>118</v>
      </c>
      <c r="I10" s="117"/>
      <c r="L10" s="38"/>
    </row>
    <row r="11" spans="2:12" s="1" customFormat="1" ht="36.95" customHeight="1">
      <c r="B11" s="38"/>
      <c r="E11" s="322" t="s">
        <v>119</v>
      </c>
      <c r="F11" s="321"/>
      <c r="G11" s="321"/>
      <c r="H11" s="321"/>
      <c r="I11" s="117"/>
      <c r="L11" s="38"/>
    </row>
    <row r="12" spans="2:12" s="1" customFormat="1" ht="11.25">
      <c r="B12" s="38"/>
      <c r="I12" s="117"/>
      <c r="L12" s="38"/>
    </row>
    <row r="13" spans="2:12" s="1" customFormat="1" ht="12" customHeight="1">
      <c r="B13" s="38"/>
      <c r="D13" s="116" t="s">
        <v>18</v>
      </c>
      <c r="F13" s="105" t="s">
        <v>1</v>
      </c>
      <c r="I13" s="118" t="s">
        <v>19</v>
      </c>
      <c r="J13" s="105" t="s">
        <v>1</v>
      </c>
      <c r="L13" s="38"/>
    </row>
    <row r="14" spans="2:12" s="1" customFormat="1" ht="12" customHeight="1">
      <c r="B14" s="38"/>
      <c r="D14" s="116" t="s">
        <v>20</v>
      </c>
      <c r="F14" s="105" t="s">
        <v>21</v>
      </c>
      <c r="I14" s="118" t="s">
        <v>22</v>
      </c>
      <c r="J14" s="119" t="str">
        <f>'Rekapitulace stavby'!AN8</f>
        <v>16. 4. 2022</v>
      </c>
      <c r="L14" s="38"/>
    </row>
    <row r="15" spans="2:12" s="1" customFormat="1" ht="10.9" customHeight="1">
      <c r="B15" s="38"/>
      <c r="I15" s="117"/>
      <c r="L15" s="38"/>
    </row>
    <row r="16" spans="2:12" s="1" customFormat="1" ht="12" customHeight="1">
      <c r="B16" s="38"/>
      <c r="D16" s="116" t="s">
        <v>24</v>
      </c>
      <c r="I16" s="118" t="s">
        <v>25</v>
      </c>
      <c r="J16" s="105" t="str">
        <f>IF('Rekapitulace stavby'!AN10="","",'Rekapitulace stavby'!AN10)</f>
        <v/>
      </c>
      <c r="L16" s="38"/>
    </row>
    <row r="17" spans="2:12" s="1" customFormat="1" ht="18" customHeight="1">
      <c r="B17" s="38"/>
      <c r="E17" s="105" t="str">
        <f>IF('Rekapitulace stavby'!E11="","",'Rekapitulace stavby'!E11)</f>
        <v xml:space="preserve"> </v>
      </c>
      <c r="I17" s="118" t="s">
        <v>27</v>
      </c>
      <c r="J17" s="105" t="str">
        <f>IF('Rekapitulace stavby'!AN11="","",'Rekapitulace stavby'!AN11)</f>
        <v/>
      </c>
      <c r="L17" s="38"/>
    </row>
    <row r="18" spans="2:12" s="1" customFormat="1" ht="6.95" customHeight="1">
      <c r="B18" s="38"/>
      <c r="I18" s="117"/>
      <c r="L18" s="38"/>
    </row>
    <row r="19" spans="2:12" s="1" customFormat="1" ht="12" customHeight="1">
      <c r="B19" s="38"/>
      <c r="D19" s="116" t="s">
        <v>28</v>
      </c>
      <c r="I19" s="118" t="s">
        <v>25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23" t="str">
        <f>'Rekapitulace stavby'!E14</f>
        <v>Vyplň údaj</v>
      </c>
      <c r="F20" s="324"/>
      <c r="G20" s="324"/>
      <c r="H20" s="324"/>
      <c r="I20" s="118" t="s">
        <v>27</v>
      </c>
      <c r="J20" s="30" t="str">
        <f>'Rekapitulace stavby'!AN14</f>
        <v>Vyplň údaj</v>
      </c>
      <c r="L20" s="38"/>
    </row>
    <row r="21" spans="2:12" s="1" customFormat="1" ht="6.95" customHeight="1">
      <c r="B21" s="38"/>
      <c r="I21" s="117"/>
      <c r="L21" s="38"/>
    </row>
    <row r="22" spans="2:12" s="1" customFormat="1" ht="12" customHeight="1">
      <c r="B22" s="38"/>
      <c r="D22" s="116" t="s">
        <v>30</v>
      </c>
      <c r="I22" s="118" t="s">
        <v>25</v>
      </c>
      <c r="J22" s="105" t="str">
        <f>IF('Rekapitulace stavby'!AN16="","",'Rekapitulace stavby'!AN16)</f>
        <v/>
      </c>
      <c r="L22" s="38"/>
    </row>
    <row r="23" spans="2:12" s="1" customFormat="1" ht="18" customHeight="1">
      <c r="B23" s="38"/>
      <c r="E23" s="105" t="str">
        <f>IF('Rekapitulace stavby'!E17="","",'Rekapitulace stavby'!E17)</f>
        <v xml:space="preserve"> </v>
      </c>
      <c r="I23" s="118" t="s">
        <v>27</v>
      </c>
      <c r="J23" s="105" t="str">
        <f>IF('Rekapitulace stavby'!AN17="","",'Rekapitulace stavby'!AN17)</f>
        <v/>
      </c>
      <c r="L23" s="38"/>
    </row>
    <row r="24" spans="2:12" s="1" customFormat="1" ht="6.95" customHeight="1">
      <c r="B24" s="38"/>
      <c r="I24" s="117"/>
      <c r="L24" s="38"/>
    </row>
    <row r="25" spans="2:12" s="1" customFormat="1" ht="12" customHeight="1">
      <c r="B25" s="38"/>
      <c r="D25" s="116" t="s">
        <v>32</v>
      </c>
      <c r="I25" s="118" t="s">
        <v>25</v>
      </c>
      <c r="J25" s="105" t="str">
        <f>IF('Rekapitulace stavby'!AN19="","",'Rekapitulace stavby'!AN19)</f>
        <v/>
      </c>
      <c r="L25" s="38"/>
    </row>
    <row r="26" spans="2:12" s="1" customFormat="1" ht="18" customHeight="1">
      <c r="B26" s="38"/>
      <c r="E26" s="105" t="str">
        <f>IF('Rekapitulace stavby'!E20="","",'Rekapitulace stavby'!E20)</f>
        <v xml:space="preserve"> </v>
      </c>
      <c r="I26" s="118" t="s">
        <v>27</v>
      </c>
      <c r="J26" s="105" t="str">
        <f>IF('Rekapitulace stavby'!AN20="","",'Rekapitulace stavby'!AN20)</f>
        <v/>
      </c>
      <c r="L26" s="38"/>
    </row>
    <row r="27" spans="2:12" s="1" customFormat="1" ht="6.95" customHeight="1">
      <c r="B27" s="38"/>
      <c r="I27" s="117"/>
      <c r="L27" s="38"/>
    </row>
    <row r="28" spans="2:12" s="1" customFormat="1" ht="12" customHeight="1">
      <c r="B28" s="38"/>
      <c r="D28" s="116" t="s">
        <v>33</v>
      </c>
      <c r="I28" s="117"/>
      <c r="L28" s="38"/>
    </row>
    <row r="29" spans="2:12" s="7" customFormat="1" ht="16.5" customHeight="1">
      <c r="B29" s="120"/>
      <c r="E29" s="325" t="s">
        <v>1</v>
      </c>
      <c r="F29" s="325"/>
      <c r="G29" s="325"/>
      <c r="H29" s="325"/>
      <c r="I29" s="121"/>
      <c r="L29" s="120"/>
    </row>
    <row r="30" spans="2:12" s="1" customFormat="1" ht="6.95" customHeight="1">
      <c r="B30" s="38"/>
      <c r="I30" s="117"/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22"/>
      <c r="J31" s="62"/>
      <c r="K31" s="62"/>
      <c r="L31" s="38"/>
    </row>
    <row r="32" spans="2:12" s="1" customFormat="1" ht="25.35" customHeight="1">
      <c r="B32" s="38"/>
      <c r="D32" s="123" t="s">
        <v>34</v>
      </c>
      <c r="I32" s="117"/>
      <c r="J32" s="124">
        <f>ROUND(J124,2)</f>
        <v>0</v>
      </c>
      <c r="L32" s="38"/>
    </row>
    <row r="33" spans="2:12" s="1" customFormat="1" ht="6.95" customHeight="1">
      <c r="B33" s="38"/>
      <c r="D33" s="62"/>
      <c r="E33" s="62"/>
      <c r="F33" s="62"/>
      <c r="G33" s="62"/>
      <c r="H33" s="62"/>
      <c r="I33" s="122"/>
      <c r="J33" s="62"/>
      <c r="K33" s="62"/>
      <c r="L33" s="38"/>
    </row>
    <row r="34" spans="2:12" s="1" customFormat="1" ht="14.45" customHeight="1">
      <c r="B34" s="38"/>
      <c r="F34" s="125" t="s">
        <v>36</v>
      </c>
      <c r="I34" s="126" t="s">
        <v>35</v>
      </c>
      <c r="J34" s="125" t="s">
        <v>37</v>
      </c>
      <c r="L34" s="38"/>
    </row>
    <row r="35" spans="2:12" s="1" customFormat="1" ht="14.45" customHeight="1">
      <c r="B35" s="38"/>
      <c r="D35" s="127" t="s">
        <v>38</v>
      </c>
      <c r="E35" s="116" t="s">
        <v>39</v>
      </c>
      <c r="F35" s="128">
        <f>ROUND((SUM(BE124:BE217)),2)</f>
        <v>0</v>
      </c>
      <c r="I35" s="129">
        <v>0.21</v>
      </c>
      <c r="J35" s="128">
        <f>ROUND(((SUM(BE124:BE217))*I35),2)</f>
        <v>0</v>
      </c>
      <c r="L35" s="38"/>
    </row>
    <row r="36" spans="2:12" s="1" customFormat="1" ht="14.45" customHeight="1">
      <c r="B36" s="38"/>
      <c r="E36" s="116" t="s">
        <v>40</v>
      </c>
      <c r="F36" s="128">
        <f>ROUND((SUM(BF124:BF217)),2)</f>
        <v>0</v>
      </c>
      <c r="I36" s="129">
        <v>0.15</v>
      </c>
      <c r="J36" s="128">
        <f>ROUND(((SUM(BF124:BF217))*I36),2)</f>
        <v>0</v>
      </c>
      <c r="L36" s="38"/>
    </row>
    <row r="37" spans="2:12" s="1" customFormat="1" ht="14.45" customHeight="1" hidden="1">
      <c r="B37" s="38"/>
      <c r="E37" s="116" t="s">
        <v>41</v>
      </c>
      <c r="F37" s="128">
        <f>ROUND((SUM(BG124:BG217)),2)</f>
        <v>0</v>
      </c>
      <c r="I37" s="129">
        <v>0.21</v>
      </c>
      <c r="J37" s="128">
        <f>0</f>
        <v>0</v>
      </c>
      <c r="L37" s="38"/>
    </row>
    <row r="38" spans="2:12" s="1" customFormat="1" ht="14.45" customHeight="1" hidden="1">
      <c r="B38" s="38"/>
      <c r="E38" s="116" t="s">
        <v>42</v>
      </c>
      <c r="F38" s="128">
        <f>ROUND((SUM(BH124:BH217)),2)</f>
        <v>0</v>
      </c>
      <c r="I38" s="129">
        <v>0.15</v>
      </c>
      <c r="J38" s="128">
        <f>0</f>
        <v>0</v>
      </c>
      <c r="L38" s="38"/>
    </row>
    <row r="39" spans="2:12" s="1" customFormat="1" ht="14.45" customHeight="1" hidden="1">
      <c r="B39" s="38"/>
      <c r="E39" s="116" t="s">
        <v>43</v>
      </c>
      <c r="F39" s="128">
        <f>ROUND((SUM(BI124:BI217)),2)</f>
        <v>0</v>
      </c>
      <c r="I39" s="129">
        <v>0</v>
      </c>
      <c r="J39" s="128">
        <f>0</f>
        <v>0</v>
      </c>
      <c r="L39" s="38"/>
    </row>
    <row r="40" spans="2:12" s="1" customFormat="1" ht="6.95" customHeight="1">
      <c r="B40" s="38"/>
      <c r="I40" s="117"/>
      <c r="L40" s="38"/>
    </row>
    <row r="41" spans="2:12" s="1" customFormat="1" ht="25.35" customHeight="1">
      <c r="B41" s="38"/>
      <c r="C41" s="130"/>
      <c r="D41" s="131" t="s">
        <v>44</v>
      </c>
      <c r="E41" s="132"/>
      <c r="F41" s="132"/>
      <c r="G41" s="133" t="s">
        <v>45</v>
      </c>
      <c r="H41" s="134" t="s">
        <v>46</v>
      </c>
      <c r="I41" s="135"/>
      <c r="J41" s="136">
        <f>SUM(J32:J39)</f>
        <v>0</v>
      </c>
      <c r="K41" s="137"/>
      <c r="L41" s="38"/>
    </row>
    <row r="42" spans="2:12" s="1" customFormat="1" ht="14.45" customHeight="1">
      <c r="B42" s="38"/>
      <c r="I42" s="117"/>
      <c r="L42" s="38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8" t="s">
        <v>47</v>
      </c>
      <c r="E50" s="139"/>
      <c r="F50" s="139"/>
      <c r="G50" s="138" t="s">
        <v>48</v>
      </c>
      <c r="H50" s="139"/>
      <c r="I50" s="140"/>
      <c r="J50" s="139"/>
      <c r="K50" s="139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41" t="s">
        <v>49</v>
      </c>
      <c r="E61" s="142"/>
      <c r="F61" s="143" t="s">
        <v>50</v>
      </c>
      <c r="G61" s="141" t="s">
        <v>49</v>
      </c>
      <c r="H61" s="142"/>
      <c r="I61" s="144"/>
      <c r="J61" s="145" t="s">
        <v>50</v>
      </c>
      <c r="K61" s="142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8" t="s">
        <v>51</v>
      </c>
      <c r="E65" s="139"/>
      <c r="F65" s="139"/>
      <c r="G65" s="138" t="s">
        <v>52</v>
      </c>
      <c r="H65" s="139"/>
      <c r="I65" s="140"/>
      <c r="J65" s="139"/>
      <c r="K65" s="139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41" t="s">
        <v>49</v>
      </c>
      <c r="E76" s="142"/>
      <c r="F76" s="143" t="s">
        <v>50</v>
      </c>
      <c r="G76" s="141" t="s">
        <v>49</v>
      </c>
      <c r="H76" s="142"/>
      <c r="I76" s="144"/>
      <c r="J76" s="145" t="s">
        <v>50</v>
      </c>
      <c r="K76" s="142"/>
      <c r="L76" s="38"/>
    </row>
    <row r="77" spans="2:12" s="1" customFormat="1" ht="14.45" customHeight="1"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38"/>
    </row>
    <row r="81" spans="2:12" s="1" customFormat="1" ht="6.95" customHeight="1"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38"/>
    </row>
    <row r="82" spans="2:12" s="1" customFormat="1" ht="24.95" customHeight="1">
      <c r="B82" s="34"/>
      <c r="C82" s="23" t="s">
        <v>120</v>
      </c>
      <c r="D82" s="35"/>
      <c r="E82" s="35"/>
      <c r="F82" s="35"/>
      <c r="G82" s="35"/>
      <c r="H82" s="35"/>
      <c r="I82" s="117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7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7"/>
      <c r="J84" s="35"/>
      <c r="K84" s="35"/>
      <c r="L84" s="38"/>
    </row>
    <row r="85" spans="2:12" s="1" customFormat="1" ht="16.5" customHeight="1">
      <c r="B85" s="34"/>
      <c r="C85" s="35"/>
      <c r="D85" s="35"/>
      <c r="E85" s="326" t="str">
        <f>E7</f>
        <v>Rekonstrukce stávajícího chodníku na ul. Hrabenovská, Šumperk</v>
      </c>
      <c r="F85" s="327"/>
      <c r="G85" s="327"/>
      <c r="H85" s="327"/>
      <c r="I85" s="117"/>
      <c r="J85" s="35"/>
      <c r="K85" s="35"/>
      <c r="L85" s="38"/>
    </row>
    <row r="86" spans="2:12" ht="12" customHeight="1">
      <c r="B86" s="21"/>
      <c r="C86" s="29" t="s">
        <v>116</v>
      </c>
      <c r="D86" s="22"/>
      <c r="E86" s="22"/>
      <c r="F86" s="22"/>
      <c r="G86" s="22"/>
      <c r="H86" s="22"/>
      <c r="J86" s="22"/>
      <c r="K86" s="22"/>
      <c r="L86" s="20"/>
    </row>
    <row r="87" spans="2:12" s="1" customFormat="1" ht="16.5" customHeight="1">
      <c r="B87" s="34"/>
      <c r="C87" s="35"/>
      <c r="D87" s="35"/>
      <c r="E87" s="326" t="s">
        <v>117</v>
      </c>
      <c r="F87" s="328"/>
      <c r="G87" s="328"/>
      <c r="H87" s="328"/>
      <c r="I87" s="117"/>
      <c r="J87" s="35"/>
      <c r="K87" s="35"/>
      <c r="L87" s="38"/>
    </row>
    <row r="88" spans="2:12" s="1" customFormat="1" ht="12" customHeight="1">
      <c r="B88" s="34"/>
      <c r="C88" s="29" t="s">
        <v>118</v>
      </c>
      <c r="D88" s="35"/>
      <c r="E88" s="35"/>
      <c r="F88" s="35"/>
      <c r="G88" s="35"/>
      <c r="H88" s="35"/>
      <c r="I88" s="117"/>
      <c r="J88" s="35"/>
      <c r="K88" s="35"/>
      <c r="L88" s="38"/>
    </row>
    <row r="89" spans="2:12" s="1" customFormat="1" ht="16.5" customHeight="1">
      <c r="B89" s="34"/>
      <c r="C89" s="35"/>
      <c r="D89" s="35"/>
      <c r="E89" s="294" t="str">
        <f>E11</f>
        <v>SO 001 - Příprava území, demolice</v>
      </c>
      <c r="F89" s="328"/>
      <c r="G89" s="328"/>
      <c r="H89" s="328"/>
      <c r="I89" s="117"/>
      <c r="J89" s="35"/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7"/>
      <c r="J90" s="35"/>
      <c r="K90" s="35"/>
      <c r="L90" s="38"/>
    </row>
    <row r="91" spans="2:12" s="1" customFormat="1" ht="12" customHeight="1">
      <c r="B91" s="34"/>
      <c r="C91" s="29" t="s">
        <v>20</v>
      </c>
      <c r="D91" s="35"/>
      <c r="E91" s="35"/>
      <c r="F91" s="27" t="str">
        <f>F14</f>
        <v>Šumperk</v>
      </c>
      <c r="G91" s="35"/>
      <c r="H91" s="35"/>
      <c r="I91" s="118" t="s">
        <v>22</v>
      </c>
      <c r="J91" s="61" t="str">
        <f>IF(J14="","",J14)</f>
        <v>16. 4. 2022</v>
      </c>
      <c r="K91" s="35"/>
      <c r="L91" s="38"/>
    </row>
    <row r="92" spans="2:12" s="1" customFormat="1" ht="6.95" customHeight="1">
      <c r="B92" s="34"/>
      <c r="C92" s="35"/>
      <c r="D92" s="35"/>
      <c r="E92" s="35"/>
      <c r="F92" s="35"/>
      <c r="G92" s="35"/>
      <c r="H92" s="35"/>
      <c r="I92" s="117"/>
      <c r="J92" s="35"/>
      <c r="K92" s="35"/>
      <c r="L92" s="38"/>
    </row>
    <row r="93" spans="2:12" s="1" customFormat="1" ht="15.2" customHeight="1">
      <c r="B93" s="34"/>
      <c r="C93" s="29" t="s">
        <v>24</v>
      </c>
      <c r="D93" s="35"/>
      <c r="E93" s="35"/>
      <c r="F93" s="27" t="str">
        <f>E17</f>
        <v xml:space="preserve"> </v>
      </c>
      <c r="G93" s="35"/>
      <c r="H93" s="35"/>
      <c r="I93" s="118" t="s">
        <v>30</v>
      </c>
      <c r="J93" s="32" t="str">
        <f>E23</f>
        <v xml:space="preserve"> </v>
      </c>
      <c r="K93" s="35"/>
      <c r="L93" s="38"/>
    </row>
    <row r="94" spans="2:12" s="1" customFormat="1" ht="15.2" customHeight="1">
      <c r="B94" s="34"/>
      <c r="C94" s="29" t="s">
        <v>28</v>
      </c>
      <c r="D94" s="35"/>
      <c r="E94" s="35"/>
      <c r="F94" s="27" t="str">
        <f>IF(E20="","",E20)</f>
        <v>Vyplň údaj</v>
      </c>
      <c r="G94" s="35"/>
      <c r="H94" s="35"/>
      <c r="I94" s="118" t="s">
        <v>32</v>
      </c>
      <c r="J94" s="32" t="str">
        <f>E26</f>
        <v xml:space="preserve"> </v>
      </c>
      <c r="K94" s="35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7"/>
      <c r="J95" s="35"/>
      <c r="K95" s="35"/>
      <c r="L95" s="38"/>
    </row>
    <row r="96" spans="2:12" s="1" customFormat="1" ht="29.25" customHeight="1">
      <c r="B96" s="34"/>
      <c r="C96" s="152" t="s">
        <v>121</v>
      </c>
      <c r="D96" s="153"/>
      <c r="E96" s="153"/>
      <c r="F96" s="153"/>
      <c r="G96" s="153"/>
      <c r="H96" s="153"/>
      <c r="I96" s="154"/>
      <c r="J96" s="155" t="s">
        <v>122</v>
      </c>
      <c r="K96" s="153"/>
      <c r="L96" s="38"/>
    </row>
    <row r="97" spans="2:12" s="1" customFormat="1" ht="10.35" customHeight="1">
      <c r="B97" s="34"/>
      <c r="C97" s="35"/>
      <c r="D97" s="35"/>
      <c r="E97" s="35"/>
      <c r="F97" s="35"/>
      <c r="G97" s="35"/>
      <c r="H97" s="35"/>
      <c r="I97" s="117"/>
      <c r="J97" s="35"/>
      <c r="K97" s="35"/>
      <c r="L97" s="38"/>
    </row>
    <row r="98" spans="2:47" s="1" customFormat="1" ht="22.9" customHeight="1">
      <c r="B98" s="34"/>
      <c r="C98" s="156" t="s">
        <v>123</v>
      </c>
      <c r="D98" s="35"/>
      <c r="E98" s="35"/>
      <c r="F98" s="35"/>
      <c r="G98" s="35"/>
      <c r="H98" s="35"/>
      <c r="I98" s="117"/>
      <c r="J98" s="79">
        <f>J124</f>
        <v>0</v>
      </c>
      <c r="K98" s="35"/>
      <c r="L98" s="38"/>
      <c r="AU98" s="17" t="s">
        <v>124</v>
      </c>
    </row>
    <row r="99" spans="2:12" s="8" customFormat="1" ht="24.95" customHeight="1">
      <c r="B99" s="157"/>
      <c r="C99" s="158"/>
      <c r="D99" s="159" t="s">
        <v>125</v>
      </c>
      <c r="E99" s="160"/>
      <c r="F99" s="160"/>
      <c r="G99" s="160"/>
      <c r="H99" s="160"/>
      <c r="I99" s="161"/>
      <c r="J99" s="162">
        <f>J125</f>
        <v>0</v>
      </c>
      <c r="K99" s="158"/>
      <c r="L99" s="163"/>
    </row>
    <row r="100" spans="2:12" s="9" customFormat="1" ht="19.9" customHeight="1">
      <c r="B100" s="164"/>
      <c r="C100" s="99"/>
      <c r="D100" s="165" t="s">
        <v>126</v>
      </c>
      <c r="E100" s="166"/>
      <c r="F100" s="166"/>
      <c r="G100" s="166"/>
      <c r="H100" s="166"/>
      <c r="I100" s="167"/>
      <c r="J100" s="168">
        <f>J126</f>
        <v>0</v>
      </c>
      <c r="K100" s="99"/>
      <c r="L100" s="169"/>
    </row>
    <row r="101" spans="2:12" s="9" customFormat="1" ht="19.9" customHeight="1">
      <c r="B101" s="164"/>
      <c r="C101" s="99"/>
      <c r="D101" s="165" t="s">
        <v>127</v>
      </c>
      <c r="E101" s="166"/>
      <c r="F101" s="166"/>
      <c r="G101" s="166"/>
      <c r="H101" s="166"/>
      <c r="I101" s="167"/>
      <c r="J101" s="168">
        <f>J165</f>
        <v>0</v>
      </c>
      <c r="K101" s="99"/>
      <c r="L101" s="169"/>
    </row>
    <row r="102" spans="2:12" s="9" customFormat="1" ht="19.9" customHeight="1">
      <c r="B102" s="164"/>
      <c r="C102" s="99"/>
      <c r="D102" s="165" t="s">
        <v>128</v>
      </c>
      <c r="E102" s="166"/>
      <c r="F102" s="166"/>
      <c r="G102" s="166"/>
      <c r="H102" s="166"/>
      <c r="I102" s="167"/>
      <c r="J102" s="168">
        <f>J170</f>
        <v>0</v>
      </c>
      <c r="K102" s="99"/>
      <c r="L102" s="169"/>
    </row>
    <row r="103" spans="2:12" s="1" customFormat="1" ht="21.75" customHeight="1">
      <c r="B103" s="34"/>
      <c r="C103" s="35"/>
      <c r="D103" s="35"/>
      <c r="E103" s="35"/>
      <c r="F103" s="35"/>
      <c r="G103" s="35"/>
      <c r="H103" s="35"/>
      <c r="I103" s="117"/>
      <c r="J103" s="35"/>
      <c r="K103" s="35"/>
      <c r="L103" s="38"/>
    </row>
    <row r="104" spans="2:12" s="1" customFormat="1" ht="6.95" customHeight="1">
      <c r="B104" s="49"/>
      <c r="C104" s="50"/>
      <c r="D104" s="50"/>
      <c r="E104" s="50"/>
      <c r="F104" s="50"/>
      <c r="G104" s="50"/>
      <c r="H104" s="50"/>
      <c r="I104" s="148"/>
      <c r="J104" s="50"/>
      <c r="K104" s="50"/>
      <c r="L104" s="38"/>
    </row>
    <row r="108" spans="2:12" s="1" customFormat="1" ht="6.95" customHeight="1">
      <c r="B108" s="51"/>
      <c r="C108" s="52"/>
      <c r="D108" s="52"/>
      <c r="E108" s="52"/>
      <c r="F108" s="52"/>
      <c r="G108" s="52"/>
      <c r="H108" s="52"/>
      <c r="I108" s="151"/>
      <c r="J108" s="52"/>
      <c r="K108" s="52"/>
      <c r="L108" s="38"/>
    </row>
    <row r="109" spans="2:12" s="1" customFormat="1" ht="24.95" customHeight="1">
      <c r="B109" s="34"/>
      <c r="C109" s="23" t="s">
        <v>129</v>
      </c>
      <c r="D109" s="35"/>
      <c r="E109" s="35"/>
      <c r="F109" s="35"/>
      <c r="G109" s="35"/>
      <c r="H109" s="35"/>
      <c r="I109" s="117"/>
      <c r="J109" s="35"/>
      <c r="K109" s="35"/>
      <c r="L109" s="38"/>
    </row>
    <row r="110" spans="2:12" s="1" customFormat="1" ht="6.95" customHeight="1">
      <c r="B110" s="34"/>
      <c r="C110" s="35"/>
      <c r="D110" s="35"/>
      <c r="E110" s="35"/>
      <c r="F110" s="35"/>
      <c r="G110" s="35"/>
      <c r="H110" s="35"/>
      <c r="I110" s="117"/>
      <c r="J110" s="35"/>
      <c r="K110" s="35"/>
      <c r="L110" s="38"/>
    </row>
    <row r="111" spans="2:12" s="1" customFormat="1" ht="12" customHeight="1">
      <c r="B111" s="34"/>
      <c r="C111" s="29" t="s">
        <v>16</v>
      </c>
      <c r="D111" s="35"/>
      <c r="E111" s="35"/>
      <c r="F111" s="35"/>
      <c r="G111" s="35"/>
      <c r="H111" s="35"/>
      <c r="I111" s="117"/>
      <c r="J111" s="35"/>
      <c r="K111" s="35"/>
      <c r="L111" s="38"/>
    </row>
    <row r="112" spans="2:12" s="1" customFormat="1" ht="16.5" customHeight="1">
      <c r="B112" s="34"/>
      <c r="C112" s="35"/>
      <c r="D112" s="35"/>
      <c r="E112" s="326" t="str">
        <f>E7</f>
        <v>Rekonstrukce stávajícího chodníku na ul. Hrabenovská, Šumperk</v>
      </c>
      <c r="F112" s="327"/>
      <c r="G112" s="327"/>
      <c r="H112" s="327"/>
      <c r="I112" s="117"/>
      <c r="J112" s="35"/>
      <c r="K112" s="35"/>
      <c r="L112" s="38"/>
    </row>
    <row r="113" spans="2:12" ht="12" customHeight="1">
      <c r="B113" s="21"/>
      <c r="C113" s="29" t="s">
        <v>116</v>
      </c>
      <c r="D113" s="22"/>
      <c r="E113" s="22"/>
      <c r="F113" s="22"/>
      <c r="G113" s="22"/>
      <c r="H113" s="22"/>
      <c r="J113" s="22"/>
      <c r="K113" s="22"/>
      <c r="L113" s="20"/>
    </row>
    <row r="114" spans="2:12" s="1" customFormat="1" ht="16.5" customHeight="1">
      <c r="B114" s="34"/>
      <c r="C114" s="35"/>
      <c r="D114" s="35"/>
      <c r="E114" s="326" t="s">
        <v>117</v>
      </c>
      <c r="F114" s="328"/>
      <c r="G114" s="328"/>
      <c r="H114" s="328"/>
      <c r="I114" s="117"/>
      <c r="J114" s="35"/>
      <c r="K114" s="35"/>
      <c r="L114" s="38"/>
    </row>
    <row r="115" spans="2:12" s="1" customFormat="1" ht="12" customHeight="1">
      <c r="B115" s="34"/>
      <c r="C115" s="29" t="s">
        <v>118</v>
      </c>
      <c r="D115" s="35"/>
      <c r="E115" s="35"/>
      <c r="F115" s="35"/>
      <c r="G115" s="35"/>
      <c r="H115" s="35"/>
      <c r="I115" s="117"/>
      <c r="J115" s="35"/>
      <c r="K115" s="35"/>
      <c r="L115" s="38"/>
    </row>
    <row r="116" spans="2:12" s="1" customFormat="1" ht="16.5" customHeight="1">
      <c r="B116" s="34"/>
      <c r="C116" s="35"/>
      <c r="D116" s="35"/>
      <c r="E116" s="294" t="str">
        <f>E11</f>
        <v>SO 001 - Příprava území, demolice</v>
      </c>
      <c r="F116" s="328"/>
      <c r="G116" s="328"/>
      <c r="H116" s="328"/>
      <c r="I116" s="117"/>
      <c r="J116" s="35"/>
      <c r="K116" s="35"/>
      <c r="L116" s="38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17"/>
      <c r="J117" s="35"/>
      <c r="K117" s="35"/>
      <c r="L117" s="38"/>
    </row>
    <row r="118" spans="2:12" s="1" customFormat="1" ht="12" customHeight="1">
      <c r="B118" s="34"/>
      <c r="C118" s="29" t="s">
        <v>20</v>
      </c>
      <c r="D118" s="35"/>
      <c r="E118" s="35"/>
      <c r="F118" s="27" t="str">
        <f>F14</f>
        <v>Šumperk</v>
      </c>
      <c r="G118" s="35"/>
      <c r="H118" s="35"/>
      <c r="I118" s="118" t="s">
        <v>22</v>
      </c>
      <c r="J118" s="61" t="str">
        <f>IF(J14="","",J14)</f>
        <v>16. 4. 2022</v>
      </c>
      <c r="K118" s="35"/>
      <c r="L118" s="38"/>
    </row>
    <row r="119" spans="2:12" s="1" customFormat="1" ht="6.95" customHeight="1">
      <c r="B119" s="34"/>
      <c r="C119" s="35"/>
      <c r="D119" s="35"/>
      <c r="E119" s="35"/>
      <c r="F119" s="35"/>
      <c r="G119" s="35"/>
      <c r="H119" s="35"/>
      <c r="I119" s="117"/>
      <c r="J119" s="35"/>
      <c r="K119" s="35"/>
      <c r="L119" s="38"/>
    </row>
    <row r="120" spans="2:12" s="1" customFormat="1" ht="15.2" customHeight="1">
      <c r="B120" s="34"/>
      <c r="C120" s="29" t="s">
        <v>24</v>
      </c>
      <c r="D120" s="35"/>
      <c r="E120" s="35"/>
      <c r="F120" s="27" t="str">
        <f>E17</f>
        <v xml:space="preserve"> </v>
      </c>
      <c r="G120" s="35"/>
      <c r="H120" s="35"/>
      <c r="I120" s="118" t="s">
        <v>30</v>
      </c>
      <c r="J120" s="32" t="str">
        <f>E23</f>
        <v xml:space="preserve"> </v>
      </c>
      <c r="K120" s="35"/>
      <c r="L120" s="38"/>
    </row>
    <row r="121" spans="2:12" s="1" customFormat="1" ht="15.2" customHeight="1">
      <c r="B121" s="34"/>
      <c r="C121" s="29" t="s">
        <v>28</v>
      </c>
      <c r="D121" s="35"/>
      <c r="E121" s="35"/>
      <c r="F121" s="27" t="str">
        <f>IF(E20="","",E20)</f>
        <v>Vyplň údaj</v>
      </c>
      <c r="G121" s="35"/>
      <c r="H121" s="35"/>
      <c r="I121" s="118" t="s">
        <v>32</v>
      </c>
      <c r="J121" s="32" t="str">
        <f>E26</f>
        <v xml:space="preserve"> </v>
      </c>
      <c r="K121" s="35"/>
      <c r="L121" s="38"/>
    </row>
    <row r="122" spans="2:12" s="1" customFormat="1" ht="10.35" customHeight="1">
      <c r="B122" s="34"/>
      <c r="C122" s="35"/>
      <c r="D122" s="35"/>
      <c r="E122" s="35"/>
      <c r="F122" s="35"/>
      <c r="G122" s="35"/>
      <c r="H122" s="35"/>
      <c r="I122" s="117"/>
      <c r="J122" s="35"/>
      <c r="K122" s="35"/>
      <c r="L122" s="38"/>
    </row>
    <row r="123" spans="2:20" s="10" customFormat="1" ht="29.25" customHeight="1">
      <c r="B123" s="170"/>
      <c r="C123" s="171" t="s">
        <v>130</v>
      </c>
      <c r="D123" s="172" t="s">
        <v>59</v>
      </c>
      <c r="E123" s="172" t="s">
        <v>55</v>
      </c>
      <c r="F123" s="172" t="s">
        <v>56</v>
      </c>
      <c r="G123" s="172" t="s">
        <v>131</v>
      </c>
      <c r="H123" s="172" t="s">
        <v>132</v>
      </c>
      <c r="I123" s="173" t="s">
        <v>133</v>
      </c>
      <c r="J123" s="172" t="s">
        <v>122</v>
      </c>
      <c r="K123" s="174" t="s">
        <v>134</v>
      </c>
      <c r="L123" s="175"/>
      <c r="M123" s="70" t="s">
        <v>1</v>
      </c>
      <c r="N123" s="71" t="s">
        <v>38</v>
      </c>
      <c r="O123" s="71" t="s">
        <v>135</v>
      </c>
      <c r="P123" s="71" t="s">
        <v>136</v>
      </c>
      <c r="Q123" s="71" t="s">
        <v>137</v>
      </c>
      <c r="R123" s="71" t="s">
        <v>138</v>
      </c>
      <c r="S123" s="71" t="s">
        <v>139</v>
      </c>
      <c r="T123" s="72" t="s">
        <v>140</v>
      </c>
    </row>
    <row r="124" spans="2:63" s="1" customFormat="1" ht="22.9" customHeight="1">
      <c r="B124" s="34"/>
      <c r="C124" s="77" t="s">
        <v>141</v>
      </c>
      <c r="D124" s="35"/>
      <c r="E124" s="35"/>
      <c r="F124" s="35"/>
      <c r="G124" s="35"/>
      <c r="H124" s="35"/>
      <c r="I124" s="117"/>
      <c r="J124" s="176">
        <f>BK124</f>
        <v>0</v>
      </c>
      <c r="K124" s="35"/>
      <c r="L124" s="38"/>
      <c r="M124" s="73"/>
      <c r="N124" s="74"/>
      <c r="O124" s="74"/>
      <c r="P124" s="177">
        <f>P125</f>
        <v>0</v>
      </c>
      <c r="Q124" s="74"/>
      <c r="R124" s="177">
        <f>R125</f>
        <v>0.0051</v>
      </c>
      <c r="S124" s="74"/>
      <c r="T124" s="178">
        <f>T125</f>
        <v>209.785</v>
      </c>
      <c r="AT124" s="17" t="s">
        <v>73</v>
      </c>
      <c r="AU124" s="17" t="s">
        <v>124</v>
      </c>
      <c r="BK124" s="179">
        <f>BK125</f>
        <v>0</v>
      </c>
    </row>
    <row r="125" spans="2:63" s="11" customFormat="1" ht="25.9" customHeight="1">
      <c r="B125" s="180"/>
      <c r="C125" s="181"/>
      <c r="D125" s="182" t="s">
        <v>73</v>
      </c>
      <c r="E125" s="183" t="s">
        <v>142</v>
      </c>
      <c r="F125" s="183" t="s">
        <v>143</v>
      </c>
      <c r="G125" s="181"/>
      <c r="H125" s="181"/>
      <c r="I125" s="184"/>
      <c r="J125" s="185">
        <f>BK125</f>
        <v>0</v>
      </c>
      <c r="K125" s="181"/>
      <c r="L125" s="186"/>
      <c r="M125" s="187"/>
      <c r="N125" s="188"/>
      <c r="O125" s="188"/>
      <c r="P125" s="189">
        <f>P126+P165+P170</f>
        <v>0</v>
      </c>
      <c r="Q125" s="188"/>
      <c r="R125" s="189">
        <f>R126+R165+R170</f>
        <v>0.0051</v>
      </c>
      <c r="S125" s="188"/>
      <c r="T125" s="190">
        <f>T126+T165+T170</f>
        <v>209.785</v>
      </c>
      <c r="AR125" s="191" t="s">
        <v>81</v>
      </c>
      <c r="AT125" s="192" t="s">
        <v>73</v>
      </c>
      <c r="AU125" s="192" t="s">
        <v>74</v>
      </c>
      <c r="AY125" s="191" t="s">
        <v>144</v>
      </c>
      <c r="BK125" s="193">
        <f>BK126+BK165+BK170</f>
        <v>0</v>
      </c>
    </row>
    <row r="126" spans="2:63" s="11" customFormat="1" ht="22.9" customHeight="1">
      <c r="B126" s="180"/>
      <c r="C126" s="181"/>
      <c r="D126" s="182" t="s">
        <v>73</v>
      </c>
      <c r="E126" s="194" t="s">
        <v>81</v>
      </c>
      <c r="F126" s="194" t="s">
        <v>145</v>
      </c>
      <c r="G126" s="181"/>
      <c r="H126" s="181"/>
      <c r="I126" s="184"/>
      <c r="J126" s="195">
        <f>BK126</f>
        <v>0</v>
      </c>
      <c r="K126" s="181"/>
      <c r="L126" s="186"/>
      <c r="M126" s="187"/>
      <c r="N126" s="188"/>
      <c r="O126" s="188"/>
      <c r="P126" s="189">
        <f>SUM(P127:P164)</f>
        <v>0</v>
      </c>
      <c r="Q126" s="188"/>
      <c r="R126" s="189">
        <f>SUM(R127:R164)</f>
        <v>0.0051</v>
      </c>
      <c r="S126" s="188"/>
      <c r="T126" s="190">
        <f>SUM(T127:T164)</f>
        <v>209.785</v>
      </c>
      <c r="AR126" s="191" t="s">
        <v>81</v>
      </c>
      <c r="AT126" s="192" t="s">
        <v>73</v>
      </c>
      <c r="AU126" s="192" t="s">
        <v>81</v>
      </c>
      <c r="AY126" s="191" t="s">
        <v>144</v>
      </c>
      <c r="BK126" s="193">
        <f>SUM(BK127:BK164)</f>
        <v>0</v>
      </c>
    </row>
    <row r="127" spans="2:65" s="1" customFormat="1" ht="24" customHeight="1">
      <c r="B127" s="34"/>
      <c r="C127" s="196" t="s">
        <v>81</v>
      </c>
      <c r="D127" s="196" t="s">
        <v>146</v>
      </c>
      <c r="E127" s="197" t="s">
        <v>147</v>
      </c>
      <c r="F127" s="198" t="s">
        <v>148</v>
      </c>
      <c r="G127" s="199" t="s">
        <v>149</v>
      </c>
      <c r="H127" s="200">
        <v>52</v>
      </c>
      <c r="I127" s="201"/>
      <c r="J127" s="202">
        <f>ROUND(I127*H127,2)</f>
        <v>0</v>
      </c>
      <c r="K127" s="198" t="s">
        <v>150</v>
      </c>
      <c r="L127" s="38"/>
      <c r="M127" s="203" t="s">
        <v>1</v>
      </c>
      <c r="N127" s="204" t="s">
        <v>39</v>
      </c>
      <c r="O127" s="66"/>
      <c r="P127" s="205">
        <f>O127*H127</f>
        <v>0</v>
      </c>
      <c r="Q127" s="205">
        <v>0</v>
      </c>
      <c r="R127" s="205">
        <f>Q127*H127</f>
        <v>0</v>
      </c>
      <c r="S127" s="205">
        <v>0.255</v>
      </c>
      <c r="T127" s="206">
        <f>S127*H127</f>
        <v>13.26</v>
      </c>
      <c r="AR127" s="207" t="s">
        <v>151</v>
      </c>
      <c r="AT127" s="207" t="s">
        <v>146</v>
      </c>
      <c r="AU127" s="207" t="s">
        <v>83</v>
      </c>
      <c r="AY127" s="17" t="s">
        <v>144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7" t="s">
        <v>81</v>
      </c>
      <c r="BK127" s="208">
        <f>ROUND(I127*H127,2)</f>
        <v>0</v>
      </c>
      <c r="BL127" s="17" t="s">
        <v>151</v>
      </c>
      <c r="BM127" s="207" t="s">
        <v>152</v>
      </c>
    </row>
    <row r="128" spans="2:51" s="12" customFormat="1" ht="11.25">
      <c r="B128" s="209"/>
      <c r="C128" s="210"/>
      <c r="D128" s="211" t="s">
        <v>153</v>
      </c>
      <c r="E128" s="212" t="s">
        <v>1</v>
      </c>
      <c r="F128" s="213" t="s">
        <v>154</v>
      </c>
      <c r="G128" s="210"/>
      <c r="H128" s="212" t="s">
        <v>1</v>
      </c>
      <c r="I128" s="214"/>
      <c r="J128" s="210"/>
      <c r="K128" s="210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153</v>
      </c>
      <c r="AU128" s="219" t="s">
        <v>83</v>
      </c>
      <c r="AV128" s="12" t="s">
        <v>81</v>
      </c>
      <c r="AW128" s="12" t="s">
        <v>31</v>
      </c>
      <c r="AX128" s="12" t="s">
        <v>74</v>
      </c>
      <c r="AY128" s="219" t="s">
        <v>144</v>
      </c>
    </row>
    <row r="129" spans="2:51" s="13" customFormat="1" ht="11.25">
      <c r="B129" s="220"/>
      <c r="C129" s="221"/>
      <c r="D129" s="211" t="s">
        <v>153</v>
      </c>
      <c r="E129" s="222" t="s">
        <v>1</v>
      </c>
      <c r="F129" s="223" t="s">
        <v>155</v>
      </c>
      <c r="G129" s="221"/>
      <c r="H129" s="224">
        <v>16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153</v>
      </c>
      <c r="AU129" s="230" t="s">
        <v>83</v>
      </c>
      <c r="AV129" s="13" t="s">
        <v>83</v>
      </c>
      <c r="AW129" s="13" t="s">
        <v>31</v>
      </c>
      <c r="AX129" s="13" t="s">
        <v>74</v>
      </c>
      <c r="AY129" s="230" t="s">
        <v>144</v>
      </c>
    </row>
    <row r="130" spans="2:51" s="12" customFormat="1" ht="11.25">
      <c r="B130" s="209"/>
      <c r="C130" s="210"/>
      <c r="D130" s="211" t="s">
        <v>153</v>
      </c>
      <c r="E130" s="212" t="s">
        <v>1</v>
      </c>
      <c r="F130" s="213" t="s">
        <v>154</v>
      </c>
      <c r="G130" s="210"/>
      <c r="H130" s="212" t="s">
        <v>1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153</v>
      </c>
      <c r="AU130" s="219" t="s">
        <v>83</v>
      </c>
      <c r="AV130" s="12" t="s">
        <v>81</v>
      </c>
      <c r="AW130" s="12" t="s">
        <v>31</v>
      </c>
      <c r="AX130" s="12" t="s">
        <v>74</v>
      </c>
      <c r="AY130" s="219" t="s">
        <v>144</v>
      </c>
    </row>
    <row r="131" spans="2:51" s="13" customFormat="1" ht="11.25">
      <c r="B131" s="220"/>
      <c r="C131" s="221"/>
      <c r="D131" s="211" t="s">
        <v>153</v>
      </c>
      <c r="E131" s="222" t="s">
        <v>1</v>
      </c>
      <c r="F131" s="223" t="s">
        <v>156</v>
      </c>
      <c r="G131" s="221"/>
      <c r="H131" s="224">
        <v>20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153</v>
      </c>
      <c r="AU131" s="230" t="s">
        <v>83</v>
      </c>
      <c r="AV131" s="13" t="s">
        <v>83</v>
      </c>
      <c r="AW131" s="13" t="s">
        <v>31</v>
      </c>
      <c r="AX131" s="13" t="s">
        <v>74</v>
      </c>
      <c r="AY131" s="230" t="s">
        <v>144</v>
      </c>
    </row>
    <row r="132" spans="2:51" s="12" customFormat="1" ht="11.25">
      <c r="B132" s="209"/>
      <c r="C132" s="210"/>
      <c r="D132" s="211" t="s">
        <v>153</v>
      </c>
      <c r="E132" s="212" t="s">
        <v>1</v>
      </c>
      <c r="F132" s="213" t="s">
        <v>157</v>
      </c>
      <c r="G132" s="210"/>
      <c r="H132" s="212" t="s">
        <v>1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153</v>
      </c>
      <c r="AU132" s="219" t="s">
        <v>83</v>
      </c>
      <c r="AV132" s="12" t="s">
        <v>81</v>
      </c>
      <c r="AW132" s="12" t="s">
        <v>31</v>
      </c>
      <c r="AX132" s="12" t="s">
        <v>74</v>
      </c>
      <c r="AY132" s="219" t="s">
        <v>144</v>
      </c>
    </row>
    <row r="133" spans="2:51" s="13" customFormat="1" ht="11.25">
      <c r="B133" s="220"/>
      <c r="C133" s="221"/>
      <c r="D133" s="211" t="s">
        <v>153</v>
      </c>
      <c r="E133" s="222" t="s">
        <v>1</v>
      </c>
      <c r="F133" s="223" t="s">
        <v>155</v>
      </c>
      <c r="G133" s="221"/>
      <c r="H133" s="224">
        <v>16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153</v>
      </c>
      <c r="AU133" s="230" t="s">
        <v>83</v>
      </c>
      <c r="AV133" s="13" t="s">
        <v>83</v>
      </c>
      <c r="AW133" s="13" t="s">
        <v>31</v>
      </c>
      <c r="AX133" s="13" t="s">
        <v>74</v>
      </c>
      <c r="AY133" s="230" t="s">
        <v>144</v>
      </c>
    </row>
    <row r="134" spans="2:51" s="14" customFormat="1" ht="11.25">
      <c r="B134" s="231"/>
      <c r="C134" s="232"/>
      <c r="D134" s="211" t="s">
        <v>153</v>
      </c>
      <c r="E134" s="233" t="s">
        <v>1</v>
      </c>
      <c r="F134" s="234" t="s">
        <v>158</v>
      </c>
      <c r="G134" s="232"/>
      <c r="H134" s="235">
        <v>52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153</v>
      </c>
      <c r="AU134" s="241" t="s">
        <v>83</v>
      </c>
      <c r="AV134" s="14" t="s">
        <v>151</v>
      </c>
      <c r="AW134" s="14" t="s">
        <v>31</v>
      </c>
      <c r="AX134" s="14" t="s">
        <v>81</v>
      </c>
      <c r="AY134" s="241" t="s">
        <v>144</v>
      </c>
    </row>
    <row r="135" spans="2:65" s="1" customFormat="1" ht="24" customHeight="1">
      <c r="B135" s="34"/>
      <c r="C135" s="196" t="s">
        <v>83</v>
      </c>
      <c r="D135" s="196" t="s">
        <v>146</v>
      </c>
      <c r="E135" s="197" t="s">
        <v>159</v>
      </c>
      <c r="F135" s="198" t="s">
        <v>160</v>
      </c>
      <c r="G135" s="199" t="s">
        <v>149</v>
      </c>
      <c r="H135" s="200">
        <v>161</v>
      </c>
      <c r="I135" s="201"/>
      <c r="J135" s="202">
        <f>ROUND(I135*H135,2)</f>
        <v>0</v>
      </c>
      <c r="K135" s="198" t="s">
        <v>150</v>
      </c>
      <c r="L135" s="38"/>
      <c r="M135" s="203" t="s">
        <v>1</v>
      </c>
      <c r="N135" s="204" t="s">
        <v>39</v>
      </c>
      <c r="O135" s="66"/>
      <c r="P135" s="205">
        <f>O135*H135</f>
        <v>0</v>
      </c>
      <c r="Q135" s="205">
        <v>0</v>
      </c>
      <c r="R135" s="205">
        <f>Q135*H135</f>
        <v>0</v>
      </c>
      <c r="S135" s="205">
        <v>0.255</v>
      </c>
      <c r="T135" s="206">
        <f>S135*H135</f>
        <v>41.055</v>
      </c>
      <c r="AR135" s="207" t="s">
        <v>151</v>
      </c>
      <c r="AT135" s="207" t="s">
        <v>146</v>
      </c>
      <c r="AU135" s="207" t="s">
        <v>83</v>
      </c>
      <c r="AY135" s="17" t="s">
        <v>144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7" t="s">
        <v>81</v>
      </c>
      <c r="BK135" s="208">
        <f>ROUND(I135*H135,2)</f>
        <v>0</v>
      </c>
      <c r="BL135" s="17" t="s">
        <v>151</v>
      </c>
      <c r="BM135" s="207" t="s">
        <v>161</v>
      </c>
    </row>
    <row r="136" spans="2:51" s="12" customFormat="1" ht="11.25">
      <c r="B136" s="209"/>
      <c r="C136" s="210"/>
      <c r="D136" s="211" t="s">
        <v>153</v>
      </c>
      <c r="E136" s="212" t="s">
        <v>1</v>
      </c>
      <c r="F136" s="213" t="s">
        <v>162</v>
      </c>
      <c r="G136" s="210"/>
      <c r="H136" s="212" t="s">
        <v>1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153</v>
      </c>
      <c r="AU136" s="219" t="s">
        <v>83</v>
      </c>
      <c r="AV136" s="12" t="s">
        <v>81</v>
      </c>
      <c r="AW136" s="12" t="s">
        <v>31</v>
      </c>
      <c r="AX136" s="12" t="s">
        <v>74</v>
      </c>
      <c r="AY136" s="219" t="s">
        <v>144</v>
      </c>
    </row>
    <row r="137" spans="2:51" s="13" customFormat="1" ht="11.25">
      <c r="B137" s="220"/>
      <c r="C137" s="221"/>
      <c r="D137" s="211" t="s">
        <v>153</v>
      </c>
      <c r="E137" s="222" t="s">
        <v>1</v>
      </c>
      <c r="F137" s="223" t="s">
        <v>163</v>
      </c>
      <c r="G137" s="221"/>
      <c r="H137" s="224">
        <v>161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153</v>
      </c>
      <c r="AU137" s="230" t="s">
        <v>83</v>
      </c>
      <c r="AV137" s="13" t="s">
        <v>83</v>
      </c>
      <c r="AW137" s="13" t="s">
        <v>31</v>
      </c>
      <c r="AX137" s="13" t="s">
        <v>74</v>
      </c>
      <c r="AY137" s="230" t="s">
        <v>144</v>
      </c>
    </row>
    <row r="138" spans="2:51" s="14" customFormat="1" ht="11.25">
      <c r="B138" s="231"/>
      <c r="C138" s="232"/>
      <c r="D138" s="211" t="s">
        <v>153</v>
      </c>
      <c r="E138" s="233" t="s">
        <v>1</v>
      </c>
      <c r="F138" s="234" t="s">
        <v>158</v>
      </c>
      <c r="G138" s="232"/>
      <c r="H138" s="235">
        <v>161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153</v>
      </c>
      <c r="AU138" s="241" t="s">
        <v>83</v>
      </c>
      <c r="AV138" s="14" t="s">
        <v>151</v>
      </c>
      <c r="AW138" s="14" t="s">
        <v>31</v>
      </c>
      <c r="AX138" s="14" t="s">
        <v>81</v>
      </c>
      <c r="AY138" s="241" t="s">
        <v>144</v>
      </c>
    </row>
    <row r="139" spans="2:65" s="1" customFormat="1" ht="24" customHeight="1">
      <c r="B139" s="34"/>
      <c r="C139" s="196" t="s">
        <v>164</v>
      </c>
      <c r="D139" s="196" t="s">
        <v>146</v>
      </c>
      <c r="E139" s="197" t="s">
        <v>165</v>
      </c>
      <c r="F139" s="198" t="s">
        <v>166</v>
      </c>
      <c r="G139" s="199" t="s">
        <v>149</v>
      </c>
      <c r="H139" s="200">
        <v>102</v>
      </c>
      <c r="I139" s="201"/>
      <c r="J139" s="202">
        <f>ROUND(I139*H139,2)</f>
        <v>0</v>
      </c>
      <c r="K139" s="198" t="s">
        <v>1</v>
      </c>
      <c r="L139" s="38"/>
      <c r="M139" s="203" t="s">
        <v>1</v>
      </c>
      <c r="N139" s="204" t="s">
        <v>39</v>
      </c>
      <c r="O139" s="66"/>
      <c r="P139" s="205">
        <f>O139*H139</f>
        <v>0</v>
      </c>
      <c r="Q139" s="205">
        <v>0</v>
      </c>
      <c r="R139" s="205">
        <f>Q139*H139</f>
        <v>0</v>
      </c>
      <c r="S139" s="205">
        <v>0.255</v>
      </c>
      <c r="T139" s="206">
        <f>S139*H139</f>
        <v>26.01</v>
      </c>
      <c r="AR139" s="207" t="s">
        <v>151</v>
      </c>
      <c r="AT139" s="207" t="s">
        <v>146</v>
      </c>
      <c r="AU139" s="207" t="s">
        <v>83</v>
      </c>
      <c r="AY139" s="17" t="s">
        <v>144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7" t="s">
        <v>81</v>
      </c>
      <c r="BK139" s="208">
        <f>ROUND(I139*H139,2)</f>
        <v>0</v>
      </c>
      <c r="BL139" s="17" t="s">
        <v>151</v>
      </c>
      <c r="BM139" s="207" t="s">
        <v>167</v>
      </c>
    </row>
    <row r="140" spans="2:51" s="12" customFormat="1" ht="11.25">
      <c r="B140" s="209"/>
      <c r="C140" s="210"/>
      <c r="D140" s="211" t="s">
        <v>153</v>
      </c>
      <c r="E140" s="212" t="s">
        <v>1</v>
      </c>
      <c r="F140" s="213" t="s">
        <v>168</v>
      </c>
      <c r="G140" s="210"/>
      <c r="H140" s="212" t="s">
        <v>1</v>
      </c>
      <c r="I140" s="214"/>
      <c r="J140" s="210"/>
      <c r="K140" s="210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153</v>
      </c>
      <c r="AU140" s="219" t="s">
        <v>83</v>
      </c>
      <c r="AV140" s="12" t="s">
        <v>81</v>
      </c>
      <c r="AW140" s="12" t="s">
        <v>31</v>
      </c>
      <c r="AX140" s="12" t="s">
        <v>74</v>
      </c>
      <c r="AY140" s="219" t="s">
        <v>144</v>
      </c>
    </row>
    <row r="141" spans="2:51" s="13" customFormat="1" ht="11.25">
      <c r="B141" s="220"/>
      <c r="C141" s="221"/>
      <c r="D141" s="211" t="s">
        <v>153</v>
      </c>
      <c r="E141" s="222" t="s">
        <v>1</v>
      </c>
      <c r="F141" s="223" t="s">
        <v>169</v>
      </c>
      <c r="G141" s="221"/>
      <c r="H141" s="224">
        <v>102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153</v>
      </c>
      <c r="AU141" s="230" t="s">
        <v>83</v>
      </c>
      <c r="AV141" s="13" t="s">
        <v>83</v>
      </c>
      <c r="AW141" s="13" t="s">
        <v>31</v>
      </c>
      <c r="AX141" s="13" t="s">
        <v>74</v>
      </c>
      <c r="AY141" s="230" t="s">
        <v>144</v>
      </c>
    </row>
    <row r="142" spans="2:51" s="14" customFormat="1" ht="11.25">
      <c r="B142" s="231"/>
      <c r="C142" s="232"/>
      <c r="D142" s="211" t="s">
        <v>153</v>
      </c>
      <c r="E142" s="233" t="s">
        <v>1</v>
      </c>
      <c r="F142" s="234" t="s">
        <v>158</v>
      </c>
      <c r="G142" s="232"/>
      <c r="H142" s="235">
        <v>102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153</v>
      </c>
      <c r="AU142" s="241" t="s">
        <v>83</v>
      </c>
      <c r="AV142" s="14" t="s">
        <v>151</v>
      </c>
      <c r="AW142" s="14" t="s">
        <v>31</v>
      </c>
      <c r="AX142" s="14" t="s">
        <v>81</v>
      </c>
      <c r="AY142" s="241" t="s">
        <v>144</v>
      </c>
    </row>
    <row r="143" spans="2:65" s="1" customFormat="1" ht="24" customHeight="1">
      <c r="B143" s="34"/>
      <c r="C143" s="196" t="s">
        <v>151</v>
      </c>
      <c r="D143" s="196" t="s">
        <v>146</v>
      </c>
      <c r="E143" s="197" t="s">
        <v>170</v>
      </c>
      <c r="F143" s="198" t="s">
        <v>171</v>
      </c>
      <c r="G143" s="199" t="s">
        <v>149</v>
      </c>
      <c r="H143" s="200">
        <v>169.05</v>
      </c>
      <c r="I143" s="201"/>
      <c r="J143" s="202">
        <f>ROUND(I143*H143,2)</f>
        <v>0</v>
      </c>
      <c r="K143" s="198" t="s">
        <v>150</v>
      </c>
      <c r="L143" s="38"/>
      <c r="M143" s="203" t="s">
        <v>1</v>
      </c>
      <c r="N143" s="204" t="s">
        <v>39</v>
      </c>
      <c r="O143" s="66"/>
      <c r="P143" s="205">
        <f>O143*H143</f>
        <v>0</v>
      </c>
      <c r="Q143" s="205">
        <v>0</v>
      </c>
      <c r="R143" s="205">
        <f>Q143*H143</f>
        <v>0</v>
      </c>
      <c r="S143" s="205">
        <v>0.44</v>
      </c>
      <c r="T143" s="206">
        <f>S143*H143</f>
        <v>74.382</v>
      </c>
      <c r="AR143" s="207" t="s">
        <v>151</v>
      </c>
      <c r="AT143" s="207" t="s">
        <v>146</v>
      </c>
      <c r="AU143" s="207" t="s">
        <v>83</v>
      </c>
      <c r="AY143" s="17" t="s">
        <v>144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7" t="s">
        <v>81</v>
      </c>
      <c r="BK143" s="208">
        <f>ROUND(I143*H143,2)</f>
        <v>0</v>
      </c>
      <c r="BL143" s="17" t="s">
        <v>151</v>
      </c>
      <c r="BM143" s="207" t="s">
        <v>172</v>
      </c>
    </row>
    <row r="144" spans="2:51" s="12" customFormat="1" ht="11.25">
      <c r="B144" s="209"/>
      <c r="C144" s="210"/>
      <c r="D144" s="211" t="s">
        <v>153</v>
      </c>
      <c r="E144" s="212" t="s">
        <v>1</v>
      </c>
      <c r="F144" s="213" t="s">
        <v>173</v>
      </c>
      <c r="G144" s="210"/>
      <c r="H144" s="212" t="s">
        <v>1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153</v>
      </c>
      <c r="AU144" s="219" t="s">
        <v>83</v>
      </c>
      <c r="AV144" s="12" t="s">
        <v>81</v>
      </c>
      <c r="AW144" s="12" t="s">
        <v>31</v>
      </c>
      <c r="AX144" s="12" t="s">
        <v>74</v>
      </c>
      <c r="AY144" s="219" t="s">
        <v>144</v>
      </c>
    </row>
    <row r="145" spans="2:51" s="13" customFormat="1" ht="11.25">
      <c r="B145" s="220"/>
      <c r="C145" s="221"/>
      <c r="D145" s="211" t="s">
        <v>153</v>
      </c>
      <c r="E145" s="222" t="s">
        <v>1</v>
      </c>
      <c r="F145" s="223" t="s">
        <v>174</v>
      </c>
      <c r="G145" s="221"/>
      <c r="H145" s="224">
        <v>169.05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153</v>
      </c>
      <c r="AU145" s="230" t="s">
        <v>83</v>
      </c>
      <c r="AV145" s="13" t="s">
        <v>83</v>
      </c>
      <c r="AW145" s="13" t="s">
        <v>31</v>
      </c>
      <c r="AX145" s="13" t="s">
        <v>74</v>
      </c>
      <c r="AY145" s="230" t="s">
        <v>144</v>
      </c>
    </row>
    <row r="146" spans="2:51" s="14" customFormat="1" ht="11.25">
      <c r="B146" s="231"/>
      <c r="C146" s="232"/>
      <c r="D146" s="211" t="s">
        <v>153</v>
      </c>
      <c r="E146" s="233" t="s">
        <v>1</v>
      </c>
      <c r="F146" s="234" t="s">
        <v>158</v>
      </c>
      <c r="G146" s="232"/>
      <c r="H146" s="235">
        <v>169.05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153</v>
      </c>
      <c r="AU146" s="241" t="s">
        <v>83</v>
      </c>
      <c r="AV146" s="14" t="s">
        <v>151</v>
      </c>
      <c r="AW146" s="14" t="s">
        <v>31</v>
      </c>
      <c r="AX146" s="14" t="s">
        <v>81</v>
      </c>
      <c r="AY146" s="241" t="s">
        <v>144</v>
      </c>
    </row>
    <row r="147" spans="2:65" s="1" customFormat="1" ht="24" customHeight="1">
      <c r="B147" s="34"/>
      <c r="C147" s="196" t="s">
        <v>175</v>
      </c>
      <c r="D147" s="196" t="s">
        <v>146</v>
      </c>
      <c r="E147" s="197" t="s">
        <v>176</v>
      </c>
      <c r="F147" s="198" t="s">
        <v>177</v>
      </c>
      <c r="G147" s="199" t="s">
        <v>149</v>
      </c>
      <c r="H147" s="200">
        <v>37.8</v>
      </c>
      <c r="I147" s="201"/>
      <c r="J147" s="202">
        <f>ROUND(I147*H147,2)</f>
        <v>0</v>
      </c>
      <c r="K147" s="198" t="s">
        <v>150</v>
      </c>
      <c r="L147" s="38"/>
      <c r="M147" s="203" t="s">
        <v>1</v>
      </c>
      <c r="N147" s="204" t="s">
        <v>39</v>
      </c>
      <c r="O147" s="66"/>
      <c r="P147" s="205">
        <f>O147*H147</f>
        <v>0</v>
      </c>
      <c r="Q147" s="205">
        <v>0</v>
      </c>
      <c r="R147" s="205">
        <f>Q147*H147</f>
        <v>0</v>
      </c>
      <c r="S147" s="205">
        <v>0.44</v>
      </c>
      <c r="T147" s="206">
        <f>S147*H147</f>
        <v>16.631999999999998</v>
      </c>
      <c r="AR147" s="207" t="s">
        <v>151</v>
      </c>
      <c r="AT147" s="207" t="s">
        <v>146</v>
      </c>
      <c r="AU147" s="207" t="s">
        <v>83</v>
      </c>
      <c r="AY147" s="17" t="s">
        <v>144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7" t="s">
        <v>81</v>
      </c>
      <c r="BK147" s="208">
        <f>ROUND(I147*H147,2)</f>
        <v>0</v>
      </c>
      <c r="BL147" s="17" t="s">
        <v>151</v>
      </c>
      <c r="BM147" s="207" t="s">
        <v>178</v>
      </c>
    </row>
    <row r="148" spans="2:51" s="12" customFormat="1" ht="11.25">
      <c r="B148" s="209"/>
      <c r="C148" s="210"/>
      <c r="D148" s="211" t="s">
        <v>153</v>
      </c>
      <c r="E148" s="212" t="s">
        <v>1</v>
      </c>
      <c r="F148" s="213" t="s">
        <v>179</v>
      </c>
      <c r="G148" s="210"/>
      <c r="H148" s="212" t="s">
        <v>1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153</v>
      </c>
      <c r="AU148" s="219" t="s">
        <v>83</v>
      </c>
      <c r="AV148" s="12" t="s">
        <v>81</v>
      </c>
      <c r="AW148" s="12" t="s">
        <v>31</v>
      </c>
      <c r="AX148" s="12" t="s">
        <v>74</v>
      </c>
      <c r="AY148" s="219" t="s">
        <v>144</v>
      </c>
    </row>
    <row r="149" spans="2:51" s="13" customFormat="1" ht="11.25">
      <c r="B149" s="220"/>
      <c r="C149" s="221"/>
      <c r="D149" s="211" t="s">
        <v>153</v>
      </c>
      <c r="E149" s="222" t="s">
        <v>1</v>
      </c>
      <c r="F149" s="223" t="s">
        <v>180</v>
      </c>
      <c r="G149" s="221"/>
      <c r="H149" s="224">
        <v>16.8</v>
      </c>
      <c r="I149" s="225"/>
      <c r="J149" s="221"/>
      <c r="K149" s="221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153</v>
      </c>
      <c r="AU149" s="230" t="s">
        <v>83</v>
      </c>
      <c r="AV149" s="13" t="s">
        <v>83</v>
      </c>
      <c r="AW149" s="13" t="s">
        <v>31</v>
      </c>
      <c r="AX149" s="13" t="s">
        <v>74</v>
      </c>
      <c r="AY149" s="230" t="s">
        <v>144</v>
      </c>
    </row>
    <row r="150" spans="2:51" s="12" customFormat="1" ht="11.25">
      <c r="B150" s="209"/>
      <c r="C150" s="210"/>
      <c r="D150" s="211" t="s">
        <v>153</v>
      </c>
      <c r="E150" s="212" t="s">
        <v>1</v>
      </c>
      <c r="F150" s="213" t="s">
        <v>179</v>
      </c>
      <c r="G150" s="210"/>
      <c r="H150" s="212" t="s">
        <v>1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153</v>
      </c>
      <c r="AU150" s="219" t="s">
        <v>83</v>
      </c>
      <c r="AV150" s="12" t="s">
        <v>81</v>
      </c>
      <c r="AW150" s="12" t="s">
        <v>31</v>
      </c>
      <c r="AX150" s="12" t="s">
        <v>74</v>
      </c>
      <c r="AY150" s="219" t="s">
        <v>144</v>
      </c>
    </row>
    <row r="151" spans="2:51" s="13" customFormat="1" ht="11.25">
      <c r="B151" s="220"/>
      <c r="C151" s="221"/>
      <c r="D151" s="211" t="s">
        <v>153</v>
      </c>
      <c r="E151" s="222" t="s">
        <v>1</v>
      </c>
      <c r="F151" s="223" t="s">
        <v>181</v>
      </c>
      <c r="G151" s="221"/>
      <c r="H151" s="224">
        <v>21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153</v>
      </c>
      <c r="AU151" s="230" t="s">
        <v>83</v>
      </c>
      <c r="AV151" s="13" t="s">
        <v>83</v>
      </c>
      <c r="AW151" s="13" t="s">
        <v>31</v>
      </c>
      <c r="AX151" s="13" t="s">
        <v>74</v>
      </c>
      <c r="AY151" s="230" t="s">
        <v>144</v>
      </c>
    </row>
    <row r="152" spans="2:51" s="14" customFormat="1" ht="11.25">
      <c r="B152" s="231"/>
      <c r="C152" s="232"/>
      <c r="D152" s="211" t="s">
        <v>153</v>
      </c>
      <c r="E152" s="233" t="s">
        <v>1</v>
      </c>
      <c r="F152" s="234" t="s">
        <v>158</v>
      </c>
      <c r="G152" s="232"/>
      <c r="H152" s="235">
        <v>37.8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153</v>
      </c>
      <c r="AU152" s="241" t="s">
        <v>83</v>
      </c>
      <c r="AV152" s="14" t="s">
        <v>151</v>
      </c>
      <c r="AW152" s="14" t="s">
        <v>31</v>
      </c>
      <c r="AX152" s="14" t="s">
        <v>81</v>
      </c>
      <c r="AY152" s="241" t="s">
        <v>144</v>
      </c>
    </row>
    <row r="153" spans="2:65" s="1" customFormat="1" ht="24" customHeight="1">
      <c r="B153" s="34"/>
      <c r="C153" s="196" t="s">
        <v>182</v>
      </c>
      <c r="D153" s="196" t="s">
        <v>146</v>
      </c>
      <c r="E153" s="197" t="s">
        <v>183</v>
      </c>
      <c r="F153" s="198" t="s">
        <v>184</v>
      </c>
      <c r="G153" s="199" t="s">
        <v>149</v>
      </c>
      <c r="H153" s="200">
        <v>102</v>
      </c>
      <c r="I153" s="201"/>
      <c r="J153" s="202">
        <f>ROUND(I153*H153,2)</f>
        <v>0</v>
      </c>
      <c r="K153" s="198" t="s">
        <v>150</v>
      </c>
      <c r="L153" s="38"/>
      <c r="M153" s="203" t="s">
        <v>1</v>
      </c>
      <c r="N153" s="204" t="s">
        <v>39</v>
      </c>
      <c r="O153" s="66"/>
      <c r="P153" s="205">
        <f>O153*H153</f>
        <v>0</v>
      </c>
      <c r="Q153" s="205">
        <v>5E-05</v>
      </c>
      <c r="R153" s="205">
        <f>Q153*H153</f>
        <v>0.0051</v>
      </c>
      <c r="S153" s="205">
        <v>0.128</v>
      </c>
      <c r="T153" s="206">
        <f>S153*H153</f>
        <v>13.056000000000001</v>
      </c>
      <c r="AR153" s="207" t="s">
        <v>151</v>
      </c>
      <c r="AT153" s="207" t="s">
        <v>146</v>
      </c>
      <c r="AU153" s="207" t="s">
        <v>83</v>
      </c>
      <c r="AY153" s="17" t="s">
        <v>144</v>
      </c>
      <c r="BE153" s="208">
        <f>IF(N153="základní",J153,0)</f>
        <v>0</v>
      </c>
      <c r="BF153" s="208">
        <f>IF(N153="snížená",J153,0)</f>
        <v>0</v>
      </c>
      <c r="BG153" s="208">
        <f>IF(N153="zákl. přenesená",J153,0)</f>
        <v>0</v>
      </c>
      <c r="BH153" s="208">
        <f>IF(N153="sníž. přenesená",J153,0)</f>
        <v>0</v>
      </c>
      <c r="BI153" s="208">
        <f>IF(N153="nulová",J153,0)</f>
        <v>0</v>
      </c>
      <c r="BJ153" s="17" t="s">
        <v>81</v>
      </c>
      <c r="BK153" s="208">
        <f>ROUND(I153*H153,2)</f>
        <v>0</v>
      </c>
      <c r="BL153" s="17" t="s">
        <v>151</v>
      </c>
      <c r="BM153" s="207" t="s">
        <v>185</v>
      </c>
    </row>
    <row r="154" spans="2:51" s="12" customFormat="1" ht="11.25">
      <c r="B154" s="209"/>
      <c r="C154" s="210"/>
      <c r="D154" s="211" t="s">
        <v>153</v>
      </c>
      <c r="E154" s="212" t="s">
        <v>1</v>
      </c>
      <c r="F154" s="213" t="s">
        <v>186</v>
      </c>
      <c r="G154" s="210"/>
      <c r="H154" s="212" t="s">
        <v>1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153</v>
      </c>
      <c r="AU154" s="219" t="s">
        <v>83</v>
      </c>
      <c r="AV154" s="12" t="s">
        <v>81</v>
      </c>
      <c r="AW154" s="12" t="s">
        <v>31</v>
      </c>
      <c r="AX154" s="12" t="s">
        <v>74</v>
      </c>
      <c r="AY154" s="219" t="s">
        <v>144</v>
      </c>
    </row>
    <row r="155" spans="2:51" s="13" customFormat="1" ht="11.25">
      <c r="B155" s="220"/>
      <c r="C155" s="221"/>
      <c r="D155" s="211" t="s">
        <v>153</v>
      </c>
      <c r="E155" s="222" t="s">
        <v>1</v>
      </c>
      <c r="F155" s="223" t="s">
        <v>169</v>
      </c>
      <c r="G155" s="221"/>
      <c r="H155" s="224">
        <v>102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153</v>
      </c>
      <c r="AU155" s="230" t="s">
        <v>83</v>
      </c>
      <c r="AV155" s="13" t="s">
        <v>83</v>
      </c>
      <c r="AW155" s="13" t="s">
        <v>31</v>
      </c>
      <c r="AX155" s="13" t="s">
        <v>74</v>
      </c>
      <c r="AY155" s="230" t="s">
        <v>144</v>
      </c>
    </row>
    <row r="156" spans="2:51" s="14" customFormat="1" ht="11.25">
      <c r="B156" s="231"/>
      <c r="C156" s="232"/>
      <c r="D156" s="211" t="s">
        <v>153</v>
      </c>
      <c r="E156" s="233" t="s">
        <v>1</v>
      </c>
      <c r="F156" s="234" t="s">
        <v>158</v>
      </c>
      <c r="G156" s="232"/>
      <c r="H156" s="235">
        <v>102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153</v>
      </c>
      <c r="AU156" s="241" t="s">
        <v>83</v>
      </c>
      <c r="AV156" s="14" t="s">
        <v>151</v>
      </c>
      <c r="AW156" s="14" t="s">
        <v>31</v>
      </c>
      <c r="AX156" s="14" t="s">
        <v>81</v>
      </c>
      <c r="AY156" s="241" t="s">
        <v>144</v>
      </c>
    </row>
    <row r="157" spans="2:65" s="1" customFormat="1" ht="16.5" customHeight="1">
      <c r="B157" s="34"/>
      <c r="C157" s="196" t="s">
        <v>187</v>
      </c>
      <c r="D157" s="196" t="s">
        <v>146</v>
      </c>
      <c r="E157" s="197" t="s">
        <v>188</v>
      </c>
      <c r="F157" s="198" t="s">
        <v>189</v>
      </c>
      <c r="G157" s="199" t="s">
        <v>190</v>
      </c>
      <c r="H157" s="200">
        <v>102</v>
      </c>
      <c r="I157" s="201"/>
      <c r="J157" s="202">
        <f>ROUND(I157*H157,2)</f>
        <v>0</v>
      </c>
      <c r="K157" s="198" t="s">
        <v>191</v>
      </c>
      <c r="L157" s="38"/>
      <c r="M157" s="203" t="s">
        <v>1</v>
      </c>
      <c r="N157" s="204" t="s">
        <v>39</v>
      </c>
      <c r="O157" s="66"/>
      <c r="P157" s="205">
        <f>O157*H157</f>
        <v>0</v>
      </c>
      <c r="Q157" s="205">
        <v>0</v>
      </c>
      <c r="R157" s="205">
        <f>Q157*H157</f>
        <v>0</v>
      </c>
      <c r="S157" s="205">
        <v>0.205</v>
      </c>
      <c r="T157" s="206">
        <f>S157*H157</f>
        <v>20.91</v>
      </c>
      <c r="AR157" s="207" t="s">
        <v>151</v>
      </c>
      <c r="AT157" s="207" t="s">
        <v>146</v>
      </c>
      <c r="AU157" s="207" t="s">
        <v>83</v>
      </c>
      <c r="AY157" s="17" t="s">
        <v>144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7" t="s">
        <v>81</v>
      </c>
      <c r="BK157" s="208">
        <f>ROUND(I157*H157,2)</f>
        <v>0</v>
      </c>
      <c r="BL157" s="17" t="s">
        <v>151</v>
      </c>
      <c r="BM157" s="207" t="s">
        <v>192</v>
      </c>
    </row>
    <row r="158" spans="2:51" s="12" customFormat="1" ht="11.25">
      <c r="B158" s="209"/>
      <c r="C158" s="210"/>
      <c r="D158" s="211" t="s">
        <v>153</v>
      </c>
      <c r="E158" s="212" t="s">
        <v>1</v>
      </c>
      <c r="F158" s="213" t="s">
        <v>193</v>
      </c>
      <c r="G158" s="210"/>
      <c r="H158" s="212" t="s">
        <v>1</v>
      </c>
      <c r="I158" s="214"/>
      <c r="J158" s="210"/>
      <c r="K158" s="210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153</v>
      </c>
      <c r="AU158" s="219" t="s">
        <v>83</v>
      </c>
      <c r="AV158" s="12" t="s">
        <v>81</v>
      </c>
      <c r="AW158" s="12" t="s">
        <v>31</v>
      </c>
      <c r="AX158" s="12" t="s">
        <v>74</v>
      </c>
      <c r="AY158" s="219" t="s">
        <v>144</v>
      </c>
    </row>
    <row r="159" spans="2:51" s="13" customFormat="1" ht="11.25">
      <c r="B159" s="220"/>
      <c r="C159" s="221"/>
      <c r="D159" s="211" t="s">
        <v>153</v>
      </c>
      <c r="E159" s="222" t="s">
        <v>1</v>
      </c>
      <c r="F159" s="223" t="s">
        <v>169</v>
      </c>
      <c r="G159" s="221"/>
      <c r="H159" s="224">
        <v>102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153</v>
      </c>
      <c r="AU159" s="230" t="s">
        <v>83</v>
      </c>
      <c r="AV159" s="13" t="s">
        <v>83</v>
      </c>
      <c r="AW159" s="13" t="s">
        <v>31</v>
      </c>
      <c r="AX159" s="13" t="s">
        <v>74</v>
      </c>
      <c r="AY159" s="230" t="s">
        <v>144</v>
      </c>
    </row>
    <row r="160" spans="2:51" s="14" customFormat="1" ht="11.25">
      <c r="B160" s="231"/>
      <c r="C160" s="232"/>
      <c r="D160" s="211" t="s">
        <v>153</v>
      </c>
      <c r="E160" s="233" t="s">
        <v>1</v>
      </c>
      <c r="F160" s="234" t="s">
        <v>158</v>
      </c>
      <c r="G160" s="232"/>
      <c r="H160" s="235">
        <v>102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153</v>
      </c>
      <c r="AU160" s="241" t="s">
        <v>83</v>
      </c>
      <c r="AV160" s="14" t="s">
        <v>151</v>
      </c>
      <c r="AW160" s="14" t="s">
        <v>31</v>
      </c>
      <c r="AX160" s="14" t="s">
        <v>81</v>
      </c>
      <c r="AY160" s="241" t="s">
        <v>144</v>
      </c>
    </row>
    <row r="161" spans="2:65" s="1" customFormat="1" ht="16.5" customHeight="1">
      <c r="B161" s="34"/>
      <c r="C161" s="196" t="s">
        <v>194</v>
      </c>
      <c r="D161" s="196" t="s">
        <v>146</v>
      </c>
      <c r="E161" s="197" t="s">
        <v>195</v>
      </c>
      <c r="F161" s="198" t="s">
        <v>196</v>
      </c>
      <c r="G161" s="199" t="s">
        <v>190</v>
      </c>
      <c r="H161" s="200">
        <v>112</v>
      </c>
      <c r="I161" s="201"/>
      <c r="J161" s="202">
        <f>ROUND(I161*H161,2)</f>
        <v>0</v>
      </c>
      <c r="K161" s="198" t="s">
        <v>150</v>
      </c>
      <c r="L161" s="38"/>
      <c r="M161" s="203" t="s">
        <v>1</v>
      </c>
      <c r="N161" s="204" t="s">
        <v>39</v>
      </c>
      <c r="O161" s="66"/>
      <c r="P161" s="205">
        <f>O161*H161</f>
        <v>0</v>
      </c>
      <c r="Q161" s="205">
        <v>0</v>
      </c>
      <c r="R161" s="205">
        <f>Q161*H161</f>
        <v>0</v>
      </c>
      <c r="S161" s="205">
        <v>0.04</v>
      </c>
      <c r="T161" s="206">
        <f>S161*H161</f>
        <v>4.48</v>
      </c>
      <c r="AR161" s="207" t="s">
        <v>151</v>
      </c>
      <c r="AT161" s="207" t="s">
        <v>146</v>
      </c>
      <c r="AU161" s="207" t="s">
        <v>83</v>
      </c>
      <c r="AY161" s="17" t="s">
        <v>144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7" t="s">
        <v>81</v>
      </c>
      <c r="BK161" s="208">
        <f>ROUND(I161*H161,2)</f>
        <v>0</v>
      </c>
      <c r="BL161" s="17" t="s">
        <v>151</v>
      </c>
      <c r="BM161" s="207" t="s">
        <v>197</v>
      </c>
    </row>
    <row r="162" spans="2:51" s="12" customFormat="1" ht="11.25">
      <c r="B162" s="209"/>
      <c r="C162" s="210"/>
      <c r="D162" s="211" t="s">
        <v>153</v>
      </c>
      <c r="E162" s="212" t="s">
        <v>1</v>
      </c>
      <c r="F162" s="213" t="s">
        <v>198</v>
      </c>
      <c r="G162" s="210"/>
      <c r="H162" s="212" t="s">
        <v>1</v>
      </c>
      <c r="I162" s="214"/>
      <c r="J162" s="210"/>
      <c r="K162" s="210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153</v>
      </c>
      <c r="AU162" s="219" t="s">
        <v>83</v>
      </c>
      <c r="AV162" s="12" t="s">
        <v>81</v>
      </c>
      <c r="AW162" s="12" t="s">
        <v>31</v>
      </c>
      <c r="AX162" s="12" t="s">
        <v>74</v>
      </c>
      <c r="AY162" s="219" t="s">
        <v>144</v>
      </c>
    </row>
    <row r="163" spans="2:51" s="13" customFormat="1" ht="11.25">
      <c r="B163" s="220"/>
      <c r="C163" s="221"/>
      <c r="D163" s="211" t="s">
        <v>153</v>
      </c>
      <c r="E163" s="222" t="s">
        <v>1</v>
      </c>
      <c r="F163" s="223" t="s">
        <v>199</v>
      </c>
      <c r="G163" s="221"/>
      <c r="H163" s="224">
        <v>112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153</v>
      </c>
      <c r="AU163" s="230" t="s">
        <v>83</v>
      </c>
      <c r="AV163" s="13" t="s">
        <v>83</v>
      </c>
      <c r="AW163" s="13" t="s">
        <v>31</v>
      </c>
      <c r="AX163" s="13" t="s">
        <v>74</v>
      </c>
      <c r="AY163" s="230" t="s">
        <v>144</v>
      </c>
    </row>
    <row r="164" spans="2:51" s="14" customFormat="1" ht="11.25">
      <c r="B164" s="231"/>
      <c r="C164" s="232"/>
      <c r="D164" s="211" t="s">
        <v>153</v>
      </c>
      <c r="E164" s="233" t="s">
        <v>1</v>
      </c>
      <c r="F164" s="234" t="s">
        <v>158</v>
      </c>
      <c r="G164" s="232"/>
      <c r="H164" s="235">
        <v>112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153</v>
      </c>
      <c r="AU164" s="241" t="s">
        <v>83</v>
      </c>
      <c r="AV164" s="14" t="s">
        <v>151</v>
      </c>
      <c r="AW164" s="14" t="s">
        <v>31</v>
      </c>
      <c r="AX164" s="14" t="s">
        <v>81</v>
      </c>
      <c r="AY164" s="241" t="s">
        <v>144</v>
      </c>
    </row>
    <row r="165" spans="2:63" s="11" customFormat="1" ht="22.9" customHeight="1">
      <c r="B165" s="180"/>
      <c r="C165" s="181"/>
      <c r="D165" s="182" t="s">
        <v>73</v>
      </c>
      <c r="E165" s="194" t="s">
        <v>200</v>
      </c>
      <c r="F165" s="194" t="s">
        <v>201</v>
      </c>
      <c r="G165" s="181"/>
      <c r="H165" s="181"/>
      <c r="I165" s="184"/>
      <c r="J165" s="195">
        <f>BK165</f>
        <v>0</v>
      </c>
      <c r="K165" s="181"/>
      <c r="L165" s="186"/>
      <c r="M165" s="187"/>
      <c r="N165" s="188"/>
      <c r="O165" s="188"/>
      <c r="P165" s="189">
        <f>SUM(P166:P169)</f>
        <v>0</v>
      </c>
      <c r="Q165" s="188"/>
      <c r="R165" s="189">
        <f>SUM(R166:R169)</f>
        <v>0</v>
      </c>
      <c r="S165" s="188"/>
      <c r="T165" s="190">
        <f>SUM(T166:T169)</f>
        <v>0</v>
      </c>
      <c r="AR165" s="191" t="s">
        <v>81</v>
      </c>
      <c r="AT165" s="192" t="s">
        <v>73</v>
      </c>
      <c r="AU165" s="192" t="s">
        <v>81</v>
      </c>
      <c r="AY165" s="191" t="s">
        <v>144</v>
      </c>
      <c r="BK165" s="193">
        <f>SUM(BK166:BK169)</f>
        <v>0</v>
      </c>
    </row>
    <row r="166" spans="2:65" s="1" customFormat="1" ht="16.5" customHeight="1">
      <c r="B166" s="34"/>
      <c r="C166" s="196" t="s">
        <v>200</v>
      </c>
      <c r="D166" s="196" t="s">
        <v>146</v>
      </c>
      <c r="E166" s="197" t="s">
        <v>202</v>
      </c>
      <c r="F166" s="198" t="s">
        <v>203</v>
      </c>
      <c r="G166" s="199" t="s">
        <v>190</v>
      </c>
      <c r="H166" s="200">
        <v>102</v>
      </c>
      <c r="I166" s="201"/>
      <c r="J166" s="202">
        <f>ROUND(I166*H166,2)</f>
        <v>0</v>
      </c>
      <c r="K166" s="198" t="s">
        <v>150</v>
      </c>
      <c r="L166" s="38"/>
      <c r="M166" s="203" t="s">
        <v>1</v>
      </c>
      <c r="N166" s="204" t="s">
        <v>39</v>
      </c>
      <c r="O166" s="66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AR166" s="207" t="s">
        <v>151</v>
      </c>
      <c r="AT166" s="207" t="s">
        <v>146</v>
      </c>
      <c r="AU166" s="207" t="s">
        <v>83</v>
      </c>
      <c r="AY166" s="17" t="s">
        <v>144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7" t="s">
        <v>81</v>
      </c>
      <c r="BK166" s="208">
        <f>ROUND(I166*H166,2)</f>
        <v>0</v>
      </c>
      <c r="BL166" s="17" t="s">
        <v>151</v>
      </c>
      <c r="BM166" s="207" t="s">
        <v>204</v>
      </c>
    </row>
    <row r="167" spans="2:51" s="12" customFormat="1" ht="11.25">
      <c r="B167" s="209"/>
      <c r="C167" s="210"/>
      <c r="D167" s="211" t="s">
        <v>153</v>
      </c>
      <c r="E167" s="212" t="s">
        <v>1</v>
      </c>
      <c r="F167" s="213" t="s">
        <v>205</v>
      </c>
      <c r="G167" s="210"/>
      <c r="H167" s="212" t="s">
        <v>1</v>
      </c>
      <c r="I167" s="214"/>
      <c r="J167" s="210"/>
      <c r="K167" s="210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153</v>
      </c>
      <c r="AU167" s="219" t="s">
        <v>83</v>
      </c>
      <c r="AV167" s="12" t="s">
        <v>81</v>
      </c>
      <c r="AW167" s="12" t="s">
        <v>31</v>
      </c>
      <c r="AX167" s="12" t="s">
        <v>74</v>
      </c>
      <c r="AY167" s="219" t="s">
        <v>144</v>
      </c>
    </row>
    <row r="168" spans="2:51" s="13" customFormat="1" ht="11.25">
      <c r="B168" s="220"/>
      <c r="C168" s="221"/>
      <c r="D168" s="211" t="s">
        <v>153</v>
      </c>
      <c r="E168" s="222" t="s">
        <v>1</v>
      </c>
      <c r="F168" s="223" t="s">
        <v>169</v>
      </c>
      <c r="G168" s="221"/>
      <c r="H168" s="224">
        <v>102</v>
      </c>
      <c r="I168" s="225"/>
      <c r="J168" s="221"/>
      <c r="K168" s="221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153</v>
      </c>
      <c r="AU168" s="230" t="s">
        <v>83</v>
      </c>
      <c r="AV168" s="13" t="s">
        <v>83</v>
      </c>
      <c r="AW168" s="13" t="s">
        <v>31</v>
      </c>
      <c r="AX168" s="13" t="s">
        <v>74</v>
      </c>
      <c r="AY168" s="230" t="s">
        <v>144</v>
      </c>
    </row>
    <row r="169" spans="2:51" s="14" customFormat="1" ht="11.25">
      <c r="B169" s="231"/>
      <c r="C169" s="232"/>
      <c r="D169" s="211" t="s">
        <v>153</v>
      </c>
      <c r="E169" s="233" t="s">
        <v>1</v>
      </c>
      <c r="F169" s="234" t="s">
        <v>158</v>
      </c>
      <c r="G169" s="232"/>
      <c r="H169" s="235">
        <v>102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153</v>
      </c>
      <c r="AU169" s="241" t="s">
        <v>83</v>
      </c>
      <c r="AV169" s="14" t="s">
        <v>151</v>
      </c>
      <c r="AW169" s="14" t="s">
        <v>31</v>
      </c>
      <c r="AX169" s="14" t="s">
        <v>81</v>
      </c>
      <c r="AY169" s="241" t="s">
        <v>144</v>
      </c>
    </row>
    <row r="170" spans="2:63" s="11" customFormat="1" ht="22.9" customHeight="1">
      <c r="B170" s="180"/>
      <c r="C170" s="181"/>
      <c r="D170" s="182" t="s">
        <v>73</v>
      </c>
      <c r="E170" s="194" t="s">
        <v>206</v>
      </c>
      <c r="F170" s="194" t="s">
        <v>207</v>
      </c>
      <c r="G170" s="181"/>
      <c r="H170" s="181"/>
      <c r="I170" s="184"/>
      <c r="J170" s="195">
        <f>BK170</f>
        <v>0</v>
      </c>
      <c r="K170" s="181"/>
      <c r="L170" s="186"/>
      <c r="M170" s="187"/>
      <c r="N170" s="188"/>
      <c r="O170" s="188"/>
      <c r="P170" s="189">
        <f>SUM(P171:P217)</f>
        <v>0</v>
      </c>
      <c r="Q170" s="188"/>
      <c r="R170" s="189">
        <f>SUM(R171:R217)</f>
        <v>0</v>
      </c>
      <c r="S170" s="188"/>
      <c r="T170" s="190">
        <f>SUM(T171:T217)</f>
        <v>0</v>
      </c>
      <c r="AR170" s="191" t="s">
        <v>81</v>
      </c>
      <c r="AT170" s="192" t="s">
        <v>73</v>
      </c>
      <c r="AU170" s="192" t="s">
        <v>81</v>
      </c>
      <c r="AY170" s="191" t="s">
        <v>144</v>
      </c>
      <c r="BK170" s="193">
        <f>SUM(BK171:BK217)</f>
        <v>0</v>
      </c>
    </row>
    <row r="171" spans="2:65" s="1" customFormat="1" ht="16.5" customHeight="1">
      <c r="B171" s="34"/>
      <c r="C171" s="196" t="s">
        <v>208</v>
      </c>
      <c r="D171" s="196" t="s">
        <v>146</v>
      </c>
      <c r="E171" s="197" t="s">
        <v>209</v>
      </c>
      <c r="F171" s="198" t="s">
        <v>210</v>
      </c>
      <c r="G171" s="199" t="s">
        <v>211</v>
      </c>
      <c r="H171" s="200">
        <v>104.07</v>
      </c>
      <c r="I171" s="201"/>
      <c r="J171" s="202">
        <f>ROUND(I171*H171,2)</f>
        <v>0</v>
      </c>
      <c r="K171" s="198" t="s">
        <v>150</v>
      </c>
      <c r="L171" s="38"/>
      <c r="M171" s="203" t="s">
        <v>1</v>
      </c>
      <c r="N171" s="204" t="s">
        <v>39</v>
      </c>
      <c r="O171" s="66"/>
      <c r="P171" s="205">
        <f>O171*H171</f>
        <v>0</v>
      </c>
      <c r="Q171" s="205">
        <v>0</v>
      </c>
      <c r="R171" s="205">
        <f>Q171*H171</f>
        <v>0</v>
      </c>
      <c r="S171" s="205">
        <v>0</v>
      </c>
      <c r="T171" s="206">
        <f>S171*H171</f>
        <v>0</v>
      </c>
      <c r="AR171" s="207" t="s">
        <v>151</v>
      </c>
      <c r="AT171" s="207" t="s">
        <v>146</v>
      </c>
      <c r="AU171" s="207" t="s">
        <v>83</v>
      </c>
      <c r="AY171" s="17" t="s">
        <v>144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7" t="s">
        <v>81</v>
      </c>
      <c r="BK171" s="208">
        <f>ROUND(I171*H171,2)</f>
        <v>0</v>
      </c>
      <c r="BL171" s="17" t="s">
        <v>151</v>
      </c>
      <c r="BM171" s="207" t="s">
        <v>212</v>
      </c>
    </row>
    <row r="172" spans="2:51" s="12" customFormat="1" ht="11.25">
      <c r="B172" s="209"/>
      <c r="C172" s="210"/>
      <c r="D172" s="211" t="s">
        <v>153</v>
      </c>
      <c r="E172" s="212" t="s">
        <v>1</v>
      </c>
      <c r="F172" s="213" t="s">
        <v>213</v>
      </c>
      <c r="G172" s="210"/>
      <c r="H172" s="212" t="s">
        <v>1</v>
      </c>
      <c r="I172" s="214"/>
      <c r="J172" s="210"/>
      <c r="K172" s="210"/>
      <c r="L172" s="215"/>
      <c r="M172" s="216"/>
      <c r="N172" s="217"/>
      <c r="O172" s="217"/>
      <c r="P172" s="217"/>
      <c r="Q172" s="217"/>
      <c r="R172" s="217"/>
      <c r="S172" s="217"/>
      <c r="T172" s="218"/>
      <c r="AT172" s="219" t="s">
        <v>153</v>
      </c>
      <c r="AU172" s="219" t="s">
        <v>83</v>
      </c>
      <c r="AV172" s="12" t="s">
        <v>81</v>
      </c>
      <c r="AW172" s="12" t="s">
        <v>31</v>
      </c>
      <c r="AX172" s="12" t="s">
        <v>74</v>
      </c>
      <c r="AY172" s="219" t="s">
        <v>144</v>
      </c>
    </row>
    <row r="173" spans="2:51" s="13" customFormat="1" ht="11.25">
      <c r="B173" s="220"/>
      <c r="C173" s="221"/>
      <c r="D173" s="211" t="s">
        <v>153</v>
      </c>
      <c r="E173" s="222" t="s">
        <v>1</v>
      </c>
      <c r="F173" s="223" t="s">
        <v>214</v>
      </c>
      <c r="G173" s="221"/>
      <c r="H173" s="224">
        <v>91.014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153</v>
      </c>
      <c r="AU173" s="230" t="s">
        <v>83</v>
      </c>
      <c r="AV173" s="13" t="s">
        <v>83</v>
      </c>
      <c r="AW173" s="13" t="s">
        <v>31</v>
      </c>
      <c r="AX173" s="13" t="s">
        <v>74</v>
      </c>
      <c r="AY173" s="230" t="s">
        <v>144</v>
      </c>
    </row>
    <row r="174" spans="2:51" s="12" customFormat="1" ht="11.25">
      <c r="B174" s="209"/>
      <c r="C174" s="210"/>
      <c r="D174" s="211" t="s">
        <v>153</v>
      </c>
      <c r="E174" s="212" t="s">
        <v>1</v>
      </c>
      <c r="F174" s="213" t="s">
        <v>215</v>
      </c>
      <c r="G174" s="210"/>
      <c r="H174" s="212" t="s">
        <v>1</v>
      </c>
      <c r="I174" s="214"/>
      <c r="J174" s="210"/>
      <c r="K174" s="210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153</v>
      </c>
      <c r="AU174" s="219" t="s">
        <v>83</v>
      </c>
      <c r="AV174" s="12" t="s">
        <v>81</v>
      </c>
      <c r="AW174" s="12" t="s">
        <v>31</v>
      </c>
      <c r="AX174" s="12" t="s">
        <v>74</v>
      </c>
      <c r="AY174" s="219" t="s">
        <v>144</v>
      </c>
    </row>
    <row r="175" spans="2:51" s="13" customFormat="1" ht="11.25">
      <c r="B175" s="220"/>
      <c r="C175" s="221"/>
      <c r="D175" s="211" t="s">
        <v>153</v>
      </c>
      <c r="E175" s="222" t="s">
        <v>1</v>
      </c>
      <c r="F175" s="223" t="s">
        <v>216</v>
      </c>
      <c r="G175" s="221"/>
      <c r="H175" s="224">
        <v>13.056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153</v>
      </c>
      <c r="AU175" s="230" t="s">
        <v>83</v>
      </c>
      <c r="AV175" s="13" t="s">
        <v>83</v>
      </c>
      <c r="AW175" s="13" t="s">
        <v>31</v>
      </c>
      <c r="AX175" s="13" t="s">
        <v>74</v>
      </c>
      <c r="AY175" s="230" t="s">
        <v>144</v>
      </c>
    </row>
    <row r="176" spans="2:51" s="14" customFormat="1" ht="11.25">
      <c r="B176" s="231"/>
      <c r="C176" s="232"/>
      <c r="D176" s="211" t="s">
        <v>153</v>
      </c>
      <c r="E176" s="233" t="s">
        <v>1</v>
      </c>
      <c r="F176" s="234" t="s">
        <v>158</v>
      </c>
      <c r="G176" s="232"/>
      <c r="H176" s="235">
        <v>104.07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153</v>
      </c>
      <c r="AU176" s="241" t="s">
        <v>83</v>
      </c>
      <c r="AV176" s="14" t="s">
        <v>151</v>
      </c>
      <c r="AW176" s="14" t="s">
        <v>31</v>
      </c>
      <c r="AX176" s="14" t="s">
        <v>81</v>
      </c>
      <c r="AY176" s="241" t="s">
        <v>144</v>
      </c>
    </row>
    <row r="177" spans="2:65" s="1" customFormat="1" ht="24" customHeight="1">
      <c r="B177" s="34"/>
      <c r="C177" s="196" t="s">
        <v>217</v>
      </c>
      <c r="D177" s="196" t="s">
        <v>146</v>
      </c>
      <c r="E177" s="197" t="s">
        <v>218</v>
      </c>
      <c r="F177" s="198" t="s">
        <v>219</v>
      </c>
      <c r="G177" s="199" t="s">
        <v>211</v>
      </c>
      <c r="H177" s="200">
        <v>728.49</v>
      </c>
      <c r="I177" s="201"/>
      <c r="J177" s="202">
        <f>ROUND(I177*H177,2)</f>
        <v>0</v>
      </c>
      <c r="K177" s="198" t="s">
        <v>150</v>
      </c>
      <c r="L177" s="38"/>
      <c r="M177" s="203" t="s">
        <v>1</v>
      </c>
      <c r="N177" s="204" t="s">
        <v>39</v>
      </c>
      <c r="O177" s="66"/>
      <c r="P177" s="205">
        <f>O177*H177</f>
        <v>0</v>
      </c>
      <c r="Q177" s="205">
        <v>0</v>
      </c>
      <c r="R177" s="205">
        <f>Q177*H177</f>
        <v>0</v>
      </c>
      <c r="S177" s="205">
        <v>0</v>
      </c>
      <c r="T177" s="206">
        <f>S177*H177</f>
        <v>0</v>
      </c>
      <c r="AR177" s="207" t="s">
        <v>151</v>
      </c>
      <c r="AT177" s="207" t="s">
        <v>146</v>
      </c>
      <c r="AU177" s="207" t="s">
        <v>83</v>
      </c>
      <c r="AY177" s="17" t="s">
        <v>144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17" t="s">
        <v>81</v>
      </c>
      <c r="BK177" s="208">
        <f>ROUND(I177*H177,2)</f>
        <v>0</v>
      </c>
      <c r="BL177" s="17" t="s">
        <v>151</v>
      </c>
      <c r="BM177" s="207" t="s">
        <v>220</v>
      </c>
    </row>
    <row r="178" spans="2:51" s="12" customFormat="1" ht="11.25">
      <c r="B178" s="209"/>
      <c r="C178" s="210"/>
      <c r="D178" s="211" t="s">
        <v>153</v>
      </c>
      <c r="E178" s="212" t="s">
        <v>1</v>
      </c>
      <c r="F178" s="213" t="s">
        <v>213</v>
      </c>
      <c r="G178" s="210"/>
      <c r="H178" s="212" t="s">
        <v>1</v>
      </c>
      <c r="I178" s="214"/>
      <c r="J178" s="210"/>
      <c r="K178" s="210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153</v>
      </c>
      <c r="AU178" s="219" t="s">
        <v>83</v>
      </c>
      <c r="AV178" s="12" t="s">
        <v>81</v>
      </c>
      <c r="AW178" s="12" t="s">
        <v>31</v>
      </c>
      <c r="AX178" s="12" t="s">
        <v>74</v>
      </c>
      <c r="AY178" s="219" t="s">
        <v>144</v>
      </c>
    </row>
    <row r="179" spans="2:51" s="13" customFormat="1" ht="11.25">
      <c r="B179" s="220"/>
      <c r="C179" s="221"/>
      <c r="D179" s="211" t="s">
        <v>153</v>
      </c>
      <c r="E179" s="222" t="s">
        <v>1</v>
      </c>
      <c r="F179" s="223" t="s">
        <v>221</v>
      </c>
      <c r="G179" s="221"/>
      <c r="H179" s="224">
        <v>637.098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153</v>
      </c>
      <c r="AU179" s="230" t="s">
        <v>83</v>
      </c>
      <c r="AV179" s="13" t="s">
        <v>83</v>
      </c>
      <c r="AW179" s="13" t="s">
        <v>31</v>
      </c>
      <c r="AX179" s="13" t="s">
        <v>74</v>
      </c>
      <c r="AY179" s="230" t="s">
        <v>144</v>
      </c>
    </row>
    <row r="180" spans="2:51" s="12" customFormat="1" ht="11.25">
      <c r="B180" s="209"/>
      <c r="C180" s="210"/>
      <c r="D180" s="211" t="s">
        <v>153</v>
      </c>
      <c r="E180" s="212" t="s">
        <v>1</v>
      </c>
      <c r="F180" s="213" t="s">
        <v>215</v>
      </c>
      <c r="G180" s="210"/>
      <c r="H180" s="212" t="s">
        <v>1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153</v>
      </c>
      <c r="AU180" s="219" t="s">
        <v>83</v>
      </c>
      <c r="AV180" s="12" t="s">
        <v>81</v>
      </c>
      <c r="AW180" s="12" t="s">
        <v>31</v>
      </c>
      <c r="AX180" s="12" t="s">
        <v>74</v>
      </c>
      <c r="AY180" s="219" t="s">
        <v>144</v>
      </c>
    </row>
    <row r="181" spans="2:51" s="13" customFormat="1" ht="11.25">
      <c r="B181" s="220"/>
      <c r="C181" s="221"/>
      <c r="D181" s="211" t="s">
        <v>153</v>
      </c>
      <c r="E181" s="222" t="s">
        <v>1</v>
      </c>
      <c r="F181" s="223" t="s">
        <v>222</v>
      </c>
      <c r="G181" s="221"/>
      <c r="H181" s="224">
        <v>91.392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153</v>
      </c>
      <c r="AU181" s="230" t="s">
        <v>83</v>
      </c>
      <c r="AV181" s="13" t="s">
        <v>83</v>
      </c>
      <c r="AW181" s="13" t="s">
        <v>31</v>
      </c>
      <c r="AX181" s="13" t="s">
        <v>74</v>
      </c>
      <c r="AY181" s="230" t="s">
        <v>144</v>
      </c>
    </row>
    <row r="182" spans="2:51" s="14" customFormat="1" ht="11.25">
      <c r="B182" s="231"/>
      <c r="C182" s="232"/>
      <c r="D182" s="211" t="s">
        <v>153</v>
      </c>
      <c r="E182" s="233" t="s">
        <v>1</v>
      </c>
      <c r="F182" s="234" t="s">
        <v>158</v>
      </c>
      <c r="G182" s="232"/>
      <c r="H182" s="235">
        <v>728.49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153</v>
      </c>
      <c r="AU182" s="241" t="s">
        <v>83</v>
      </c>
      <c r="AV182" s="14" t="s">
        <v>151</v>
      </c>
      <c r="AW182" s="14" t="s">
        <v>31</v>
      </c>
      <c r="AX182" s="14" t="s">
        <v>81</v>
      </c>
      <c r="AY182" s="241" t="s">
        <v>144</v>
      </c>
    </row>
    <row r="183" spans="2:65" s="1" customFormat="1" ht="16.5" customHeight="1">
      <c r="B183" s="34"/>
      <c r="C183" s="196" t="s">
        <v>223</v>
      </c>
      <c r="D183" s="196" t="s">
        <v>146</v>
      </c>
      <c r="E183" s="197" t="s">
        <v>224</v>
      </c>
      <c r="F183" s="198" t="s">
        <v>225</v>
      </c>
      <c r="G183" s="199" t="s">
        <v>211</v>
      </c>
      <c r="H183" s="200">
        <v>105.715</v>
      </c>
      <c r="I183" s="201"/>
      <c r="J183" s="202">
        <f>ROUND(I183*H183,2)</f>
        <v>0</v>
      </c>
      <c r="K183" s="198" t="s">
        <v>150</v>
      </c>
      <c r="L183" s="38"/>
      <c r="M183" s="203" t="s">
        <v>1</v>
      </c>
      <c r="N183" s="204" t="s">
        <v>39</v>
      </c>
      <c r="O183" s="66"/>
      <c r="P183" s="205">
        <f>O183*H183</f>
        <v>0</v>
      </c>
      <c r="Q183" s="205">
        <v>0</v>
      </c>
      <c r="R183" s="205">
        <f>Q183*H183</f>
        <v>0</v>
      </c>
      <c r="S183" s="205">
        <v>0</v>
      </c>
      <c r="T183" s="206">
        <f>S183*H183</f>
        <v>0</v>
      </c>
      <c r="AR183" s="207" t="s">
        <v>151</v>
      </c>
      <c r="AT183" s="207" t="s">
        <v>146</v>
      </c>
      <c r="AU183" s="207" t="s">
        <v>83</v>
      </c>
      <c r="AY183" s="17" t="s">
        <v>144</v>
      </c>
      <c r="BE183" s="208">
        <f>IF(N183="základní",J183,0)</f>
        <v>0</v>
      </c>
      <c r="BF183" s="208">
        <f>IF(N183="snížená",J183,0)</f>
        <v>0</v>
      </c>
      <c r="BG183" s="208">
        <f>IF(N183="zákl. přenesená",J183,0)</f>
        <v>0</v>
      </c>
      <c r="BH183" s="208">
        <f>IF(N183="sníž. přenesená",J183,0)</f>
        <v>0</v>
      </c>
      <c r="BI183" s="208">
        <f>IF(N183="nulová",J183,0)</f>
        <v>0</v>
      </c>
      <c r="BJ183" s="17" t="s">
        <v>81</v>
      </c>
      <c r="BK183" s="208">
        <f>ROUND(I183*H183,2)</f>
        <v>0</v>
      </c>
      <c r="BL183" s="17" t="s">
        <v>151</v>
      </c>
      <c r="BM183" s="207" t="s">
        <v>226</v>
      </c>
    </row>
    <row r="184" spans="2:51" s="12" customFormat="1" ht="11.25">
      <c r="B184" s="209"/>
      <c r="C184" s="210"/>
      <c r="D184" s="211" t="s">
        <v>153</v>
      </c>
      <c r="E184" s="212" t="s">
        <v>1</v>
      </c>
      <c r="F184" s="213" t="s">
        <v>227</v>
      </c>
      <c r="G184" s="210"/>
      <c r="H184" s="212" t="s">
        <v>1</v>
      </c>
      <c r="I184" s="214"/>
      <c r="J184" s="210"/>
      <c r="K184" s="210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153</v>
      </c>
      <c r="AU184" s="219" t="s">
        <v>83</v>
      </c>
      <c r="AV184" s="12" t="s">
        <v>81</v>
      </c>
      <c r="AW184" s="12" t="s">
        <v>31</v>
      </c>
      <c r="AX184" s="12" t="s">
        <v>74</v>
      </c>
      <c r="AY184" s="219" t="s">
        <v>144</v>
      </c>
    </row>
    <row r="185" spans="2:51" s="13" customFormat="1" ht="11.25">
      <c r="B185" s="220"/>
      <c r="C185" s="221"/>
      <c r="D185" s="211" t="s">
        <v>153</v>
      </c>
      <c r="E185" s="222" t="s">
        <v>1</v>
      </c>
      <c r="F185" s="223" t="s">
        <v>228</v>
      </c>
      <c r="G185" s="221"/>
      <c r="H185" s="224">
        <v>80.325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153</v>
      </c>
      <c r="AU185" s="230" t="s">
        <v>83</v>
      </c>
      <c r="AV185" s="13" t="s">
        <v>83</v>
      </c>
      <c r="AW185" s="13" t="s">
        <v>31</v>
      </c>
      <c r="AX185" s="13" t="s">
        <v>74</v>
      </c>
      <c r="AY185" s="230" t="s">
        <v>144</v>
      </c>
    </row>
    <row r="186" spans="2:51" s="12" customFormat="1" ht="11.25">
      <c r="B186" s="209"/>
      <c r="C186" s="210"/>
      <c r="D186" s="211" t="s">
        <v>153</v>
      </c>
      <c r="E186" s="212" t="s">
        <v>1</v>
      </c>
      <c r="F186" s="213" t="s">
        <v>229</v>
      </c>
      <c r="G186" s="210"/>
      <c r="H186" s="212" t="s">
        <v>1</v>
      </c>
      <c r="I186" s="214"/>
      <c r="J186" s="210"/>
      <c r="K186" s="210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153</v>
      </c>
      <c r="AU186" s="219" t="s">
        <v>83</v>
      </c>
      <c r="AV186" s="12" t="s">
        <v>81</v>
      </c>
      <c r="AW186" s="12" t="s">
        <v>31</v>
      </c>
      <c r="AX186" s="12" t="s">
        <v>74</v>
      </c>
      <c r="AY186" s="219" t="s">
        <v>144</v>
      </c>
    </row>
    <row r="187" spans="2:51" s="13" customFormat="1" ht="11.25">
      <c r="B187" s="220"/>
      <c r="C187" s="221"/>
      <c r="D187" s="211" t="s">
        <v>153</v>
      </c>
      <c r="E187" s="222" t="s">
        <v>1</v>
      </c>
      <c r="F187" s="223" t="s">
        <v>230</v>
      </c>
      <c r="G187" s="221"/>
      <c r="H187" s="224">
        <v>25.39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153</v>
      </c>
      <c r="AU187" s="230" t="s">
        <v>83</v>
      </c>
      <c r="AV187" s="13" t="s">
        <v>83</v>
      </c>
      <c r="AW187" s="13" t="s">
        <v>31</v>
      </c>
      <c r="AX187" s="13" t="s">
        <v>74</v>
      </c>
      <c r="AY187" s="230" t="s">
        <v>144</v>
      </c>
    </row>
    <row r="188" spans="2:51" s="14" customFormat="1" ht="11.25">
      <c r="B188" s="231"/>
      <c r="C188" s="232"/>
      <c r="D188" s="211" t="s">
        <v>153</v>
      </c>
      <c r="E188" s="233" t="s">
        <v>1</v>
      </c>
      <c r="F188" s="234" t="s">
        <v>158</v>
      </c>
      <c r="G188" s="232"/>
      <c r="H188" s="235">
        <v>105.715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153</v>
      </c>
      <c r="AU188" s="241" t="s">
        <v>83</v>
      </c>
      <c r="AV188" s="14" t="s">
        <v>151</v>
      </c>
      <c r="AW188" s="14" t="s">
        <v>31</v>
      </c>
      <c r="AX188" s="14" t="s">
        <v>81</v>
      </c>
      <c r="AY188" s="241" t="s">
        <v>144</v>
      </c>
    </row>
    <row r="189" spans="2:65" s="1" customFormat="1" ht="24" customHeight="1">
      <c r="B189" s="34"/>
      <c r="C189" s="196" t="s">
        <v>231</v>
      </c>
      <c r="D189" s="196" t="s">
        <v>146</v>
      </c>
      <c r="E189" s="197" t="s">
        <v>232</v>
      </c>
      <c r="F189" s="198" t="s">
        <v>233</v>
      </c>
      <c r="G189" s="199" t="s">
        <v>211</v>
      </c>
      <c r="H189" s="200">
        <v>740.005</v>
      </c>
      <c r="I189" s="201"/>
      <c r="J189" s="202">
        <f>ROUND(I189*H189,2)</f>
        <v>0</v>
      </c>
      <c r="K189" s="198" t="s">
        <v>150</v>
      </c>
      <c r="L189" s="38"/>
      <c r="M189" s="203" t="s">
        <v>1</v>
      </c>
      <c r="N189" s="204" t="s">
        <v>39</v>
      </c>
      <c r="O189" s="66"/>
      <c r="P189" s="205">
        <f>O189*H189</f>
        <v>0</v>
      </c>
      <c r="Q189" s="205">
        <v>0</v>
      </c>
      <c r="R189" s="205">
        <f>Q189*H189</f>
        <v>0</v>
      </c>
      <c r="S189" s="205">
        <v>0</v>
      </c>
      <c r="T189" s="206">
        <f>S189*H189</f>
        <v>0</v>
      </c>
      <c r="AR189" s="207" t="s">
        <v>151</v>
      </c>
      <c r="AT189" s="207" t="s">
        <v>146</v>
      </c>
      <c r="AU189" s="207" t="s">
        <v>83</v>
      </c>
      <c r="AY189" s="17" t="s">
        <v>144</v>
      </c>
      <c r="BE189" s="208">
        <f>IF(N189="základní",J189,0)</f>
        <v>0</v>
      </c>
      <c r="BF189" s="208">
        <f>IF(N189="snížená",J189,0)</f>
        <v>0</v>
      </c>
      <c r="BG189" s="208">
        <f>IF(N189="zákl. přenesená",J189,0)</f>
        <v>0</v>
      </c>
      <c r="BH189" s="208">
        <f>IF(N189="sníž. přenesená",J189,0)</f>
        <v>0</v>
      </c>
      <c r="BI189" s="208">
        <f>IF(N189="nulová",J189,0)</f>
        <v>0</v>
      </c>
      <c r="BJ189" s="17" t="s">
        <v>81</v>
      </c>
      <c r="BK189" s="208">
        <f>ROUND(I189*H189,2)</f>
        <v>0</v>
      </c>
      <c r="BL189" s="17" t="s">
        <v>151</v>
      </c>
      <c r="BM189" s="207" t="s">
        <v>234</v>
      </c>
    </row>
    <row r="190" spans="2:51" s="12" customFormat="1" ht="11.25">
      <c r="B190" s="209"/>
      <c r="C190" s="210"/>
      <c r="D190" s="211" t="s">
        <v>153</v>
      </c>
      <c r="E190" s="212" t="s">
        <v>1</v>
      </c>
      <c r="F190" s="213" t="s">
        <v>227</v>
      </c>
      <c r="G190" s="210"/>
      <c r="H190" s="212" t="s">
        <v>1</v>
      </c>
      <c r="I190" s="214"/>
      <c r="J190" s="210"/>
      <c r="K190" s="210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153</v>
      </c>
      <c r="AU190" s="219" t="s">
        <v>83</v>
      </c>
      <c r="AV190" s="12" t="s">
        <v>81</v>
      </c>
      <c r="AW190" s="12" t="s">
        <v>31</v>
      </c>
      <c r="AX190" s="12" t="s">
        <v>74</v>
      </c>
      <c r="AY190" s="219" t="s">
        <v>144</v>
      </c>
    </row>
    <row r="191" spans="2:51" s="13" customFormat="1" ht="11.25">
      <c r="B191" s="220"/>
      <c r="C191" s="221"/>
      <c r="D191" s="211" t="s">
        <v>153</v>
      </c>
      <c r="E191" s="222" t="s">
        <v>1</v>
      </c>
      <c r="F191" s="223" t="s">
        <v>235</v>
      </c>
      <c r="G191" s="221"/>
      <c r="H191" s="224">
        <v>562.275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153</v>
      </c>
      <c r="AU191" s="230" t="s">
        <v>83</v>
      </c>
      <c r="AV191" s="13" t="s">
        <v>83</v>
      </c>
      <c r="AW191" s="13" t="s">
        <v>31</v>
      </c>
      <c r="AX191" s="13" t="s">
        <v>74</v>
      </c>
      <c r="AY191" s="230" t="s">
        <v>144</v>
      </c>
    </row>
    <row r="192" spans="2:51" s="12" customFormat="1" ht="11.25">
      <c r="B192" s="209"/>
      <c r="C192" s="210"/>
      <c r="D192" s="211" t="s">
        <v>153</v>
      </c>
      <c r="E192" s="212" t="s">
        <v>1</v>
      </c>
      <c r="F192" s="213" t="s">
        <v>229</v>
      </c>
      <c r="G192" s="210"/>
      <c r="H192" s="212" t="s">
        <v>1</v>
      </c>
      <c r="I192" s="214"/>
      <c r="J192" s="210"/>
      <c r="K192" s="210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153</v>
      </c>
      <c r="AU192" s="219" t="s">
        <v>83</v>
      </c>
      <c r="AV192" s="12" t="s">
        <v>81</v>
      </c>
      <c r="AW192" s="12" t="s">
        <v>31</v>
      </c>
      <c r="AX192" s="12" t="s">
        <v>74</v>
      </c>
      <c r="AY192" s="219" t="s">
        <v>144</v>
      </c>
    </row>
    <row r="193" spans="2:51" s="13" customFormat="1" ht="11.25">
      <c r="B193" s="220"/>
      <c r="C193" s="221"/>
      <c r="D193" s="211" t="s">
        <v>153</v>
      </c>
      <c r="E193" s="222" t="s">
        <v>1</v>
      </c>
      <c r="F193" s="223" t="s">
        <v>236</v>
      </c>
      <c r="G193" s="221"/>
      <c r="H193" s="224">
        <v>177.73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153</v>
      </c>
      <c r="AU193" s="230" t="s">
        <v>83</v>
      </c>
      <c r="AV193" s="13" t="s">
        <v>83</v>
      </c>
      <c r="AW193" s="13" t="s">
        <v>31</v>
      </c>
      <c r="AX193" s="13" t="s">
        <v>74</v>
      </c>
      <c r="AY193" s="230" t="s">
        <v>144</v>
      </c>
    </row>
    <row r="194" spans="2:51" s="14" customFormat="1" ht="11.25">
      <c r="B194" s="231"/>
      <c r="C194" s="232"/>
      <c r="D194" s="211" t="s">
        <v>153</v>
      </c>
      <c r="E194" s="233" t="s">
        <v>1</v>
      </c>
      <c r="F194" s="234" t="s">
        <v>158</v>
      </c>
      <c r="G194" s="232"/>
      <c r="H194" s="235">
        <v>740.005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153</v>
      </c>
      <c r="AU194" s="241" t="s">
        <v>83</v>
      </c>
      <c r="AV194" s="14" t="s">
        <v>151</v>
      </c>
      <c r="AW194" s="14" t="s">
        <v>31</v>
      </c>
      <c r="AX194" s="14" t="s">
        <v>81</v>
      </c>
      <c r="AY194" s="241" t="s">
        <v>144</v>
      </c>
    </row>
    <row r="195" spans="2:65" s="1" customFormat="1" ht="24" customHeight="1">
      <c r="B195" s="34"/>
      <c r="C195" s="196" t="s">
        <v>237</v>
      </c>
      <c r="D195" s="196" t="s">
        <v>146</v>
      </c>
      <c r="E195" s="197" t="s">
        <v>238</v>
      </c>
      <c r="F195" s="198" t="s">
        <v>239</v>
      </c>
      <c r="G195" s="199" t="s">
        <v>211</v>
      </c>
      <c r="H195" s="200">
        <v>196.729</v>
      </c>
      <c r="I195" s="201"/>
      <c r="J195" s="202">
        <f>ROUND(I195*H195,2)</f>
        <v>0</v>
      </c>
      <c r="K195" s="198" t="s">
        <v>150</v>
      </c>
      <c r="L195" s="38"/>
      <c r="M195" s="203" t="s">
        <v>1</v>
      </c>
      <c r="N195" s="204" t="s">
        <v>39</v>
      </c>
      <c r="O195" s="66"/>
      <c r="P195" s="205">
        <f>O195*H195</f>
        <v>0</v>
      </c>
      <c r="Q195" s="205">
        <v>0</v>
      </c>
      <c r="R195" s="205">
        <f>Q195*H195</f>
        <v>0</v>
      </c>
      <c r="S195" s="205">
        <v>0</v>
      </c>
      <c r="T195" s="206">
        <f>S195*H195</f>
        <v>0</v>
      </c>
      <c r="AR195" s="207" t="s">
        <v>151</v>
      </c>
      <c r="AT195" s="207" t="s">
        <v>146</v>
      </c>
      <c r="AU195" s="207" t="s">
        <v>83</v>
      </c>
      <c r="AY195" s="17" t="s">
        <v>144</v>
      </c>
      <c r="BE195" s="208">
        <f>IF(N195="základní",J195,0)</f>
        <v>0</v>
      </c>
      <c r="BF195" s="208">
        <f>IF(N195="snížená",J195,0)</f>
        <v>0</v>
      </c>
      <c r="BG195" s="208">
        <f>IF(N195="zákl. přenesená",J195,0)</f>
        <v>0</v>
      </c>
      <c r="BH195" s="208">
        <f>IF(N195="sníž. přenesená",J195,0)</f>
        <v>0</v>
      </c>
      <c r="BI195" s="208">
        <f>IF(N195="nulová",J195,0)</f>
        <v>0</v>
      </c>
      <c r="BJ195" s="17" t="s">
        <v>81</v>
      </c>
      <c r="BK195" s="208">
        <f>ROUND(I195*H195,2)</f>
        <v>0</v>
      </c>
      <c r="BL195" s="17" t="s">
        <v>151</v>
      </c>
      <c r="BM195" s="207" t="s">
        <v>240</v>
      </c>
    </row>
    <row r="196" spans="2:51" s="12" customFormat="1" ht="11.25">
      <c r="B196" s="209"/>
      <c r="C196" s="210"/>
      <c r="D196" s="211" t="s">
        <v>153</v>
      </c>
      <c r="E196" s="212" t="s">
        <v>1</v>
      </c>
      <c r="F196" s="213" t="s">
        <v>213</v>
      </c>
      <c r="G196" s="210"/>
      <c r="H196" s="212" t="s">
        <v>1</v>
      </c>
      <c r="I196" s="214"/>
      <c r="J196" s="210"/>
      <c r="K196" s="210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153</v>
      </c>
      <c r="AU196" s="219" t="s">
        <v>83</v>
      </c>
      <c r="AV196" s="12" t="s">
        <v>81</v>
      </c>
      <c r="AW196" s="12" t="s">
        <v>31</v>
      </c>
      <c r="AX196" s="12" t="s">
        <v>74</v>
      </c>
      <c r="AY196" s="219" t="s">
        <v>144</v>
      </c>
    </row>
    <row r="197" spans="2:51" s="13" customFormat="1" ht="11.25">
      <c r="B197" s="220"/>
      <c r="C197" s="221"/>
      <c r="D197" s="211" t="s">
        <v>153</v>
      </c>
      <c r="E197" s="222" t="s">
        <v>1</v>
      </c>
      <c r="F197" s="223" t="s">
        <v>214</v>
      </c>
      <c r="G197" s="221"/>
      <c r="H197" s="224">
        <v>91.014</v>
      </c>
      <c r="I197" s="225"/>
      <c r="J197" s="221"/>
      <c r="K197" s="221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153</v>
      </c>
      <c r="AU197" s="230" t="s">
        <v>83</v>
      </c>
      <c r="AV197" s="13" t="s">
        <v>83</v>
      </c>
      <c r="AW197" s="13" t="s">
        <v>31</v>
      </c>
      <c r="AX197" s="13" t="s">
        <v>74</v>
      </c>
      <c r="AY197" s="230" t="s">
        <v>144</v>
      </c>
    </row>
    <row r="198" spans="2:51" s="12" customFormat="1" ht="11.25">
      <c r="B198" s="209"/>
      <c r="C198" s="210"/>
      <c r="D198" s="211" t="s">
        <v>153</v>
      </c>
      <c r="E198" s="212" t="s">
        <v>1</v>
      </c>
      <c r="F198" s="213" t="s">
        <v>227</v>
      </c>
      <c r="G198" s="210"/>
      <c r="H198" s="212" t="s">
        <v>1</v>
      </c>
      <c r="I198" s="214"/>
      <c r="J198" s="210"/>
      <c r="K198" s="210"/>
      <c r="L198" s="215"/>
      <c r="M198" s="216"/>
      <c r="N198" s="217"/>
      <c r="O198" s="217"/>
      <c r="P198" s="217"/>
      <c r="Q198" s="217"/>
      <c r="R198" s="217"/>
      <c r="S198" s="217"/>
      <c r="T198" s="218"/>
      <c r="AT198" s="219" t="s">
        <v>153</v>
      </c>
      <c r="AU198" s="219" t="s">
        <v>83</v>
      </c>
      <c r="AV198" s="12" t="s">
        <v>81</v>
      </c>
      <c r="AW198" s="12" t="s">
        <v>31</v>
      </c>
      <c r="AX198" s="12" t="s">
        <v>74</v>
      </c>
      <c r="AY198" s="219" t="s">
        <v>144</v>
      </c>
    </row>
    <row r="199" spans="2:51" s="13" customFormat="1" ht="11.25">
      <c r="B199" s="220"/>
      <c r="C199" s="221"/>
      <c r="D199" s="211" t="s">
        <v>153</v>
      </c>
      <c r="E199" s="222" t="s">
        <v>1</v>
      </c>
      <c r="F199" s="223" t="s">
        <v>228</v>
      </c>
      <c r="G199" s="221"/>
      <c r="H199" s="224">
        <v>80.325</v>
      </c>
      <c r="I199" s="225"/>
      <c r="J199" s="221"/>
      <c r="K199" s="221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153</v>
      </c>
      <c r="AU199" s="230" t="s">
        <v>83</v>
      </c>
      <c r="AV199" s="13" t="s">
        <v>83</v>
      </c>
      <c r="AW199" s="13" t="s">
        <v>31</v>
      </c>
      <c r="AX199" s="13" t="s">
        <v>74</v>
      </c>
      <c r="AY199" s="230" t="s">
        <v>144</v>
      </c>
    </row>
    <row r="200" spans="2:51" s="12" customFormat="1" ht="11.25">
      <c r="B200" s="209"/>
      <c r="C200" s="210"/>
      <c r="D200" s="211" t="s">
        <v>153</v>
      </c>
      <c r="E200" s="212" t="s">
        <v>1</v>
      </c>
      <c r="F200" s="213" t="s">
        <v>229</v>
      </c>
      <c r="G200" s="210"/>
      <c r="H200" s="212" t="s">
        <v>1</v>
      </c>
      <c r="I200" s="214"/>
      <c r="J200" s="210"/>
      <c r="K200" s="210"/>
      <c r="L200" s="215"/>
      <c r="M200" s="216"/>
      <c r="N200" s="217"/>
      <c r="O200" s="217"/>
      <c r="P200" s="217"/>
      <c r="Q200" s="217"/>
      <c r="R200" s="217"/>
      <c r="S200" s="217"/>
      <c r="T200" s="218"/>
      <c r="AT200" s="219" t="s">
        <v>153</v>
      </c>
      <c r="AU200" s="219" t="s">
        <v>83</v>
      </c>
      <c r="AV200" s="12" t="s">
        <v>81</v>
      </c>
      <c r="AW200" s="12" t="s">
        <v>31</v>
      </c>
      <c r="AX200" s="12" t="s">
        <v>74</v>
      </c>
      <c r="AY200" s="219" t="s">
        <v>144</v>
      </c>
    </row>
    <row r="201" spans="2:51" s="13" customFormat="1" ht="11.25">
      <c r="B201" s="220"/>
      <c r="C201" s="221"/>
      <c r="D201" s="211" t="s">
        <v>153</v>
      </c>
      <c r="E201" s="222" t="s">
        <v>1</v>
      </c>
      <c r="F201" s="223" t="s">
        <v>230</v>
      </c>
      <c r="G201" s="221"/>
      <c r="H201" s="224">
        <v>25.39</v>
      </c>
      <c r="I201" s="225"/>
      <c r="J201" s="221"/>
      <c r="K201" s="221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153</v>
      </c>
      <c r="AU201" s="230" t="s">
        <v>83</v>
      </c>
      <c r="AV201" s="13" t="s">
        <v>83</v>
      </c>
      <c r="AW201" s="13" t="s">
        <v>31</v>
      </c>
      <c r="AX201" s="13" t="s">
        <v>74</v>
      </c>
      <c r="AY201" s="230" t="s">
        <v>144</v>
      </c>
    </row>
    <row r="202" spans="2:51" s="14" customFormat="1" ht="11.25">
      <c r="B202" s="231"/>
      <c r="C202" s="232"/>
      <c r="D202" s="211" t="s">
        <v>153</v>
      </c>
      <c r="E202" s="233" t="s">
        <v>1</v>
      </c>
      <c r="F202" s="234" t="s">
        <v>158</v>
      </c>
      <c r="G202" s="232"/>
      <c r="H202" s="235">
        <v>196.72899999999998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153</v>
      </c>
      <c r="AU202" s="241" t="s">
        <v>83</v>
      </c>
      <c r="AV202" s="14" t="s">
        <v>151</v>
      </c>
      <c r="AW202" s="14" t="s">
        <v>31</v>
      </c>
      <c r="AX202" s="14" t="s">
        <v>81</v>
      </c>
      <c r="AY202" s="241" t="s">
        <v>144</v>
      </c>
    </row>
    <row r="203" spans="2:65" s="1" customFormat="1" ht="24" customHeight="1">
      <c r="B203" s="34"/>
      <c r="C203" s="196" t="s">
        <v>8</v>
      </c>
      <c r="D203" s="196" t="s">
        <v>146</v>
      </c>
      <c r="E203" s="197" t="s">
        <v>241</v>
      </c>
      <c r="F203" s="198" t="s">
        <v>242</v>
      </c>
      <c r="G203" s="199" t="s">
        <v>211</v>
      </c>
      <c r="H203" s="200">
        <v>105.715</v>
      </c>
      <c r="I203" s="201"/>
      <c r="J203" s="202">
        <f>ROUND(I203*H203,2)</f>
        <v>0</v>
      </c>
      <c r="K203" s="198" t="s">
        <v>150</v>
      </c>
      <c r="L203" s="38"/>
      <c r="M203" s="203" t="s">
        <v>1</v>
      </c>
      <c r="N203" s="204" t="s">
        <v>39</v>
      </c>
      <c r="O203" s="66"/>
      <c r="P203" s="205">
        <f>O203*H203</f>
        <v>0</v>
      </c>
      <c r="Q203" s="205">
        <v>0</v>
      </c>
      <c r="R203" s="205">
        <f>Q203*H203</f>
        <v>0</v>
      </c>
      <c r="S203" s="205">
        <v>0</v>
      </c>
      <c r="T203" s="206">
        <f>S203*H203</f>
        <v>0</v>
      </c>
      <c r="AR203" s="207" t="s">
        <v>151</v>
      </c>
      <c r="AT203" s="207" t="s">
        <v>146</v>
      </c>
      <c r="AU203" s="207" t="s">
        <v>83</v>
      </c>
      <c r="AY203" s="17" t="s">
        <v>144</v>
      </c>
      <c r="BE203" s="208">
        <f>IF(N203="základní",J203,0)</f>
        <v>0</v>
      </c>
      <c r="BF203" s="208">
        <f>IF(N203="snížená",J203,0)</f>
        <v>0</v>
      </c>
      <c r="BG203" s="208">
        <f>IF(N203="zákl. přenesená",J203,0)</f>
        <v>0</v>
      </c>
      <c r="BH203" s="208">
        <f>IF(N203="sníž. přenesená",J203,0)</f>
        <v>0</v>
      </c>
      <c r="BI203" s="208">
        <f>IF(N203="nulová",J203,0)</f>
        <v>0</v>
      </c>
      <c r="BJ203" s="17" t="s">
        <v>81</v>
      </c>
      <c r="BK203" s="208">
        <f>ROUND(I203*H203,2)</f>
        <v>0</v>
      </c>
      <c r="BL203" s="17" t="s">
        <v>151</v>
      </c>
      <c r="BM203" s="207" t="s">
        <v>243</v>
      </c>
    </row>
    <row r="204" spans="2:51" s="12" customFormat="1" ht="11.25">
      <c r="B204" s="209"/>
      <c r="C204" s="210"/>
      <c r="D204" s="211" t="s">
        <v>153</v>
      </c>
      <c r="E204" s="212" t="s">
        <v>1</v>
      </c>
      <c r="F204" s="213" t="s">
        <v>227</v>
      </c>
      <c r="G204" s="210"/>
      <c r="H204" s="212" t="s">
        <v>1</v>
      </c>
      <c r="I204" s="214"/>
      <c r="J204" s="210"/>
      <c r="K204" s="210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153</v>
      </c>
      <c r="AU204" s="219" t="s">
        <v>83</v>
      </c>
      <c r="AV204" s="12" t="s">
        <v>81</v>
      </c>
      <c r="AW204" s="12" t="s">
        <v>31</v>
      </c>
      <c r="AX204" s="12" t="s">
        <v>74</v>
      </c>
      <c r="AY204" s="219" t="s">
        <v>144</v>
      </c>
    </row>
    <row r="205" spans="2:51" s="13" customFormat="1" ht="11.25">
      <c r="B205" s="220"/>
      <c r="C205" s="221"/>
      <c r="D205" s="211" t="s">
        <v>153</v>
      </c>
      <c r="E205" s="222" t="s">
        <v>1</v>
      </c>
      <c r="F205" s="223" t="s">
        <v>228</v>
      </c>
      <c r="G205" s="221"/>
      <c r="H205" s="224">
        <v>80.325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153</v>
      </c>
      <c r="AU205" s="230" t="s">
        <v>83</v>
      </c>
      <c r="AV205" s="13" t="s">
        <v>83</v>
      </c>
      <c r="AW205" s="13" t="s">
        <v>31</v>
      </c>
      <c r="AX205" s="13" t="s">
        <v>74</v>
      </c>
      <c r="AY205" s="230" t="s">
        <v>144</v>
      </c>
    </row>
    <row r="206" spans="2:51" s="12" customFormat="1" ht="11.25">
      <c r="B206" s="209"/>
      <c r="C206" s="210"/>
      <c r="D206" s="211" t="s">
        <v>153</v>
      </c>
      <c r="E206" s="212" t="s">
        <v>1</v>
      </c>
      <c r="F206" s="213" t="s">
        <v>229</v>
      </c>
      <c r="G206" s="210"/>
      <c r="H206" s="212" t="s">
        <v>1</v>
      </c>
      <c r="I206" s="214"/>
      <c r="J206" s="210"/>
      <c r="K206" s="210"/>
      <c r="L206" s="215"/>
      <c r="M206" s="216"/>
      <c r="N206" s="217"/>
      <c r="O206" s="217"/>
      <c r="P206" s="217"/>
      <c r="Q206" s="217"/>
      <c r="R206" s="217"/>
      <c r="S206" s="217"/>
      <c r="T206" s="218"/>
      <c r="AT206" s="219" t="s">
        <v>153</v>
      </c>
      <c r="AU206" s="219" t="s">
        <v>83</v>
      </c>
      <c r="AV206" s="12" t="s">
        <v>81</v>
      </c>
      <c r="AW206" s="12" t="s">
        <v>31</v>
      </c>
      <c r="AX206" s="12" t="s">
        <v>74</v>
      </c>
      <c r="AY206" s="219" t="s">
        <v>144</v>
      </c>
    </row>
    <row r="207" spans="2:51" s="13" customFormat="1" ht="11.25">
      <c r="B207" s="220"/>
      <c r="C207" s="221"/>
      <c r="D207" s="211" t="s">
        <v>153</v>
      </c>
      <c r="E207" s="222" t="s">
        <v>1</v>
      </c>
      <c r="F207" s="223" t="s">
        <v>230</v>
      </c>
      <c r="G207" s="221"/>
      <c r="H207" s="224">
        <v>25.39</v>
      </c>
      <c r="I207" s="225"/>
      <c r="J207" s="221"/>
      <c r="K207" s="221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153</v>
      </c>
      <c r="AU207" s="230" t="s">
        <v>83</v>
      </c>
      <c r="AV207" s="13" t="s">
        <v>83</v>
      </c>
      <c r="AW207" s="13" t="s">
        <v>31</v>
      </c>
      <c r="AX207" s="13" t="s">
        <v>74</v>
      </c>
      <c r="AY207" s="230" t="s">
        <v>144</v>
      </c>
    </row>
    <row r="208" spans="2:51" s="14" customFormat="1" ht="11.25">
      <c r="B208" s="231"/>
      <c r="C208" s="232"/>
      <c r="D208" s="211" t="s">
        <v>153</v>
      </c>
      <c r="E208" s="233" t="s">
        <v>1</v>
      </c>
      <c r="F208" s="234" t="s">
        <v>158</v>
      </c>
      <c r="G208" s="232"/>
      <c r="H208" s="235">
        <v>105.715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153</v>
      </c>
      <c r="AU208" s="241" t="s">
        <v>83</v>
      </c>
      <c r="AV208" s="14" t="s">
        <v>151</v>
      </c>
      <c r="AW208" s="14" t="s">
        <v>31</v>
      </c>
      <c r="AX208" s="14" t="s">
        <v>81</v>
      </c>
      <c r="AY208" s="241" t="s">
        <v>144</v>
      </c>
    </row>
    <row r="209" spans="2:65" s="1" customFormat="1" ht="24" customHeight="1">
      <c r="B209" s="34"/>
      <c r="C209" s="196" t="s">
        <v>155</v>
      </c>
      <c r="D209" s="196" t="s">
        <v>146</v>
      </c>
      <c r="E209" s="197" t="s">
        <v>244</v>
      </c>
      <c r="F209" s="198" t="s">
        <v>245</v>
      </c>
      <c r="G209" s="199" t="s">
        <v>211</v>
      </c>
      <c r="H209" s="200">
        <v>91.014</v>
      </c>
      <c r="I209" s="201"/>
      <c r="J209" s="202">
        <f>ROUND(I209*H209,2)</f>
        <v>0</v>
      </c>
      <c r="K209" s="198" t="s">
        <v>150</v>
      </c>
      <c r="L209" s="38"/>
      <c r="M209" s="203" t="s">
        <v>1</v>
      </c>
      <c r="N209" s="204" t="s">
        <v>39</v>
      </c>
      <c r="O209" s="66"/>
      <c r="P209" s="205">
        <f>O209*H209</f>
        <v>0</v>
      </c>
      <c r="Q209" s="205">
        <v>0</v>
      </c>
      <c r="R209" s="205">
        <f>Q209*H209</f>
        <v>0</v>
      </c>
      <c r="S209" s="205">
        <v>0</v>
      </c>
      <c r="T209" s="206">
        <f>S209*H209</f>
        <v>0</v>
      </c>
      <c r="AR209" s="207" t="s">
        <v>151</v>
      </c>
      <c r="AT209" s="207" t="s">
        <v>146</v>
      </c>
      <c r="AU209" s="207" t="s">
        <v>83</v>
      </c>
      <c r="AY209" s="17" t="s">
        <v>144</v>
      </c>
      <c r="BE209" s="208">
        <f>IF(N209="základní",J209,0)</f>
        <v>0</v>
      </c>
      <c r="BF209" s="208">
        <f>IF(N209="snížená",J209,0)</f>
        <v>0</v>
      </c>
      <c r="BG209" s="208">
        <f>IF(N209="zákl. přenesená",J209,0)</f>
        <v>0</v>
      </c>
      <c r="BH209" s="208">
        <f>IF(N209="sníž. přenesená",J209,0)</f>
        <v>0</v>
      </c>
      <c r="BI209" s="208">
        <f>IF(N209="nulová",J209,0)</f>
        <v>0</v>
      </c>
      <c r="BJ209" s="17" t="s">
        <v>81</v>
      </c>
      <c r="BK209" s="208">
        <f>ROUND(I209*H209,2)</f>
        <v>0</v>
      </c>
      <c r="BL209" s="17" t="s">
        <v>151</v>
      </c>
      <c r="BM209" s="207" t="s">
        <v>246</v>
      </c>
    </row>
    <row r="210" spans="2:51" s="12" customFormat="1" ht="11.25">
      <c r="B210" s="209"/>
      <c r="C210" s="210"/>
      <c r="D210" s="211" t="s">
        <v>153</v>
      </c>
      <c r="E210" s="212" t="s">
        <v>1</v>
      </c>
      <c r="F210" s="213" t="s">
        <v>213</v>
      </c>
      <c r="G210" s="210"/>
      <c r="H210" s="212" t="s">
        <v>1</v>
      </c>
      <c r="I210" s="214"/>
      <c r="J210" s="210"/>
      <c r="K210" s="210"/>
      <c r="L210" s="215"/>
      <c r="M210" s="216"/>
      <c r="N210" s="217"/>
      <c r="O210" s="217"/>
      <c r="P210" s="217"/>
      <c r="Q210" s="217"/>
      <c r="R210" s="217"/>
      <c r="S210" s="217"/>
      <c r="T210" s="218"/>
      <c r="AT210" s="219" t="s">
        <v>153</v>
      </c>
      <c r="AU210" s="219" t="s">
        <v>83</v>
      </c>
      <c r="AV210" s="12" t="s">
        <v>81</v>
      </c>
      <c r="AW210" s="12" t="s">
        <v>31</v>
      </c>
      <c r="AX210" s="12" t="s">
        <v>74</v>
      </c>
      <c r="AY210" s="219" t="s">
        <v>144</v>
      </c>
    </row>
    <row r="211" spans="2:51" s="13" customFormat="1" ht="11.25">
      <c r="B211" s="220"/>
      <c r="C211" s="221"/>
      <c r="D211" s="211" t="s">
        <v>153</v>
      </c>
      <c r="E211" s="222" t="s">
        <v>1</v>
      </c>
      <c r="F211" s="223" t="s">
        <v>214</v>
      </c>
      <c r="G211" s="221"/>
      <c r="H211" s="224">
        <v>91.014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153</v>
      </c>
      <c r="AU211" s="230" t="s">
        <v>83</v>
      </c>
      <c r="AV211" s="13" t="s">
        <v>83</v>
      </c>
      <c r="AW211" s="13" t="s">
        <v>31</v>
      </c>
      <c r="AX211" s="13" t="s">
        <v>74</v>
      </c>
      <c r="AY211" s="230" t="s">
        <v>144</v>
      </c>
    </row>
    <row r="212" spans="2:51" s="14" customFormat="1" ht="11.25">
      <c r="B212" s="231"/>
      <c r="C212" s="232"/>
      <c r="D212" s="211" t="s">
        <v>153</v>
      </c>
      <c r="E212" s="233" t="s">
        <v>1</v>
      </c>
      <c r="F212" s="234" t="s">
        <v>158</v>
      </c>
      <c r="G212" s="232"/>
      <c r="H212" s="235">
        <v>91.014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153</v>
      </c>
      <c r="AU212" s="241" t="s">
        <v>83</v>
      </c>
      <c r="AV212" s="14" t="s">
        <v>151</v>
      </c>
      <c r="AW212" s="14" t="s">
        <v>31</v>
      </c>
      <c r="AX212" s="14" t="s">
        <v>81</v>
      </c>
      <c r="AY212" s="241" t="s">
        <v>144</v>
      </c>
    </row>
    <row r="213" spans="2:65" s="1" customFormat="1" ht="16.5" customHeight="1">
      <c r="B213" s="34"/>
      <c r="C213" s="196" t="s">
        <v>247</v>
      </c>
      <c r="D213" s="196" t="s">
        <v>146</v>
      </c>
      <c r="E213" s="197" t="s">
        <v>248</v>
      </c>
      <c r="F213" s="198" t="s">
        <v>249</v>
      </c>
      <c r="G213" s="199" t="s">
        <v>211</v>
      </c>
      <c r="H213" s="200">
        <v>13.056</v>
      </c>
      <c r="I213" s="201"/>
      <c r="J213" s="202">
        <f>ROUND(I213*H213,2)</f>
        <v>0</v>
      </c>
      <c r="K213" s="198" t="s">
        <v>1</v>
      </c>
      <c r="L213" s="38"/>
      <c r="M213" s="203" t="s">
        <v>1</v>
      </c>
      <c r="N213" s="204" t="s">
        <v>39</v>
      </c>
      <c r="O213" s="66"/>
      <c r="P213" s="205">
        <f>O213*H213</f>
        <v>0</v>
      </c>
      <c r="Q213" s="205">
        <v>0</v>
      </c>
      <c r="R213" s="205">
        <f>Q213*H213</f>
        <v>0</v>
      </c>
      <c r="S213" s="205">
        <v>0</v>
      </c>
      <c r="T213" s="206">
        <f>S213*H213</f>
        <v>0</v>
      </c>
      <c r="AR213" s="207" t="s">
        <v>151</v>
      </c>
      <c r="AT213" s="207" t="s">
        <v>146</v>
      </c>
      <c r="AU213" s="207" t="s">
        <v>83</v>
      </c>
      <c r="AY213" s="17" t="s">
        <v>144</v>
      </c>
      <c r="BE213" s="208">
        <f>IF(N213="základní",J213,0)</f>
        <v>0</v>
      </c>
      <c r="BF213" s="208">
        <f>IF(N213="snížená",J213,0)</f>
        <v>0</v>
      </c>
      <c r="BG213" s="208">
        <f>IF(N213="zákl. přenesená",J213,0)</f>
        <v>0</v>
      </c>
      <c r="BH213" s="208">
        <f>IF(N213="sníž. přenesená",J213,0)</f>
        <v>0</v>
      </c>
      <c r="BI213" s="208">
        <f>IF(N213="nulová",J213,0)</f>
        <v>0</v>
      </c>
      <c r="BJ213" s="17" t="s">
        <v>81</v>
      </c>
      <c r="BK213" s="208">
        <f>ROUND(I213*H213,2)</f>
        <v>0</v>
      </c>
      <c r="BL213" s="17" t="s">
        <v>151</v>
      </c>
      <c r="BM213" s="207" t="s">
        <v>250</v>
      </c>
    </row>
    <row r="214" spans="2:51" s="12" customFormat="1" ht="22.5">
      <c r="B214" s="209"/>
      <c r="C214" s="210"/>
      <c r="D214" s="211" t="s">
        <v>153</v>
      </c>
      <c r="E214" s="212" t="s">
        <v>1</v>
      </c>
      <c r="F214" s="213" t="s">
        <v>251</v>
      </c>
      <c r="G214" s="210"/>
      <c r="H214" s="212" t="s">
        <v>1</v>
      </c>
      <c r="I214" s="214"/>
      <c r="J214" s="210"/>
      <c r="K214" s="210"/>
      <c r="L214" s="215"/>
      <c r="M214" s="216"/>
      <c r="N214" s="217"/>
      <c r="O214" s="217"/>
      <c r="P214" s="217"/>
      <c r="Q214" s="217"/>
      <c r="R214" s="217"/>
      <c r="S214" s="217"/>
      <c r="T214" s="218"/>
      <c r="AT214" s="219" t="s">
        <v>153</v>
      </c>
      <c r="AU214" s="219" t="s">
        <v>83</v>
      </c>
      <c r="AV214" s="12" t="s">
        <v>81</v>
      </c>
      <c r="AW214" s="12" t="s">
        <v>31</v>
      </c>
      <c r="AX214" s="12" t="s">
        <v>74</v>
      </c>
      <c r="AY214" s="219" t="s">
        <v>144</v>
      </c>
    </row>
    <row r="215" spans="2:51" s="12" customFormat="1" ht="11.25">
      <c r="B215" s="209"/>
      <c r="C215" s="210"/>
      <c r="D215" s="211" t="s">
        <v>153</v>
      </c>
      <c r="E215" s="212" t="s">
        <v>1</v>
      </c>
      <c r="F215" s="213" t="s">
        <v>215</v>
      </c>
      <c r="G215" s="210"/>
      <c r="H215" s="212" t="s">
        <v>1</v>
      </c>
      <c r="I215" s="214"/>
      <c r="J215" s="210"/>
      <c r="K215" s="210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153</v>
      </c>
      <c r="AU215" s="219" t="s">
        <v>83</v>
      </c>
      <c r="AV215" s="12" t="s">
        <v>81</v>
      </c>
      <c r="AW215" s="12" t="s">
        <v>31</v>
      </c>
      <c r="AX215" s="12" t="s">
        <v>74</v>
      </c>
      <c r="AY215" s="219" t="s">
        <v>144</v>
      </c>
    </row>
    <row r="216" spans="2:51" s="13" customFormat="1" ht="11.25">
      <c r="B216" s="220"/>
      <c r="C216" s="221"/>
      <c r="D216" s="211" t="s">
        <v>153</v>
      </c>
      <c r="E216" s="222" t="s">
        <v>1</v>
      </c>
      <c r="F216" s="223" t="s">
        <v>216</v>
      </c>
      <c r="G216" s="221"/>
      <c r="H216" s="224">
        <v>13.056</v>
      </c>
      <c r="I216" s="225"/>
      <c r="J216" s="221"/>
      <c r="K216" s="221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153</v>
      </c>
      <c r="AU216" s="230" t="s">
        <v>83</v>
      </c>
      <c r="AV216" s="13" t="s">
        <v>83</v>
      </c>
      <c r="AW216" s="13" t="s">
        <v>31</v>
      </c>
      <c r="AX216" s="13" t="s">
        <v>74</v>
      </c>
      <c r="AY216" s="230" t="s">
        <v>144</v>
      </c>
    </row>
    <row r="217" spans="2:51" s="14" customFormat="1" ht="11.25">
      <c r="B217" s="231"/>
      <c r="C217" s="232"/>
      <c r="D217" s="211" t="s">
        <v>153</v>
      </c>
      <c r="E217" s="233" t="s">
        <v>1</v>
      </c>
      <c r="F217" s="234" t="s">
        <v>158</v>
      </c>
      <c r="G217" s="232"/>
      <c r="H217" s="235">
        <v>13.056</v>
      </c>
      <c r="I217" s="236"/>
      <c r="J217" s="232"/>
      <c r="K217" s="232"/>
      <c r="L217" s="237"/>
      <c r="M217" s="242"/>
      <c r="N217" s="243"/>
      <c r="O217" s="243"/>
      <c r="P217" s="243"/>
      <c r="Q217" s="243"/>
      <c r="R217" s="243"/>
      <c r="S217" s="243"/>
      <c r="T217" s="244"/>
      <c r="AT217" s="241" t="s">
        <v>153</v>
      </c>
      <c r="AU217" s="241" t="s">
        <v>83</v>
      </c>
      <c r="AV217" s="14" t="s">
        <v>151</v>
      </c>
      <c r="AW217" s="14" t="s">
        <v>31</v>
      </c>
      <c r="AX217" s="14" t="s">
        <v>81</v>
      </c>
      <c r="AY217" s="241" t="s">
        <v>144</v>
      </c>
    </row>
    <row r="218" spans="2:12" s="1" customFormat="1" ht="6.95" customHeight="1">
      <c r="B218" s="49"/>
      <c r="C218" s="50"/>
      <c r="D218" s="50"/>
      <c r="E218" s="50"/>
      <c r="F218" s="50"/>
      <c r="G218" s="50"/>
      <c r="H218" s="50"/>
      <c r="I218" s="148"/>
      <c r="J218" s="50"/>
      <c r="K218" s="50"/>
      <c r="L218" s="38"/>
    </row>
  </sheetData>
  <sheetProtection algorithmName="SHA-512" hashValue="FDZdB/8wcVjs3GKRymFPCEPmgkTRKJFMnPwMOdnUp7a0iqYcnLnLuoGWDUAEuPgxADqlbtoVPS0py05MLiZozQ==" saltValue="2K8WB4DyyT4dOQVFGRyt//Cqi7Q38jEfUauEv7gL9gcSiHXMkUvGsHGkZGNFhF8eomoGNpz7gFuLzsLtZYbn7Q==" spinCount="100000" sheet="1" objects="1" scenarios="1" formatColumns="0" formatRows="0" autoFilter="0"/>
  <autoFilter ref="C123:K217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1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94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0"/>
      <c r="AT3" s="17" t="s">
        <v>83</v>
      </c>
    </row>
    <row r="4" spans="2:46" ht="24.95" customHeight="1">
      <c r="B4" s="20"/>
      <c r="D4" s="114" t="s">
        <v>115</v>
      </c>
      <c r="L4" s="20"/>
      <c r="M4" s="11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16" t="s">
        <v>16</v>
      </c>
      <c r="L6" s="20"/>
    </row>
    <row r="7" spans="2:12" ht="16.5" customHeight="1">
      <c r="B7" s="20"/>
      <c r="E7" s="319" t="str">
        <f>'Rekapitulace stavby'!K6</f>
        <v>Rekonstrukce stávajícího chodníku na ul. Hrabenovská, Šumperk</v>
      </c>
      <c r="F7" s="320"/>
      <c r="G7" s="320"/>
      <c r="H7" s="320"/>
      <c r="L7" s="20"/>
    </row>
    <row r="8" spans="2:12" ht="12" customHeight="1">
      <c r="B8" s="20"/>
      <c r="D8" s="116" t="s">
        <v>116</v>
      </c>
      <c r="L8" s="20"/>
    </row>
    <row r="9" spans="2:12" s="1" customFormat="1" ht="16.5" customHeight="1">
      <c r="B9" s="38"/>
      <c r="E9" s="319" t="s">
        <v>252</v>
      </c>
      <c r="F9" s="321"/>
      <c r="G9" s="321"/>
      <c r="H9" s="321"/>
      <c r="I9" s="117"/>
      <c r="L9" s="38"/>
    </row>
    <row r="10" spans="2:12" s="1" customFormat="1" ht="12" customHeight="1">
      <c r="B10" s="38"/>
      <c r="D10" s="116" t="s">
        <v>118</v>
      </c>
      <c r="I10" s="117"/>
      <c r="L10" s="38"/>
    </row>
    <row r="11" spans="2:12" s="1" customFormat="1" ht="36.95" customHeight="1">
      <c r="B11" s="38"/>
      <c r="E11" s="322" t="s">
        <v>253</v>
      </c>
      <c r="F11" s="321"/>
      <c r="G11" s="321"/>
      <c r="H11" s="321"/>
      <c r="I11" s="117"/>
      <c r="L11" s="38"/>
    </row>
    <row r="12" spans="2:12" s="1" customFormat="1" ht="11.25">
      <c r="B12" s="38"/>
      <c r="I12" s="117"/>
      <c r="L12" s="38"/>
    </row>
    <row r="13" spans="2:12" s="1" customFormat="1" ht="12" customHeight="1">
      <c r="B13" s="38"/>
      <c r="D13" s="116" t="s">
        <v>18</v>
      </c>
      <c r="F13" s="105" t="s">
        <v>1</v>
      </c>
      <c r="I13" s="118" t="s">
        <v>19</v>
      </c>
      <c r="J13" s="105" t="s">
        <v>1</v>
      </c>
      <c r="L13" s="38"/>
    </row>
    <row r="14" spans="2:12" s="1" customFormat="1" ht="12" customHeight="1">
      <c r="B14" s="38"/>
      <c r="D14" s="116" t="s">
        <v>20</v>
      </c>
      <c r="F14" s="105" t="s">
        <v>21</v>
      </c>
      <c r="I14" s="118" t="s">
        <v>22</v>
      </c>
      <c r="J14" s="119" t="str">
        <f>'Rekapitulace stavby'!AN8</f>
        <v>16. 4. 2022</v>
      </c>
      <c r="L14" s="38"/>
    </row>
    <row r="15" spans="2:12" s="1" customFormat="1" ht="10.9" customHeight="1">
      <c r="B15" s="38"/>
      <c r="I15" s="117"/>
      <c r="L15" s="38"/>
    </row>
    <row r="16" spans="2:12" s="1" customFormat="1" ht="12" customHeight="1">
      <c r="B16" s="38"/>
      <c r="D16" s="116" t="s">
        <v>24</v>
      </c>
      <c r="I16" s="118" t="s">
        <v>25</v>
      </c>
      <c r="J16" s="105" t="str">
        <f>IF('Rekapitulace stavby'!AN10="","",'Rekapitulace stavby'!AN10)</f>
        <v/>
      </c>
      <c r="L16" s="38"/>
    </row>
    <row r="17" spans="2:12" s="1" customFormat="1" ht="18" customHeight="1">
      <c r="B17" s="38"/>
      <c r="E17" s="105" t="str">
        <f>IF('Rekapitulace stavby'!E11="","",'Rekapitulace stavby'!E11)</f>
        <v xml:space="preserve"> </v>
      </c>
      <c r="I17" s="118" t="s">
        <v>27</v>
      </c>
      <c r="J17" s="105" t="str">
        <f>IF('Rekapitulace stavby'!AN11="","",'Rekapitulace stavby'!AN11)</f>
        <v/>
      </c>
      <c r="L17" s="38"/>
    </row>
    <row r="18" spans="2:12" s="1" customFormat="1" ht="6.95" customHeight="1">
      <c r="B18" s="38"/>
      <c r="I18" s="117"/>
      <c r="L18" s="38"/>
    </row>
    <row r="19" spans="2:12" s="1" customFormat="1" ht="12" customHeight="1">
      <c r="B19" s="38"/>
      <c r="D19" s="116" t="s">
        <v>28</v>
      </c>
      <c r="I19" s="118" t="s">
        <v>25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23" t="str">
        <f>'Rekapitulace stavby'!E14</f>
        <v>Vyplň údaj</v>
      </c>
      <c r="F20" s="324"/>
      <c r="G20" s="324"/>
      <c r="H20" s="324"/>
      <c r="I20" s="118" t="s">
        <v>27</v>
      </c>
      <c r="J20" s="30" t="str">
        <f>'Rekapitulace stavby'!AN14</f>
        <v>Vyplň údaj</v>
      </c>
      <c r="L20" s="38"/>
    </row>
    <row r="21" spans="2:12" s="1" customFormat="1" ht="6.95" customHeight="1">
      <c r="B21" s="38"/>
      <c r="I21" s="117"/>
      <c r="L21" s="38"/>
    </row>
    <row r="22" spans="2:12" s="1" customFormat="1" ht="12" customHeight="1">
      <c r="B22" s="38"/>
      <c r="D22" s="116" t="s">
        <v>30</v>
      </c>
      <c r="I22" s="118" t="s">
        <v>25</v>
      </c>
      <c r="J22" s="105" t="str">
        <f>IF('Rekapitulace stavby'!AN16="","",'Rekapitulace stavby'!AN16)</f>
        <v/>
      </c>
      <c r="L22" s="38"/>
    </row>
    <row r="23" spans="2:12" s="1" customFormat="1" ht="18" customHeight="1">
      <c r="B23" s="38"/>
      <c r="E23" s="105" t="str">
        <f>IF('Rekapitulace stavby'!E17="","",'Rekapitulace stavby'!E17)</f>
        <v xml:space="preserve"> </v>
      </c>
      <c r="I23" s="118" t="s">
        <v>27</v>
      </c>
      <c r="J23" s="105" t="str">
        <f>IF('Rekapitulace stavby'!AN17="","",'Rekapitulace stavby'!AN17)</f>
        <v/>
      </c>
      <c r="L23" s="38"/>
    </row>
    <row r="24" spans="2:12" s="1" customFormat="1" ht="6.95" customHeight="1">
      <c r="B24" s="38"/>
      <c r="I24" s="117"/>
      <c r="L24" s="38"/>
    </row>
    <row r="25" spans="2:12" s="1" customFormat="1" ht="12" customHeight="1">
      <c r="B25" s="38"/>
      <c r="D25" s="116" t="s">
        <v>32</v>
      </c>
      <c r="I25" s="118" t="s">
        <v>25</v>
      </c>
      <c r="J25" s="105" t="str">
        <f>IF('Rekapitulace stavby'!AN19="","",'Rekapitulace stavby'!AN19)</f>
        <v/>
      </c>
      <c r="L25" s="38"/>
    </row>
    <row r="26" spans="2:12" s="1" customFormat="1" ht="18" customHeight="1">
      <c r="B26" s="38"/>
      <c r="E26" s="105" t="str">
        <f>IF('Rekapitulace stavby'!E20="","",'Rekapitulace stavby'!E20)</f>
        <v xml:space="preserve"> </v>
      </c>
      <c r="I26" s="118" t="s">
        <v>27</v>
      </c>
      <c r="J26" s="105" t="str">
        <f>IF('Rekapitulace stavby'!AN20="","",'Rekapitulace stavby'!AN20)</f>
        <v/>
      </c>
      <c r="L26" s="38"/>
    </row>
    <row r="27" spans="2:12" s="1" customFormat="1" ht="6.95" customHeight="1">
      <c r="B27" s="38"/>
      <c r="I27" s="117"/>
      <c r="L27" s="38"/>
    </row>
    <row r="28" spans="2:12" s="1" customFormat="1" ht="12" customHeight="1">
      <c r="B28" s="38"/>
      <c r="D28" s="116" t="s">
        <v>33</v>
      </c>
      <c r="I28" s="117"/>
      <c r="L28" s="38"/>
    </row>
    <row r="29" spans="2:12" s="7" customFormat="1" ht="16.5" customHeight="1">
      <c r="B29" s="120"/>
      <c r="E29" s="325" t="s">
        <v>1</v>
      </c>
      <c r="F29" s="325"/>
      <c r="G29" s="325"/>
      <c r="H29" s="325"/>
      <c r="I29" s="121"/>
      <c r="L29" s="120"/>
    </row>
    <row r="30" spans="2:12" s="1" customFormat="1" ht="6.95" customHeight="1">
      <c r="B30" s="38"/>
      <c r="I30" s="117"/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22"/>
      <c r="J31" s="62"/>
      <c r="K31" s="62"/>
      <c r="L31" s="38"/>
    </row>
    <row r="32" spans="2:12" s="1" customFormat="1" ht="25.35" customHeight="1">
      <c r="B32" s="38"/>
      <c r="D32" s="123" t="s">
        <v>34</v>
      </c>
      <c r="I32" s="117"/>
      <c r="J32" s="124">
        <f>ROUND(J128,2)</f>
        <v>0</v>
      </c>
      <c r="L32" s="38"/>
    </row>
    <row r="33" spans="2:12" s="1" customFormat="1" ht="6.95" customHeight="1">
      <c r="B33" s="38"/>
      <c r="D33" s="62"/>
      <c r="E33" s="62"/>
      <c r="F33" s="62"/>
      <c r="G33" s="62"/>
      <c r="H33" s="62"/>
      <c r="I33" s="122"/>
      <c r="J33" s="62"/>
      <c r="K33" s="62"/>
      <c r="L33" s="38"/>
    </row>
    <row r="34" spans="2:12" s="1" customFormat="1" ht="14.45" customHeight="1">
      <c r="B34" s="38"/>
      <c r="F34" s="125" t="s">
        <v>36</v>
      </c>
      <c r="I34" s="126" t="s">
        <v>35</v>
      </c>
      <c r="J34" s="125" t="s">
        <v>37</v>
      </c>
      <c r="L34" s="38"/>
    </row>
    <row r="35" spans="2:12" s="1" customFormat="1" ht="14.45" customHeight="1">
      <c r="B35" s="38"/>
      <c r="D35" s="127" t="s">
        <v>38</v>
      </c>
      <c r="E35" s="116" t="s">
        <v>39</v>
      </c>
      <c r="F35" s="128">
        <f>ROUND((SUM(BE128:BE324)),2)</f>
        <v>0</v>
      </c>
      <c r="I35" s="129">
        <v>0.21</v>
      </c>
      <c r="J35" s="128">
        <f>ROUND(((SUM(BE128:BE324))*I35),2)</f>
        <v>0</v>
      </c>
      <c r="L35" s="38"/>
    </row>
    <row r="36" spans="2:12" s="1" customFormat="1" ht="14.45" customHeight="1">
      <c r="B36" s="38"/>
      <c r="E36" s="116" t="s">
        <v>40</v>
      </c>
      <c r="F36" s="128">
        <f>ROUND((SUM(BF128:BF324)),2)</f>
        <v>0</v>
      </c>
      <c r="I36" s="129">
        <v>0.15</v>
      </c>
      <c r="J36" s="128">
        <f>ROUND(((SUM(BF128:BF324))*I36),2)</f>
        <v>0</v>
      </c>
      <c r="L36" s="38"/>
    </row>
    <row r="37" spans="2:12" s="1" customFormat="1" ht="14.45" customHeight="1" hidden="1">
      <c r="B37" s="38"/>
      <c r="E37" s="116" t="s">
        <v>41</v>
      </c>
      <c r="F37" s="128">
        <f>ROUND((SUM(BG128:BG324)),2)</f>
        <v>0</v>
      </c>
      <c r="I37" s="129">
        <v>0.21</v>
      </c>
      <c r="J37" s="128">
        <f>0</f>
        <v>0</v>
      </c>
      <c r="L37" s="38"/>
    </row>
    <row r="38" spans="2:12" s="1" customFormat="1" ht="14.45" customHeight="1" hidden="1">
      <c r="B38" s="38"/>
      <c r="E38" s="116" t="s">
        <v>42</v>
      </c>
      <c r="F38" s="128">
        <f>ROUND((SUM(BH128:BH324)),2)</f>
        <v>0</v>
      </c>
      <c r="I38" s="129">
        <v>0.15</v>
      </c>
      <c r="J38" s="128">
        <f>0</f>
        <v>0</v>
      </c>
      <c r="L38" s="38"/>
    </row>
    <row r="39" spans="2:12" s="1" customFormat="1" ht="14.45" customHeight="1" hidden="1">
      <c r="B39" s="38"/>
      <c r="E39" s="116" t="s">
        <v>43</v>
      </c>
      <c r="F39" s="128">
        <f>ROUND((SUM(BI128:BI324)),2)</f>
        <v>0</v>
      </c>
      <c r="I39" s="129">
        <v>0</v>
      </c>
      <c r="J39" s="128">
        <f>0</f>
        <v>0</v>
      </c>
      <c r="L39" s="38"/>
    </row>
    <row r="40" spans="2:12" s="1" customFormat="1" ht="6.95" customHeight="1">
      <c r="B40" s="38"/>
      <c r="I40" s="117"/>
      <c r="L40" s="38"/>
    </row>
    <row r="41" spans="2:12" s="1" customFormat="1" ht="25.35" customHeight="1">
      <c r="B41" s="38"/>
      <c r="C41" s="130"/>
      <c r="D41" s="131" t="s">
        <v>44</v>
      </c>
      <c r="E41" s="132"/>
      <c r="F41" s="132"/>
      <c r="G41" s="133" t="s">
        <v>45</v>
      </c>
      <c r="H41" s="134" t="s">
        <v>46</v>
      </c>
      <c r="I41" s="135"/>
      <c r="J41" s="136">
        <f>SUM(J32:J39)</f>
        <v>0</v>
      </c>
      <c r="K41" s="137"/>
      <c r="L41" s="38"/>
    </row>
    <row r="42" spans="2:12" s="1" customFormat="1" ht="14.45" customHeight="1">
      <c r="B42" s="38"/>
      <c r="I42" s="117"/>
      <c r="L42" s="38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8" t="s">
        <v>47</v>
      </c>
      <c r="E50" s="139"/>
      <c r="F50" s="139"/>
      <c r="G50" s="138" t="s">
        <v>48</v>
      </c>
      <c r="H50" s="139"/>
      <c r="I50" s="140"/>
      <c r="J50" s="139"/>
      <c r="K50" s="139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41" t="s">
        <v>49</v>
      </c>
      <c r="E61" s="142"/>
      <c r="F61" s="143" t="s">
        <v>50</v>
      </c>
      <c r="G61" s="141" t="s">
        <v>49</v>
      </c>
      <c r="H61" s="142"/>
      <c r="I61" s="144"/>
      <c r="J61" s="145" t="s">
        <v>50</v>
      </c>
      <c r="K61" s="142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8" t="s">
        <v>51</v>
      </c>
      <c r="E65" s="139"/>
      <c r="F65" s="139"/>
      <c r="G65" s="138" t="s">
        <v>52</v>
      </c>
      <c r="H65" s="139"/>
      <c r="I65" s="140"/>
      <c r="J65" s="139"/>
      <c r="K65" s="139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41" t="s">
        <v>49</v>
      </c>
      <c r="E76" s="142"/>
      <c r="F76" s="143" t="s">
        <v>50</v>
      </c>
      <c r="G76" s="141" t="s">
        <v>49</v>
      </c>
      <c r="H76" s="142"/>
      <c r="I76" s="144"/>
      <c r="J76" s="145" t="s">
        <v>50</v>
      </c>
      <c r="K76" s="142"/>
      <c r="L76" s="38"/>
    </row>
    <row r="77" spans="2:12" s="1" customFormat="1" ht="14.45" customHeight="1"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38"/>
    </row>
    <row r="81" spans="2:12" s="1" customFormat="1" ht="6.95" customHeight="1"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38"/>
    </row>
    <row r="82" spans="2:12" s="1" customFormat="1" ht="24.95" customHeight="1">
      <c r="B82" s="34"/>
      <c r="C82" s="23" t="s">
        <v>120</v>
      </c>
      <c r="D82" s="35"/>
      <c r="E82" s="35"/>
      <c r="F82" s="35"/>
      <c r="G82" s="35"/>
      <c r="H82" s="35"/>
      <c r="I82" s="117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7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7"/>
      <c r="J84" s="35"/>
      <c r="K84" s="35"/>
      <c r="L84" s="38"/>
    </row>
    <row r="85" spans="2:12" s="1" customFormat="1" ht="16.5" customHeight="1">
      <c r="B85" s="34"/>
      <c r="C85" s="35"/>
      <c r="D85" s="35"/>
      <c r="E85" s="326" t="str">
        <f>E7</f>
        <v>Rekonstrukce stávajícího chodníku na ul. Hrabenovská, Šumperk</v>
      </c>
      <c r="F85" s="327"/>
      <c r="G85" s="327"/>
      <c r="H85" s="327"/>
      <c r="I85" s="117"/>
      <c r="J85" s="35"/>
      <c r="K85" s="35"/>
      <c r="L85" s="38"/>
    </row>
    <row r="86" spans="2:12" ht="12" customHeight="1">
      <c r="B86" s="21"/>
      <c r="C86" s="29" t="s">
        <v>116</v>
      </c>
      <c r="D86" s="22"/>
      <c r="E86" s="22"/>
      <c r="F86" s="22"/>
      <c r="G86" s="22"/>
      <c r="H86" s="22"/>
      <c r="J86" s="22"/>
      <c r="K86" s="22"/>
      <c r="L86" s="20"/>
    </row>
    <row r="87" spans="2:12" s="1" customFormat="1" ht="16.5" customHeight="1">
      <c r="B87" s="34"/>
      <c r="C87" s="35"/>
      <c r="D87" s="35"/>
      <c r="E87" s="326" t="s">
        <v>252</v>
      </c>
      <c r="F87" s="328"/>
      <c r="G87" s="328"/>
      <c r="H87" s="328"/>
      <c r="I87" s="117"/>
      <c r="J87" s="35"/>
      <c r="K87" s="35"/>
      <c r="L87" s="38"/>
    </row>
    <row r="88" spans="2:12" s="1" customFormat="1" ht="12" customHeight="1">
      <c r="B88" s="34"/>
      <c r="C88" s="29" t="s">
        <v>118</v>
      </c>
      <c r="D88" s="35"/>
      <c r="E88" s="35"/>
      <c r="F88" s="35"/>
      <c r="G88" s="35"/>
      <c r="H88" s="35"/>
      <c r="I88" s="117"/>
      <c r="J88" s="35"/>
      <c r="K88" s="35"/>
      <c r="L88" s="38"/>
    </row>
    <row r="89" spans="2:12" s="1" customFormat="1" ht="16.5" customHeight="1">
      <c r="B89" s="34"/>
      <c r="C89" s="35"/>
      <c r="D89" s="35"/>
      <c r="E89" s="294" t="str">
        <f>E11</f>
        <v>SO 101 - Chodník, sjezdy - součást profilu chodníku+ SO 102- sjezdy- mimo profil chodníku</v>
      </c>
      <c r="F89" s="328"/>
      <c r="G89" s="328"/>
      <c r="H89" s="328"/>
      <c r="I89" s="117"/>
      <c r="J89" s="35"/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7"/>
      <c r="J90" s="35"/>
      <c r="K90" s="35"/>
      <c r="L90" s="38"/>
    </row>
    <row r="91" spans="2:12" s="1" customFormat="1" ht="12" customHeight="1">
      <c r="B91" s="34"/>
      <c r="C91" s="29" t="s">
        <v>20</v>
      </c>
      <c r="D91" s="35"/>
      <c r="E91" s="35"/>
      <c r="F91" s="27" t="str">
        <f>F14</f>
        <v>Šumperk</v>
      </c>
      <c r="G91" s="35"/>
      <c r="H91" s="35"/>
      <c r="I91" s="118" t="s">
        <v>22</v>
      </c>
      <c r="J91" s="61" t="str">
        <f>IF(J14="","",J14)</f>
        <v>16. 4. 2022</v>
      </c>
      <c r="K91" s="35"/>
      <c r="L91" s="38"/>
    </row>
    <row r="92" spans="2:12" s="1" customFormat="1" ht="6.95" customHeight="1">
      <c r="B92" s="34"/>
      <c r="C92" s="35"/>
      <c r="D92" s="35"/>
      <c r="E92" s="35"/>
      <c r="F92" s="35"/>
      <c r="G92" s="35"/>
      <c r="H92" s="35"/>
      <c r="I92" s="117"/>
      <c r="J92" s="35"/>
      <c r="K92" s="35"/>
      <c r="L92" s="38"/>
    </row>
    <row r="93" spans="2:12" s="1" customFormat="1" ht="15.2" customHeight="1">
      <c r="B93" s="34"/>
      <c r="C93" s="29" t="s">
        <v>24</v>
      </c>
      <c r="D93" s="35"/>
      <c r="E93" s="35"/>
      <c r="F93" s="27" t="str">
        <f>E17</f>
        <v xml:space="preserve"> </v>
      </c>
      <c r="G93" s="35"/>
      <c r="H93" s="35"/>
      <c r="I93" s="118" t="s">
        <v>30</v>
      </c>
      <c r="J93" s="32" t="str">
        <f>E23</f>
        <v xml:space="preserve"> </v>
      </c>
      <c r="K93" s="35"/>
      <c r="L93" s="38"/>
    </row>
    <row r="94" spans="2:12" s="1" customFormat="1" ht="15.2" customHeight="1">
      <c r="B94" s="34"/>
      <c r="C94" s="29" t="s">
        <v>28</v>
      </c>
      <c r="D94" s="35"/>
      <c r="E94" s="35"/>
      <c r="F94" s="27" t="str">
        <f>IF(E20="","",E20)</f>
        <v>Vyplň údaj</v>
      </c>
      <c r="G94" s="35"/>
      <c r="H94" s="35"/>
      <c r="I94" s="118" t="s">
        <v>32</v>
      </c>
      <c r="J94" s="32" t="str">
        <f>E26</f>
        <v xml:space="preserve"> </v>
      </c>
      <c r="K94" s="35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7"/>
      <c r="J95" s="35"/>
      <c r="K95" s="35"/>
      <c r="L95" s="38"/>
    </row>
    <row r="96" spans="2:12" s="1" customFormat="1" ht="29.25" customHeight="1">
      <c r="B96" s="34"/>
      <c r="C96" s="152" t="s">
        <v>121</v>
      </c>
      <c r="D96" s="153"/>
      <c r="E96" s="153"/>
      <c r="F96" s="153"/>
      <c r="G96" s="153"/>
      <c r="H96" s="153"/>
      <c r="I96" s="154"/>
      <c r="J96" s="155" t="s">
        <v>122</v>
      </c>
      <c r="K96" s="153"/>
      <c r="L96" s="38"/>
    </row>
    <row r="97" spans="2:12" s="1" customFormat="1" ht="10.35" customHeight="1">
      <c r="B97" s="34"/>
      <c r="C97" s="35"/>
      <c r="D97" s="35"/>
      <c r="E97" s="35"/>
      <c r="F97" s="35"/>
      <c r="G97" s="35"/>
      <c r="H97" s="35"/>
      <c r="I97" s="117"/>
      <c r="J97" s="35"/>
      <c r="K97" s="35"/>
      <c r="L97" s="38"/>
    </row>
    <row r="98" spans="2:47" s="1" customFormat="1" ht="22.9" customHeight="1">
      <c r="B98" s="34"/>
      <c r="C98" s="156" t="s">
        <v>123</v>
      </c>
      <c r="D98" s="35"/>
      <c r="E98" s="35"/>
      <c r="F98" s="35"/>
      <c r="G98" s="35"/>
      <c r="H98" s="35"/>
      <c r="I98" s="117"/>
      <c r="J98" s="79">
        <f>J128</f>
        <v>0</v>
      </c>
      <c r="K98" s="35"/>
      <c r="L98" s="38"/>
      <c r="AU98" s="17" t="s">
        <v>124</v>
      </c>
    </row>
    <row r="99" spans="2:12" s="8" customFormat="1" ht="24.95" customHeight="1">
      <c r="B99" s="157"/>
      <c r="C99" s="158"/>
      <c r="D99" s="159" t="s">
        <v>125</v>
      </c>
      <c r="E99" s="160"/>
      <c r="F99" s="160"/>
      <c r="G99" s="160"/>
      <c r="H99" s="160"/>
      <c r="I99" s="161"/>
      <c r="J99" s="162">
        <f>J129</f>
        <v>0</v>
      </c>
      <c r="K99" s="158"/>
      <c r="L99" s="163"/>
    </row>
    <row r="100" spans="2:12" s="9" customFormat="1" ht="19.9" customHeight="1">
      <c r="B100" s="164"/>
      <c r="C100" s="99"/>
      <c r="D100" s="165" t="s">
        <v>126</v>
      </c>
      <c r="E100" s="166"/>
      <c r="F100" s="166"/>
      <c r="G100" s="166"/>
      <c r="H100" s="166"/>
      <c r="I100" s="167"/>
      <c r="J100" s="168">
        <f>J130</f>
        <v>0</v>
      </c>
      <c r="K100" s="99"/>
      <c r="L100" s="169"/>
    </row>
    <row r="101" spans="2:12" s="9" customFormat="1" ht="19.9" customHeight="1">
      <c r="B101" s="164"/>
      <c r="C101" s="99"/>
      <c r="D101" s="165" t="s">
        <v>254</v>
      </c>
      <c r="E101" s="166"/>
      <c r="F101" s="166"/>
      <c r="G101" s="166"/>
      <c r="H101" s="166"/>
      <c r="I101" s="167"/>
      <c r="J101" s="168">
        <f>J184</f>
        <v>0</v>
      </c>
      <c r="K101" s="99"/>
      <c r="L101" s="169"/>
    </row>
    <row r="102" spans="2:12" s="9" customFormat="1" ht="19.9" customHeight="1">
      <c r="B102" s="164"/>
      <c r="C102" s="99"/>
      <c r="D102" s="165" t="s">
        <v>255</v>
      </c>
      <c r="E102" s="166"/>
      <c r="F102" s="166"/>
      <c r="G102" s="166"/>
      <c r="H102" s="166"/>
      <c r="I102" s="167"/>
      <c r="J102" s="168">
        <f>J199</f>
        <v>0</v>
      </c>
      <c r="K102" s="99"/>
      <c r="L102" s="169"/>
    </row>
    <row r="103" spans="2:12" s="9" customFormat="1" ht="19.9" customHeight="1">
      <c r="B103" s="164"/>
      <c r="C103" s="99"/>
      <c r="D103" s="165" t="s">
        <v>256</v>
      </c>
      <c r="E103" s="166"/>
      <c r="F103" s="166"/>
      <c r="G103" s="166"/>
      <c r="H103" s="166"/>
      <c r="I103" s="167"/>
      <c r="J103" s="168">
        <f>J212</f>
        <v>0</v>
      </c>
      <c r="K103" s="99"/>
      <c r="L103" s="169"/>
    </row>
    <row r="104" spans="2:12" s="9" customFormat="1" ht="19.9" customHeight="1">
      <c r="B104" s="164"/>
      <c r="C104" s="99"/>
      <c r="D104" s="165" t="s">
        <v>257</v>
      </c>
      <c r="E104" s="166"/>
      <c r="F104" s="166"/>
      <c r="G104" s="166"/>
      <c r="H104" s="166"/>
      <c r="I104" s="167"/>
      <c r="J104" s="168">
        <f>J249</f>
        <v>0</v>
      </c>
      <c r="K104" s="99"/>
      <c r="L104" s="169"/>
    </row>
    <row r="105" spans="2:12" s="9" customFormat="1" ht="19.9" customHeight="1">
      <c r="B105" s="164"/>
      <c r="C105" s="99"/>
      <c r="D105" s="165" t="s">
        <v>127</v>
      </c>
      <c r="E105" s="166"/>
      <c r="F105" s="166"/>
      <c r="G105" s="166"/>
      <c r="H105" s="166"/>
      <c r="I105" s="167"/>
      <c r="J105" s="168">
        <f>J280</f>
        <v>0</v>
      </c>
      <c r="K105" s="99"/>
      <c r="L105" s="169"/>
    </row>
    <row r="106" spans="2:12" s="9" customFormat="1" ht="19.9" customHeight="1">
      <c r="B106" s="164"/>
      <c r="C106" s="99"/>
      <c r="D106" s="165" t="s">
        <v>258</v>
      </c>
      <c r="E106" s="166"/>
      <c r="F106" s="166"/>
      <c r="G106" s="166"/>
      <c r="H106" s="166"/>
      <c r="I106" s="167"/>
      <c r="J106" s="168">
        <f>J323</f>
        <v>0</v>
      </c>
      <c r="K106" s="99"/>
      <c r="L106" s="169"/>
    </row>
    <row r="107" spans="2:12" s="1" customFormat="1" ht="21.75" customHeight="1">
      <c r="B107" s="34"/>
      <c r="C107" s="35"/>
      <c r="D107" s="35"/>
      <c r="E107" s="35"/>
      <c r="F107" s="35"/>
      <c r="G107" s="35"/>
      <c r="H107" s="35"/>
      <c r="I107" s="117"/>
      <c r="J107" s="35"/>
      <c r="K107" s="35"/>
      <c r="L107" s="38"/>
    </row>
    <row r="108" spans="2:12" s="1" customFormat="1" ht="6.95" customHeight="1">
      <c r="B108" s="49"/>
      <c r="C108" s="50"/>
      <c r="D108" s="50"/>
      <c r="E108" s="50"/>
      <c r="F108" s="50"/>
      <c r="G108" s="50"/>
      <c r="H108" s="50"/>
      <c r="I108" s="148"/>
      <c r="J108" s="50"/>
      <c r="K108" s="50"/>
      <c r="L108" s="38"/>
    </row>
    <row r="112" spans="2:12" s="1" customFormat="1" ht="6.95" customHeight="1">
      <c r="B112" s="51"/>
      <c r="C112" s="52"/>
      <c r="D112" s="52"/>
      <c r="E112" s="52"/>
      <c r="F112" s="52"/>
      <c r="G112" s="52"/>
      <c r="H112" s="52"/>
      <c r="I112" s="151"/>
      <c r="J112" s="52"/>
      <c r="K112" s="52"/>
      <c r="L112" s="38"/>
    </row>
    <row r="113" spans="2:12" s="1" customFormat="1" ht="24.95" customHeight="1">
      <c r="B113" s="34"/>
      <c r="C113" s="23" t="s">
        <v>129</v>
      </c>
      <c r="D113" s="35"/>
      <c r="E113" s="35"/>
      <c r="F113" s="35"/>
      <c r="G113" s="35"/>
      <c r="H113" s="35"/>
      <c r="I113" s="117"/>
      <c r="J113" s="35"/>
      <c r="K113" s="35"/>
      <c r="L113" s="38"/>
    </row>
    <row r="114" spans="2:12" s="1" customFormat="1" ht="6.95" customHeight="1">
      <c r="B114" s="34"/>
      <c r="C114" s="35"/>
      <c r="D114" s="35"/>
      <c r="E114" s="35"/>
      <c r="F114" s="35"/>
      <c r="G114" s="35"/>
      <c r="H114" s="35"/>
      <c r="I114" s="117"/>
      <c r="J114" s="35"/>
      <c r="K114" s="35"/>
      <c r="L114" s="38"/>
    </row>
    <row r="115" spans="2:12" s="1" customFormat="1" ht="12" customHeight="1">
      <c r="B115" s="34"/>
      <c r="C115" s="29" t="s">
        <v>16</v>
      </c>
      <c r="D115" s="35"/>
      <c r="E115" s="35"/>
      <c r="F115" s="35"/>
      <c r="G115" s="35"/>
      <c r="H115" s="35"/>
      <c r="I115" s="117"/>
      <c r="J115" s="35"/>
      <c r="K115" s="35"/>
      <c r="L115" s="38"/>
    </row>
    <row r="116" spans="2:12" s="1" customFormat="1" ht="16.5" customHeight="1">
      <c r="B116" s="34"/>
      <c r="C116" s="35"/>
      <c r="D116" s="35"/>
      <c r="E116" s="326" t="str">
        <f>E7</f>
        <v>Rekonstrukce stávajícího chodníku na ul. Hrabenovská, Šumperk</v>
      </c>
      <c r="F116" s="327"/>
      <c r="G116" s="327"/>
      <c r="H116" s="327"/>
      <c r="I116" s="117"/>
      <c r="J116" s="35"/>
      <c r="K116" s="35"/>
      <c r="L116" s="38"/>
    </row>
    <row r="117" spans="2:12" ht="12" customHeight="1">
      <c r="B117" s="21"/>
      <c r="C117" s="29" t="s">
        <v>116</v>
      </c>
      <c r="D117" s="22"/>
      <c r="E117" s="22"/>
      <c r="F117" s="22"/>
      <c r="G117" s="22"/>
      <c r="H117" s="22"/>
      <c r="J117" s="22"/>
      <c r="K117" s="22"/>
      <c r="L117" s="20"/>
    </row>
    <row r="118" spans="2:12" s="1" customFormat="1" ht="16.5" customHeight="1">
      <c r="B118" s="34"/>
      <c r="C118" s="35"/>
      <c r="D118" s="35"/>
      <c r="E118" s="326" t="s">
        <v>252</v>
      </c>
      <c r="F118" s="328"/>
      <c r="G118" s="328"/>
      <c r="H118" s="328"/>
      <c r="I118" s="117"/>
      <c r="J118" s="35"/>
      <c r="K118" s="35"/>
      <c r="L118" s="38"/>
    </row>
    <row r="119" spans="2:12" s="1" customFormat="1" ht="12" customHeight="1">
      <c r="B119" s="34"/>
      <c r="C119" s="29" t="s">
        <v>118</v>
      </c>
      <c r="D119" s="35"/>
      <c r="E119" s="35"/>
      <c r="F119" s="35"/>
      <c r="G119" s="35"/>
      <c r="H119" s="35"/>
      <c r="I119" s="117"/>
      <c r="J119" s="35"/>
      <c r="K119" s="35"/>
      <c r="L119" s="38"/>
    </row>
    <row r="120" spans="2:12" s="1" customFormat="1" ht="16.5" customHeight="1">
      <c r="B120" s="34"/>
      <c r="C120" s="35"/>
      <c r="D120" s="35"/>
      <c r="E120" s="294" t="str">
        <f>E11</f>
        <v>SO 101 - Chodník, sjezdy - součást profilu chodníku+ SO 102- sjezdy- mimo profil chodníku</v>
      </c>
      <c r="F120" s="328"/>
      <c r="G120" s="328"/>
      <c r="H120" s="328"/>
      <c r="I120" s="117"/>
      <c r="J120" s="35"/>
      <c r="K120" s="35"/>
      <c r="L120" s="38"/>
    </row>
    <row r="121" spans="2:12" s="1" customFormat="1" ht="6.95" customHeight="1">
      <c r="B121" s="34"/>
      <c r="C121" s="35"/>
      <c r="D121" s="35"/>
      <c r="E121" s="35"/>
      <c r="F121" s="35"/>
      <c r="G121" s="35"/>
      <c r="H121" s="35"/>
      <c r="I121" s="117"/>
      <c r="J121" s="35"/>
      <c r="K121" s="35"/>
      <c r="L121" s="38"/>
    </row>
    <row r="122" spans="2:12" s="1" customFormat="1" ht="12" customHeight="1">
      <c r="B122" s="34"/>
      <c r="C122" s="29" t="s">
        <v>20</v>
      </c>
      <c r="D122" s="35"/>
      <c r="E122" s="35"/>
      <c r="F122" s="27" t="str">
        <f>F14</f>
        <v>Šumperk</v>
      </c>
      <c r="G122" s="35"/>
      <c r="H122" s="35"/>
      <c r="I122" s="118" t="s">
        <v>22</v>
      </c>
      <c r="J122" s="61" t="str">
        <f>IF(J14="","",J14)</f>
        <v>16. 4. 2022</v>
      </c>
      <c r="K122" s="35"/>
      <c r="L122" s="38"/>
    </row>
    <row r="123" spans="2:12" s="1" customFormat="1" ht="6.95" customHeight="1">
      <c r="B123" s="34"/>
      <c r="C123" s="35"/>
      <c r="D123" s="35"/>
      <c r="E123" s="35"/>
      <c r="F123" s="35"/>
      <c r="G123" s="35"/>
      <c r="H123" s="35"/>
      <c r="I123" s="117"/>
      <c r="J123" s="35"/>
      <c r="K123" s="35"/>
      <c r="L123" s="38"/>
    </row>
    <row r="124" spans="2:12" s="1" customFormat="1" ht="15.2" customHeight="1">
      <c r="B124" s="34"/>
      <c r="C124" s="29" t="s">
        <v>24</v>
      </c>
      <c r="D124" s="35"/>
      <c r="E124" s="35"/>
      <c r="F124" s="27" t="str">
        <f>E17</f>
        <v xml:space="preserve"> </v>
      </c>
      <c r="G124" s="35"/>
      <c r="H124" s="35"/>
      <c r="I124" s="118" t="s">
        <v>30</v>
      </c>
      <c r="J124" s="32" t="str">
        <f>E23</f>
        <v xml:space="preserve"> </v>
      </c>
      <c r="K124" s="35"/>
      <c r="L124" s="38"/>
    </row>
    <row r="125" spans="2:12" s="1" customFormat="1" ht="15.2" customHeight="1">
      <c r="B125" s="34"/>
      <c r="C125" s="29" t="s">
        <v>28</v>
      </c>
      <c r="D125" s="35"/>
      <c r="E125" s="35"/>
      <c r="F125" s="27" t="str">
        <f>IF(E20="","",E20)</f>
        <v>Vyplň údaj</v>
      </c>
      <c r="G125" s="35"/>
      <c r="H125" s="35"/>
      <c r="I125" s="118" t="s">
        <v>32</v>
      </c>
      <c r="J125" s="32" t="str">
        <f>E26</f>
        <v xml:space="preserve"> </v>
      </c>
      <c r="K125" s="35"/>
      <c r="L125" s="38"/>
    </row>
    <row r="126" spans="2:12" s="1" customFormat="1" ht="10.35" customHeight="1">
      <c r="B126" s="34"/>
      <c r="C126" s="35"/>
      <c r="D126" s="35"/>
      <c r="E126" s="35"/>
      <c r="F126" s="35"/>
      <c r="G126" s="35"/>
      <c r="H126" s="35"/>
      <c r="I126" s="117"/>
      <c r="J126" s="35"/>
      <c r="K126" s="35"/>
      <c r="L126" s="38"/>
    </row>
    <row r="127" spans="2:20" s="10" customFormat="1" ht="29.25" customHeight="1">
      <c r="B127" s="170"/>
      <c r="C127" s="171" t="s">
        <v>130</v>
      </c>
      <c r="D127" s="172" t="s">
        <v>59</v>
      </c>
      <c r="E127" s="172" t="s">
        <v>55</v>
      </c>
      <c r="F127" s="172" t="s">
        <v>56</v>
      </c>
      <c r="G127" s="172" t="s">
        <v>131</v>
      </c>
      <c r="H127" s="172" t="s">
        <v>132</v>
      </c>
      <c r="I127" s="173" t="s">
        <v>133</v>
      </c>
      <c r="J127" s="172" t="s">
        <v>122</v>
      </c>
      <c r="K127" s="174" t="s">
        <v>134</v>
      </c>
      <c r="L127" s="175"/>
      <c r="M127" s="70" t="s">
        <v>1</v>
      </c>
      <c r="N127" s="71" t="s">
        <v>38</v>
      </c>
      <c r="O127" s="71" t="s">
        <v>135</v>
      </c>
      <c r="P127" s="71" t="s">
        <v>136</v>
      </c>
      <c r="Q127" s="71" t="s">
        <v>137</v>
      </c>
      <c r="R127" s="71" t="s">
        <v>138</v>
      </c>
      <c r="S127" s="71" t="s">
        <v>139</v>
      </c>
      <c r="T127" s="72" t="s">
        <v>140</v>
      </c>
    </row>
    <row r="128" spans="2:63" s="1" customFormat="1" ht="22.9" customHeight="1">
      <c r="B128" s="34"/>
      <c r="C128" s="77" t="s">
        <v>141</v>
      </c>
      <c r="D128" s="35"/>
      <c r="E128" s="35"/>
      <c r="F128" s="35"/>
      <c r="G128" s="35"/>
      <c r="H128" s="35"/>
      <c r="I128" s="117"/>
      <c r="J128" s="176">
        <f>BK128</f>
        <v>0</v>
      </c>
      <c r="K128" s="35"/>
      <c r="L128" s="38"/>
      <c r="M128" s="73"/>
      <c r="N128" s="74"/>
      <c r="O128" s="74"/>
      <c r="P128" s="177">
        <f>P129</f>
        <v>0</v>
      </c>
      <c r="Q128" s="74"/>
      <c r="R128" s="177">
        <f>R129</f>
        <v>105.43337120000001</v>
      </c>
      <c r="S128" s="74"/>
      <c r="T128" s="178">
        <f>T129</f>
        <v>0</v>
      </c>
      <c r="AT128" s="17" t="s">
        <v>73</v>
      </c>
      <c r="AU128" s="17" t="s">
        <v>124</v>
      </c>
      <c r="BK128" s="179">
        <f>BK129</f>
        <v>0</v>
      </c>
    </row>
    <row r="129" spans="2:63" s="11" customFormat="1" ht="25.9" customHeight="1">
      <c r="B129" s="180"/>
      <c r="C129" s="181"/>
      <c r="D129" s="182" t="s">
        <v>73</v>
      </c>
      <c r="E129" s="183" t="s">
        <v>142</v>
      </c>
      <c r="F129" s="183" t="s">
        <v>143</v>
      </c>
      <c r="G129" s="181"/>
      <c r="H129" s="181"/>
      <c r="I129" s="184"/>
      <c r="J129" s="185">
        <f>BK129</f>
        <v>0</v>
      </c>
      <c r="K129" s="181"/>
      <c r="L129" s="186"/>
      <c r="M129" s="187"/>
      <c r="N129" s="188"/>
      <c r="O129" s="188"/>
      <c r="P129" s="189">
        <f>P130+P184+P199+P212+P249+P280+P323</f>
        <v>0</v>
      </c>
      <c r="Q129" s="188"/>
      <c r="R129" s="189">
        <f>R130+R184+R199+R212+R249+R280+R323</f>
        <v>105.43337120000001</v>
      </c>
      <c r="S129" s="188"/>
      <c r="T129" s="190">
        <f>T130+T184+T199+T212+T249+T280+T323</f>
        <v>0</v>
      </c>
      <c r="AR129" s="191" t="s">
        <v>81</v>
      </c>
      <c r="AT129" s="192" t="s">
        <v>73</v>
      </c>
      <c r="AU129" s="192" t="s">
        <v>74</v>
      </c>
      <c r="AY129" s="191" t="s">
        <v>144</v>
      </c>
      <c r="BK129" s="193">
        <f>BK130+BK184+BK199+BK212+BK249+BK280+BK323</f>
        <v>0</v>
      </c>
    </row>
    <row r="130" spans="2:63" s="11" customFormat="1" ht="22.9" customHeight="1">
      <c r="B130" s="180"/>
      <c r="C130" s="181"/>
      <c r="D130" s="182" t="s">
        <v>73</v>
      </c>
      <c r="E130" s="194" t="s">
        <v>81</v>
      </c>
      <c r="F130" s="194" t="s">
        <v>145</v>
      </c>
      <c r="G130" s="181"/>
      <c r="H130" s="181"/>
      <c r="I130" s="184"/>
      <c r="J130" s="195">
        <f>BK130</f>
        <v>0</v>
      </c>
      <c r="K130" s="181"/>
      <c r="L130" s="186"/>
      <c r="M130" s="187"/>
      <c r="N130" s="188"/>
      <c r="O130" s="188"/>
      <c r="P130" s="189">
        <f>SUM(P131:P183)</f>
        <v>0</v>
      </c>
      <c r="Q130" s="188"/>
      <c r="R130" s="189">
        <f>SUM(R131:R183)</f>
        <v>6.233</v>
      </c>
      <c r="S130" s="188"/>
      <c r="T130" s="190">
        <f>SUM(T131:T183)</f>
        <v>0</v>
      </c>
      <c r="AR130" s="191" t="s">
        <v>81</v>
      </c>
      <c r="AT130" s="192" t="s">
        <v>73</v>
      </c>
      <c r="AU130" s="192" t="s">
        <v>81</v>
      </c>
      <c r="AY130" s="191" t="s">
        <v>144</v>
      </c>
      <c r="BK130" s="193">
        <f>SUM(BK131:BK183)</f>
        <v>0</v>
      </c>
    </row>
    <row r="131" spans="2:65" s="1" customFormat="1" ht="24" customHeight="1">
      <c r="B131" s="34"/>
      <c r="C131" s="196" t="s">
        <v>81</v>
      </c>
      <c r="D131" s="196" t="s">
        <v>146</v>
      </c>
      <c r="E131" s="197" t="s">
        <v>259</v>
      </c>
      <c r="F131" s="198" t="s">
        <v>260</v>
      </c>
      <c r="G131" s="199" t="s">
        <v>261</v>
      </c>
      <c r="H131" s="200">
        <v>5.087</v>
      </c>
      <c r="I131" s="201"/>
      <c r="J131" s="202">
        <f>ROUND(I131*H131,2)</f>
        <v>0</v>
      </c>
      <c r="K131" s="198" t="s">
        <v>150</v>
      </c>
      <c r="L131" s="38"/>
      <c r="M131" s="203" t="s">
        <v>1</v>
      </c>
      <c r="N131" s="204" t="s">
        <v>39</v>
      </c>
      <c r="O131" s="66"/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AR131" s="207" t="s">
        <v>151</v>
      </c>
      <c r="AT131" s="207" t="s">
        <v>146</v>
      </c>
      <c r="AU131" s="207" t="s">
        <v>83</v>
      </c>
      <c r="AY131" s="17" t="s">
        <v>144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7" t="s">
        <v>81</v>
      </c>
      <c r="BK131" s="208">
        <f>ROUND(I131*H131,2)</f>
        <v>0</v>
      </c>
      <c r="BL131" s="17" t="s">
        <v>151</v>
      </c>
      <c r="BM131" s="207" t="s">
        <v>262</v>
      </c>
    </row>
    <row r="132" spans="2:51" s="12" customFormat="1" ht="11.25">
      <c r="B132" s="209"/>
      <c r="C132" s="210"/>
      <c r="D132" s="211" t="s">
        <v>153</v>
      </c>
      <c r="E132" s="212" t="s">
        <v>1</v>
      </c>
      <c r="F132" s="213" t="s">
        <v>263</v>
      </c>
      <c r="G132" s="210"/>
      <c r="H132" s="212" t="s">
        <v>1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153</v>
      </c>
      <c r="AU132" s="219" t="s">
        <v>83</v>
      </c>
      <c r="AV132" s="12" t="s">
        <v>81</v>
      </c>
      <c r="AW132" s="12" t="s">
        <v>31</v>
      </c>
      <c r="AX132" s="12" t="s">
        <v>74</v>
      </c>
      <c r="AY132" s="219" t="s">
        <v>144</v>
      </c>
    </row>
    <row r="133" spans="2:51" s="13" customFormat="1" ht="11.25">
      <c r="B133" s="220"/>
      <c r="C133" s="221"/>
      <c r="D133" s="211" t="s">
        <v>153</v>
      </c>
      <c r="E133" s="222" t="s">
        <v>1</v>
      </c>
      <c r="F133" s="223" t="s">
        <v>264</v>
      </c>
      <c r="G133" s="221"/>
      <c r="H133" s="224">
        <v>5.087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153</v>
      </c>
      <c r="AU133" s="230" t="s">
        <v>83</v>
      </c>
      <c r="AV133" s="13" t="s">
        <v>83</v>
      </c>
      <c r="AW133" s="13" t="s">
        <v>31</v>
      </c>
      <c r="AX133" s="13" t="s">
        <v>74</v>
      </c>
      <c r="AY133" s="230" t="s">
        <v>144</v>
      </c>
    </row>
    <row r="134" spans="2:51" s="14" customFormat="1" ht="11.25">
      <c r="B134" s="231"/>
      <c r="C134" s="232"/>
      <c r="D134" s="211" t="s">
        <v>153</v>
      </c>
      <c r="E134" s="233" t="s">
        <v>1</v>
      </c>
      <c r="F134" s="234" t="s">
        <v>158</v>
      </c>
      <c r="G134" s="232"/>
      <c r="H134" s="235">
        <v>5.087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153</v>
      </c>
      <c r="AU134" s="241" t="s">
        <v>83</v>
      </c>
      <c r="AV134" s="14" t="s">
        <v>151</v>
      </c>
      <c r="AW134" s="14" t="s">
        <v>31</v>
      </c>
      <c r="AX134" s="14" t="s">
        <v>81</v>
      </c>
      <c r="AY134" s="241" t="s">
        <v>144</v>
      </c>
    </row>
    <row r="135" spans="2:65" s="1" customFormat="1" ht="24" customHeight="1">
      <c r="B135" s="34"/>
      <c r="C135" s="196" t="s">
        <v>83</v>
      </c>
      <c r="D135" s="196" t="s">
        <v>146</v>
      </c>
      <c r="E135" s="197" t="s">
        <v>265</v>
      </c>
      <c r="F135" s="198" t="s">
        <v>266</v>
      </c>
      <c r="G135" s="199" t="s">
        <v>261</v>
      </c>
      <c r="H135" s="200">
        <v>2.544</v>
      </c>
      <c r="I135" s="201"/>
      <c r="J135" s="202">
        <f>ROUND(I135*H135,2)</f>
        <v>0</v>
      </c>
      <c r="K135" s="198" t="s">
        <v>150</v>
      </c>
      <c r="L135" s="38"/>
      <c r="M135" s="203" t="s">
        <v>1</v>
      </c>
      <c r="N135" s="204" t="s">
        <v>39</v>
      </c>
      <c r="O135" s="66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AR135" s="207" t="s">
        <v>151</v>
      </c>
      <c r="AT135" s="207" t="s">
        <v>146</v>
      </c>
      <c r="AU135" s="207" t="s">
        <v>83</v>
      </c>
      <c r="AY135" s="17" t="s">
        <v>144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7" t="s">
        <v>81</v>
      </c>
      <c r="BK135" s="208">
        <f>ROUND(I135*H135,2)</f>
        <v>0</v>
      </c>
      <c r="BL135" s="17" t="s">
        <v>151</v>
      </c>
      <c r="BM135" s="207" t="s">
        <v>267</v>
      </c>
    </row>
    <row r="136" spans="2:51" s="13" customFormat="1" ht="11.25">
      <c r="B136" s="220"/>
      <c r="C136" s="221"/>
      <c r="D136" s="211" t="s">
        <v>153</v>
      </c>
      <c r="E136" s="222" t="s">
        <v>1</v>
      </c>
      <c r="F136" s="223" t="s">
        <v>268</v>
      </c>
      <c r="G136" s="221"/>
      <c r="H136" s="224">
        <v>2.544</v>
      </c>
      <c r="I136" s="225"/>
      <c r="J136" s="221"/>
      <c r="K136" s="221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153</v>
      </c>
      <c r="AU136" s="230" t="s">
        <v>83</v>
      </c>
      <c r="AV136" s="13" t="s">
        <v>83</v>
      </c>
      <c r="AW136" s="13" t="s">
        <v>31</v>
      </c>
      <c r="AX136" s="13" t="s">
        <v>74</v>
      </c>
      <c r="AY136" s="230" t="s">
        <v>144</v>
      </c>
    </row>
    <row r="137" spans="2:51" s="14" customFormat="1" ht="11.25">
      <c r="B137" s="231"/>
      <c r="C137" s="232"/>
      <c r="D137" s="211" t="s">
        <v>153</v>
      </c>
      <c r="E137" s="233" t="s">
        <v>1</v>
      </c>
      <c r="F137" s="234" t="s">
        <v>158</v>
      </c>
      <c r="G137" s="232"/>
      <c r="H137" s="235">
        <v>2.544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153</v>
      </c>
      <c r="AU137" s="241" t="s">
        <v>83</v>
      </c>
      <c r="AV137" s="14" t="s">
        <v>151</v>
      </c>
      <c r="AW137" s="14" t="s">
        <v>31</v>
      </c>
      <c r="AX137" s="14" t="s">
        <v>81</v>
      </c>
      <c r="AY137" s="241" t="s">
        <v>144</v>
      </c>
    </row>
    <row r="138" spans="2:65" s="1" customFormat="1" ht="24" customHeight="1">
      <c r="B138" s="34"/>
      <c r="C138" s="196" t="s">
        <v>164</v>
      </c>
      <c r="D138" s="196" t="s">
        <v>146</v>
      </c>
      <c r="E138" s="197" t="s">
        <v>269</v>
      </c>
      <c r="F138" s="198" t="s">
        <v>270</v>
      </c>
      <c r="G138" s="199" t="s">
        <v>261</v>
      </c>
      <c r="H138" s="200">
        <v>4.68</v>
      </c>
      <c r="I138" s="201"/>
      <c r="J138" s="202">
        <f>ROUND(I138*H138,2)</f>
        <v>0</v>
      </c>
      <c r="K138" s="198" t="s">
        <v>150</v>
      </c>
      <c r="L138" s="38"/>
      <c r="M138" s="203" t="s">
        <v>1</v>
      </c>
      <c r="N138" s="204" t="s">
        <v>39</v>
      </c>
      <c r="O138" s="66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AR138" s="207" t="s">
        <v>151</v>
      </c>
      <c r="AT138" s="207" t="s">
        <v>146</v>
      </c>
      <c r="AU138" s="207" t="s">
        <v>83</v>
      </c>
      <c r="AY138" s="17" t="s">
        <v>144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7" t="s">
        <v>81</v>
      </c>
      <c r="BK138" s="208">
        <f>ROUND(I138*H138,2)</f>
        <v>0</v>
      </c>
      <c r="BL138" s="17" t="s">
        <v>151</v>
      </c>
      <c r="BM138" s="207" t="s">
        <v>271</v>
      </c>
    </row>
    <row r="139" spans="2:51" s="12" customFormat="1" ht="11.25">
      <c r="B139" s="209"/>
      <c r="C139" s="210"/>
      <c r="D139" s="211" t="s">
        <v>153</v>
      </c>
      <c r="E139" s="212" t="s">
        <v>1</v>
      </c>
      <c r="F139" s="213" t="s">
        <v>272</v>
      </c>
      <c r="G139" s="210"/>
      <c r="H139" s="212" t="s">
        <v>1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153</v>
      </c>
      <c r="AU139" s="219" t="s">
        <v>83</v>
      </c>
      <c r="AV139" s="12" t="s">
        <v>81</v>
      </c>
      <c r="AW139" s="12" t="s">
        <v>31</v>
      </c>
      <c r="AX139" s="12" t="s">
        <v>74</v>
      </c>
      <c r="AY139" s="219" t="s">
        <v>144</v>
      </c>
    </row>
    <row r="140" spans="2:51" s="13" customFormat="1" ht="11.25">
      <c r="B140" s="220"/>
      <c r="C140" s="221"/>
      <c r="D140" s="211" t="s">
        <v>153</v>
      </c>
      <c r="E140" s="222" t="s">
        <v>1</v>
      </c>
      <c r="F140" s="223" t="s">
        <v>273</v>
      </c>
      <c r="G140" s="221"/>
      <c r="H140" s="224">
        <v>4.68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153</v>
      </c>
      <c r="AU140" s="230" t="s">
        <v>83</v>
      </c>
      <c r="AV140" s="13" t="s">
        <v>83</v>
      </c>
      <c r="AW140" s="13" t="s">
        <v>31</v>
      </c>
      <c r="AX140" s="13" t="s">
        <v>74</v>
      </c>
      <c r="AY140" s="230" t="s">
        <v>144</v>
      </c>
    </row>
    <row r="141" spans="2:51" s="14" customFormat="1" ht="11.25">
      <c r="B141" s="231"/>
      <c r="C141" s="232"/>
      <c r="D141" s="211" t="s">
        <v>153</v>
      </c>
      <c r="E141" s="233" t="s">
        <v>1</v>
      </c>
      <c r="F141" s="234" t="s">
        <v>158</v>
      </c>
      <c r="G141" s="232"/>
      <c r="H141" s="235">
        <v>4.68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153</v>
      </c>
      <c r="AU141" s="241" t="s">
        <v>83</v>
      </c>
      <c r="AV141" s="14" t="s">
        <v>151</v>
      </c>
      <c r="AW141" s="14" t="s">
        <v>31</v>
      </c>
      <c r="AX141" s="14" t="s">
        <v>81</v>
      </c>
      <c r="AY141" s="241" t="s">
        <v>144</v>
      </c>
    </row>
    <row r="142" spans="2:65" s="1" customFormat="1" ht="24" customHeight="1">
      <c r="B142" s="34"/>
      <c r="C142" s="196" t="s">
        <v>151</v>
      </c>
      <c r="D142" s="196" t="s">
        <v>146</v>
      </c>
      <c r="E142" s="197" t="s">
        <v>274</v>
      </c>
      <c r="F142" s="198" t="s">
        <v>275</v>
      </c>
      <c r="G142" s="199" t="s">
        <v>261</v>
      </c>
      <c r="H142" s="200">
        <v>2.34</v>
      </c>
      <c r="I142" s="201"/>
      <c r="J142" s="202">
        <f>ROUND(I142*H142,2)</f>
        <v>0</v>
      </c>
      <c r="K142" s="198" t="s">
        <v>150</v>
      </c>
      <c r="L142" s="38"/>
      <c r="M142" s="203" t="s">
        <v>1</v>
      </c>
      <c r="N142" s="204" t="s">
        <v>39</v>
      </c>
      <c r="O142" s="66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AR142" s="207" t="s">
        <v>151</v>
      </c>
      <c r="AT142" s="207" t="s">
        <v>146</v>
      </c>
      <c r="AU142" s="207" t="s">
        <v>83</v>
      </c>
      <c r="AY142" s="17" t="s">
        <v>144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7" t="s">
        <v>81</v>
      </c>
      <c r="BK142" s="208">
        <f>ROUND(I142*H142,2)</f>
        <v>0</v>
      </c>
      <c r="BL142" s="17" t="s">
        <v>151</v>
      </c>
      <c r="BM142" s="207" t="s">
        <v>276</v>
      </c>
    </row>
    <row r="143" spans="2:51" s="13" customFormat="1" ht="11.25">
      <c r="B143" s="220"/>
      <c r="C143" s="221"/>
      <c r="D143" s="211" t="s">
        <v>153</v>
      </c>
      <c r="E143" s="222" t="s">
        <v>1</v>
      </c>
      <c r="F143" s="223" t="s">
        <v>277</v>
      </c>
      <c r="G143" s="221"/>
      <c r="H143" s="224">
        <v>2.34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153</v>
      </c>
      <c r="AU143" s="230" t="s">
        <v>83</v>
      </c>
      <c r="AV143" s="13" t="s">
        <v>83</v>
      </c>
      <c r="AW143" s="13" t="s">
        <v>31</v>
      </c>
      <c r="AX143" s="13" t="s">
        <v>74</v>
      </c>
      <c r="AY143" s="230" t="s">
        <v>144</v>
      </c>
    </row>
    <row r="144" spans="2:51" s="14" customFormat="1" ht="11.25">
      <c r="B144" s="231"/>
      <c r="C144" s="232"/>
      <c r="D144" s="211" t="s">
        <v>153</v>
      </c>
      <c r="E144" s="233" t="s">
        <v>1</v>
      </c>
      <c r="F144" s="234" t="s">
        <v>158</v>
      </c>
      <c r="G144" s="232"/>
      <c r="H144" s="235">
        <v>2.34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153</v>
      </c>
      <c r="AU144" s="241" t="s">
        <v>83</v>
      </c>
      <c r="AV144" s="14" t="s">
        <v>151</v>
      </c>
      <c r="AW144" s="14" t="s">
        <v>31</v>
      </c>
      <c r="AX144" s="14" t="s">
        <v>81</v>
      </c>
      <c r="AY144" s="241" t="s">
        <v>144</v>
      </c>
    </row>
    <row r="145" spans="2:65" s="1" customFormat="1" ht="24" customHeight="1">
      <c r="B145" s="34"/>
      <c r="C145" s="196" t="s">
        <v>175</v>
      </c>
      <c r="D145" s="196" t="s">
        <v>146</v>
      </c>
      <c r="E145" s="197" t="s">
        <v>278</v>
      </c>
      <c r="F145" s="198" t="s">
        <v>279</v>
      </c>
      <c r="G145" s="199" t="s">
        <v>261</v>
      </c>
      <c r="H145" s="200">
        <v>4.5</v>
      </c>
      <c r="I145" s="201"/>
      <c r="J145" s="202">
        <f>ROUND(I145*H145,2)</f>
        <v>0</v>
      </c>
      <c r="K145" s="198" t="s">
        <v>150</v>
      </c>
      <c r="L145" s="38"/>
      <c r="M145" s="203" t="s">
        <v>1</v>
      </c>
      <c r="N145" s="204" t="s">
        <v>39</v>
      </c>
      <c r="O145" s="66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AR145" s="207" t="s">
        <v>151</v>
      </c>
      <c r="AT145" s="207" t="s">
        <v>146</v>
      </c>
      <c r="AU145" s="207" t="s">
        <v>83</v>
      </c>
      <c r="AY145" s="17" t="s">
        <v>144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7" t="s">
        <v>81</v>
      </c>
      <c r="BK145" s="208">
        <f>ROUND(I145*H145,2)</f>
        <v>0</v>
      </c>
      <c r="BL145" s="17" t="s">
        <v>151</v>
      </c>
      <c r="BM145" s="207" t="s">
        <v>280</v>
      </c>
    </row>
    <row r="146" spans="2:51" s="12" customFormat="1" ht="11.25">
      <c r="B146" s="209"/>
      <c r="C146" s="210"/>
      <c r="D146" s="211" t="s">
        <v>153</v>
      </c>
      <c r="E146" s="212" t="s">
        <v>1</v>
      </c>
      <c r="F146" s="213" t="s">
        <v>281</v>
      </c>
      <c r="G146" s="210"/>
      <c r="H146" s="212" t="s">
        <v>1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153</v>
      </c>
      <c r="AU146" s="219" t="s">
        <v>83</v>
      </c>
      <c r="AV146" s="12" t="s">
        <v>81</v>
      </c>
      <c r="AW146" s="12" t="s">
        <v>31</v>
      </c>
      <c r="AX146" s="12" t="s">
        <v>74</v>
      </c>
      <c r="AY146" s="219" t="s">
        <v>144</v>
      </c>
    </row>
    <row r="147" spans="2:51" s="13" customFormat="1" ht="11.25">
      <c r="B147" s="220"/>
      <c r="C147" s="221"/>
      <c r="D147" s="211" t="s">
        <v>153</v>
      </c>
      <c r="E147" s="222" t="s">
        <v>1</v>
      </c>
      <c r="F147" s="223" t="s">
        <v>282</v>
      </c>
      <c r="G147" s="221"/>
      <c r="H147" s="224">
        <v>4.5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153</v>
      </c>
      <c r="AU147" s="230" t="s">
        <v>83</v>
      </c>
      <c r="AV147" s="13" t="s">
        <v>83</v>
      </c>
      <c r="AW147" s="13" t="s">
        <v>31</v>
      </c>
      <c r="AX147" s="13" t="s">
        <v>74</v>
      </c>
      <c r="AY147" s="230" t="s">
        <v>144</v>
      </c>
    </row>
    <row r="148" spans="2:51" s="14" customFormat="1" ht="11.25">
      <c r="B148" s="231"/>
      <c r="C148" s="232"/>
      <c r="D148" s="211" t="s">
        <v>153</v>
      </c>
      <c r="E148" s="233" t="s">
        <v>1</v>
      </c>
      <c r="F148" s="234" t="s">
        <v>158</v>
      </c>
      <c r="G148" s="232"/>
      <c r="H148" s="235">
        <v>4.5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153</v>
      </c>
      <c r="AU148" s="241" t="s">
        <v>83</v>
      </c>
      <c r="AV148" s="14" t="s">
        <v>151</v>
      </c>
      <c r="AW148" s="14" t="s">
        <v>31</v>
      </c>
      <c r="AX148" s="14" t="s">
        <v>81</v>
      </c>
      <c r="AY148" s="241" t="s">
        <v>144</v>
      </c>
    </row>
    <row r="149" spans="2:65" s="1" customFormat="1" ht="24" customHeight="1">
      <c r="B149" s="34"/>
      <c r="C149" s="196" t="s">
        <v>182</v>
      </c>
      <c r="D149" s="196" t="s">
        <v>146</v>
      </c>
      <c r="E149" s="197" t="s">
        <v>283</v>
      </c>
      <c r="F149" s="198" t="s">
        <v>284</v>
      </c>
      <c r="G149" s="199" t="s">
        <v>261</v>
      </c>
      <c r="H149" s="200">
        <v>4.68</v>
      </c>
      <c r="I149" s="201"/>
      <c r="J149" s="202">
        <f>ROUND(I149*H149,2)</f>
        <v>0</v>
      </c>
      <c r="K149" s="198" t="s">
        <v>150</v>
      </c>
      <c r="L149" s="38"/>
      <c r="M149" s="203" t="s">
        <v>1</v>
      </c>
      <c r="N149" s="204" t="s">
        <v>39</v>
      </c>
      <c r="O149" s="66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AR149" s="207" t="s">
        <v>151</v>
      </c>
      <c r="AT149" s="207" t="s">
        <v>146</v>
      </c>
      <c r="AU149" s="207" t="s">
        <v>83</v>
      </c>
      <c r="AY149" s="17" t="s">
        <v>144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7" t="s">
        <v>81</v>
      </c>
      <c r="BK149" s="208">
        <f>ROUND(I149*H149,2)</f>
        <v>0</v>
      </c>
      <c r="BL149" s="17" t="s">
        <v>151</v>
      </c>
      <c r="BM149" s="207" t="s">
        <v>285</v>
      </c>
    </row>
    <row r="150" spans="2:51" s="12" customFormat="1" ht="11.25">
      <c r="B150" s="209"/>
      <c r="C150" s="210"/>
      <c r="D150" s="211" t="s">
        <v>153</v>
      </c>
      <c r="E150" s="212" t="s">
        <v>1</v>
      </c>
      <c r="F150" s="213" t="s">
        <v>286</v>
      </c>
      <c r="G150" s="210"/>
      <c r="H150" s="212" t="s">
        <v>1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153</v>
      </c>
      <c r="AU150" s="219" t="s">
        <v>83</v>
      </c>
      <c r="AV150" s="12" t="s">
        <v>81</v>
      </c>
      <c r="AW150" s="12" t="s">
        <v>31</v>
      </c>
      <c r="AX150" s="12" t="s">
        <v>74</v>
      </c>
      <c r="AY150" s="219" t="s">
        <v>144</v>
      </c>
    </row>
    <row r="151" spans="2:51" s="13" customFormat="1" ht="11.25">
      <c r="B151" s="220"/>
      <c r="C151" s="221"/>
      <c r="D151" s="211" t="s">
        <v>153</v>
      </c>
      <c r="E151" s="222" t="s">
        <v>1</v>
      </c>
      <c r="F151" s="223" t="s">
        <v>287</v>
      </c>
      <c r="G151" s="221"/>
      <c r="H151" s="224">
        <v>4.68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153</v>
      </c>
      <c r="AU151" s="230" t="s">
        <v>83</v>
      </c>
      <c r="AV151" s="13" t="s">
        <v>83</v>
      </c>
      <c r="AW151" s="13" t="s">
        <v>31</v>
      </c>
      <c r="AX151" s="13" t="s">
        <v>74</v>
      </c>
      <c r="AY151" s="230" t="s">
        <v>144</v>
      </c>
    </row>
    <row r="152" spans="2:51" s="14" customFormat="1" ht="11.25">
      <c r="B152" s="231"/>
      <c r="C152" s="232"/>
      <c r="D152" s="211" t="s">
        <v>153</v>
      </c>
      <c r="E152" s="233" t="s">
        <v>1</v>
      </c>
      <c r="F152" s="234" t="s">
        <v>158</v>
      </c>
      <c r="G152" s="232"/>
      <c r="H152" s="235">
        <v>4.68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153</v>
      </c>
      <c r="AU152" s="241" t="s">
        <v>83</v>
      </c>
      <c r="AV152" s="14" t="s">
        <v>151</v>
      </c>
      <c r="AW152" s="14" t="s">
        <v>31</v>
      </c>
      <c r="AX152" s="14" t="s">
        <v>81</v>
      </c>
      <c r="AY152" s="241" t="s">
        <v>144</v>
      </c>
    </row>
    <row r="153" spans="2:65" s="1" customFormat="1" ht="16.5" customHeight="1">
      <c r="B153" s="34"/>
      <c r="C153" s="196" t="s">
        <v>187</v>
      </c>
      <c r="D153" s="196" t="s">
        <v>146</v>
      </c>
      <c r="E153" s="197" t="s">
        <v>288</v>
      </c>
      <c r="F153" s="198" t="s">
        <v>289</v>
      </c>
      <c r="G153" s="199" t="s">
        <v>261</v>
      </c>
      <c r="H153" s="200">
        <v>4.68</v>
      </c>
      <c r="I153" s="201"/>
      <c r="J153" s="202">
        <f>ROUND(I153*H153,2)</f>
        <v>0</v>
      </c>
      <c r="K153" s="198" t="s">
        <v>150</v>
      </c>
      <c r="L153" s="38"/>
      <c r="M153" s="203" t="s">
        <v>1</v>
      </c>
      <c r="N153" s="204" t="s">
        <v>39</v>
      </c>
      <c r="O153" s="66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AR153" s="207" t="s">
        <v>151</v>
      </c>
      <c r="AT153" s="207" t="s">
        <v>146</v>
      </c>
      <c r="AU153" s="207" t="s">
        <v>83</v>
      </c>
      <c r="AY153" s="17" t="s">
        <v>144</v>
      </c>
      <c r="BE153" s="208">
        <f>IF(N153="základní",J153,0)</f>
        <v>0</v>
      </c>
      <c r="BF153" s="208">
        <f>IF(N153="snížená",J153,0)</f>
        <v>0</v>
      </c>
      <c r="BG153" s="208">
        <f>IF(N153="zákl. přenesená",J153,0)</f>
        <v>0</v>
      </c>
      <c r="BH153" s="208">
        <f>IF(N153="sníž. přenesená",J153,0)</f>
        <v>0</v>
      </c>
      <c r="BI153" s="208">
        <f>IF(N153="nulová",J153,0)</f>
        <v>0</v>
      </c>
      <c r="BJ153" s="17" t="s">
        <v>81</v>
      </c>
      <c r="BK153" s="208">
        <f>ROUND(I153*H153,2)</f>
        <v>0</v>
      </c>
      <c r="BL153" s="17" t="s">
        <v>151</v>
      </c>
      <c r="BM153" s="207" t="s">
        <v>290</v>
      </c>
    </row>
    <row r="154" spans="2:51" s="12" customFormat="1" ht="11.25">
      <c r="B154" s="209"/>
      <c r="C154" s="210"/>
      <c r="D154" s="211" t="s">
        <v>153</v>
      </c>
      <c r="E154" s="212" t="s">
        <v>1</v>
      </c>
      <c r="F154" s="213" t="s">
        <v>291</v>
      </c>
      <c r="G154" s="210"/>
      <c r="H154" s="212" t="s">
        <v>1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153</v>
      </c>
      <c r="AU154" s="219" t="s">
        <v>83</v>
      </c>
      <c r="AV154" s="12" t="s">
        <v>81</v>
      </c>
      <c r="AW154" s="12" t="s">
        <v>31</v>
      </c>
      <c r="AX154" s="12" t="s">
        <v>74</v>
      </c>
      <c r="AY154" s="219" t="s">
        <v>144</v>
      </c>
    </row>
    <row r="155" spans="2:51" s="13" customFormat="1" ht="11.25">
      <c r="B155" s="220"/>
      <c r="C155" s="221"/>
      <c r="D155" s="211" t="s">
        <v>153</v>
      </c>
      <c r="E155" s="222" t="s">
        <v>1</v>
      </c>
      <c r="F155" s="223" t="s">
        <v>287</v>
      </c>
      <c r="G155" s="221"/>
      <c r="H155" s="224">
        <v>4.68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153</v>
      </c>
      <c r="AU155" s="230" t="s">
        <v>83</v>
      </c>
      <c r="AV155" s="13" t="s">
        <v>83</v>
      </c>
      <c r="AW155" s="13" t="s">
        <v>31</v>
      </c>
      <c r="AX155" s="13" t="s">
        <v>74</v>
      </c>
      <c r="AY155" s="230" t="s">
        <v>144</v>
      </c>
    </row>
    <row r="156" spans="2:51" s="14" customFormat="1" ht="11.25">
      <c r="B156" s="231"/>
      <c r="C156" s="232"/>
      <c r="D156" s="211" t="s">
        <v>153</v>
      </c>
      <c r="E156" s="233" t="s">
        <v>1</v>
      </c>
      <c r="F156" s="234" t="s">
        <v>158</v>
      </c>
      <c r="G156" s="232"/>
      <c r="H156" s="235">
        <v>4.68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153</v>
      </c>
      <c r="AU156" s="241" t="s">
        <v>83</v>
      </c>
      <c r="AV156" s="14" t="s">
        <v>151</v>
      </c>
      <c r="AW156" s="14" t="s">
        <v>31</v>
      </c>
      <c r="AX156" s="14" t="s">
        <v>81</v>
      </c>
      <c r="AY156" s="241" t="s">
        <v>144</v>
      </c>
    </row>
    <row r="157" spans="2:65" s="1" customFormat="1" ht="24" customHeight="1">
      <c r="B157" s="34"/>
      <c r="C157" s="196" t="s">
        <v>194</v>
      </c>
      <c r="D157" s="196" t="s">
        <v>146</v>
      </c>
      <c r="E157" s="197" t="s">
        <v>292</v>
      </c>
      <c r="F157" s="198" t="s">
        <v>293</v>
      </c>
      <c r="G157" s="199" t="s">
        <v>211</v>
      </c>
      <c r="H157" s="200">
        <v>8.424</v>
      </c>
      <c r="I157" s="201"/>
      <c r="J157" s="202">
        <f>ROUND(I157*H157,2)</f>
        <v>0</v>
      </c>
      <c r="K157" s="198" t="s">
        <v>150</v>
      </c>
      <c r="L157" s="38"/>
      <c r="M157" s="203" t="s">
        <v>1</v>
      </c>
      <c r="N157" s="204" t="s">
        <v>39</v>
      </c>
      <c r="O157" s="66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AR157" s="207" t="s">
        <v>151</v>
      </c>
      <c r="AT157" s="207" t="s">
        <v>146</v>
      </c>
      <c r="AU157" s="207" t="s">
        <v>83</v>
      </c>
      <c r="AY157" s="17" t="s">
        <v>144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7" t="s">
        <v>81</v>
      </c>
      <c r="BK157" s="208">
        <f>ROUND(I157*H157,2)</f>
        <v>0</v>
      </c>
      <c r="BL157" s="17" t="s">
        <v>151</v>
      </c>
      <c r="BM157" s="207" t="s">
        <v>294</v>
      </c>
    </row>
    <row r="158" spans="2:51" s="12" customFormat="1" ht="11.25">
      <c r="B158" s="209"/>
      <c r="C158" s="210"/>
      <c r="D158" s="211" t="s">
        <v>153</v>
      </c>
      <c r="E158" s="212" t="s">
        <v>1</v>
      </c>
      <c r="F158" s="213" t="s">
        <v>291</v>
      </c>
      <c r="G158" s="210"/>
      <c r="H158" s="212" t="s">
        <v>1</v>
      </c>
      <c r="I158" s="214"/>
      <c r="J158" s="210"/>
      <c r="K158" s="210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153</v>
      </c>
      <c r="AU158" s="219" t="s">
        <v>83</v>
      </c>
      <c r="AV158" s="12" t="s">
        <v>81</v>
      </c>
      <c r="AW158" s="12" t="s">
        <v>31</v>
      </c>
      <c r="AX158" s="12" t="s">
        <v>74</v>
      </c>
      <c r="AY158" s="219" t="s">
        <v>144</v>
      </c>
    </row>
    <row r="159" spans="2:51" s="13" customFormat="1" ht="11.25">
      <c r="B159" s="220"/>
      <c r="C159" s="221"/>
      <c r="D159" s="211" t="s">
        <v>153</v>
      </c>
      <c r="E159" s="222" t="s">
        <v>1</v>
      </c>
      <c r="F159" s="223" t="s">
        <v>295</v>
      </c>
      <c r="G159" s="221"/>
      <c r="H159" s="224">
        <v>8.424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153</v>
      </c>
      <c r="AU159" s="230" t="s">
        <v>83</v>
      </c>
      <c r="AV159" s="13" t="s">
        <v>83</v>
      </c>
      <c r="AW159" s="13" t="s">
        <v>31</v>
      </c>
      <c r="AX159" s="13" t="s">
        <v>74</v>
      </c>
      <c r="AY159" s="230" t="s">
        <v>144</v>
      </c>
    </row>
    <row r="160" spans="2:51" s="14" customFormat="1" ht="11.25">
      <c r="B160" s="231"/>
      <c r="C160" s="232"/>
      <c r="D160" s="211" t="s">
        <v>153</v>
      </c>
      <c r="E160" s="233" t="s">
        <v>1</v>
      </c>
      <c r="F160" s="234" t="s">
        <v>158</v>
      </c>
      <c r="G160" s="232"/>
      <c r="H160" s="235">
        <v>8.424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153</v>
      </c>
      <c r="AU160" s="241" t="s">
        <v>83</v>
      </c>
      <c r="AV160" s="14" t="s">
        <v>151</v>
      </c>
      <c r="AW160" s="14" t="s">
        <v>31</v>
      </c>
      <c r="AX160" s="14" t="s">
        <v>81</v>
      </c>
      <c r="AY160" s="241" t="s">
        <v>144</v>
      </c>
    </row>
    <row r="161" spans="2:65" s="1" customFormat="1" ht="24" customHeight="1">
      <c r="B161" s="34"/>
      <c r="C161" s="196" t="s">
        <v>200</v>
      </c>
      <c r="D161" s="196" t="s">
        <v>146</v>
      </c>
      <c r="E161" s="197" t="s">
        <v>296</v>
      </c>
      <c r="F161" s="198" t="s">
        <v>297</v>
      </c>
      <c r="G161" s="199" t="s">
        <v>261</v>
      </c>
      <c r="H161" s="200">
        <v>1.402</v>
      </c>
      <c r="I161" s="201"/>
      <c r="J161" s="202">
        <f>ROUND(I161*H161,2)</f>
        <v>0</v>
      </c>
      <c r="K161" s="198" t="s">
        <v>150</v>
      </c>
      <c r="L161" s="38"/>
      <c r="M161" s="203" t="s">
        <v>1</v>
      </c>
      <c r="N161" s="204" t="s">
        <v>39</v>
      </c>
      <c r="O161" s="66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AR161" s="207" t="s">
        <v>151</v>
      </c>
      <c r="AT161" s="207" t="s">
        <v>146</v>
      </c>
      <c r="AU161" s="207" t="s">
        <v>83</v>
      </c>
      <c r="AY161" s="17" t="s">
        <v>144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7" t="s">
        <v>81</v>
      </c>
      <c r="BK161" s="208">
        <f>ROUND(I161*H161,2)</f>
        <v>0</v>
      </c>
      <c r="BL161" s="17" t="s">
        <v>151</v>
      </c>
      <c r="BM161" s="207" t="s">
        <v>298</v>
      </c>
    </row>
    <row r="162" spans="2:51" s="12" customFormat="1" ht="11.25">
      <c r="B162" s="209"/>
      <c r="C162" s="210"/>
      <c r="D162" s="211" t="s">
        <v>153</v>
      </c>
      <c r="E162" s="212" t="s">
        <v>1</v>
      </c>
      <c r="F162" s="213" t="s">
        <v>299</v>
      </c>
      <c r="G162" s="210"/>
      <c r="H162" s="212" t="s">
        <v>1</v>
      </c>
      <c r="I162" s="214"/>
      <c r="J162" s="210"/>
      <c r="K162" s="210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153</v>
      </c>
      <c r="AU162" s="219" t="s">
        <v>83</v>
      </c>
      <c r="AV162" s="12" t="s">
        <v>81</v>
      </c>
      <c r="AW162" s="12" t="s">
        <v>31</v>
      </c>
      <c r="AX162" s="12" t="s">
        <v>74</v>
      </c>
      <c r="AY162" s="219" t="s">
        <v>144</v>
      </c>
    </row>
    <row r="163" spans="2:51" s="13" customFormat="1" ht="11.25">
      <c r="B163" s="220"/>
      <c r="C163" s="221"/>
      <c r="D163" s="211" t="s">
        <v>153</v>
      </c>
      <c r="E163" s="222" t="s">
        <v>1</v>
      </c>
      <c r="F163" s="223" t="s">
        <v>300</v>
      </c>
      <c r="G163" s="221"/>
      <c r="H163" s="224">
        <v>1.696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153</v>
      </c>
      <c r="AU163" s="230" t="s">
        <v>83</v>
      </c>
      <c r="AV163" s="13" t="s">
        <v>83</v>
      </c>
      <c r="AW163" s="13" t="s">
        <v>31</v>
      </c>
      <c r="AX163" s="13" t="s">
        <v>74</v>
      </c>
      <c r="AY163" s="230" t="s">
        <v>144</v>
      </c>
    </row>
    <row r="164" spans="2:51" s="13" customFormat="1" ht="11.25">
      <c r="B164" s="220"/>
      <c r="C164" s="221"/>
      <c r="D164" s="211" t="s">
        <v>153</v>
      </c>
      <c r="E164" s="222" t="s">
        <v>1</v>
      </c>
      <c r="F164" s="223" t="s">
        <v>301</v>
      </c>
      <c r="G164" s="221"/>
      <c r="H164" s="224">
        <v>-0.294</v>
      </c>
      <c r="I164" s="225"/>
      <c r="J164" s="221"/>
      <c r="K164" s="221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153</v>
      </c>
      <c r="AU164" s="230" t="s">
        <v>83</v>
      </c>
      <c r="AV164" s="13" t="s">
        <v>83</v>
      </c>
      <c r="AW164" s="13" t="s">
        <v>31</v>
      </c>
      <c r="AX164" s="13" t="s">
        <v>74</v>
      </c>
      <c r="AY164" s="230" t="s">
        <v>144</v>
      </c>
    </row>
    <row r="165" spans="2:51" s="14" customFormat="1" ht="11.25">
      <c r="B165" s="231"/>
      <c r="C165" s="232"/>
      <c r="D165" s="211" t="s">
        <v>153</v>
      </c>
      <c r="E165" s="233" t="s">
        <v>1</v>
      </c>
      <c r="F165" s="234" t="s">
        <v>158</v>
      </c>
      <c r="G165" s="232"/>
      <c r="H165" s="235">
        <v>1.402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153</v>
      </c>
      <c r="AU165" s="241" t="s">
        <v>83</v>
      </c>
      <c r="AV165" s="14" t="s">
        <v>151</v>
      </c>
      <c r="AW165" s="14" t="s">
        <v>31</v>
      </c>
      <c r="AX165" s="14" t="s">
        <v>81</v>
      </c>
      <c r="AY165" s="241" t="s">
        <v>144</v>
      </c>
    </row>
    <row r="166" spans="2:65" s="1" customFormat="1" ht="24" customHeight="1">
      <c r="B166" s="34"/>
      <c r="C166" s="196" t="s">
        <v>208</v>
      </c>
      <c r="D166" s="196" t="s">
        <v>146</v>
      </c>
      <c r="E166" s="197" t="s">
        <v>296</v>
      </c>
      <c r="F166" s="198" t="s">
        <v>297</v>
      </c>
      <c r="G166" s="199" t="s">
        <v>261</v>
      </c>
      <c r="H166" s="200">
        <v>1.62</v>
      </c>
      <c r="I166" s="201"/>
      <c r="J166" s="202">
        <f>ROUND(I166*H166,2)</f>
        <v>0</v>
      </c>
      <c r="K166" s="198" t="s">
        <v>150</v>
      </c>
      <c r="L166" s="38"/>
      <c r="M166" s="203" t="s">
        <v>1</v>
      </c>
      <c r="N166" s="204" t="s">
        <v>39</v>
      </c>
      <c r="O166" s="66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AR166" s="207" t="s">
        <v>151</v>
      </c>
      <c r="AT166" s="207" t="s">
        <v>146</v>
      </c>
      <c r="AU166" s="207" t="s">
        <v>83</v>
      </c>
      <c r="AY166" s="17" t="s">
        <v>144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7" t="s">
        <v>81</v>
      </c>
      <c r="BK166" s="208">
        <f>ROUND(I166*H166,2)</f>
        <v>0</v>
      </c>
      <c r="BL166" s="17" t="s">
        <v>151</v>
      </c>
      <c r="BM166" s="207" t="s">
        <v>302</v>
      </c>
    </row>
    <row r="167" spans="2:51" s="12" customFormat="1" ht="11.25">
      <c r="B167" s="209"/>
      <c r="C167" s="210"/>
      <c r="D167" s="211" t="s">
        <v>153</v>
      </c>
      <c r="E167" s="212" t="s">
        <v>1</v>
      </c>
      <c r="F167" s="213" t="s">
        <v>303</v>
      </c>
      <c r="G167" s="210"/>
      <c r="H167" s="212" t="s">
        <v>1</v>
      </c>
      <c r="I167" s="214"/>
      <c r="J167" s="210"/>
      <c r="K167" s="210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153</v>
      </c>
      <c r="AU167" s="219" t="s">
        <v>83</v>
      </c>
      <c r="AV167" s="12" t="s">
        <v>81</v>
      </c>
      <c r="AW167" s="12" t="s">
        <v>31</v>
      </c>
      <c r="AX167" s="12" t="s">
        <v>74</v>
      </c>
      <c r="AY167" s="219" t="s">
        <v>144</v>
      </c>
    </row>
    <row r="168" spans="2:51" s="13" customFormat="1" ht="11.25">
      <c r="B168" s="220"/>
      <c r="C168" s="221"/>
      <c r="D168" s="211" t="s">
        <v>153</v>
      </c>
      <c r="E168" s="222" t="s">
        <v>1</v>
      </c>
      <c r="F168" s="223" t="s">
        <v>304</v>
      </c>
      <c r="G168" s="221"/>
      <c r="H168" s="224">
        <v>1.62</v>
      </c>
      <c r="I168" s="225"/>
      <c r="J168" s="221"/>
      <c r="K168" s="221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153</v>
      </c>
      <c r="AU168" s="230" t="s">
        <v>83</v>
      </c>
      <c r="AV168" s="13" t="s">
        <v>83</v>
      </c>
      <c r="AW168" s="13" t="s">
        <v>31</v>
      </c>
      <c r="AX168" s="13" t="s">
        <v>74</v>
      </c>
      <c r="AY168" s="230" t="s">
        <v>144</v>
      </c>
    </row>
    <row r="169" spans="2:51" s="14" customFormat="1" ht="11.25">
      <c r="B169" s="231"/>
      <c r="C169" s="232"/>
      <c r="D169" s="211" t="s">
        <v>153</v>
      </c>
      <c r="E169" s="233" t="s">
        <v>1</v>
      </c>
      <c r="F169" s="234" t="s">
        <v>158</v>
      </c>
      <c r="G169" s="232"/>
      <c r="H169" s="235">
        <v>1.62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153</v>
      </c>
      <c r="AU169" s="241" t="s">
        <v>83</v>
      </c>
      <c r="AV169" s="14" t="s">
        <v>151</v>
      </c>
      <c r="AW169" s="14" t="s">
        <v>31</v>
      </c>
      <c r="AX169" s="14" t="s">
        <v>81</v>
      </c>
      <c r="AY169" s="241" t="s">
        <v>144</v>
      </c>
    </row>
    <row r="170" spans="2:65" s="1" customFormat="1" ht="16.5" customHeight="1">
      <c r="B170" s="34"/>
      <c r="C170" s="245" t="s">
        <v>217</v>
      </c>
      <c r="D170" s="245" t="s">
        <v>305</v>
      </c>
      <c r="E170" s="246" t="s">
        <v>306</v>
      </c>
      <c r="F170" s="247" t="s">
        <v>307</v>
      </c>
      <c r="G170" s="248" t="s">
        <v>211</v>
      </c>
      <c r="H170" s="249">
        <v>3.175</v>
      </c>
      <c r="I170" s="250"/>
      <c r="J170" s="251">
        <f>ROUND(I170*H170,2)</f>
        <v>0</v>
      </c>
      <c r="K170" s="247" t="s">
        <v>150</v>
      </c>
      <c r="L170" s="252"/>
      <c r="M170" s="253" t="s">
        <v>1</v>
      </c>
      <c r="N170" s="254" t="s">
        <v>39</v>
      </c>
      <c r="O170" s="66"/>
      <c r="P170" s="205">
        <f>O170*H170</f>
        <v>0</v>
      </c>
      <c r="Q170" s="205">
        <v>1</v>
      </c>
      <c r="R170" s="205">
        <f>Q170*H170</f>
        <v>3.175</v>
      </c>
      <c r="S170" s="205">
        <v>0</v>
      </c>
      <c r="T170" s="206">
        <f>S170*H170</f>
        <v>0</v>
      </c>
      <c r="AR170" s="207" t="s">
        <v>194</v>
      </c>
      <c r="AT170" s="207" t="s">
        <v>305</v>
      </c>
      <c r="AU170" s="207" t="s">
        <v>83</v>
      </c>
      <c r="AY170" s="17" t="s">
        <v>144</v>
      </c>
      <c r="BE170" s="208">
        <f>IF(N170="základní",J170,0)</f>
        <v>0</v>
      </c>
      <c r="BF170" s="208">
        <f>IF(N170="snížená",J170,0)</f>
        <v>0</v>
      </c>
      <c r="BG170" s="208">
        <f>IF(N170="zákl. přenesená",J170,0)</f>
        <v>0</v>
      </c>
      <c r="BH170" s="208">
        <f>IF(N170="sníž. přenesená",J170,0)</f>
        <v>0</v>
      </c>
      <c r="BI170" s="208">
        <f>IF(N170="nulová",J170,0)</f>
        <v>0</v>
      </c>
      <c r="BJ170" s="17" t="s">
        <v>81</v>
      </c>
      <c r="BK170" s="208">
        <f>ROUND(I170*H170,2)</f>
        <v>0</v>
      </c>
      <c r="BL170" s="17" t="s">
        <v>151</v>
      </c>
      <c r="BM170" s="207" t="s">
        <v>308</v>
      </c>
    </row>
    <row r="171" spans="2:51" s="12" customFormat="1" ht="11.25">
      <c r="B171" s="209"/>
      <c r="C171" s="210"/>
      <c r="D171" s="211" t="s">
        <v>153</v>
      </c>
      <c r="E171" s="212" t="s">
        <v>1</v>
      </c>
      <c r="F171" s="213" t="s">
        <v>303</v>
      </c>
      <c r="G171" s="210"/>
      <c r="H171" s="212" t="s">
        <v>1</v>
      </c>
      <c r="I171" s="214"/>
      <c r="J171" s="210"/>
      <c r="K171" s="210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153</v>
      </c>
      <c r="AU171" s="219" t="s">
        <v>83</v>
      </c>
      <c r="AV171" s="12" t="s">
        <v>81</v>
      </c>
      <c r="AW171" s="12" t="s">
        <v>31</v>
      </c>
      <c r="AX171" s="12" t="s">
        <v>74</v>
      </c>
      <c r="AY171" s="219" t="s">
        <v>144</v>
      </c>
    </row>
    <row r="172" spans="2:51" s="13" customFormat="1" ht="11.25">
      <c r="B172" s="220"/>
      <c r="C172" s="221"/>
      <c r="D172" s="211" t="s">
        <v>153</v>
      </c>
      <c r="E172" s="222" t="s">
        <v>1</v>
      </c>
      <c r="F172" s="223" t="s">
        <v>309</v>
      </c>
      <c r="G172" s="221"/>
      <c r="H172" s="224">
        <v>3.175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153</v>
      </c>
      <c r="AU172" s="230" t="s">
        <v>83</v>
      </c>
      <c r="AV172" s="13" t="s">
        <v>83</v>
      </c>
      <c r="AW172" s="13" t="s">
        <v>31</v>
      </c>
      <c r="AX172" s="13" t="s">
        <v>74</v>
      </c>
      <c r="AY172" s="230" t="s">
        <v>144</v>
      </c>
    </row>
    <row r="173" spans="2:51" s="14" customFormat="1" ht="11.25">
      <c r="B173" s="231"/>
      <c r="C173" s="232"/>
      <c r="D173" s="211" t="s">
        <v>153</v>
      </c>
      <c r="E173" s="233" t="s">
        <v>1</v>
      </c>
      <c r="F173" s="234" t="s">
        <v>158</v>
      </c>
      <c r="G173" s="232"/>
      <c r="H173" s="235">
        <v>3.175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153</v>
      </c>
      <c r="AU173" s="241" t="s">
        <v>83</v>
      </c>
      <c r="AV173" s="14" t="s">
        <v>151</v>
      </c>
      <c r="AW173" s="14" t="s">
        <v>31</v>
      </c>
      <c r="AX173" s="14" t="s">
        <v>81</v>
      </c>
      <c r="AY173" s="241" t="s">
        <v>144</v>
      </c>
    </row>
    <row r="174" spans="2:65" s="1" customFormat="1" ht="24" customHeight="1">
      <c r="B174" s="34"/>
      <c r="C174" s="196" t="s">
        <v>223</v>
      </c>
      <c r="D174" s="196" t="s">
        <v>146</v>
      </c>
      <c r="E174" s="197" t="s">
        <v>310</v>
      </c>
      <c r="F174" s="198" t="s">
        <v>311</v>
      </c>
      <c r="G174" s="199" t="s">
        <v>261</v>
      </c>
      <c r="H174" s="200">
        <v>1.514</v>
      </c>
      <c r="I174" s="201"/>
      <c r="J174" s="202">
        <f>ROUND(I174*H174,2)</f>
        <v>0</v>
      </c>
      <c r="K174" s="198" t="s">
        <v>150</v>
      </c>
      <c r="L174" s="38"/>
      <c r="M174" s="203" t="s">
        <v>1</v>
      </c>
      <c r="N174" s="204" t="s">
        <v>39</v>
      </c>
      <c r="O174" s="66"/>
      <c r="P174" s="205">
        <f>O174*H174</f>
        <v>0</v>
      </c>
      <c r="Q174" s="205">
        <v>0</v>
      </c>
      <c r="R174" s="205">
        <f>Q174*H174</f>
        <v>0</v>
      </c>
      <c r="S174" s="205">
        <v>0</v>
      </c>
      <c r="T174" s="206">
        <f>S174*H174</f>
        <v>0</v>
      </c>
      <c r="AR174" s="207" t="s">
        <v>151</v>
      </c>
      <c r="AT174" s="207" t="s">
        <v>146</v>
      </c>
      <c r="AU174" s="207" t="s">
        <v>83</v>
      </c>
      <c r="AY174" s="17" t="s">
        <v>144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17" t="s">
        <v>81</v>
      </c>
      <c r="BK174" s="208">
        <f>ROUND(I174*H174,2)</f>
        <v>0</v>
      </c>
      <c r="BL174" s="17" t="s">
        <v>151</v>
      </c>
      <c r="BM174" s="207" t="s">
        <v>312</v>
      </c>
    </row>
    <row r="175" spans="2:51" s="12" customFormat="1" ht="22.5">
      <c r="B175" s="209"/>
      <c r="C175" s="210"/>
      <c r="D175" s="211" t="s">
        <v>153</v>
      </c>
      <c r="E175" s="212" t="s">
        <v>1</v>
      </c>
      <c r="F175" s="213" t="s">
        <v>313</v>
      </c>
      <c r="G175" s="210"/>
      <c r="H175" s="212" t="s">
        <v>1</v>
      </c>
      <c r="I175" s="214"/>
      <c r="J175" s="210"/>
      <c r="K175" s="210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153</v>
      </c>
      <c r="AU175" s="219" t="s">
        <v>83</v>
      </c>
      <c r="AV175" s="12" t="s">
        <v>81</v>
      </c>
      <c r="AW175" s="12" t="s">
        <v>31</v>
      </c>
      <c r="AX175" s="12" t="s">
        <v>74</v>
      </c>
      <c r="AY175" s="219" t="s">
        <v>144</v>
      </c>
    </row>
    <row r="176" spans="2:51" s="13" customFormat="1" ht="11.25">
      <c r="B176" s="220"/>
      <c r="C176" s="221"/>
      <c r="D176" s="211" t="s">
        <v>153</v>
      </c>
      <c r="E176" s="222" t="s">
        <v>1</v>
      </c>
      <c r="F176" s="223" t="s">
        <v>304</v>
      </c>
      <c r="G176" s="221"/>
      <c r="H176" s="224">
        <v>1.62</v>
      </c>
      <c r="I176" s="225"/>
      <c r="J176" s="221"/>
      <c r="K176" s="221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153</v>
      </c>
      <c r="AU176" s="230" t="s">
        <v>83</v>
      </c>
      <c r="AV176" s="13" t="s">
        <v>83</v>
      </c>
      <c r="AW176" s="13" t="s">
        <v>31</v>
      </c>
      <c r="AX176" s="13" t="s">
        <v>74</v>
      </c>
      <c r="AY176" s="230" t="s">
        <v>144</v>
      </c>
    </row>
    <row r="177" spans="2:51" s="13" customFormat="1" ht="11.25">
      <c r="B177" s="220"/>
      <c r="C177" s="221"/>
      <c r="D177" s="211" t="s">
        <v>153</v>
      </c>
      <c r="E177" s="222" t="s">
        <v>1</v>
      </c>
      <c r="F177" s="223" t="s">
        <v>314</v>
      </c>
      <c r="G177" s="221"/>
      <c r="H177" s="224">
        <v>-0.106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153</v>
      </c>
      <c r="AU177" s="230" t="s">
        <v>83</v>
      </c>
      <c r="AV177" s="13" t="s">
        <v>83</v>
      </c>
      <c r="AW177" s="13" t="s">
        <v>31</v>
      </c>
      <c r="AX177" s="13" t="s">
        <v>74</v>
      </c>
      <c r="AY177" s="230" t="s">
        <v>144</v>
      </c>
    </row>
    <row r="178" spans="2:51" s="14" customFormat="1" ht="11.25">
      <c r="B178" s="231"/>
      <c r="C178" s="232"/>
      <c r="D178" s="211" t="s">
        <v>153</v>
      </c>
      <c r="E178" s="233" t="s">
        <v>1</v>
      </c>
      <c r="F178" s="234" t="s">
        <v>158</v>
      </c>
      <c r="G178" s="232"/>
      <c r="H178" s="235">
        <v>1.514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AT178" s="241" t="s">
        <v>153</v>
      </c>
      <c r="AU178" s="241" t="s">
        <v>83</v>
      </c>
      <c r="AV178" s="14" t="s">
        <v>151</v>
      </c>
      <c r="AW178" s="14" t="s">
        <v>31</v>
      </c>
      <c r="AX178" s="14" t="s">
        <v>81</v>
      </c>
      <c r="AY178" s="241" t="s">
        <v>144</v>
      </c>
    </row>
    <row r="179" spans="2:65" s="1" customFormat="1" ht="16.5" customHeight="1">
      <c r="B179" s="34"/>
      <c r="C179" s="245" t="s">
        <v>231</v>
      </c>
      <c r="D179" s="245" t="s">
        <v>305</v>
      </c>
      <c r="E179" s="246" t="s">
        <v>315</v>
      </c>
      <c r="F179" s="247" t="s">
        <v>316</v>
      </c>
      <c r="G179" s="248" t="s">
        <v>211</v>
      </c>
      <c r="H179" s="249">
        <v>3.058</v>
      </c>
      <c r="I179" s="250"/>
      <c r="J179" s="251">
        <f>ROUND(I179*H179,2)</f>
        <v>0</v>
      </c>
      <c r="K179" s="247" t="s">
        <v>150</v>
      </c>
      <c r="L179" s="252"/>
      <c r="M179" s="253" t="s">
        <v>1</v>
      </c>
      <c r="N179" s="254" t="s">
        <v>39</v>
      </c>
      <c r="O179" s="66"/>
      <c r="P179" s="205">
        <f>O179*H179</f>
        <v>0</v>
      </c>
      <c r="Q179" s="205">
        <v>1</v>
      </c>
      <c r="R179" s="205">
        <f>Q179*H179</f>
        <v>3.058</v>
      </c>
      <c r="S179" s="205">
        <v>0</v>
      </c>
      <c r="T179" s="206">
        <f>S179*H179</f>
        <v>0</v>
      </c>
      <c r="AR179" s="207" t="s">
        <v>194</v>
      </c>
      <c r="AT179" s="207" t="s">
        <v>305</v>
      </c>
      <c r="AU179" s="207" t="s">
        <v>83</v>
      </c>
      <c r="AY179" s="17" t="s">
        <v>144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17" t="s">
        <v>81</v>
      </c>
      <c r="BK179" s="208">
        <f>ROUND(I179*H179,2)</f>
        <v>0</v>
      </c>
      <c r="BL179" s="17" t="s">
        <v>151</v>
      </c>
      <c r="BM179" s="207" t="s">
        <v>317</v>
      </c>
    </row>
    <row r="180" spans="2:51" s="12" customFormat="1" ht="22.5">
      <c r="B180" s="209"/>
      <c r="C180" s="210"/>
      <c r="D180" s="211" t="s">
        <v>153</v>
      </c>
      <c r="E180" s="212" t="s">
        <v>1</v>
      </c>
      <c r="F180" s="213" t="s">
        <v>313</v>
      </c>
      <c r="G180" s="210"/>
      <c r="H180" s="212" t="s">
        <v>1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153</v>
      </c>
      <c r="AU180" s="219" t="s">
        <v>83</v>
      </c>
      <c r="AV180" s="12" t="s">
        <v>81</v>
      </c>
      <c r="AW180" s="12" t="s">
        <v>31</v>
      </c>
      <c r="AX180" s="12" t="s">
        <v>74</v>
      </c>
      <c r="AY180" s="219" t="s">
        <v>144</v>
      </c>
    </row>
    <row r="181" spans="2:51" s="13" customFormat="1" ht="11.25">
      <c r="B181" s="220"/>
      <c r="C181" s="221"/>
      <c r="D181" s="211" t="s">
        <v>153</v>
      </c>
      <c r="E181" s="222" t="s">
        <v>1</v>
      </c>
      <c r="F181" s="223" t="s">
        <v>318</v>
      </c>
      <c r="G181" s="221"/>
      <c r="H181" s="224">
        <v>3.272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153</v>
      </c>
      <c r="AU181" s="230" t="s">
        <v>83</v>
      </c>
      <c r="AV181" s="13" t="s">
        <v>83</v>
      </c>
      <c r="AW181" s="13" t="s">
        <v>31</v>
      </c>
      <c r="AX181" s="13" t="s">
        <v>74</v>
      </c>
      <c r="AY181" s="230" t="s">
        <v>144</v>
      </c>
    </row>
    <row r="182" spans="2:51" s="13" customFormat="1" ht="11.25">
      <c r="B182" s="220"/>
      <c r="C182" s="221"/>
      <c r="D182" s="211" t="s">
        <v>153</v>
      </c>
      <c r="E182" s="222" t="s">
        <v>1</v>
      </c>
      <c r="F182" s="223" t="s">
        <v>319</v>
      </c>
      <c r="G182" s="221"/>
      <c r="H182" s="224">
        <v>-0.214</v>
      </c>
      <c r="I182" s="225"/>
      <c r="J182" s="221"/>
      <c r="K182" s="221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153</v>
      </c>
      <c r="AU182" s="230" t="s">
        <v>83</v>
      </c>
      <c r="AV182" s="13" t="s">
        <v>83</v>
      </c>
      <c r="AW182" s="13" t="s">
        <v>31</v>
      </c>
      <c r="AX182" s="13" t="s">
        <v>74</v>
      </c>
      <c r="AY182" s="230" t="s">
        <v>144</v>
      </c>
    </row>
    <row r="183" spans="2:51" s="14" customFormat="1" ht="11.25">
      <c r="B183" s="231"/>
      <c r="C183" s="232"/>
      <c r="D183" s="211" t="s">
        <v>153</v>
      </c>
      <c r="E183" s="233" t="s">
        <v>1</v>
      </c>
      <c r="F183" s="234" t="s">
        <v>158</v>
      </c>
      <c r="G183" s="232"/>
      <c r="H183" s="235">
        <v>3.058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153</v>
      </c>
      <c r="AU183" s="241" t="s">
        <v>83</v>
      </c>
      <c r="AV183" s="14" t="s">
        <v>151</v>
      </c>
      <c r="AW183" s="14" t="s">
        <v>31</v>
      </c>
      <c r="AX183" s="14" t="s">
        <v>81</v>
      </c>
      <c r="AY183" s="241" t="s">
        <v>144</v>
      </c>
    </row>
    <row r="184" spans="2:63" s="11" customFormat="1" ht="22.9" customHeight="1">
      <c r="B184" s="180"/>
      <c r="C184" s="181"/>
      <c r="D184" s="182" t="s">
        <v>73</v>
      </c>
      <c r="E184" s="194" t="s">
        <v>83</v>
      </c>
      <c r="F184" s="194" t="s">
        <v>320</v>
      </c>
      <c r="G184" s="181"/>
      <c r="H184" s="181"/>
      <c r="I184" s="184"/>
      <c r="J184" s="195">
        <f>BK184</f>
        <v>0</v>
      </c>
      <c r="K184" s="181"/>
      <c r="L184" s="186"/>
      <c r="M184" s="187"/>
      <c r="N184" s="188"/>
      <c r="O184" s="188"/>
      <c r="P184" s="189">
        <f>SUM(P185:P198)</f>
        <v>0</v>
      </c>
      <c r="Q184" s="188"/>
      <c r="R184" s="189">
        <f>SUM(R185:R198)</f>
        <v>0</v>
      </c>
      <c r="S184" s="188"/>
      <c r="T184" s="190">
        <f>SUM(T185:T198)</f>
        <v>0</v>
      </c>
      <c r="AR184" s="191" t="s">
        <v>81</v>
      </c>
      <c r="AT184" s="192" t="s">
        <v>73</v>
      </c>
      <c r="AU184" s="192" t="s">
        <v>81</v>
      </c>
      <c r="AY184" s="191" t="s">
        <v>144</v>
      </c>
      <c r="BK184" s="193">
        <f>SUM(BK185:BK198)</f>
        <v>0</v>
      </c>
    </row>
    <row r="185" spans="2:65" s="1" customFormat="1" ht="24" customHeight="1">
      <c r="B185" s="34"/>
      <c r="C185" s="196" t="s">
        <v>237</v>
      </c>
      <c r="D185" s="196" t="s">
        <v>146</v>
      </c>
      <c r="E185" s="197" t="s">
        <v>321</v>
      </c>
      <c r="F185" s="198" t="s">
        <v>322</v>
      </c>
      <c r="G185" s="199" t="s">
        <v>149</v>
      </c>
      <c r="H185" s="200">
        <v>210.45</v>
      </c>
      <c r="I185" s="201"/>
      <c r="J185" s="202">
        <f>ROUND(I185*H185,2)</f>
        <v>0</v>
      </c>
      <c r="K185" s="198" t="s">
        <v>150</v>
      </c>
      <c r="L185" s="38"/>
      <c r="M185" s="203" t="s">
        <v>1</v>
      </c>
      <c r="N185" s="204" t="s">
        <v>39</v>
      </c>
      <c r="O185" s="66"/>
      <c r="P185" s="205">
        <f>O185*H185</f>
        <v>0</v>
      </c>
      <c r="Q185" s="205">
        <v>0</v>
      </c>
      <c r="R185" s="205">
        <f>Q185*H185</f>
        <v>0</v>
      </c>
      <c r="S185" s="205">
        <v>0</v>
      </c>
      <c r="T185" s="206">
        <f>S185*H185</f>
        <v>0</v>
      </c>
      <c r="AR185" s="207" t="s">
        <v>151</v>
      </c>
      <c r="AT185" s="207" t="s">
        <v>146</v>
      </c>
      <c r="AU185" s="207" t="s">
        <v>83</v>
      </c>
      <c r="AY185" s="17" t="s">
        <v>144</v>
      </c>
      <c r="BE185" s="208">
        <f>IF(N185="základní",J185,0)</f>
        <v>0</v>
      </c>
      <c r="BF185" s="208">
        <f>IF(N185="snížená",J185,0)</f>
        <v>0</v>
      </c>
      <c r="BG185" s="208">
        <f>IF(N185="zákl. přenesená",J185,0)</f>
        <v>0</v>
      </c>
      <c r="BH185" s="208">
        <f>IF(N185="sníž. přenesená",J185,0)</f>
        <v>0</v>
      </c>
      <c r="BI185" s="208">
        <f>IF(N185="nulová",J185,0)</f>
        <v>0</v>
      </c>
      <c r="BJ185" s="17" t="s">
        <v>81</v>
      </c>
      <c r="BK185" s="208">
        <f>ROUND(I185*H185,2)</f>
        <v>0</v>
      </c>
      <c r="BL185" s="17" t="s">
        <v>151</v>
      </c>
      <c r="BM185" s="207" t="s">
        <v>323</v>
      </c>
    </row>
    <row r="186" spans="2:51" s="12" customFormat="1" ht="11.25">
      <c r="B186" s="209"/>
      <c r="C186" s="210"/>
      <c r="D186" s="211" t="s">
        <v>153</v>
      </c>
      <c r="E186" s="212" t="s">
        <v>1</v>
      </c>
      <c r="F186" s="213" t="s">
        <v>324</v>
      </c>
      <c r="G186" s="210"/>
      <c r="H186" s="212" t="s">
        <v>1</v>
      </c>
      <c r="I186" s="214"/>
      <c r="J186" s="210"/>
      <c r="K186" s="210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153</v>
      </c>
      <c r="AU186" s="219" t="s">
        <v>83</v>
      </c>
      <c r="AV186" s="12" t="s">
        <v>81</v>
      </c>
      <c r="AW186" s="12" t="s">
        <v>31</v>
      </c>
      <c r="AX186" s="12" t="s">
        <v>74</v>
      </c>
      <c r="AY186" s="219" t="s">
        <v>144</v>
      </c>
    </row>
    <row r="187" spans="2:51" s="13" customFormat="1" ht="11.25">
      <c r="B187" s="220"/>
      <c r="C187" s="221"/>
      <c r="D187" s="211" t="s">
        <v>153</v>
      </c>
      <c r="E187" s="222" t="s">
        <v>1</v>
      </c>
      <c r="F187" s="223" t="s">
        <v>325</v>
      </c>
      <c r="G187" s="221"/>
      <c r="H187" s="224">
        <v>162.75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153</v>
      </c>
      <c r="AU187" s="230" t="s">
        <v>83</v>
      </c>
      <c r="AV187" s="13" t="s">
        <v>83</v>
      </c>
      <c r="AW187" s="13" t="s">
        <v>31</v>
      </c>
      <c r="AX187" s="13" t="s">
        <v>74</v>
      </c>
      <c r="AY187" s="230" t="s">
        <v>144</v>
      </c>
    </row>
    <row r="188" spans="2:51" s="12" customFormat="1" ht="11.25">
      <c r="B188" s="209"/>
      <c r="C188" s="210"/>
      <c r="D188" s="211" t="s">
        <v>153</v>
      </c>
      <c r="E188" s="212" t="s">
        <v>1</v>
      </c>
      <c r="F188" s="213" t="s">
        <v>326</v>
      </c>
      <c r="G188" s="210"/>
      <c r="H188" s="212" t="s">
        <v>1</v>
      </c>
      <c r="I188" s="214"/>
      <c r="J188" s="210"/>
      <c r="K188" s="210"/>
      <c r="L188" s="215"/>
      <c r="M188" s="216"/>
      <c r="N188" s="217"/>
      <c r="O188" s="217"/>
      <c r="P188" s="217"/>
      <c r="Q188" s="217"/>
      <c r="R188" s="217"/>
      <c r="S188" s="217"/>
      <c r="T188" s="218"/>
      <c r="AT188" s="219" t="s">
        <v>153</v>
      </c>
      <c r="AU188" s="219" t="s">
        <v>83</v>
      </c>
      <c r="AV188" s="12" t="s">
        <v>81</v>
      </c>
      <c r="AW188" s="12" t="s">
        <v>31</v>
      </c>
      <c r="AX188" s="12" t="s">
        <v>74</v>
      </c>
      <c r="AY188" s="219" t="s">
        <v>144</v>
      </c>
    </row>
    <row r="189" spans="2:51" s="13" customFormat="1" ht="11.25">
      <c r="B189" s="220"/>
      <c r="C189" s="221"/>
      <c r="D189" s="211" t="s">
        <v>153</v>
      </c>
      <c r="E189" s="222" t="s">
        <v>1</v>
      </c>
      <c r="F189" s="223" t="s">
        <v>327</v>
      </c>
      <c r="G189" s="221"/>
      <c r="H189" s="224">
        <v>6.3</v>
      </c>
      <c r="I189" s="225"/>
      <c r="J189" s="221"/>
      <c r="K189" s="221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153</v>
      </c>
      <c r="AU189" s="230" t="s">
        <v>83</v>
      </c>
      <c r="AV189" s="13" t="s">
        <v>83</v>
      </c>
      <c r="AW189" s="13" t="s">
        <v>31</v>
      </c>
      <c r="AX189" s="13" t="s">
        <v>74</v>
      </c>
      <c r="AY189" s="230" t="s">
        <v>144</v>
      </c>
    </row>
    <row r="190" spans="2:51" s="12" customFormat="1" ht="11.25">
      <c r="B190" s="209"/>
      <c r="C190" s="210"/>
      <c r="D190" s="211" t="s">
        <v>153</v>
      </c>
      <c r="E190" s="212" t="s">
        <v>1</v>
      </c>
      <c r="F190" s="213" t="s">
        <v>328</v>
      </c>
      <c r="G190" s="210"/>
      <c r="H190" s="212" t="s">
        <v>1</v>
      </c>
      <c r="I190" s="214"/>
      <c r="J190" s="210"/>
      <c r="K190" s="210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153</v>
      </c>
      <c r="AU190" s="219" t="s">
        <v>83</v>
      </c>
      <c r="AV190" s="12" t="s">
        <v>81</v>
      </c>
      <c r="AW190" s="12" t="s">
        <v>31</v>
      </c>
      <c r="AX190" s="12" t="s">
        <v>74</v>
      </c>
      <c r="AY190" s="219" t="s">
        <v>144</v>
      </c>
    </row>
    <row r="191" spans="2:51" s="13" customFormat="1" ht="11.25">
      <c r="B191" s="220"/>
      <c r="C191" s="221"/>
      <c r="D191" s="211" t="s">
        <v>153</v>
      </c>
      <c r="E191" s="222" t="s">
        <v>1</v>
      </c>
      <c r="F191" s="223" t="s">
        <v>329</v>
      </c>
      <c r="G191" s="221"/>
      <c r="H191" s="224">
        <v>16.8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153</v>
      </c>
      <c r="AU191" s="230" t="s">
        <v>83</v>
      </c>
      <c r="AV191" s="13" t="s">
        <v>83</v>
      </c>
      <c r="AW191" s="13" t="s">
        <v>31</v>
      </c>
      <c r="AX191" s="13" t="s">
        <v>74</v>
      </c>
      <c r="AY191" s="230" t="s">
        <v>144</v>
      </c>
    </row>
    <row r="192" spans="2:51" s="12" customFormat="1" ht="11.25">
      <c r="B192" s="209"/>
      <c r="C192" s="210"/>
      <c r="D192" s="211" t="s">
        <v>153</v>
      </c>
      <c r="E192" s="212" t="s">
        <v>1</v>
      </c>
      <c r="F192" s="213" t="s">
        <v>330</v>
      </c>
      <c r="G192" s="210"/>
      <c r="H192" s="212" t="s">
        <v>1</v>
      </c>
      <c r="I192" s="214"/>
      <c r="J192" s="210"/>
      <c r="K192" s="210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153</v>
      </c>
      <c r="AU192" s="219" t="s">
        <v>83</v>
      </c>
      <c r="AV192" s="12" t="s">
        <v>81</v>
      </c>
      <c r="AW192" s="12" t="s">
        <v>31</v>
      </c>
      <c r="AX192" s="12" t="s">
        <v>74</v>
      </c>
      <c r="AY192" s="219" t="s">
        <v>144</v>
      </c>
    </row>
    <row r="193" spans="2:51" s="13" customFormat="1" ht="11.25">
      <c r="B193" s="220"/>
      <c r="C193" s="221"/>
      <c r="D193" s="211" t="s">
        <v>153</v>
      </c>
      <c r="E193" s="222" t="s">
        <v>1</v>
      </c>
      <c r="F193" s="223" t="s">
        <v>331</v>
      </c>
      <c r="G193" s="221"/>
      <c r="H193" s="224">
        <v>21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153</v>
      </c>
      <c r="AU193" s="230" t="s">
        <v>83</v>
      </c>
      <c r="AV193" s="13" t="s">
        <v>83</v>
      </c>
      <c r="AW193" s="13" t="s">
        <v>31</v>
      </c>
      <c r="AX193" s="13" t="s">
        <v>74</v>
      </c>
      <c r="AY193" s="230" t="s">
        <v>144</v>
      </c>
    </row>
    <row r="194" spans="2:51" s="15" customFormat="1" ht="11.25">
      <c r="B194" s="255"/>
      <c r="C194" s="256"/>
      <c r="D194" s="211" t="s">
        <v>153</v>
      </c>
      <c r="E194" s="257" t="s">
        <v>1</v>
      </c>
      <c r="F194" s="258" t="s">
        <v>332</v>
      </c>
      <c r="G194" s="256"/>
      <c r="H194" s="259">
        <v>206.85000000000002</v>
      </c>
      <c r="I194" s="260"/>
      <c r="J194" s="256"/>
      <c r="K194" s="256"/>
      <c r="L194" s="261"/>
      <c r="M194" s="262"/>
      <c r="N194" s="263"/>
      <c r="O194" s="263"/>
      <c r="P194" s="263"/>
      <c r="Q194" s="263"/>
      <c r="R194" s="263"/>
      <c r="S194" s="263"/>
      <c r="T194" s="264"/>
      <c r="AT194" s="265" t="s">
        <v>153</v>
      </c>
      <c r="AU194" s="265" t="s">
        <v>83</v>
      </c>
      <c r="AV194" s="15" t="s">
        <v>164</v>
      </c>
      <c r="AW194" s="15" t="s">
        <v>31</v>
      </c>
      <c r="AX194" s="15" t="s">
        <v>74</v>
      </c>
      <c r="AY194" s="265" t="s">
        <v>144</v>
      </c>
    </row>
    <row r="195" spans="2:51" s="12" customFormat="1" ht="11.25">
      <c r="B195" s="209"/>
      <c r="C195" s="210"/>
      <c r="D195" s="211" t="s">
        <v>153</v>
      </c>
      <c r="E195" s="212" t="s">
        <v>1</v>
      </c>
      <c r="F195" s="213" t="s">
        <v>333</v>
      </c>
      <c r="G195" s="210"/>
      <c r="H195" s="212" t="s">
        <v>1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153</v>
      </c>
      <c r="AU195" s="219" t="s">
        <v>83</v>
      </c>
      <c r="AV195" s="12" t="s">
        <v>81</v>
      </c>
      <c r="AW195" s="12" t="s">
        <v>31</v>
      </c>
      <c r="AX195" s="12" t="s">
        <v>74</v>
      </c>
      <c r="AY195" s="219" t="s">
        <v>144</v>
      </c>
    </row>
    <row r="196" spans="2:51" s="13" customFormat="1" ht="11.25">
      <c r="B196" s="220"/>
      <c r="C196" s="221"/>
      <c r="D196" s="211" t="s">
        <v>153</v>
      </c>
      <c r="E196" s="222" t="s">
        <v>1</v>
      </c>
      <c r="F196" s="223" t="s">
        <v>334</v>
      </c>
      <c r="G196" s="221"/>
      <c r="H196" s="224">
        <v>3.6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153</v>
      </c>
      <c r="AU196" s="230" t="s">
        <v>83</v>
      </c>
      <c r="AV196" s="13" t="s">
        <v>83</v>
      </c>
      <c r="AW196" s="13" t="s">
        <v>31</v>
      </c>
      <c r="AX196" s="13" t="s">
        <v>74</v>
      </c>
      <c r="AY196" s="230" t="s">
        <v>144</v>
      </c>
    </row>
    <row r="197" spans="2:51" s="15" customFormat="1" ht="11.25">
      <c r="B197" s="255"/>
      <c r="C197" s="256"/>
      <c r="D197" s="211" t="s">
        <v>153</v>
      </c>
      <c r="E197" s="257" t="s">
        <v>1</v>
      </c>
      <c r="F197" s="258" t="s">
        <v>332</v>
      </c>
      <c r="G197" s="256"/>
      <c r="H197" s="259">
        <v>3.6</v>
      </c>
      <c r="I197" s="260"/>
      <c r="J197" s="256"/>
      <c r="K197" s="256"/>
      <c r="L197" s="261"/>
      <c r="M197" s="262"/>
      <c r="N197" s="263"/>
      <c r="O197" s="263"/>
      <c r="P197" s="263"/>
      <c r="Q197" s="263"/>
      <c r="R197" s="263"/>
      <c r="S197" s="263"/>
      <c r="T197" s="264"/>
      <c r="AT197" s="265" t="s">
        <v>153</v>
      </c>
      <c r="AU197" s="265" t="s">
        <v>83</v>
      </c>
      <c r="AV197" s="15" t="s">
        <v>164</v>
      </c>
      <c r="AW197" s="15" t="s">
        <v>31</v>
      </c>
      <c r="AX197" s="15" t="s">
        <v>74</v>
      </c>
      <c r="AY197" s="265" t="s">
        <v>144</v>
      </c>
    </row>
    <row r="198" spans="2:51" s="14" customFormat="1" ht="11.25">
      <c r="B198" s="231"/>
      <c r="C198" s="232"/>
      <c r="D198" s="211" t="s">
        <v>153</v>
      </c>
      <c r="E198" s="233" t="s">
        <v>1</v>
      </c>
      <c r="F198" s="234" t="s">
        <v>158</v>
      </c>
      <c r="G198" s="232"/>
      <c r="H198" s="235">
        <v>210.45000000000002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153</v>
      </c>
      <c r="AU198" s="241" t="s">
        <v>83</v>
      </c>
      <c r="AV198" s="14" t="s">
        <v>151</v>
      </c>
      <c r="AW198" s="14" t="s">
        <v>31</v>
      </c>
      <c r="AX198" s="14" t="s">
        <v>81</v>
      </c>
      <c r="AY198" s="241" t="s">
        <v>144</v>
      </c>
    </row>
    <row r="199" spans="2:63" s="11" customFormat="1" ht="22.9" customHeight="1">
      <c r="B199" s="180"/>
      <c r="C199" s="181"/>
      <c r="D199" s="182" t="s">
        <v>73</v>
      </c>
      <c r="E199" s="194" t="s">
        <v>151</v>
      </c>
      <c r="F199" s="194" t="s">
        <v>335</v>
      </c>
      <c r="G199" s="181"/>
      <c r="H199" s="181"/>
      <c r="I199" s="184"/>
      <c r="J199" s="195">
        <f>BK199</f>
        <v>0</v>
      </c>
      <c r="K199" s="181"/>
      <c r="L199" s="186"/>
      <c r="M199" s="187"/>
      <c r="N199" s="188"/>
      <c r="O199" s="188"/>
      <c r="P199" s="189">
        <f>SUM(P200:P211)</f>
        <v>0</v>
      </c>
      <c r="Q199" s="188"/>
      <c r="R199" s="189">
        <f>SUM(R200:R211)</f>
        <v>0.6852275999999999</v>
      </c>
      <c r="S199" s="188"/>
      <c r="T199" s="190">
        <f>SUM(T200:T211)</f>
        <v>0</v>
      </c>
      <c r="AR199" s="191" t="s">
        <v>81</v>
      </c>
      <c r="AT199" s="192" t="s">
        <v>73</v>
      </c>
      <c r="AU199" s="192" t="s">
        <v>81</v>
      </c>
      <c r="AY199" s="191" t="s">
        <v>144</v>
      </c>
      <c r="BK199" s="193">
        <f>SUM(BK200:BK211)</f>
        <v>0</v>
      </c>
    </row>
    <row r="200" spans="2:65" s="1" customFormat="1" ht="16.5" customHeight="1">
      <c r="B200" s="34"/>
      <c r="C200" s="196" t="s">
        <v>8</v>
      </c>
      <c r="D200" s="196" t="s">
        <v>146</v>
      </c>
      <c r="E200" s="197" t="s">
        <v>336</v>
      </c>
      <c r="F200" s="198" t="s">
        <v>337</v>
      </c>
      <c r="G200" s="199" t="s">
        <v>261</v>
      </c>
      <c r="H200" s="200">
        <v>0.36</v>
      </c>
      <c r="I200" s="201"/>
      <c r="J200" s="202">
        <f>ROUND(I200*H200,2)</f>
        <v>0</v>
      </c>
      <c r="K200" s="198" t="s">
        <v>150</v>
      </c>
      <c r="L200" s="38"/>
      <c r="M200" s="203" t="s">
        <v>1</v>
      </c>
      <c r="N200" s="204" t="s">
        <v>39</v>
      </c>
      <c r="O200" s="66"/>
      <c r="P200" s="205">
        <f>O200*H200</f>
        <v>0</v>
      </c>
      <c r="Q200" s="205">
        <v>1.89077</v>
      </c>
      <c r="R200" s="205">
        <f>Q200*H200</f>
        <v>0.6806772</v>
      </c>
      <c r="S200" s="205">
        <v>0</v>
      </c>
      <c r="T200" s="206">
        <f>S200*H200</f>
        <v>0</v>
      </c>
      <c r="AR200" s="207" t="s">
        <v>151</v>
      </c>
      <c r="AT200" s="207" t="s">
        <v>146</v>
      </c>
      <c r="AU200" s="207" t="s">
        <v>83</v>
      </c>
      <c r="AY200" s="17" t="s">
        <v>144</v>
      </c>
      <c r="BE200" s="208">
        <f>IF(N200="základní",J200,0)</f>
        <v>0</v>
      </c>
      <c r="BF200" s="208">
        <f>IF(N200="snížená",J200,0)</f>
        <v>0</v>
      </c>
      <c r="BG200" s="208">
        <f>IF(N200="zákl. přenesená",J200,0)</f>
        <v>0</v>
      </c>
      <c r="BH200" s="208">
        <f>IF(N200="sníž. přenesená",J200,0)</f>
        <v>0</v>
      </c>
      <c r="BI200" s="208">
        <f>IF(N200="nulová",J200,0)</f>
        <v>0</v>
      </c>
      <c r="BJ200" s="17" t="s">
        <v>81</v>
      </c>
      <c r="BK200" s="208">
        <f>ROUND(I200*H200,2)</f>
        <v>0</v>
      </c>
      <c r="BL200" s="17" t="s">
        <v>151</v>
      </c>
      <c r="BM200" s="207" t="s">
        <v>338</v>
      </c>
    </row>
    <row r="201" spans="2:51" s="12" customFormat="1" ht="11.25">
      <c r="B201" s="209"/>
      <c r="C201" s="210"/>
      <c r="D201" s="211" t="s">
        <v>153</v>
      </c>
      <c r="E201" s="212" t="s">
        <v>1</v>
      </c>
      <c r="F201" s="213" t="s">
        <v>339</v>
      </c>
      <c r="G201" s="210"/>
      <c r="H201" s="212" t="s">
        <v>1</v>
      </c>
      <c r="I201" s="214"/>
      <c r="J201" s="210"/>
      <c r="K201" s="210"/>
      <c r="L201" s="215"/>
      <c r="M201" s="216"/>
      <c r="N201" s="217"/>
      <c r="O201" s="217"/>
      <c r="P201" s="217"/>
      <c r="Q201" s="217"/>
      <c r="R201" s="217"/>
      <c r="S201" s="217"/>
      <c r="T201" s="218"/>
      <c r="AT201" s="219" t="s">
        <v>153</v>
      </c>
      <c r="AU201" s="219" t="s">
        <v>83</v>
      </c>
      <c r="AV201" s="12" t="s">
        <v>81</v>
      </c>
      <c r="AW201" s="12" t="s">
        <v>31</v>
      </c>
      <c r="AX201" s="12" t="s">
        <v>74</v>
      </c>
      <c r="AY201" s="219" t="s">
        <v>144</v>
      </c>
    </row>
    <row r="202" spans="2:51" s="13" customFormat="1" ht="11.25">
      <c r="B202" s="220"/>
      <c r="C202" s="221"/>
      <c r="D202" s="211" t="s">
        <v>153</v>
      </c>
      <c r="E202" s="222" t="s">
        <v>1</v>
      </c>
      <c r="F202" s="223" t="s">
        <v>340</v>
      </c>
      <c r="G202" s="221"/>
      <c r="H202" s="224">
        <v>0.36</v>
      </c>
      <c r="I202" s="225"/>
      <c r="J202" s="221"/>
      <c r="K202" s="221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153</v>
      </c>
      <c r="AU202" s="230" t="s">
        <v>83</v>
      </c>
      <c r="AV202" s="13" t="s">
        <v>83</v>
      </c>
      <c r="AW202" s="13" t="s">
        <v>31</v>
      </c>
      <c r="AX202" s="13" t="s">
        <v>74</v>
      </c>
      <c r="AY202" s="230" t="s">
        <v>144</v>
      </c>
    </row>
    <row r="203" spans="2:51" s="14" customFormat="1" ht="11.25">
      <c r="B203" s="231"/>
      <c r="C203" s="232"/>
      <c r="D203" s="211" t="s">
        <v>153</v>
      </c>
      <c r="E203" s="233" t="s">
        <v>1</v>
      </c>
      <c r="F203" s="234" t="s">
        <v>158</v>
      </c>
      <c r="G203" s="232"/>
      <c r="H203" s="235">
        <v>0.36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153</v>
      </c>
      <c r="AU203" s="241" t="s">
        <v>83</v>
      </c>
      <c r="AV203" s="14" t="s">
        <v>151</v>
      </c>
      <c r="AW203" s="14" t="s">
        <v>31</v>
      </c>
      <c r="AX203" s="14" t="s">
        <v>81</v>
      </c>
      <c r="AY203" s="241" t="s">
        <v>144</v>
      </c>
    </row>
    <row r="204" spans="2:65" s="1" customFormat="1" ht="24" customHeight="1">
      <c r="B204" s="34"/>
      <c r="C204" s="196" t="s">
        <v>155</v>
      </c>
      <c r="D204" s="196" t="s">
        <v>146</v>
      </c>
      <c r="E204" s="197" t="s">
        <v>341</v>
      </c>
      <c r="F204" s="198" t="s">
        <v>342</v>
      </c>
      <c r="G204" s="199" t="s">
        <v>261</v>
      </c>
      <c r="H204" s="200">
        <v>0.108</v>
      </c>
      <c r="I204" s="201"/>
      <c r="J204" s="202">
        <f>ROUND(I204*H204,2)</f>
        <v>0</v>
      </c>
      <c r="K204" s="198" t="s">
        <v>1</v>
      </c>
      <c r="L204" s="38"/>
      <c r="M204" s="203" t="s">
        <v>1</v>
      </c>
      <c r="N204" s="204" t="s">
        <v>39</v>
      </c>
      <c r="O204" s="66"/>
      <c r="P204" s="205">
        <f>O204*H204</f>
        <v>0</v>
      </c>
      <c r="Q204" s="205">
        <v>0</v>
      </c>
      <c r="R204" s="205">
        <f>Q204*H204</f>
        <v>0</v>
      </c>
      <c r="S204" s="205">
        <v>0</v>
      </c>
      <c r="T204" s="206">
        <f>S204*H204</f>
        <v>0</v>
      </c>
      <c r="AR204" s="207" t="s">
        <v>151</v>
      </c>
      <c r="AT204" s="207" t="s">
        <v>146</v>
      </c>
      <c r="AU204" s="207" t="s">
        <v>83</v>
      </c>
      <c r="AY204" s="17" t="s">
        <v>144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17" t="s">
        <v>81</v>
      </c>
      <c r="BK204" s="208">
        <f>ROUND(I204*H204,2)</f>
        <v>0</v>
      </c>
      <c r="BL204" s="17" t="s">
        <v>151</v>
      </c>
      <c r="BM204" s="207" t="s">
        <v>343</v>
      </c>
    </row>
    <row r="205" spans="2:51" s="12" customFormat="1" ht="11.25">
      <c r="B205" s="209"/>
      <c r="C205" s="210"/>
      <c r="D205" s="211" t="s">
        <v>153</v>
      </c>
      <c r="E205" s="212" t="s">
        <v>1</v>
      </c>
      <c r="F205" s="213" t="s">
        <v>344</v>
      </c>
      <c r="G205" s="210"/>
      <c r="H205" s="212" t="s">
        <v>1</v>
      </c>
      <c r="I205" s="214"/>
      <c r="J205" s="210"/>
      <c r="K205" s="210"/>
      <c r="L205" s="215"/>
      <c r="M205" s="216"/>
      <c r="N205" s="217"/>
      <c r="O205" s="217"/>
      <c r="P205" s="217"/>
      <c r="Q205" s="217"/>
      <c r="R205" s="217"/>
      <c r="S205" s="217"/>
      <c r="T205" s="218"/>
      <c r="AT205" s="219" t="s">
        <v>153</v>
      </c>
      <c r="AU205" s="219" t="s">
        <v>83</v>
      </c>
      <c r="AV205" s="12" t="s">
        <v>81</v>
      </c>
      <c r="AW205" s="12" t="s">
        <v>31</v>
      </c>
      <c r="AX205" s="12" t="s">
        <v>74</v>
      </c>
      <c r="AY205" s="219" t="s">
        <v>144</v>
      </c>
    </row>
    <row r="206" spans="2:51" s="13" customFormat="1" ht="11.25">
      <c r="B206" s="220"/>
      <c r="C206" s="221"/>
      <c r="D206" s="211" t="s">
        <v>153</v>
      </c>
      <c r="E206" s="222" t="s">
        <v>1</v>
      </c>
      <c r="F206" s="223" t="s">
        <v>345</v>
      </c>
      <c r="G206" s="221"/>
      <c r="H206" s="224">
        <v>0.108</v>
      </c>
      <c r="I206" s="225"/>
      <c r="J206" s="221"/>
      <c r="K206" s="221"/>
      <c r="L206" s="226"/>
      <c r="M206" s="227"/>
      <c r="N206" s="228"/>
      <c r="O206" s="228"/>
      <c r="P206" s="228"/>
      <c r="Q206" s="228"/>
      <c r="R206" s="228"/>
      <c r="S206" s="228"/>
      <c r="T206" s="229"/>
      <c r="AT206" s="230" t="s">
        <v>153</v>
      </c>
      <c r="AU206" s="230" t="s">
        <v>83</v>
      </c>
      <c r="AV206" s="13" t="s">
        <v>83</v>
      </c>
      <c r="AW206" s="13" t="s">
        <v>31</v>
      </c>
      <c r="AX206" s="13" t="s">
        <v>74</v>
      </c>
      <c r="AY206" s="230" t="s">
        <v>144</v>
      </c>
    </row>
    <row r="207" spans="2:51" s="14" customFormat="1" ht="11.25">
      <c r="B207" s="231"/>
      <c r="C207" s="232"/>
      <c r="D207" s="211" t="s">
        <v>153</v>
      </c>
      <c r="E207" s="233" t="s">
        <v>1</v>
      </c>
      <c r="F207" s="234" t="s">
        <v>158</v>
      </c>
      <c r="G207" s="232"/>
      <c r="H207" s="235">
        <v>0.108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153</v>
      </c>
      <c r="AU207" s="241" t="s">
        <v>83</v>
      </c>
      <c r="AV207" s="14" t="s">
        <v>151</v>
      </c>
      <c r="AW207" s="14" t="s">
        <v>31</v>
      </c>
      <c r="AX207" s="14" t="s">
        <v>81</v>
      </c>
      <c r="AY207" s="241" t="s">
        <v>144</v>
      </c>
    </row>
    <row r="208" spans="2:65" s="1" customFormat="1" ht="24" customHeight="1">
      <c r="B208" s="34"/>
      <c r="C208" s="196" t="s">
        <v>247</v>
      </c>
      <c r="D208" s="196" t="s">
        <v>146</v>
      </c>
      <c r="E208" s="197" t="s">
        <v>346</v>
      </c>
      <c r="F208" s="198" t="s">
        <v>347</v>
      </c>
      <c r="G208" s="199" t="s">
        <v>149</v>
      </c>
      <c r="H208" s="200">
        <v>0.72</v>
      </c>
      <c r="I208" s="201"/>
      <c r="J208" s="202">
        <f>ROUND(I208*H208,2)</f>
        <v>0</v>
      </c>
      <c r="K208" s="198" t="s">
        <v>1</v>
      </c>
      <c r="L208" s="38"/>
      <c r="M208" s="203" t="s">
        <v>1</v>
      </c>
      <c r="N208" s="204" t="s">
        <v>39</v>
      </c>
      <c r="O208" s="66"/>
      <c r="P208" s="205">
        <f>O208*H208</f>
        <v>0</v>
      </c>
      <c r="Q208" s="205">
        <v>0.00632</v>
      </c>
      <c r="R208" s="205">
        <f>Q208*H208</f>
        <v>0.0045504</v>
      </c>
      <c r="S208" s="205">
        <v>0</v>
      </c>
      <c r="T208" s="206">
        <f>S208*H208</f>
        <v>0</v>
      </c>
      <c r="AR208" s="207" t="s">
        <v>151</v>
      </c>
      <c r="AT208" s="207" t="s">
        <v>146</v>
      </c>
      <c r="AU208" s="207" t="s">
        <v>83</v>
      </c>
      <c r="AY208" s="17" t="s">
        <v>144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17" t="s">
        <v>81</v>
      </c>
      <c r="BK208" s="208">
        <f>ROUND(I208*H208,2)</f>
        <v>0</v>
      </c>
      <c r="BL208" s="17" t="s">
        <v>151</v>
      </c>
      <c r="BM208" s="207" t="s">
        <v>348</v>
      </c>
    </row>
    <row r="209" spans="2:51" s="12" customFormat="1" ht="11.25">
      <c r="B209" s="209"/>
      <c r="C209" s="210"/>
      <c r="D209" s="211" t="s">
        <v>153</v>
      </c>
      <c r="E209" s="212" t="s">
        <v>1</v>
      </c>
      <c r="F209" s="213" t="s">
        <v>344</v>
      </c>
      <c r="G209" s="210"/>
      <c r="H209" s="212" t="s">
        <v>1</v>
      </c>
      <c r="I209" s="214"/>
      <c r="J209" s="210"/>
      <c r="K209" s="210"/>
      <c r="L209" s="215"/>
      <c r="M209" s="216"/>
      <c r="N209" s="217"/>
      <c r="O209" s="217"/>
      <c r="P209" s="217"/>
      <c r="Q209" s="217"/>
      <c r="R209" s="217"/>
      <c r="S209" s="217"/>
      <c r="T209" s="218"/>
      <c r="AT209" s="219" t="s">
        <v>153</v>
      </c>
      <c r="AU209" s="219" t="s">
        <v>83</v>
      </c>
      <c r="AV209" s="12" t="s">
        <v>81</v>
      </c>
      <c r="AW209" s="12" t="s">
        <v>31</v>
      </c>
      <c r="AX209" s="12" t="s">
        <v>74</v>
      </c>
      <c r="AY209" s="219" t="s">
        <v>144</v>
      </c>
    </row>
    <row r="210" spans="2:51" s="13" customFormat="1" ht="11.25">
      <c r="B210" s="220"/>
      <c r="C210" s="221"/>
      <c r="D210" s="211" t="s">
        <v>153</v>
      </c>
      <c r="E210" s="222" t="s">
        <v>1</v>
      </c>
      <c r="F210" s="223" t="s">
        <v>349</v>
      </c>
      <c r="G210" s="221"/>
      <c r="H210" s="224">
        <v>0.72</v>
      </c>
      <c r="I210" s="225"/>
      <c r="J210" s="221"/>
      <c r="K210" s="221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153</v>
      </c>
      <c r="AU210" s="230" t="s">
        <v>83</v>
      </c>
      <c r="AV210" s="13" t="s">
        <v>83</v>
      </c>
      <c r="AW210" s="13" t="s">
        <v>31</v>
      </c>
      <c r="AX210" s="13" t="s">
        <v>74</v>
      </c>
      <c r="AY210" s="230" t="s">
        <v>144</v>
      </c>
    </row>
    <row r="211" spans="2:51" s="14" customFormat="1" ht="11.25">
      <c r="B211" s="231"/>
      <c r="C211" s="232"/>
      <c r="D211" s="211" t="s">
        <v>153</v>
      </c>
      <c r="E211" s="233" t="s">
        <v>1</v>
      </c>
      <c r="F211" s="234" t="s">
        <v>158</v>
      </c>
      <c r="G211" s="232"/>
      <c r="H211" s="235">
        <v>0.72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153</v>
      </c>
      <c r="AU211" s="241" t="s">
        <v>83</v>
      </c>
      <c r="AV211" s="14" t="s">
        <v>151</v>
      </c>
      <c r="AW211" s="14" t="s">
        <v>31</v>
      </c>
      <c r="AX211" s="14" t="s">
        <v>81</v>
      </c>
      <c r="AY211" s="241" t="s">
        <v>144</v>
      </c>
    </row>
    <row r="212" spans="2:63" s="11" customFormat="1" ht="22.9" customHeight="1">
      <c r="B212" s="180"/>
      <c r="C212" s="181"/>
      <c r="D212" s="182" t="s">
        <v>73</v>
      </c>
      <c r="E212" s="194" t="s">
        <v>175</v>
      </c>
      <c r="F212" s="194" t="s">
        <v>350</v>
      </c>
      <c r="G212" s="181"/>
      <c r="H212" s="181"/>
      <c r="I212" s="184"/>
      <c r="J212" s="195">
        <f>BK212</f>
        <v>0</v>
      </c>
      <c r="K212" s="181"/>
      <c r="L212" s="186"/>
      <c r="M212" s="187"/>
      <c r="N212" s="188"/>
      <c r="O212" s="188"/>
      <c r="P212" s="189">
        <f>SUM(P213:P248)</f>
        <v>0</v>
      </c>
      <c r="Q212" s="188"/>
      <c r="R212" s="189">
        <f>SUM(R213:R248)</f>
        <v>45.38633000000001</v>
      </c>
      <c r="S212" s="188"/>
      <c r="T212" s="190">
        <f>SUM(T213:T248)</f>
        <v>0</v>
      </c>
      <c r="AR212" s="191" t="s">
        <v>81</v>
      </c>
      <c r="AT212" s="192" t="s">
        <v>73</v>
      </c>
      <c r="AU212" s="192" t="s">
        <v>81</v>
      </c>
      <c r="AY212" s="191" t="s">
        <v>144</v>
      </c>
      <c r="BK212" s="193">
        <f>SUM(BK213:BK248)</f>
        <v>0</v>
      </c>
    </row>
    <row r="213" spans="2:65" s="1" customFormat="1" ht="16.5" customHeight="1">
      <c r="B213" s="34"/>
      <c r="C213" s="196" t="s">
        <v>351</v>
      </c>
      <c r="D213" s="196" t="s">
        <v>146</v>
      </c>
      <c r="E213" s="197" t="s">
        <v>352</v>
      </c>
      <c r="F213" s="198" t="s">
        <v>353</v>
      </c>
      <c r="G213" s="199" t="s">
        <v>149</v>
      </c>
      <c r="H213" s="200">
        <v>206.85</v>
      </c>
      <c r="I213" s="201"/>
      <c r="J213" s="202">
        <f>ROUND(I213*H213,2)</f>
        <v>0</v>
      </c>
      <c r="K213" s="198" t="s">
        <v>191</v>
      </c>
      <c r="L213" s="38"/>
      <c r="M213" s="203" t="s">
        <v>1</v>
      </c>
      <c r="N213" s="204" t="s">
        <v>39</v>
      </c>
      <c r="O213" s="66"/>
      <c r="P213" s="205">
        <f>O213*H213</f>
        <v>0</v>
      </c>
      <c r="Q213" s="205">
        <v>0</v>
      </c>
      <c r="R213" s="205">
        <f>Q213*H213</f>
        <v>0</v>
      </c>
      <c r="S213" s="205">
        <v>0</v>
      </c>
      <c r="T213" s="206">
        <f>S213*H213</f>
        <v>0</v>
      </c>
      <c r="AR213" s="207" t="s">
        <v>151</v>
      </c>
      <c r="AT213" s="207" t="s">
        <v>146</v>
      </c>
      <c r="AU213" s="207" t="s">
        <v>83</v>
      </c>
      <c r="AY213" s="17" t="s">
        <v>144</v>
      </c>
      <c r="BE213" s="208">
        <f>IF(N213="základní",J213,0)</f>
        <v>0</v>
      </c>
      <c r="BF213" s="208">
        <f>IF(N213="snížená",J213,0)</f>
        <v>0</v>
      </c>
      <c r="BG213" s="208">
        <f>IF(N213="zákl. přenesená",J213,0)</f>
        <v>0</v>
      </c>
      <c r="BH213" s="208">
        <f>IF(N213="sníž. přenesená",J213,0)</f>
        <v>0</v>
      </c>
      <c r="BI213" s="208">
        <f>IF(N213="nulová",J213,0)</f>
        <v>0</v>
      </c>
      <c r="BJ213" s="17" t="s">
        <v>81</v>
      </c>
      <c r="BK213" s="208">
        <f>ROUND(I213*H213,2)</f>
        <v>0</v>
      </c>
      <c r="BL213" s="17" t="s">
        <v>151</v>
      </c>
      <c r="BM213" s="207" t="s">
        <v>354</v>
      </c>
    </row>
    <row r="214" spans="2:51" s="12" customFormat="1" ht="11.25">
      <c r="B214" s="209"/>
      <c r="C214" s="210"/>
      <c r="D214" s="211" t="s">
        <v>153</v>
      </c>
      <c r="E214" s="212" t="s">
        <v>1</v>
      </c>
      <c r="F214" s="213" t="s">
        <v>355</v>
      </c>
      <c r="G214" s="210"/>
      <c r="H214" s="212" t="s">
        <v>1</v>
      </c>
      <c r="I214" s="214"/>
      <c r="J214" s="210"/>
      <c r="K214" s="210"/>
      <c r="L214" s="215"/>
      <c r="M214" s="216"/>
      <c r="N214" s="217"/>
      <c r="O214" s="217"/>
      <c r="P214" s="217"/>
      <c r="Q214" s="217"/>
      <c r="R214" s="217"/>
      <c r="S214" s="217"/>
      <c r="T214" s="218"/>
      <c r="AT214" s="219" t="s">
        <v>153</v>
      </c>
      <c r="AU214" s="219" t="s">
        <v>83</v>
      </c>
      <c r="AV214" s="12" t="s">
        <v>81</v>
      </c>
      <c r="AW214" s="12" t="s">
        <v>31</v>
      </c>
      <c r="AX214" s="12" t="s">
        <v>74</v>
      </c>
      <c r="AY214" s="219" t="s">
        <v>144</v>
      </c>
    </row>
    <row r="215" spans="2:51" s="13" customFormat="1" ht="11.25">
      <c r="B215" s="220"/>
      <c r="C215" s="221"/>
      <c r="D215" s="211" t="s">
        <v>153</v>
      </c>
      <c r="E215" s="222" t="s">
        <v>1</v>
      </c>
      <c r="F215" s="223" t="s">
        <v>325</v>
      </c>
      <c r="G215" s="221"/>
      <c r="H215" s="224">
        <v>162.75</v>
      </c>
      <c r="I215" s="225"/>
      <c r="J215" s="221"/>
      <c r="K215" s="221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153</v>
      </c>
      <c r="AU215" s="230" t="s">
        <v>83</v>
      </c>
      <c r="AV215" s="13" t="s">
        <v>83</v>
      </c>
      <c r="AW215" s="13" t="s">
        <v>31</v>
      </c>
      <c r="AX215" s="13" t="s">
        <v>74</v>
      </c>
      <c r="AY215" s="230" t="s">
        <v>144</v>
      </c>
    </row>
    <row r="216" spans="2:51" s="12" customFormat="1" ht="11.25">
      <c r="B216" s="209"/>
      <c r="C216" s="210"/>
      <c r="D216" s="211" t="s">
        <v>153</v>
      </c>
      <c r="E216" s="212" t="s">
        <v>1</v>
      </c>
      <c r="F216" s="213" t="s">
        <v>356</v>
      </c>
      <c r="G216" s="210"/>
      <c r="H216" s="212" t="s">
        <v>1</v>
      </c>
      <c r="I216" s="214"/>
      <c r="J216" s="210"/>
      <c r="K216" s="210"/>
      <c r="L216" s="215"/>
      <c r="M216" s="216"/>
      <c r="N216" s="217"/>
      <c r="O216" s="217"/>
      <c r="P216" s="217"/>
      <c r="Q216" s="217"/>
      <c r="R216" s="217"/>
      <c r="S216" s="217"/>
      <c r="T216" s="218"/>
      <c r="AT216" s="219" t="s">
        <v>153</v>
      </c>
      <c r="AU216" s="219" t="s">
        <v>83</v>
      </c>
      <c r="AV216" s="12" t="s">
        <v>81</v>
      </c>
      <c r="AW216" s="12" t="s">
        <v>31</v>
      </c>
      <c r="AX216" s="12" t="s">
        <v>74</v>
      </c>
      <c r="AY216" s="219" t="s">
        <v>144</v>
      </c>
    </row>
    <row r="217" spans="2:51" s="13" customFormat="1" ht="11.25">
      <c r="B217" s="220"/>
      <c r="C217" s="221"/>
      <c r="D217" s="211" t="s">
        <v>153</v>
      </c>
      <c r="E217" s="222" t="s">
        <v>1</v>
      </c>
      <c r="F217" s="223" t="s">
        <v>327</v>
      </c>
      <c r="G217" s="221"/>
      <c r="H217" s="224">
        <v>6.3</v>
      </c>
      <c r="I217" s="225"/>
      <c r="J217" s="221"/>
      <c r="K217" s="221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153</v>
      </c>
      <c r="AU217" s="230" t="s">
        <v>83</v>
      </c>
      <c r="AV217" s="13" t="s">
        <v>83</v>
      </c>
      <c r="AW217" s="13" t="s">
        <v>31</v>
      </c>
      <c r="AX217" s="13" t="s">
        <v>74</v>
      </c>
      <c r="AY217" s="230" t="s">
        <v>144</v>
      </c>
    </row>
    <row r="218" spans="2:51" s="12" customFormat="1" ht="11.25">
      <c r="B218" s="209"/>
      <c r="C218" s="210"/>
      <c r="D218" s="211" t="s">
        <v>153</v>
      </c>
      <c r="E218" s="212" t="s">
        <v>1</v>
      </c>
      <c r="F218" s="213" t="s">
        <v>357</v>
      </c>
      <c r="G218" s="210"/>
      <c r="H218" s="212" t="s">
        <v>1</v>
      </c>
      <c r="I218" s="214"/>
      <c r="J218" s="210"/>
      <c r="K218" s="210"/>
      <c r="L218" s="215"/>
      <c r="M218" s="216"/>
      <c r="N218" s="217"/>
      <c r="O218" s="217"/>
      <c r="P218" s="217"/>
      <c r="Q218" s="217"/>
      <c r="R218" s="217"/>
      <c r="S218" s="217"/>
      <c r="T218" s="218"/>
      <c r="AT218" s="219" t="s">
        <v>153</v>
      </c>
      <c r="AU218" s="219" t="s">
        <v>83</v>
      </c>
      <c r="AV218" s="12" t="s">
        <v>81</v>
      </c>
      <c r="AW218" s="12" t="s">
        <v>31</v>
      </c>
      <c r="AX218" s="12" t="s">
        <v>74</v>
      </c>
      <c r="AY218" s="219" t="s">
        <v>144</v>
      </c>
    </row>
    <row r="219" spans="2:51" s="13" customFormat="1" ht="11.25">
      <c r="B219" s="220"/>
      <c r="C219" s="221"/>
      <c r="D219" s="211" t="s">
        <v>153</v>
      </c>
      <c r="E219" s="222" t="s">
        <v>1</v>
      </c>
      <c r="F219" s="223" t="s">
        <v>329</v>
      </c>
      <c r="G219" s="221"/>
      <c r="H219" s="224">
        <v>16.8</v>
      </c>
      <c r="I219" s="225"/>
      <c r="J219" s="221"/>
      <c r="K219" s="221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153</v>
      </c>
      <c r="AU219" s="230" t="s">
        <v>83</v>
      </c>
      <c r="AV219" s="13" t="s">
        <v>83</v>
      </c>
      <c r="AW219" s="13" t="s">
        <v>31</v>
      </c>
      <c r="AX219" s="13" t="s">
        <v>74</v>
      </c>
      <c r="AY219" s="230" t="s">
        <v>144</v>
      </c>
    </row>
    <row r="220" spans="2:51" s="12" customFormat="1" ht="11.25">
      <c r="B220" s="209"/>
      <c r="C220" s="210"/>
      <c r="D220" s="211" t="s">
        <v>153</v>
      </c>
      <c r="E220" s="212" t="s">
        <v>1</v>
      </c>
      <c r="F220" s="213" t="s">
        <v>358</v>
      </c>
      <c r="G220" s="210"/>
      <c r="H220" s="212" t="s">
        <v>1</v>
      </c>
      <c r="I220" s="214"/>
      <c r="J220" s="210"/>
      <c r="K220" s="210"/>
      <c r="L220" s="215"/>
      <c r="M220" s="216"/>
      <c r="N220" s="217"/>
      <c r="O220" s="217"/>
      <c r="P220" s="217"/>
      <c r="Q220" s="217"/>
      <c r="R220" s="217"/>
      <c r="S220" s="217"/>
      <c r="T220" s="218"/>
      <c r="AT220" s="219" t="s">
        <v>153</v>
      </c>
      <c r="AU220" s="219" t="s">
        <v>83</v>
      </c>
      <c r="AV220" s="12" t="s">
        <v>81</v>
      </c>
      <c r="AW220" s="12" t="s">
        <v>31</v>
      </c>
      <c r="AX220" s="12" t="s">
        <v>74</v>
      </c>
      <c r="AY220" s="219" t="s">
        <v>144</v>
      </c>
    </row>
    <row r="221" spans="2:51" s="13" customFormat="1" ht="11.25">
      <c r="B221" s="220"/>
      <c r="C221" s="221"/>
      <c r="D221" s="211" t="s">
        <v>153</v>
      </c>
      <c r="E221" s="222" t="s">
        <v>1</v>
      </c>
      <c r="F221" s="223" t="s">
        <v>331</v>
      </c>
      <c r="G221" s="221"/>
      <c r="H221" s="224">
        <v>21</v>
      </c>
      <c r="I221" s="225"/>
      <c r="J221" s="221"/>
      <c r="K221" s="221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153</v>
      </c>
      <c r="AU221" s="230" t="s">
        <v>83</v>
      </c>
      <c r="AV221" s="13" t="s">
        <v>83</v>
      </c>
      <c r="AW221" s="13" t="s">
        <v>31</v>
      </c>
      <c r="AX221" s="13" t="s">
        <v>74</v>
      </c>
      <c r="AY221" s="230" t="s">
        <v>144</v>
      </c>
    </row>
    <row r="222" spans="2:51" s="14" customFormat="1" ht="11.25">
      <c r="B222" s="231"/>
      <c r="C222" s="232"/>
      <c r="D222" s="211" t="s">
        <v>153</v>
      </c>
      <c r="E222" s="233" t="s">
        <v>1</v>
      </c>
      <c r="F222" s="234" t="s">
        <v>158</v>
      </c>
      <c r="G222" s="232"/>
      <c r="H222" s="235">
        <v>206.85000000000002</v>
      </c>
      <c r="I222" s="236"/>
      <c r="J222" s="232"/>
      <c r="K222" s="232"/>
      <c r="L222" s="237"/>
      <c r="M222" s="238"/>
      <c r="N222" s="239"/>
      <c r="O222" s="239"/>
      <c r="P222" s="239"/>
      <c r="Q222" s="239"/>
      <c r="R222" s="239"/>
      <c r="S222" s="239"/>
      <c r="T222" s="240"/>
      <c r="AT222" s="241" t="s">
        <v>153</v>
      </c>
      <c r="AU222" s="241" t="s">
        <v>83</v>
      </c>
      <c r="AV222" s="14" t="s">
        <v>151</v>
      </c>
      <c r="AW222" s="14" t="s">
        <v>31</v>
      </c>
      <c r="AX222" s="14" t="s">
        <v>81</v>
      </c>
      <c r="AY222" s="241" t="s">
        <v>144</v>
      </c>
    </row>
    <row r="223" spans="2:65" s="1" customFormat="1" ht="24" customHeight="1">
      <c r="B223" s="34"/>
      <c r="C223" s="196" t="s">
        <v>359</v>
      </c>
      <c r="D223" s="196" t="s">
        <v>146</v>
      </c>
      <c r="E223" s="197" t="s">
        <v>360</v>
      </c>
      <c r="F223" s="198" t="s">
        <v>361</v>
      </c>
      <c r="G223" s="199" t="s">
        <v>149</v>
      </c>
      <c r="H223" s="200">
        <v>155</v>
      </c>
      <c r="I223" s="201"/>
      <c r="J223" s="202">
        <f>ROUND(I223*H223,2)</f>
        <v>0</v>
      </c>
      <c r="K223" s="198" t="s">
        <v>150</v>
      </c>
      <c r="L223" s="38"/>
      <c r="M223" s="203" t="s">
        <v>1</v>
      </c>
      <c r="N223" s="204" t="s">
        <v>39</v>
      </c>
      <c r="O223" s="66"/>
      <c r="P223" s="205">
        <f>O223*H223</f>
        <v>0</v>
      </c>
      <c r="Q223" s="205">
        <v>0.08425</v>
      </c>
      <c r="R223" s="205">
        <f>Q223*H223</f>
        <v>13.058750000000002</v>
      </c>
      <c r="S223" s="205">
        <v>0</v>
      </c>
      <c r="T223" s="206">
        <f>S223*H223</f>
        <v>0</v>
      </c>
      <c r="AR223" s="207" t="s">
        <v>151</v>
      </c>
      <c r="AT223" s="207" t="s">
        <v>146</v>
      </c>
      <c r="AU223" s="207" t="s">
        <v>83</v>
      </c>
      <c r="AY223" s="17" t="s">
        <v>144</v>
      </c>
      <c r="BE223" s="208">
        <f>IF(N223="základní",J223,0)</f>
        <v>0</v>
      </c>
      <c r="BF223" s="208">
        <f>IF(N223="snížená",J223,0)</f>
        <v>0</v>
      </c>
      <c r="BG223" s="208">
        <f>IF(N223="zákl. přenesená",J223,0)</f>
        <v>0</v>
      </c>
      <c r="BH223" s="208">
        <f>IF(N223="sníž. přenesená",J223,0)</f>
        <v>0</v>
      </c>
      <c r="BI223" s="208">
        <f>IF(N223="nulová",J223,0)</f>
        <v>0</v>
      </c>
      <c r="BJ223" s="17" t="s">
        <v>81</v>
      </c>
      <c r="BK223" s="208">
        <f>ROUND(I223*H223,2)</f>
        <v>0</v>
      </c>
      <c r="BL223" s="17" t="s">
        <v>151</v>
      </c>
      <c r="BM223" s="207" t="s">
        <v>362</v>
      </c>
    </row>
    <row r="224" spans="2:51" s="12" customFormat="1" ht="11.25">
      <c r="B224" s="209"/>
      <c r="C224" s="210"/>
      <c r="D224" s="211" t="s">
        <v>153</v>
      </c>
      <c r="E224" s="212" t="s">
        <v>1</v>
      </c>
      <c r="F224" s="213" t="s">
        <v>324</v>
      </c>
      <c r="G224" s="210"/>
      <c r="H224" s="212" t="s">
        <v>1</v>
      </c>
      <c r="I224" s="214"/>
      <c r="J224" s="210"/>
      <c r="K224" s="210"/>
      <c r="L224" s="215"/>
      <c r="M224" s="216"/>
      <c r="N224" s="217"/>
      <c r="O224" s="217"/>
      <c r="P224" s="217"/>
      <c r="Q224" s="217"/>
      <c r="R224" s="217"/>
      <c r="S224" s="217"/>
      <c r="T224" s="218"/>
      <c r="AT224" s="219" t="s">
        <v>153</v>
      </c>
      <c r="AU224" s="219" t="s">
        <v>83</v>
      </c>
      <c r="AV224" s="12" t="s">
        <v>81</v>
      </c>
      <c r="AW224" s="12" t="s">
        <v>31</v>
      </c>
      <c r="AX224" s="12" t="s">
        <v>74</v>
      </c>
      <c r="AY224" s="219" t="s">
        <v>144</v>
      </c>
    </row>
    <row r="225" spans="2:51" s="13" customFormat="1" ht="11.25">
      <c r="B225" s="220"/>
      <c r="C225" s="221"/>
      <c r="D225" s="211" t="s">
        <v>153</v>
      </c>
      <c r="E225" s="222" t="s">
        <v>1</v>
      </c>
      <c r="F225" s="223" t="s">
        <v>363</v>
      </c>
      <c r="G225" s="221"/>
      <c r="H225" s="224">
        <v>155</v>
      </c>
      <c r="I225" s="225"/>
      <c r="J225" s="221"/>
      <c r="K225" s="221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153</v>
      </c>
      <c r="AU225" s="230" t="s">
        <v>83</v>
      </c>
      <c r="AV225" s="13" t="s">
        <v>83</v>
      </c>
      <c r="AW225" s="13" t="s">
        <v>31</v>
      </c>
      <c r="AX225" s="13" t="s">
        <v>74</v>
      </c>
      <c r="AY225" s="230" t="s">
        <v>144</v>
      </c>
    </row>
    <row r="226" spans="2:51" s="14" customFormat="1" ht="11.25">
      <c r="B226" s="231"/>
      <c r="C226" s="232"/>
      <c r="D226" s="211" t="s">
        <v>153</v>
      </c>
      <c r="E226" s="233" t="s">
        <v>1</v>
      </c>
      <c r="F226" s="234" t="s">
        <v>158</v>
      </c>
      <c r="G226" s="232"/>
      <c r="H226" s="235">
        <v>155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153</v>
      </c>
      <c r="AU226" s="241" t="s">
        <v>83</v>
      </c>
      <c r="AV226" s="14" t="s">
        <v>151</v>
      </c>
      <c r="AW226" s="14" t="s">
        <v>31</v>
      </c>
      <c r="AX226" s="14" t="s">
        <v>81</v>
      </c>
      <c r="AY226" s="241" t="s">
        <v>144</v>
      </c>
    </row>
    <row r="227" spans="2:65" s="1" customFormat="1" ht="16.5" customHeight="1">
      <c r="B227" s="34"/>
      <c r="C227" s="245" t="s">
        <v>156</v>
      </c>
      <c r="D227" s="245" t="s">
        <v>305</v>
      </c>
      <c r="E227" s="246" t="s">
        <v>364</v>
      </c>
      <c r="F227" s="247" t="s">
        <v>365</v>
      </c>
      <c r="G227" s="248" t="s">
        <v>149</v>
      </c>
      <c r="H227" s="249">
        <v>158.1</v>
      </c>
      <c r="I227" s="250"/>
      <c r="J227" s="251">
        <f>ROUND(I227*H227,2)</f>
        <v>0</v>
      </c>
      <c r="K227" s="247" t="s">
        <v>191</v>
      </c>
      <c r="L227" s="252"/>
      <c r="M227" s="253" t="s">
        <v>1</v>
      </c>
      <c r="N227" s="254" t="s">
        <v>39</v>
      </c>
      <c r="O227" s="66"/>
      <c r="P227" s="205">
        <f>O227*H227</f>
        <v>0</v>
      </c>
      <c r="Q227" s="205">
        <v>0.131</v>
      </c>
      <c r="R227" s="205">
        <f>Q227*H227</f>
        <v>20.711100000000002</v>
      </c>
      <c r="S227" s="205">
        <v>0</v>
      </c>
      <c r="T227" s="206">
        <f>S227*H227</f>
        <v>0</v>
      </c>
      <c r="AR227" s="207" t="s">
        <v>194</v>
      </c>
      <c r="AT227" s="207" t="s">
        <v>305</v>
      </c>
      <c r="AU227" s="207" t="s">
        <v>83</v>
      </c>
      <c r="AY227" s="17" t="s">
        <v>144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17" t="s">
        <v>81</v>
      </c>
      <c r="BK227" s="208">
        <f>ROUND(I227*H227,2)</f>
        <v>0</v>
      </c>
      <c r="BL227" s="17" t="s">
        <v>151</v>
      </c>
      <c r="BM227" s="207" t="s">
        <v>366</v>
      </c>
    </row>
    <row r="228" spans="2:51" s="12" customFormat="1" ht="11.25">
      <c r="B228" s="209"/>
      <c r="C228" s="210"/>
      <c r="D228" s="211" t="s">
        <v>153</v>
      </c>
      <c r="E228" s="212" t="s">
        <v>1</v>
      </c>
      <c r="F228" s="213" t="s">
        <v>324</v>
      </c>
      <c r="G228" s="210"/>
      <c r="H228" s="212" t="s">
        <v>1</v>
      </c>
      <c r="I228" s="214"/>
      <c r="J228" s="210"/>
      <c r="K228" s="210"/>
      <c r="L228" s="215"/>
      <c r="M228" s="216"/>
      <c r="N228" s="217"/>
      <c r="O228" s="217"/>
      <c r="P228" s="217"/>
      <c r="Q228" s="217"/>
      <c r="R228" s="217"/>
      <c r="S228" s="217"/>
      <c r="T228" s="218"/>
      <c r="AT228" s="219" t="s">
        <v>153</v>
      </c>
      <c r="AU228" s="219" t="s">
        <v>83</v>
      </c>
      <c r="AV228" s="12" t="s">
        <v>81</v>
      </c>
      <c r="AW228" s="12" t="s">
        <v>31</v>
      </c>
      <c r="AX228" s="12" t="s">
        <v>74</v>
      </c>
      <c r="AY228" s="219" t="s">
        <v>144</v>
      </c>
    </row>
    <row r="229" spans="2:51" s="13" customFormat="1" ht="11.25">
      <c r="B229" s="220"/>
      <c r="C229" s="221"/>
      <c r="D229" s="211" t="s">
        <v>153</v>
      </c>
      <c r="E229" s="222" t="s">
        <v>1</v>
      </c>
      <c r="F229" s="223" t="s">
        <v>367</v>
      </c>
      <c r="G229" s="221"/>
      <c r="H229" s="224">
        <v>158.1</v>
      </c>
      <c r="I229" s="225"/>
      <c r="J229" s="221"/>
      <c r="K229" s="221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153</v>
      </c>
      <c r="AU229" s="230" t="s">
        <v>83</v>
      </c>
      <c r="AV229" s="13" t="s">
        <v>83</v>
      </c>
      <c r="AW229" s="13" t="s">
        <v>31</v>
      </c>
      <c r="AX229" s="13" t="s">
        <v>74</v>
      </c>
      <c r="AY229" s="230" t="s">
        <v>144</v>
      </c>
    </row>
    <row r="230" spans="2:51" s="14" customFormat="1" ht="11.25">
      <c r="B230" s="231"/>
      <c r="C230" s="232"/>
      <c r="D230" s="211" t="s">
        <v>153</v>
      </c>
      <c r="E230" s="233" t="s">
        <v>1</v>
      </c>
      <c r="F230" s="234" t="s">
        <v>158</v>
      </c>
      <c r="G230" s="232"/>
      <c r="H230" s="235">
        <v>158.1</v>
      </c>
      <c r="I230" s="236"/>
      <c r="J230" s="232"/>
      <c r="K230" s="232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153</v>
      </c>
      <c r="AU230" s="241" t="s">
        <v>83</v>
      </c>
      <c r="AV230" s="14" t="s">
        <v>151</v>
      </c>
      <c r="AW230" s="14" t="s">
        <v>31</v>
      </c>
      <c r="AX230" s="14" t="s">
        <v>81</v>
      </c>
      <c r="AY230" s="241" t="s">
        <v>144</v>
      </c>
    </row>
    <row r="231" spans="2:65" s="1" customFormat="1" ht="24" customHeight="1">
      <c r="B231" s="34"/>
      <c r="C231" s="196" t="s">
        <v>7</v>
      </c>
      <c r="D231" s="196" t="s">
        <v>146</v>
      </c>
      <c r="E231" s="197" t="s">
        <v>368</v>
      </c>
      <c r="F231" s="198" t="s">
        <v>369</v>
      </c>
      <c r="G231" s="199" t="s">
        <v>149</v>
      </c>
      <c r="H231" s="200">
        <v>42</v>
      </c>
      <c r="I231" s="201"/>
      <c r="J231" s="202">
        <f>ROUND(I231*H231,2)</f>
        <v>0</v>
      </c>
      <c r="K231" s="198" t="s">
        <v>191</v>
      </c>
      <c r="L231" s="38"/>
      <c r="M231" s="203" t="s">
        <v>1</v>
      </c>
      <c r="N231" s="204" t="s">
        <v>39</v>
      </c>
      <c r="O231" s="66"/>
      <c r="P231" s="205">
        <f>O231*H231</f>
        <v>0</v>
      </c>
      <c r="Q231" s="205">
        <v>0.10362</v>
      </c>
      <c r="R231" s="205">
        <f>Q231*H231</f>
        <v>4.352040000000001</v>
      </c>
      <c r="S231" s="205">
        <v>0</v>
      </c>
      <c r="T231" s="206">
        <f>S231*H231</f>
        <v>0</v>
      </c>
      <c r="AR231" s="207" t="s">
        <v>151</v>
      </c>
      <c r="AT231" s="207" t="s">
        <v>146</v>
      </c>
      <c r="AU231" s="207" t="s">
        <v>83</v>
      </c>
      <c r="AY231" s="17" t="s">
        <v>144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7" t="s">
        <v>81</v>
      </c>
      <c r="BK231" s="208">
        <f>ROUND(I231*H231,2)</f>
        <v>0</v>
      </c>
      <c r="BL231" s="17" t="s">
        <v>151</v>
      </c>
      <c r="BM231" s="207" t="s">
        <v>370</v>
      </c>
    </row>
    <row r="232" spans="2:51" s="12" customFormat="1" ht="11.25">
      <c r="B232" s="209"/>
      <c r="C232" s="210"/>
      <c r="D232" s="211" t="s">
        <v>153</v>
      </c>
      <c r="E232" s="212" t="s">
        <v>1</v>
      </c>
      <c r="F232" s="213" t="s">
        <v>371</v>
      </c>
      <c r="G232" s="210"/>
      <c r="H232" s="212" t="s">
        <v>1</v>
      </c>
      <c r="I232" s="214"/>
      <c r="J232" s="210"/>
      <c r="K232" s="210"/>
      <c r="L232" s="215"/>
      <c r="M232" s="216"/>
      <c r="N232" s="217"/>
      <c r="O232" s="217"/>
      <c r="P232" s="217"/>
      <c r="Q232" s="217"/>
      <c r="R232" s="217"/>
      <c r="S232" s="217"/>
      <c r="T232" s="218"/>
      <c r="AT232" s="219" t="s">
        <v>153</v>
      </c>
      <c r="AU232" s="219" t="s">
        <v>83</v>
      </c>
      <c r="AV232" s="12" t="s">
        <v>81</v>
      </c>
      <c r="AW232" s="12" t="s">
        <v>31</v>
      </c>
      <c r="AX232" s="12" t="s">
        <v>74</v>
      </c>
      <c r="AY232" s="219" t="s">
        <v>144</v>
      </c>
    </row>
    <row r="233" spans="2:51" s="13" customFormat="1" ht="11.25">
      <c r="B233" s="220"/>
      <c r="C233" s="221"/>
      <c r="D233" s="211" t="s">
        <v>153</v>
      </c>
      <c r="E233" s="222" t="s">
        <v>1</v>
      </c>
      <c r="F233" s="223" t="s">
        <v>182</v>
      </c>
      <c r="G233" s="221"/>
      <c r="H233" s="224">
        <v>6</v>
      </c>
      <c r="I233" s="225"/>
      <c r="J233" s="221"/>
      <c r="K233" s="221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153</v>
      </c>
      <c r="AU233" s="230" t="s">
        <v>83</v>
      </c>
      <c r="AV233" s="13" t="s">
        <v>83</v>
      </c>
      <c r="AW233" s="13" t="s">
        <v>31</v>
      </c>
      <c r="AX233" s="13" t="s">
        <v>74</v>
      </c>
      <c r="AY233" s="230" t="s">
        <v>144</v>
      </c>
    </row>
    <row r="234" spans="2:51" s="12" customFormat="1" ht="11.25">
      <c r="B234" s="209"/>
      <c r="C234" s="210"/>
      <c r="D234" s="211" t="s">
        <v>153</v>
      </c>
      <c r="E234" s="212" t="s">
        <v>1</v>
      </c>
      <c r="F234" s="213" t="s">
        <v>328</v>
      </c>
      <c r="G234" s="210"/>
      <c r="H234" s="212" t="s">
        <v>1</v>
      </c>
      <c r="I234" s="214"/>
      <c r="J234" s="210"/>
      <c r="K234" s="210"/>
      <c r="L234" s="215"/>
      <c r="M234" s="216"/>
      <c r="N234" s="217"/>
      <c r="O234" s="217"/>
      <c r="P234" s="217"/>
      <c r="Q234" s="217"/>
      <c r="R234" s="217"/>
      <c r="S234" s="217"/>
      <c r="T234" s="218"/>
      <c r="AT234" s="219" t="s">
        <v>153</v>
      </c>
      <c r="AU234" s="219" t="s">
        <v>83</v>
      </c>
      <c r="AV234" s="12" t="s">
        <v>81</v>
      </c>
      <c r="AW234" s="12" t="s">
        <v>31</v>
      </c>
      <c r="AX234" s="12" t="s">
        <v>74</v>
      </c>
      <c r="AY234" s="219" t="s">
        <v>144</v>
      </c>
    </row>
    <row r="235" spans="2:51" s="13" customFormat="1" ht="11.25">
      <c r="B235" s="220"/>
      <c r="C235" s="221"/>
      <c r="D235" s="211" t="s">
        <v>153</v>
      </c>
      <c r="E235" s="222" t="s">
        <v>1</v>
      </c>
      <c r="F235" s="223" t="s">
        <v>155</v>
      </c>
      <c r="G235" s="221"/>
      <c r="H235" s="224">
        <v>16</v>
      </c>
      <c r="I235" s="225"/>
      <c r="J235" s="221"/>
      <c r="K235" s="221"/>
      <c r="L235" s="226"/>
      <c r="M235" s="227"/>
      <c r="N235" s="228"/>
      <c r="O235" s="228"/>
      <c r="P235" s="228"/>
      <c r="Q235" s="228"/>
      <c r="R235" s="228"/>
      <c r="S235" s="228"/>
      <c r="T235" s="229"/>
      <c r="AT235" s="230" t="s">
        <v>153</v>
      </c>
      <c r="AU235" s="230" t="s">
        <v>83</v>
      </c>
      <c r="AV235" s="13" t="s">
        <v>83</v>
      </c>
      <c r="AW235" s="13" t="s">
        <v>31</v>
      </c>
      <c r="AX235" s="13" t="s">
        <v>74</v>
      </c>
      <c r="AY235" s="230" t="s">
        <v>144</v>
      </c>
    </row>
    <row r="236" spans="2:51" s="12" customFormat="1" ht="11.25">
      <c r="B236" s="209"/>
      <c r="C236" s="210"/>
      <c r="D236" s="211" t="s">
        <v>153</v>
      </c>
      <c r="E236" s="212" t="s">
        <v>1</v>
      </c>
      <c r="F236" s="213" t="s">
        <v>330</v>
      </c>
      <c r="G236" s="210"/>
      <c r="H236" s="212" t="s">
        <v>1</v>
      </c>
      <c r="I236" s="214"/>
      <c r="J236" s="210"/>
      <c r="K236" s="210"/>
      <c r="L236" s="215"/>
      <c r="M236" s="216"/>
      <c r="N236" s="217"/>
      <c r="O236" s="217"/>
      <c r="P236" s="217"/>
      <c r="Q236" s="217"/>
      <c r="R236" s="217"/>
      <c r="S236" s="217"/>
      <c r="T236" s="218"/>
      <c r="AT236" s="219" t="s">
        <v>153</v>
      </c>
      <c r="AU236" s="219" t="s">
        <v>83</v>
      </c>
      <c r="AV236" s="12" t="s">
        <v>81</v>
      </c>
      <c r="AW236" s="12" t="s">
        <v>31</v>
      </c>
      <c r="AX236" s="12" t="s">
        <v>74</v>
      </c>
      <c r="AY236" s="219" t="s">
        <v>144</v>
      </c>
    </row>
    <row r="237" spans="2:51" s="13" customFormat="1" ht="11.25">
      <c r="B237" s="220"/>
      <c r="C237" s="221"/>
      <c r="D237" s="211" t="s">
        <v>153</v>
      </c>
      <c r="E237" s="222" t="s">
        <v>1</v>
      </c>
      <c r="F237" s="223" t="s">
        <v>156</v>
      </c>
      <c r="G237" s="221"/>
      <c r="H237" s="224">
        <v>20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153</v>
      </c>
      <c r="AU237" s="230" t="s">
        <v>83</v>
      </c>
      <c r="AV237" s="13" t="s">
        <v>83</v>
      </c>
      <c r="AW237" s="13" t="s">
        <v>31</v>
      </c>
      <c r="AX237" s="13" t="s">
        <v>74</v>
      </c>
      <c r="AY237" s="230" t="s">
        <v>144</v>
      </c>
    </row>
    <row r="238" spans="2:51" s="14" customFormat="1" ht="11.25">
      <c r="B238" s="231"/>
      <c r="C238" s="232"/>
      <c r="D238" s="211" t="s">
        <v>153</v>
      </c>
      <c r="E238" s="233" t="s">
        <v>1</v>
      </c>
      <c r="F238" s="234" t="s">
        <v>158</v>
      </c>
      <c r="G238" s="232"/>
      <c r="H238" s="235">
        <v>42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153</v>
      </c>
      <c r="AU238" s="241" t="s">
        <v>83</v>
      </c>
      <c r="AV238" s="14" t="s">
        <v>151</v>
      </c>
      <c r="AW238" s="14" t="s">
        <v>31</v>
      </c>
      <c r="AX238" s="14" t="s">
        <v>81</v>
      </c>
      <c r="AY238" s="241" t="s">
        <v>144</v>
      </c>
    </row>
    <row r="239" spans="2:65" s="1" customFormat="1" ht="24" customHeight="1">
      <c r="B239" s="34"/>
      <c r="C239" s="245" t="s">
        <v>372</v>
      </c>
      <c r="D239" s="245" t="s">
        <v>305</v>
      </c>
      <c r="E239" s="246" t="s">
        <v>373</v>
      </c>
      <c r="F239" s="247" t="s">
        <v>374</v>
      </c>
      <c r="G239" s="248" t="s">
        <v>149</v>
      </c>
      <c r="H239" s="249">
        <v>6.12</v>
      </c>
      <c r="I239" s="250"/>
      <c r="J239" s="251">
        <f>ROUND(I239*H239,2)</f>
        <v>0</v>
      </c>
      <c r="K239" s="247" t="s">
        <v>1</v>
      </c>
      <c r="L239" s="252"/>
      <c r="M239" s="253" t="s">
        <v>1</v>
      </c>
      <c r="N239" s="254" t="s">
        <v>39</v>
      </c>
      <c r="O239" s="66"/>
      <c r="P239" s="205">
        <f>O239*H239</f>
        <v>0</v>
      </c>
      <c r="Q239" s="205">
        <v>0.131</v>
      </c>
      <c r="R239" s="205">
        <f>Q239*H239</f>
        <v>0.8017200000000001</v>
      </c>
      <c r="S239" s="205">
        <v>0</v>
      </c>
      <c r="T239" s="206">
        <f>S239*H239</f>
        <v>0</v>
      </c>
      <c r="AR239" s="207" t="s">
        <v>194</v>
      </c>
      <c r="AT239" s="207" t="s">
        <v>305</v>
      </c>
      <c r="AU239" s="207" t="s">
        <v>83</v>
      </c>
      <c r="AY239" s="17" t="s">
        <v>144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17" t="s">
        <v>81</v>
      </c>
      <c r="BK239" s="208">
        <f>ROUND(I239*H239,2)</f>
        <v>0</v>
      </c>
      <c r="BL239" s="17" t="s">
        <v>151</v>
      </c>
      <c r="BM239" s="207" t="s">
        <v>375</v>
      </c>
    </row>
    <row r="240" spans="2:51" s="12" customFormat="1" ht="11.25">
      <c r="B240" s="209"/>
      <c r="C240" s="210"/>
      <c r="D240" s="211" t="s">
        <v>153</v>
      </c>
      <c r="E240" s="212" t="s">
        <v>1</v>
      </c>
      <c r="F240" s="213" t="s">
        <v>371</v>
      </c>
      <c r="G240" s="210"/>
      <c r="H240" s="212" t="s">
        <v>1</v>
      </c>
      <c r="I240" s="214"/>
      <c r="J240" s="210"/>
      <c r="K240" s="210"/>
      <c r="L240" s="215"/>
      <c r="M240" s="216"/>
      <c r="N240" s="217"/>
      <c r="O240" s="217"/>
      <c r="P240" s="217"/>
      <c r="Q240" s="217"/>
      <c r="R240" s="217"/>
      <c r="S240" s="217"/>
      <c r="T240" s="218"/>
      <c r="AT240" s="219" t="s">
        <v>153</v>
      </c>
      <c r="AU240" s="219" t="s">
        <v>83</v>
      </c>
      <c r="AV240" s="12" t="s">
        <v>81</v>
      </c>
      <c r="AW240" s="12" t="s">
        <v>31</v>
      </c>
      <c r="AX240" s="12" t="s">
        <v>74</v>
      </c>
      <c r="AY240" s="219" t="s">
        <v>144</v>
      </c>
    </row>
    <row r="241" spans="2:51" s="13" customFormat="1" ht="11.25">
      <c r="B241" s="220"/>
      <c r="C241" s="221"/>
      <c r="D241" s="211" t="s">
        <v>153</v>
      </c>
      <c r="E241" s="222" t="s">
        <v>1</v>
      </c>
      <c r="F241" s="223" t="s">
        <v>376</v>
      </c>
      <c r="G241" s="221"/>
      <c r="H241" s="224">
        <v>6.12</v>
      </c>
      <c r="I241" s="225"/>
      <c r="J241" s="221"/>
      <c r="K241" s="221"/>
      <c r="L241" s="226"/>
      <c r="M241" s="227"/>
      <c r="N241" s="228"/>
      <c r="O241" s="228"/>
      <c r="P241" s="228"/>
      <c r="Q241" s="228"/>
      <c r="R241" s="228"/>
      <c r="S241" s="228"/>
      <c r="T241" s="229"/>
      <c r="AT241" s="230" t="s">
        <v>153</v>
      </c>
      <c r="AU241" s="230" t="s">
        <v>83</v>
      </c>
      <c r="AV241" s="13" t="s">
        <v>83</v>
      </c>
      <c r="AW241" s="13" t="s">
        <v>31</v>
      </c>
      <c r="AX241" s="13" t="s">
        <v>74</v>
      </c>
      <c r="AY241" s="230" t="s">
        <v>144</v>
      </c>
    </row>
    <row r="242" spans="2:51" s="14" customFormat="1" ht="11.25">
      <c r="B242" s="231"/>
      <c r="C242" s="232"/>
      <c r="D242" s="211" t="s">
        <v>153</v>
      </c>
      <c r="E242" s="233" t="s">
        <v>1</v>
      </c>
      <c r="F242" s="234" t="s">
        <v>158</v>
      </c>
      <c r="G242" s="232"/>
      <c r="H242" s="235">
        <v>6.12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153</v>
      </c>
      <c r="AU242" s="241" t="s">
        <v>83</v>
      </c>
      <c r="AV242" s="14" t="s">
        <v>151</v>
      </c>
      <c r="AW242" s="14" t="s">
        <v>31</v>
      </c>
      <c r="AX242" s="14" t="s">
        <v>81</v>
      </c>
      <c r="AY242" s="241" t="s">
        <v>144</v>
      </c>
    </row>
    <row r="243" spans="2:65" s="1" customFormat="1" ht="16.5" customHeight="1">
      <c r="B243" s="34"/>
      <c r="C243" s="245" t="s">
        <v>377</v>
      </c>
      <c r="D243" s="245" t="s">
        <v>305</v>
      </c>
      <c r="E243" s="246" t="s">
        <v>378</v>
      </c>
      <c r="F243" s="247" t="s">
        <v>379</v>
      </c>
      <c r="G243" s="248" t="s">
        <v>149</v>
      </c>
      <c r="H243" s="249">
        <v>36.72</v>
      </c>
      <c r="I243" s="250"/>
      <c r="J243" s="251">
        <f>ROUND(I243*H243,2)</f>
        <v>0</v>
      </c>
      <c r="K243" s="247" t="s">
        <v>191</v>
      </c>
      <c r="L243" s="252"/>
      <c r="M243" s="253" t="s">
        <v>1</v>
      </c>
      <c r="N243" s="254" t="s">
        <v>39</v>
      </c>
      <c r="O243" s="66"/>
      <c r="P243" s="205">
        <f>O243*H243</f>
        <v>0</v>
      </c>
      <c r="Q243" s="205">
        <v>0.176</v>
      </c>
      <c r="R243" s="205">
        <f>Q243*H243</f>
        <v>6.462719999999999</v>
      </c>
      <c r="S243" s="205">
        <v>0</v>
      </c>
      <c r="T243" s="206">
        <f>S243*H243</f>
        <v>0</v>
      </c>
      <c r="AR243" s="207" t="s">
        <v>194</v>
      </c>
      <c r="AT243" s="207" t="s">
        <v>305</v>
      </c>
      <c r="AU243" s="207" t="s">
        <v>83</v>
      </c>
      <c r="AY243" s="17" t="s">
        <v>144</v>
      </c>
      <c r="BE243" s="208">
        <f>IF(N243="základní",J243,0)</f>
        <v>0</v>
      </c>
      <c r="BF243" s="208">
        <f>IF(N243="snížená",J243,0)</f>
        <v>0</v>
      </c>
      <c r="BG243" s="208">
        <f>IF(N243="zákl. přenesená",J243,0)</f>
        <v>0</v>
      </c>
      <c r="BH243" s="208">
        <f>IF(N243="sníž. přenesená",J243,0)</f>
        <v>0</v>
      </c>
      <c r="BI243" s="208">
        <f>IF(N243="nulová",J243,0)</f>
        <v>0</v>
      </c>
      <c r="BJ243" s="17" t="s">
        <v>81</v>
      </c>
      <c r="BK243" s="208">
        <f>ROUND(I243*H243,2)</f>
        <v>0</v>
      </c>
      <c r="BL243" s="17" t="s">
        <v>151</v>
      </c>
      <c r="BM243" s="207" t="s">
        <v>380</v>
      </c>
    </row>
    <row r="244" spans="2:51" s="12" customFormat="1" ht="11.25">
      <c r="B244" s="209"/>
      <c r="C244" s="210"/>
      <c r="D244" s="211" t="s">
        <v>153</v>
      </c>
      <c r="E244" s="212" t="s">
        <v>1</v>
      </c>
      <c r="F244" s="213" t="s">
        <v>328</v>
      </c>
      <c r="G244" s="210"/>
      <c r="H244" s="212" t="s">
        <v>1</v>
      </c>
      <c r="I244" s="214"/>
      <c r="J244" s="210"/>
      <c r="K244" s="210"/>
      <c r="L244" s="215"/>
      <c r="M244" s="216"/>
      <c r="N244" s="217"/>
      <c r="O244" s="217"/>
      <c r="P244" s="217"/>
      <c r="Q244" s="217"/>
      <c r="R244" s="217"/>
      <c r="S244" s="217"/>
      <c r="T244" s="218"/>
      <c r="AT244" s="219" t="s">
        <v>153</v>
      </c>
      <c r="AU244" s="219" t="s">
        <v>83</v>
      </c>
      <c r="AV244" s="12" t="s">
        <v>81</v>
      </c>
      <c r="AW244" s="12" t="s">
        <v>31</v>
      </c>
      <c r="AX244" s="12" t="s">
        <v>74</v>
      </c>
      <c r="AY244" s="219" t="s">
        <v>144</v>
      </c>
    </row>
    <row r="245" spans="2:51" s="13" customFormat="1" ht="11.25">
      <c r="B245" s="220"/>
      <c r="C245" s="221"/>
      <c r="D245" s="211" t="s">
        <v>153</v>
      </c>
      <c r="E245" s="222" t="s">
        <v>1</v>
      </c>
      <c r="F245" s="223" t="s">
        <v>381</v>
      </c>
      <c r="G245" s="221"/>
      <c r="H245" s="224">
        <v>16.32</v>
      </c>
      <c r="I245" s="225"/>
      <c r="J245" s="221"/>
      <c r="K245" s="221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153</v>
      </c>
      <c r="AU245" s="230" t="s">
        <v>83</v>
      </c>
      <c r="AV245" s="13" t="s">
        <v>83</v>
      </c>
      <c r="AW245" s="13" t="s">
        <v>31</v>
      </c>
      <c r="AX245" s="13" t="s">
        <v>74</v>
      </c>
      <c r="AY245" s="230" t="s">
        <v>144</v>
      </c>
    </row>
    <row r="246" spans="2:51" s="12" customFormat="1" ht="11.25">
      <c r="B246" s="209"/>
      <c r="C246" s="210"/>
      <c r="D246" s="211" t="s">
        <v>153</v>
      </c>
      <c r="E246" s="212" t="s">
        <v>1</v>
      </c>
      <c r="F246" s="213" t="s">
        <v>330</v>
      </c>
      <c r="G246" s="210"/>
      <c r="H246" s="212" t="s">
        <v>1</v>
      </c>
      <c r="I246" s="214"/>
      <c r="J246" s="210"/>
      <c r="K246" s="210"/>
      <c r="L246" s="215"/>
      <c r="M246" s="216"/>
      <c r="N246" s="217"/>
      <c r="O246" s="217"/>
      <c r="P246" s="217"/>
      <c r="Q246" s="217"/>
      <c r="R246" s="217"/>
      <c r="S246" s="217"/>
      <c r="T246" s="218"/>
      <c r="AT246" s="219" t="s">
        <v>153</v>
      </c>
      <c r="AU246" s="219" t="s">
        <v>83</v>
      </c>
      <c r="AV246" s="12" t="s">
        <v>81</v>
      </c>
      <c r="AW246" s="12" t="s">
        <v>31</v>
      </c>
      <c r="AX246" s="12" t="s">
        <v>74</v>
      </c>
      <c r="AY246" s="219" t="s">
        <v>144</v>
      </c>
    </row>
    <row r="247" spans="2:51" s="13" customFormat="1" ht="11.25">
      <c r="B247" s="220"/>
      <c r="C247" s="221"/>
      <c r="D247" s="211" t="s">
        <v>153</v>
      </c>
      <c r="E247" s="222" t="s">
        <v>1</v>
      </c>
      <c r="F247" s="223" t="s">
        <v>382</v>
      </c>
      <c r="G247" s="221"/>
      <c r="H247" s="224">
        <v>20.4</v>
      </c>
      <c r="I247" s="225"/>
      <c r="J247" s="221"/>
      <c r="K247" s="221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153</v>
      </c>
      <c r="AU247" s="230" t="s">
        <v>83</v>
      </c>
      <c r="AV247" s="13" t="s">
        <v>83</v>
      </c>
      <c r="AW247" s="13" t="s">
        <v>31</v>
      </c>
      <c r="AX247" s="13" t="s">
        <v>74</v>
      </c>
      <c r="AY247" s="230" t="s">
        <v>144</v>
      </c>
    </row>
    <row r="248" spans="2:51" s="14" customFormat="1" ht="11.25">
      <c r="B248" s="231"/>
      <c r="C248" s="232"/>
      <c r="D248" s="211" t="s">
        <v>153</v>
      </c>
      <c r="E248" s="233" t="s">
        <v>1</v>
      </c>
      <c r="F248" s="234" t="s">
        <v>158</v>
      </c>
      <c r="G248" s="232"/>
      <c r="H248" s="235">
        <v>36.72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153</v>
      </c>
      <c r="AU248" s="241" t="s">
        <v>83</v>
      </c>
      <c r="AV248" s="14" t="s">
        <v>151</v>
      </c>
      <c r="AW248" s="14" t="s">
        <v>31</v>
      </c>
      <c r="AX248" s="14" t="s">
        <v>81</v>
      </c>
      <c r="AY248" s="241" t="s">
        <v>144</v>
      </c>
    </row>
    <row r="249" spans="2:63" s="11" customFormat="1" ht="22.9" customHeight="1">
      <c r="B249" s="180"/>
      <c r="C249" s="181"/>
      <c r="D249" s="182" t="s">
        <v>73</v>
      </c>
      <c r="E249" s="194" t="s">
        <v>194</v>
      </c>
      <c r="F249" s="194" t="s">
        <v>383</v>
      </c>
      <c r="G249" s="181"/>
      <c r="H249" s="181"/>
      <c r="I249" s="184"/>
      <c r="J249" s="195">
        <f>BK249</f>
        <v>0</v>
      </c>
      <c r="K249" s="181"/>
      <c r="L249" s="186"/>
      <c r="M249" s="187"/>
      <c r="N249" s="188"/>
      <c r="O249" s="188"/>
      <c r="P249" s="189">
        <f>SUM(P250:P279)</f>
        <v>0</v>
      </c>
      <c r="Q249" s="188"/>
      <c r="R249" s="189">
        <f>SUM(R250:R279)</f>
        <v>5.0097700000000005</v>
      </c>
      <c r="S249" s="188"/>
      <c r="T249" s="190">
        <f>SUM(T250:T279)</f>
        <v>0</v>
      </c>
      <c r="AR249" s="191" t="s">
        <v>81</v>
      </c>
      <c r="AT249" s="192" t="s">
        <v>73</v>
      </c>
      <c r="AU249" s="192" t="s">
        <v>81</v>
      </c>
      <c r="AY249" s="191" t="s">
        <v>144</v>
      </c>
      <c r="BK249" s="193">
        <f>SUM(BK250:BK279)</f>
        <v>0</v>
      </c>
    </row>
    <row r="250" spans="2:65" s="1" customFormat="1" ht="24" customHeight="1">
      <c r="B250" s="34"/>
      <c r="C250" s="196" t="s">
        <v>384</v>
      </c>
      <c r="D250" s="196" t="s">
        <v>146</v>
      </c>
      <c r="E250" s="197" t="s">
        <v>385</v>
      </c>
      <c r="F250" s="198" t="s">
        <v>386</v>
      </c>
      <c r="G250" s="199" t="s">
        <v>190</v>
      </c>
      <c r="H250" s="200">
        <v>6</v>
      </c>
      <c r="I250" s="201"/>
      <c r="J250" s="202">
        <f>ROUND(I250*H250,2)</f>
        <v>0</v>
      </c>
      <c r="K250" s="198" t="s">
        <v>150</v>
      </c>
      <c r="L250" s="38"/>
      <c r="M250" s="203" t="s">
        <v>1</v>
      </c>
      <c r="N250" s="204" t="s">
        <v>39</v>
      </c>
      <c r="O250" s="66"/>
      <c r="P250" s="205">
        <f>O250*H250</f>
        <v>0</v>
      </c>
      <c r="Q250" s="205">
        <v>0.00268</v>
      </c>
      <c r="R250" s="205">
        <f>Q250*H250</f>
        <v>0.01608</v>
      </c>
      <c r="S250" s="205">
        <v>0</v>
      </c>
      <c r="T250" s="206">
        <f>S250*H250</f>
        <v>0</v>
      </c>
      <c r="AR250" s="207" t="s">
        <v>151</v>
      </c>
      <c r="AT250" s="207" t="s">
        <v>146</v>
      </c>
      <c r="AU250" s="207" t="s">
        <v>83</v>
      </c>
      <c r="AY250" s="17" t="s">
        <v>144</v>
      </c>
      <c r="BE250" s="208">
        <f>IF(N250="základní",J250,0)</f>
        <v>0</v>
      </c>
      <c r="BF250" s="208">
        <f>IF(N250="snížená",J250,0)</f>
        <v>0</v>
      </c>
      <c r="BG250" s="208">
        <f>IF(N250="zákl. přenesená",J250,0)</f>
        <v>0</v>
      </c>
      <c r="BH250" s="208">
        <f>IF(N250="sníž. přenesená",J250,0)</f>
        <v>0</v>
      </c>
      <c r="BI250" s="208">
        <f>IF(N250="nulová",J250,0)</f>
        <v>0</v>
      </c>
      <c r="BJ250" s="17" t="s">
        <v>81</v>
      </c>
      <c r="BK250" s="208">
        <f>ROUND(I250*H250,2)</f>
        <v>0</v>
      </c>
      <c r="BL250" s="17" t="s">
        <v>151</v>
      </c>
      <c r="BM250" s="207" t="s">
        <v>387</v>
      </c>
    </row>
    <row r="251" spans="2:51" s="12" customFormat="1" ht="11.25">
      <c r="B251" s="209"/>
      <c r="C251" s="210"/>
      <c r="D251" s="211" t="s">
        <v>153</v>
      </c>
      <c r="E251" s="212" t="s">
        <v>1</v>
      </c>
      <c r="F251" s="213" t="s">
        <v>388</v>
      </c>
      <c r="G251" s="210"/>
      <c r="H251" s="212" t="s">
        <v>1</v>
      </c>
      <c r="I251" s="214"/>
      <c r="J251" s="210"/>
      <c r="K251" s="210"/>
      <c r="L251" s="215"/>
      <c r="M251" s="216"/>
      <c r="N251" s="217"/>
      <c r="O251" s="217"/>
      <c r="P251" s="217"/>
      <c r="Q251" s="217"/>
      <c r="R251" s="217"/>
      <c r="S251" s="217"/>
      <c r="T251" s="218"/>
      <c r="AT251" s="219" t="s">
        <v>153</v>
      </c>
      <c r="AU251" s="219" t="s">
        <v>83</v>
      </c>
      <c r="AV251" s="12" t="s">
        <v>81</v>
      </c>
      <c r="AW251" s="12" t="s">
        <v>31</v>
      </c>
      <c r="AX251" s="12" t="s">
        <v>74</v>
      </c>
      <c r="AY251" s="219" t="s">
        <v>144</v>
      </c>
    </row>
    <row r="252" spans="2:51" s="13" customFormat="1" ht="11.25">
      <c r="B252" s="220"/>
      <c r="C252" s="221"/>
      <c r="D252" s="211" t="s">
        <v>153</v>
      </c>
      <c r="E252" s="222" t="s">
        <v>1</v>
      </c>
      <c r="F252" s="223" t="s">
        <v>182</v>
      </c>
      <c r="G252" s="221"/>
      <c r="H252" s="224">
        <v>6</v>
      </c>
      <c r="I252" s="225"/>
      <c r="J252" s="221"/>
      <c r="K252" s="221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153</v>
      </c>
      <c r="AU252" s="230" t="s">
        <v>83</v>
      </c>
      <c r="AV252" s="13" t="s">
        <v>83</v>
      </c>
      <c r="AW252" s="13" t="s">
        <v>31</v>
      </c>
      <c r="AX252" s="13" t="s">
        <v>74</v>
      </c>
      <c r="AY252" s="230" t="s">
        <v>144</v>
      </c>
    </row>
    <row r="253" spans="2:51" s="14" customFormat="1" ht="11.25">
      <c r="B253" s="231"/>
      <c r="C253" s="232"/>
      <c r="D253" s="211" t="s">
        <v>153</v>
      </c>
      <c r="E253" s="233" t="s">
        <v>1</v>
      </c>
      <c r="F253" s="234" t="s">
        <v>158</v>
      </c>
      <c r="G253" s="232"/>
      <c r="H253" s="235">
        <v>6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153</v>
      </c>
      <c r="AU253" s="241" t="s">
        <v>83</v>
      </c>
      <c r="AV253" s="14" t="s">
        <v>151</v>
      </c>
      <c r="AW253" s="14" t="s">
        <v>31</v>
      </c>
      <c r="AX253" s="14" t="s">
        <v>81</v>
      </c>
      <c r="AY253" s="241" t="s">
        <v>144</v>
      </c>
    </row>
    <row r="254" spans="2:65" s="1" customFormat="1" ht="24" customHeight="1">
      <c r="B254" s="34"/>
      <c r="C254" s="196" t="s">
        <v>389</v>
      </c>
      <c r="D254" s="196" t="s">
        <v>146</v>
      </c>
      <c r="E254" s="197" t="s">
        <v>390</v>
      </c>
      <c r="F254" s="198" t="s">
        <v>391</v>
      </c>
      <c r="G254" s="199" t="s">
        <v>392</v>
      </c>
      <c r="H254" s="200">
        <v>3</v>
      </c>
      <c r="I254" s="201"/>
      <c r="J254" s="202">
        <f>ROUND(I254*H254,2)</f>
        <v>0</v>
      </c>
      <c r="K254" s="198" t="s">
        <v>1</v>
      </c>
      <c r="L254" s="38"/>
      <c r="M254" s="203" t="s">
        <v>1</v>
      </c>
      <c r="N254" s="204" t="s">
        <v>39</v>
      </c>
      <c r="O254" s="66"/>
      <c r="P254" s="205">
        <f>O254*H254</f>
        <v>0</v>
      </c>
      <c r="Q254" s="205">
        <v>0</v>
      </c>
      <c r="R254" s="205">
        <f>Q254*H254</f>
        <v>0</v>
      </c>
      <c r="S254" s="205">
        <v>0</v>
      </c>
      <c r="T254" s="206">
        <f>S254*H254</f>
        <v>0</v>
      </c>
      <c r="AR254" s="207" t="s">
        <v>151</v>
      </c>
      <c r="AT254" s="207" t="s">
        <v>146</v>
      </c>
      <c r="AU254" s="207" t="s">
        <v>83</v>
      </c>
      <c r="AY254" s="17" t="s">
        <v>144</v>
      </c>
      <c r="BE254" s="208">
        <f>IF(N254="základní",J254,0)</f>
        <v>0</v>
      </c>
      <c r="BF254" s="208">
        <f>IF(N254="snížená",J254,0)</f>
        <v>0</v>
      </c>
      <c r="BG254" s="208">
        <f>IF(N254="zákl. přenesená",J254,0)</f>
        <v>0</v>
      </c>
      <c r="BH254" s="208">
        <f>IF(N254="sníž. přenesená",J254,0)</f>
        <v>0</v>
      </c>
      <c r="BI254" s="208">
        <f>IF(N254="nulová",J254,0)</f>
        <v>0</v>
      </c>
      <c r="BJ254" s="17" t="s">
        <v>81</v>
      </c>
      <c r="BK254" s="208">
        <f>ROUND(I254*H254,2)</f>
        <v>0</v>
      </c>
      <c r="BL254" s="17" t="s">
        <v>151</v>
      </c>
      <c r="BM254" s="207" t="s">
        <v>393</v>
      </c>
    </row>
    <row r="255" spans="2:51" s="12" customFormat="1" ht="11.25">
      <c r="B255" s="209"/>
      <c r="C255" s="210"/>
      <c r="D255" s="211" t="s">
        <v>153</v>
      </c>
      <c r="E255" s="212" t="s">
        <v>1</v>
      </c>
      <c r="F255" s="213" t="s">
        <v>394</v>
      </c>
      <c r="G255" s="210"/>
      <c r="H255" s="212" t="s">
        <v>1</v>
      </c>
      <c r="I255" s="214"/>
      <c r="J255" s="210"/>
      <c r="K255" s="210"/>
      <c r="L255" s="215"/>
      <c r="M255" s="216"/>
      <c r="N255" s="217"/>
      <c r="O255" s="217"/>
      <c r="P255" s="217"/>
      <c r="Q255" s="217"/>
      <c r="R255" s="217"/>
      <c r="S255" s="217"/>
      <c r="T255" s="218"/>
      <c r="AT255" s="219" t="s">
        <v>153</v>
      </c>
      <c r="AU255" s="219" t="s">
        <v>83</v>
      </c>
      <c r="AV255" s="12" t="s">
        <v>81</v>
      </c>
      <c r="AW255" s="12" t="s">
        <v>31</v>
      </c>
      <c r="AX255" s="12" t="s">
        <v>74</v>
      </c>
      <c r="AY255" s="219" t="s">
        <v>144</v>
      </c>
    </row>
    <row r="256" spans="2:51" s="13" customFormat="1" ht="11.25">
      <c r="B256" s="220"/>
      <c r="C256" s="221"/>
      <c r="D256" s="211" t="s">
        <v>153</v>
      </c>
      <c r="E256" s="222" t="s">
        <v>1</v>
      </c>
      <c r="F256" s="223" t="s">
        <v>164</v>
      </c>
      <c r="G256" s="221"/>
      <c r="H256" s="224">
        <v>3</v>
      </c>
      <c r="I256" s="225"/>
      <c r="J256" s="221"/>
      <c r="K256" s="221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153</v>
      </c>
      <c r="AU256" s="230" t="s">
        <v>83</v>
      </c>
      <c r="AV256" s="13" t="s">
        <v>83</v>
      </c>
      <c r="AW256" s="13" t="s">
        <v>31</v>
      </c>
      <c r="AX256" s="13" t="s">
        <v>74</v>
      </c>
      <c r="AY256" s="230" t="s">
        <v>144</v>
      </c>
    </row>
    <row r="257" spans="2:51" s="14" customFormat="1" ht="11.25">
      <c r="B257" s="231"/>
      <c r="C257" s="232"/>
      <c r="D257" s="211" t="s">
        <v>153</v>
      </c>
      <c r="E257" s="233" t="s">
        <v>1</v>
      </c>
      <c r="F257" s="234" t="s">
        <v>158</v>
      </c>
      <c r="G257" s="232"/>
      <c r="H257" s="235">
        <v>3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153</v>
      </c>
      <c r="AU257" s="241" t="s">
        <v>83</v>
      </c>
      <c r="AV257" s="14" t="s">
        <v>151</v>
      </c>
      <c r="AW257" s="14" t="s">
        <v>31</v>
      </c>
      <c r="AX257" s="14" t="s">
        <v>81</v>
      </c>
      <c r="AY257" s="241" t="s">
        <v>144</v>
      </c>
    </row>
    <row r="258" spans="2:65" s="1" customFormat="1" ht="24" customHeight="1">
      <c r="B258" s="34"/>
      <c r="C258" s="196" t="s">
        <v>395</v>
      </c>
      <c r="D258" s="196" t="s">
        <v>146</v>
      </c>
      <c r="E258" s="197" t="s">
        <v>396</v>
      </c>
      <c r="F258" s="198" t="s">
        <v>397</v>
      </c>
      <c r="G258" s="199" t="s">
        <v>398</v>
      </c>
      <c r="H258" s="200">
        <v>3</v>
      </c>
      <c r="I258" s="201"/>
      <c r="J258" s="202">
        <f>ROUND(I258*H258,2)</f>
        <v>0</v>
      </c>
      <c r="K258" s="198" t="s">
        <v>150</v>
      </c>
      <c r="L258" s="38"/>
      <c r="M258" s="203" t="s">
        <v>1</v>
      </c>
      <c r="N258" s="204" t="s">
        <v>39</v>
      </c>
      <c r="O258" s="66"/>
      <c r="P258" s="205">
        <f>O258*H258</f>
        <v>0</v>
      </c>
      <c r="Q258" s="205">
        <v>0.14494</v>
      </c>
      <c r="R258" s="205">
        <f>Q258*H258</f>
        <v>0.43482000000000004</v>
      </c>
      <c r="S258" s="205">
        <v>0</v>
      </c>
      <c r="T258" s="206">
        <f>S258*H258</f>
        <v>0</v>
      </c>
      <c r="AR258" s="207" t="s">
        <v>151</v>
      </c>
      <c r="AT258" s="207" t="s">
        <v>146</v>
      </c>
      <c r="AU258" s="207" t="s">
        <v>83</v>
      </c>
      <c r="AY258" s="17" t="s">
        <v>144</v>
      </c>
      <c r="BE258" s="208">
        <f>IF(N258="základní",J258,0)</f>
        <v>0</v>
      </c>
      <c r="BF258" s="208">
        <f>IF(N258="snížená",J258,0)</f>
        <v>0</v>
      </c>
      <c r="BG258" s="208">
        <f>IF(N258="zákl. přenesená",J258,0)</f>
        <v>0</v>
      </c>
      <c r="BH258" s="208">
        <f>IF(N258="sníž. přenesená",J258,0)</f>
        <v>0</v>
      </c>
      <c r="BI258" s="208">
        <f>IF(N258="nulová",J258,0)</f>
        <v>0</v>
      </c>
      <c r="BJ258" s="17" t="s">
        <v>81</v>
      </c>
      <c r="BK258" s="208">
        <f>ROUND(I258*H258,2)</f>
        <v>0</v>
      </c>
      <c r="BL258" s="17" t="s">
        <v>151</v>
      </c>
      <c r="BM258" s="207" t="s">
        <v>399</v>
      </c>
    </row>
    <row r="259" spans="2:51" s="13" customFormat="1" ht="11.25">
      <c r="B259" s="220"/>
      <c r="C259" s="221"/>
      <c r="D259" s="211" t="s">
        <v>153</v>
      </c>
      <c r="E259" s="222" t="s">
        <v>1</v>
      </c>
      <c r="F259" s="223" t="s">
        <v>164</v>
      </c>
      <c r="G259" s="221"/>
      <c r="H259" s="224">
        <v>3</v>
      </c>
      <c r="I259" s="225"/>
      <c r="J259" s="221"/>
      <c r="K259" s="221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153</v>
      </c>
      <c r="AU259" s="230" t="s">
        <v>83</v>
      </c>
      <c r="AV259" s="13" t="s">
        <v>83</v>
      </c>
      <c r="AW259" s="13" t="s">
        <v>31</v>
      </c>
      <c r="AX259" s="13" t="s">
        <v>74</v>
      </c>
      <c r="AY259" s="230" t="s">
        <v>144</v>
      </c>
    </row>
    <row r="260" spans="2:51" s="14" customFormat="1" ht="11.25">
      <c r="B260" s="231"/>
      <c r="C260" s="232"/>
      <c r="D260" s="211" t="s">
        <v>153</v>
      </c>
      <c r="E260" s="233" t="s">
        <v>1</v>
      </c>
      <c r="F260" s="234" t="s">
        <v>158</v>
      </c>
      <c r="G260" s="232"/>
      <c r="H260" s="235">
        <v>3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153</v>
      </c>
      <c r="AU260" s="241" t="s">
        <v>83</v>
      </c>
      <c r="AV260" s="14" t="s">
        <v>151</v>
      </c>
      <c r="AW260" s="14" t="s">
        <v>31</v>
      </c>
      <c r="AX260" s="14" t="s">
        <v>81</v>
      </c>
      <c r="AY260" s="241" t="s">
        <v>144</v>
      </c>
    </row>
    <row r="261" spans="2:65" s="1" customFormat="1" ht="16.5" customHeight="1">
      <c r="B261" s="34"/>
      <c r="C261" s="245" t="s">
        <v>400</v>
      </c>
      <c r="D261" s="245" t="s">
        <v>305</v>
      </c>
      <c r="E261" s="246" t="s">
        <v>401</v>
      </c>
      <c r="F261" s="247" t="s">
        <v>402</v>
      </c>
      <c r="G261" s="248" t="s">
        <v>398</v>
      </c>
      <c r="H261" s="249">
        <v>3</v>
      </c>
      <c r="I261" s="250"/>
      <c r="J261" s="251">
        <f>ROUND(I261*H261,2)</f>
        <v>0</v>
      </c>
      <c r="K261" s="247" t="s">
        <v>150</v>
      </c>
      <c r="L261" s="252"/>
      <c r="M261" s="253" t="s">
        <v>1</v>
      </c>
      <c r="N261" s="254" t="s">
        <v>39</v>
      </c>
      <c r="O261" s="66"/>
      <c r="P261" s="205">
        <f>O261*H261</f>
        <v>0</v>
      </c>
      <c r="Q261" s="205">
        <v>0.0506</v>
      </c>
      <c r="R261" s="205">
        <f>Q261*H261</f>
        <v>0.1518</v>
      </c>
      <c r="S261" s="205">
        <v>0</v>
      </c>
      <c r="T261" s="206">
        <f>S261*H261</f>
        <v>0</v>
      </c>
      <c r="AR261" s="207" t="s">
        <v>194</v>
      </c>
      <c r="AT261" s="207" t="s">
        <v>305</v>
      </c>
      <c r="AU261" s="207" t="s">
        <v>83</v>
      </c>
      <c r="AY261" s="17" t="s">
        <v>144</v>
      </c>
      <c r="BE261" s="208">
        <f>IF(N261="základní",J261,0)</f>
        <v>0</v>
      </c>
      <c r="BF261" s="208">
        <f>IF(N261="snížená",J261,0)</f>
        <v>0</v>
      </c>
      <c r="BG261" s="208">
        <f>IF(N261="zákl. přenesená",J261,0)</f>
        <v>0</v>
      </c>
      <c r="BH261" s="208">
        <f>IF(N261="sníž. přenesená",J261,0)</f>
        <v>0</v>
      </c>
      <c r="BI261" s="208">
        <f>IF(N261="nulová",J261,0)</f>
        <v>0</v>
      </c>
      <c r="BJ261" s="17" t="s">
        <v>81</v>
      </c>
      <c r="BK261" s="208">
        <f>ROUND(I261*H261,2)</f>
        <v>0</v>
      </c>
      <c r="BL261" s="17" t="s">
        <v>151</v>
      </c>
      <c r="BM261" s="207" t="s">
        <v>403</v>
      </c>
    </row>
    <row r="262" spans="2:51" s="13" customFormat="1" ht="11.25">
      <c r="B262" s="220"/>
      <c r="C262" s="221"/>
      <c r="D262" s="211" t="s">
        <v>153</v>
      </c>
      <c r="E262" s="222" t="s">
        <v>1</v>
      </c>
      <c r="F262" s="223" t="s">
        <v>164</v>
      </c>
      <c r="G262" s="221"/>
      <c r="H262" s="224">
        <v>3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153</v>
      </c>
      <c r="AU262" s="230" t="s">
        <v>83</v>
      </c>
      <c r="AV262" s="13" t="s">
        <v>83</v>
      </c>
      <c r="AW262" s="13" t="s">
        <v>31</v>
      </c>
      <c r="AX262" s="13" t="s">
        <v>74</v>
      </c>
      <c r="AY262" s="230" t="s">
        <v>144</v>
      </c>
    </row>
    <row r="263" spans="2:51" s="14" customFormat="1" ht="11.25">
      <c r="B263" s="231"/>
      <c r="C263" s="232"/>
      <c r="D263" s="211" t="s">
        <v>153</v>
      </c>
      <c r="E263" s="233" t="s">
        <v>1</v>
      </c>
      <c r="F263" s="234" t="s">
        <v>158</v>
      </c>
      <c r="G263" s="232"/>
      <c r="H263" s="235">
        <v>3</v>
      </c>
      <c r="I263" s="236"/>
      <c r="J263" s="232"/>
      <c r="K263" s="232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153</v>
      </c>
      <c r="AU263" s="241" t="s">
        <v>83</v>
      </c>
      <c r="AV263" s="14" t="s">
        <v>151</v>
      </c>
      <c r="AW263" s="14" t="s">
        <v>31</v>
      </c>
      <c r="AX263" s="14" t="s">
        <v>81</v>
      </c>
      <c r="AY263" s="241" t="s">
        <v>144</v>
      </c>
    </row>
    <row r="264" spans="2:65" s="1" customFormat="1" ht="24" customHeight="1">
      <c r="B264" s="34"/>
      <c r="C264" s="245" t="s">
        <v>404</v>
      </c>
      <c r="D264" s="245" t="s">
        <v>305</v>
      </c>
      <c r="E264" s="246" t="s">
        <v>405</v>
      </c>
      <c r="F264" s="247" t="s">
        <v>406</v>
      </c>
      <c r="G264" s="248" t="s">
        <v>398</v>
      </c>
      <c r="H264" s="249">
        <v>3.03</v>
      </c>
      <c r="I264" s="250"/>
      <c r="J264" s="251">
        <f aca="true" t="shared" si="0" ref="J264:J269">ROUND(I264*H264,2)</f>
        <v>0</v>
      </c>
      <c r="K264" s="247" t="s">
        <v>150</v>
      </c>
      <c r="L264" s="252"/>
      <c r="M264" s="253" t="s">
        <v>1</v>
      </c>
      <c r="N264" s="254" t="s">
        <v>39</v>
      </c>
      <c r="O264" s="66"/>
      <c r="P264" s="205">
        <f aca="true" t="shared" si="1" ref="P264:P269">O264*H264</f>
        <v>0</v>
      </c>
      <c r="Q264" s="205">
        <v>0.072</v>
      </c>
      <c r="R264" s="205">
        <f aca="true" t="shared" si="2" ref="R264:R269">Q264*H264</f>
        <v>0.21815999999999997</v>
      </c>
      <c r="S264" s="205">
        <v>0</v>
      </c>
      <c r="T264" s="206">
        <f aca="true" t="shared" si="3" ref="T264:T269">S264*H264</f>
        <v>0</v>
      </c>
      <c r="AR264" s="207" t="s">
        <v>194</v>
      </c>
      <c r="AT264" s="207" t="s">
        <v>305</v>
      </c>
      <c r="AU264" s="207" t="s">
        <v>83</v>
      </c>
      <c r="AY264" s="17" t="s">
        <v>144</v>
      </c>
      <c r="BE264" s="208">
        <f aca="true" t="shared" si="4" ref="BE264:BE269">IF(N264="základní",J264,0)</f>
        <v>0</v>
      </c>
      <c r="BF264" s="208">
        <f aca="true" t="shared" si="5" ref="BF264:BF269">IF(N264="snížená",J264,0)</f>
        <v>0</v>
      </c>
      <c r="BG264" s="208">
        <f aca="true" t="shared" si="6" ref="BG264:BG269">IF(N264="zákl. přenesená",J264,0)</f>
        <v>0</v>
      </c>
      <c r="BH264" s="208">
        <f aca="true" t="shared" si="7" ref="BH264:BH269">IF(N264="sníž. přenesená",J264,0)</f>
        <v>0</v>
      </c>
      <c r="BI264" s="208">
        <f aca="true" t="shared" si="8" ref="BI264:BI269">IF(N264="nulová",J264,0)</f>
        <v>0</v>
      </c>
      <c r="BJ264" s="17" t="s">
        <v>81</v>
      </c>
      <c r="BK264" s="208">
        <f aca="true" t="shared" si="9" ref="BK264:BK269">ROUND(I264*H264,2)</f>
        <v>0</v>
      </c>
      <c r="BL264" s="17" t="s">
        <v>151</v>
      </c>
      <c r="BM264" s="207" t="s">
        <v>407</v>
      </c>
    </row>
    <row r="265" spans="2:65" s="1" customFormat="1" ht="16.5" customHeight="1">
      <c r="B265" s="34"/>
      <c r="C265" s="245" t="s">
        <v>408</v>
      </c>
      <c r="D265" s="245" t="s">
        <v>305</v>
      </c>
      <c r="E265" s="246" t="s">
        <v>409</v>
      </c>
      <c r="F265" s="247" t="s">
        <v>410</v>
      </c>
      <c r="G265" s="248" t="s">
        <v>398</v>
      </c>
      <c r="H265" s="249">
        <v>3.03</v>
      </c>
      <c r="I265" s="250"/>
      <c r="J265" s="251">
        <f t="shared" si="0"/>
        <v>0</v>
      </c>
      <c r="K265" s="247" t="s">
        <v>150</v>
      </c>
      <c r="L265" s="252"/>
      <c r="M265" s="253" t="s">
        <v>1</v>
      </c>
      <c r="N265" s="254" t="s">
        <v>39</v>
      </c>
      <c r="O265" s="66"/>
      <c r="P265" s="205">
        <f t="shared" si="1"/>
        <v>0</v>
      </c>
      <c r="Q265" s="205">
        <v>0.058</v>
      </c>
      <c r="R265" s="205">
        <f t="shared" si="2"/>
        <v>0.17574</v>
      </c>
      <c r="S265" s="205">
        <v>0</v>
      </c>
      <c r="T265" s="206">
        <f t="shared" si="3"/>
        <v>0</v>
      </c>
      <c r="AR265" s="207" t="s">
        <v>194</v>
      </c>
      <c r="AT265" s="207" t="s">
        <v>305</v>
      </c>
      <c r="AU265" s="207" t="s">
        <v>83</v>
      </c>
      <c r="AY265" s="17" t="s">
        <v>144</v>
      </c>
      <c r="BE265" s="208">
        <f t="shared" si="4"/>
        <v>0</v>
      </c>
      <c r="BF265" s="208">
        <f t="shared" si="5"/>
        <v>0</v>
      </c>
      <c r="BG265" s="208">
        <f t="shared" si="6"/>
        <v>0</v>
      </c>
      <c r="BH265" s="208">
        <f t="shared" si="7"/>
        <v>0</v>
      </c>
      <c r="BI265" s="208">
        <f t="shared" si="8"/>
        <v>0</v>
      </c>
      <c r="BJ265" s="17" t="s">
        <v>81</v>
      </c>
      <c r="BK265" s="208">
        <f t="shared" si="9"/>
        <v>0</v>
      </c>
      <c r="BL265" s="17" t="s">
        <v>151</v>
      </c>
      <c r="BM265" s="207" t="s">
        <v>411</v>
      </c>
    </row>
    <row r="266" spans="2:65" s="1" customFormat="1" ht="16.5" customHeight="1">
      <c r="B266" s="34"/>
      <c r="C266" s="245" t="s">
        <v>412</v>
      </c>
      <c r="D266" s="245" t="s">
        <v>305</v>
      </c>
      <c r="E266" s="246" t="s">
        <v>413</v>
      </c>
      <c r="F266" s="247" t="s">
        <v>414</v>
      </c>
      <c r="G266" s="248" t="s">
        <v>398</v>
      </c>
      <c r="H266" s="249">
        <v>3.03</v>
      </c>
      <c r="I266" s="250"/>
      <c r="J266" s="251">
        <f t="shared" si="0"/>
        <v>0</v>
      </c>
      <c r="K266" s="247" t="s">
        <v>150</v>
      </c>
      <c r="L266" s="252"/>
      <c r="M266" s="253" t="s">
        <v>1</v>
      </c>
      <c r="N266" s="254" t="s">
        <v>39</v>
      </c>
      <c r="O266" s="66"/>
      <c r="P266" s="205">
        <f t="shared" si="1"/>
        <v>0</v>
      </c>
      <c r="Q266" s="205">
        <v>0.04</v>
      </c>
      <c r="R266" s="205">
        <f t="shared" si="2"/>
        <v>0.12119999999999999</v>
      </c>
      <c r="S266" s="205">
        <v>0</v>
      </c>
      <c r="T266" s="206">
        <f t="shared" si="3"/>
        <v>0</v>
      </c>
      <c r="AR266" s="207" t="s">
        <v>194</v>
      </c>
      <c r="AT266" s="207" t="s">
        <v>305</v>
      </c>
      <c r="AU266" s="207" t="s">
        <v>83</v>
      </c>
      <c r="AY266" s="17" t="s">
        <v>144</v>
      </c>
      <c r="BE266" s="208">
        <f t="shared" si="4"/>
        <v>0</v>
      </c>
      <c r="BF266" s="208">
        <f t="shared" si="5"/>
        <v>0</v>
      </c>
      <c r="BG266" s="208">
        <f t="shared" si="6"/>
        <v>0</v>
      </c>
      <c r="BH266" s="208">
        <f t="shared" si="7"/>
        <v>0</v>
      </c>
      <c r="BI266" s="208">
        <f t="shared" si="8"/>
        <v>0</v>
      </c>
      <c r="BJ266" s="17" t="s">
        <v>81</v>
      </c>
      <c r="BK266" s="208">
        <f t="shared" si="9"/>
        <v>0</v>
      </c>
      <c r="BL266" s="17" t="s">
        <v>151</v>
      </c>
      <c r="BM266" s="207" t="s">
        <v>415</v>
      </c>
    </row>
    <row r="267" spans="2:65" s="1" customFormat="1" ht="24" customHeight="1">
      <c r="B267" s="34"/>
      <c r="C267" s="245" t="s">
        <v>416</v>
      </c>
      <c r="D267" s="245" t="s">
        <v>305</v>
      </c>
      <c r="E267" s="246" t="s">
        <v>417</v>
      </c>
      <c r="F267" s="247" t="s">
        <v>418</v>
      </c>
      <c r="G267" s="248" t="s">
        <v>398</v>
      </c>
      <c r="H267" s="249">
        <v>3.03</v>
      </c>
      <c r="I267" s="250"/>
      <c r="J267" s="251">
        <f t="shared" si="0"/>
        <v>0</v>
      </c>
      <c r="K267" s="247" t="s">
        <v>150</v>
      </c>
      <c r="L267" s="252"/>
      <c r="M267" s="253" t="s">
        <v>1</v>
      </c>
      <c r="N267" s="254" t="s">
        <v>39</v>
      </c>
      <c r="O267" s="66"/>
      <c r="P267" s="205">
        <f t="shared" si="1"/>
        <v>0</v>
      </c>
      <c r="Q267" s="205">
        <v>0.027</v>
      </c>
      <c r="R267" s="205">
        <f t="shared" si="2"/>
        <v>0.08181</v>
      </c>
      <c r="S267" s="205">
        <v>0</v>
      </c>
      <c r="T267" s="206">
        <f t="shared" si="3"/>
        <v>0</v>
      </c>
      <c r="AR267" s="207" t="s">
        <v>194</v>
      </c>
      <c r="AT267" s="207" t="s">
        <v>305</v>
      </c>
      <c r="AU267" s="207" t="s">
        <v>83</v>
      </c>
      <c r="AY267" s="17" t="s">
        <v>144</v>
      </c>
      <c r="BE267" s="208">
        <f t="shared" si="4"/>
        <v>0</v>
      </c>
      <c r="BF267" s="208">
        <f t="shared" si="5"/>
        <v>0</v>
      </c>
      <c r="BG267" s="208">
        <f t="shared" si="6"/>
        <v>0</v>
      </c>
      <c r="BH267" s="208">
        <f t="shared" si="7"/>
        <v>0</v>
      </c>
      <c r="BI267" s="208">
        <f t="shared" si="8"/>
        <v>0</v>
      </c>
      <c r="BJ267" s="17" t="s">
        <v>81</v>
      </c>
      <c r="BK267" s="208">
        <f t="shared" si="9"/>
        <v>0</v>
      </c>
      <c r="BL267" s="17" t="s">
        <v>151</v>
      </c>
      <c r="BM267" s="207" t="s">
        <v>419</v>
      </c>
    </row>
    <row r="268" spans="2:65" s="1" customFormat="1" ht="24" customHeight="1">
      <c r="B268" s="34"/>
      <c r="C268" s="245" t="s">
        <v>420</v>
      </c>
      <c r="D268" s="245" t="s">
        <v>305</v>
      </c>
      <c r="E268" s="246" t="s">
        <v>421</v>
      </c>
      <c r="F268" s="247" t="s">
        <v>422</v>
      </c>
      <c r="G268" s="248" t="s">
        <v>398</v>
      </c>
      <c r="H268" s="249">
        <v>3.03</v>
      </c>
      <c r="I268" s="250"/>
      <c r="J268" s="251">
        <f t="shared" si="0"/>
        <v>0</v>
      </c>
      <c r="K268" s="247" t="s">
        <v>150</v>
      </c>
      <c r="L268" s="252"/>
      <c r="M268" s="253" t="s">
        <v>1</v>
      </c>
      <c r="N268" s="254" t="s">
        <v>39</v>
      </c>
      <c r="O268" s="66"/>
      <c r="P268" s="205">
        <f t="shared" si="1"/>
        <v>0</v>
      </c>
      <c r="Q268" s="205">
        <v>0.08</v>
      </c>
      <c r="R268" s="205">
        <f t="shared" si="2"/>
        <v>0.24239999999999998</v>
      </c>
      <c r="S268" s="205">
        <v>0</v>
      </c>
      <c r="T268" s="206">
        <f t="shared" si="3"/>
        <v>0</v>
      </c>
      <c r="AR268" s="207" t="s">
        <v>194</v>
      </c>
      <c r="AT268" s="207" t="s">
        <v>305</v>
      </c>
      <c r="AU268" s="207" t="s">
        <v>83</v>
      </c>
      <c r="AY268" s="17" t="s">
        <v>144</v>
      </c>
      <c r="BE268" s="208">
        <f t="shared" si="4"/>
        <v>0</v>
      </c>
      <c r="BF268" s="208">
        <f t="shared" si="5"/>
        <v>0</v>
      </c>
      <c r="BG268" s="208">
        <f t="shared" si="6"/>
        <v>0</v>
      </c>
      <c r="BH268" s="208">
        <f t="shared" si="7"/>
        <v>0</v>
      </c>
      <c r="BI268" s="208">
        <f t="shared" si="8"/>
        <v>0</v>
      </c>
      <c r="BJ268" s="17" t="s">
        <v>81</v>
      </c>
      <c r="BK268" s="208">
        <f t="shared" si="9"/>
        <v>0</v>
      </c>
      <c r="BL268" s="17" t="s">
        <v>151</v>
      </c>
      <c r="BM268" s="207" t="s">
        <v>423</v>
      </c>
    </row>
    <row r="269" spans="2:65" s="1" customFormat="1" ht="24" customHeight="1">
      <c r="B269" s="34"/>
      <c r="C269" s="196" t="s">
        <v>424</v>
      </c>
      <c r="D269" s="196" t="s">
        <v>146</v>
      </c>
      <c r="E269" s="197" t="s">
        <v>425</v>
      </c>
      <c r="F269" s="198" t="s">
        <v>426</v>
      </c>
      <c r="G269" s="199" t="s">
        <v>392</v>
      </c>
      <c r="H269" s="200">
        <v>3</v>
      </c>
      <c r="I269" s="201"/>
      <c r="J269" s="202">
        <f t="shared" si="0"/>
        <v>0</v>
      </c>
      <c r="K269" s="198" t="s">
        <v>1</v>
      </c>
      <c r="L269" s="38"/>
      <c r="M269" s="203" t="s">
        <v>1</v>
      </c>
      <c r="N269" s="204" t="s">
        <v>39</v>
      </c>
      <c r="O269" s="66"/>
      <c r="P269" s="205">
        <f t="shared" si="1"/>
        <v>0</v>
      </c>
      <c r="Q269" s="205">
        <v>0</v>
      </c>
      <c r="R269" s="205">
        <f t="shared" si="2"/>
        <v>0</v>
      </c>
      <c r="S269" s="205">
        <v>0</v>
      </c>
      <c r="T269" s="206">
        <f t="shared" si="3"/>
        <v>0</v>
      </c>
      <c r="AR269" s="207" t="s">
        <v>151</v>
      </c>
      <c r="AT269" s="207" t="s">
        <v>146</v>
      </c>
      <c r="AU269" s="207" t="s">
        <v>83</v>
      </c>
      <c r="AY269" s="17" t="s">
        <v>144</v>
      </c>
      <c r="BE269" s="208">
        <f t="shared" si="4"/>
        <v>0</v>
      </c>
      <c r="BF269" s="208">
        <f t="shared" si="5"/>
        <v>0</v>
      </c>
      <c r="BG269" s="208">
        <f t="shared" si="6"/>
        <v>0</v>
      </c>
      <c r="BH269" s="208">
        <f t="shared" si="7"/>
        <v>0</v>
      </c>
      <c r="BI269" s="208">
        <f t="shared" si="8"/>
        <v>0</v>
      </c>
      <c r="BJ269" s="17" t="s">
        <v>81</v>
      </c>
      <c r="BK269" s="208">
        <f t="shared" si="9"/>
        <v>0</v>
      </c>
      <c r="BL269" s="17" t="s">
        <v>151</v>
      </c>
      <c r="BM269" s="207" t="s">
        <v>427</v>
      </c>
    </row>
    <row r="270" spans="2:51" s="13" customFormat="1" ht="11.25">
      <c r="B270" s="220"/>
      <c r="C270" s="221"/>
      <c r="D270" s="211" t="s">
        <v>153</v>
      </c>
      <c r="E270" s="222" t="s">
        <v>1</v>
      </c>
      <c r="F270" s="223" t="s">
        <v>164</v>
      </c>
      <c r="G270" s="221"/>
      <c r="H270" s="224">
        <v>3</v>
      </c>
      <c r="I270" s="225"/>
      <c r="J270" s="221"/>
      <c r="K270" s="221"/>
      <c r="L270" s="226"/>
      <c r="M270" s="227"/>
      <c r="N270" s="228"/>
      <c r="O270" s="228"/>
      <c r="P270" s="228"/>
      <c r="Q270" s="228"/>
      <c r="R270" s="228"/>
      <c r="S270" s="228"/>
      <c r="T270" s="229"/>
      <c r="AT270" s="230" t="s">
        <v>153</v>
      </c>
      <c r="AU270" s="230" t="s">
        <v>83</v>
      </c>
      <c r="AV270" s="13" t="s">
        <v>83</v>
      </c>
      <c r="AW270" s="13" t="s">
        <v>31</v>
      </c>
      <c r="AX270" s="13" t="s">
        <v>74</v>
      </c>
      <c r="AY270" s="230" t="s">
        <v>144</v>
      </c>
    </row>
    <row r="271" spans="2:51" s="14" customFormat="1" ht="11.25">
      <c r="B271" s="231"/>
      <c r="C271" s="232"/>
      <c r="D271" s="211" t="s">
        <v>153</v>
      </c>
      <c r="E271" s="233" t="s">
        <v>1</v>
      </c>
      <c r="F271" s="234" t="s">
        <v>158</v>
      </c>
      <c r="G271" s="232"/>
      <c r="H271" s="235">
        <v>3</v>
      </c>
      <c r="I271" s="236"/>
      <c r="J271" s="232"/>
      <c r="K271" s="232"/>
      <c r="L271" s="237"/>
      <c r="M271" s="238"/>
      <c r="N271" s="239"/>
      <c r="O271" s="239"/>
      <c r="P271" s="239"/>
      <c r="Q271" s="239"/>
      <c r="R271" s="239"/>
      <c r="S271" s="239"/>
      <c r="T271" s="240"/>
      <c r="AT271" s="241" t="s">
        <v>153</v>
      </c>
      <c r="AU271" s="241" t="s">
        <v>83</v>
      </c>
      <c r="AV271" s="14" t="s">
        <v>151</v>
      </c>
      <c r="AW271" s="14" t="s">
        <v>31</v>
      </c>
      <c r="AX271" s="14" t="s">
        <v>81</v>
      </c>
      <c r="AY271" s="241" t="s">
        <v>144</v>
      </c>
    </row>
    <row r="272" spans="2:65" s="1" customFormat="1" ht="24" customHeight="1">
      <c r="B272" s="34"/>
      <c r="C272" s="196" t="s">
        <v>428</v>
      </c>
      <c r="D272" s="196" t="s">
        <v>146</v>
      </c>
      <c r="E272" s="197" t="s">
        <v>429</v>
      </c>
      <c r="F272" s="198" t="s">
        <v>430</v>
      </c>
      <c r="G272" s="199" t="s">
        <v>398</v>
      </c>
      <c r="H272" s="200">
        <v>7</v>
      </c>
      <c r="I272" s="201"/>
      <c r="J272" s="202">
        <f>ROUND(I272*H272,2)</f>
        <v>0</v>
      </c>
      <c r="K272" s="198" t="s">
        <v>191</v>
      </c>
      <c r="L272" s="38"/>
      <c r="M272" s="203" t="s">
        <v>1</v>
      </c>
      <c r="N272" s="204" t="s">
        <v>39</v>
      </c>
      <c r="O272" s="66"/>
      <c r="P272" s="205">
        <f>O272*H272</f>
        <v>0</v>
      </c>
      <c r="Q272" s="205">
        <v>0.4208</v>
      </c>
      <c r="R272" s="205">
        <f>Q272*H272</f>
        <v>2.9456</v>
      </c>
      <c r="S272" s="205">
        <v>0</v>
      </c>
      <c r="T272" s="206">
        <f>S272*H272</f>
        <v>0</v>
      </c>
      <c r="AR272" s="207" t="s">
        <v>151</v>
      </c>
      <c r="AT272" s="207" t="s">
        <v>146</v>
      </c>
      <c r="AU272" s="207" t="s">
        <v>83</v>
      </c>
      <c r="AY272" s="17" t="s">
        <v>144</v>
      </c>
      <c r="BE272" s="208">
        <f>IF(N272="základní",J272,0)</f>
        <v>0</v>
      </c>
      <c r="BF272" s="208">
        <f>IF(N272="snížená",J272,0)</f>
        <v>0</v>
      </c>
      <c r="BG272" s="208">
        <f>IF(N272="zákl. přenesená",J272,0)</f>
        <v>0</v>
      </c>
      <c r="BH272" s="208">
        <f>IF(N272="sníž. přenesená",J272,0)</f>
        <v>0</v>
      </c>
      <c r="BI272" s="208">
        <f>IF(N272="nulová",J272,0)</f>
        <v>0</v>
      </c>
      <c r="BJ272" s="17" t="s">
        <v>81</v>
      </c>
      <c r="BK272" s="208">
        <f>ROUND(I272*H272,2)</f>
        <v>0</v>
      </c>
      <c r="BL272" s="17" t="s">
        <v>151</v>
      </c>
      <c r="BM272" s="207" t="s">
        <v>431</v>
      </c>
    </row>
    <row r="273" spans="2:51" s="12" customFormat="1" ht="11.25">
      <c r="B273" s="209"/>
      <c r="C273" s="210"/>
      <c r="D273" s="211" t="s">
        <v>153</v>
      </c>
      <c r="E273" s="212" t="s">
        <v>1</v>
      </c>
      <c r="F273" s="213" t="s">
        <v>432</v>
      </c>
      <c r="G273" s="210"/>
      <c r="H273" s="212" t="s">
        <v>1</v>
      </c>
      <c r="I273" s="214"/>
      <c r="J273" s="210"/>
      <c r="K273" s="210"/>
      <c r="L273" s="215"/>
      <c r="M273" s="216"/>
      <c r="N273" s="217"/>
      <c r="O273" s="217"/>
      <c r="P273" s="217"/>
      <c r="Q273" s="217"/>
      <c r="R273" s="217"/>
      <c r="S273" s="217"/>
      <c r="T273" s="218"/>
      <c r="AT273" s="219" t="s">
        <v>153</v>
      </c>
      <c r="AU273" s="219" t="s">
        <v>83</v>
      </c>
      <c r="AV273" s="12" t="s">
        <v>81</v>
      </c>
      <c r="AW273" s="12" t="s">
        <v>31</v>
      </c>
      <c r="AX273" s="12" t="s">
        <v>74</v>
      </c>
      <c r="AY273" s="219" t="s">
        <v>144</v>
      </c>
    </row>
    <row r="274" spans="2:51" s="13" customFormat="1" ht="11.25">
      <c r="B274" s="220"/>
      <c r="C274" s="221"/>
      <c r="D274" s="211" t="s">
        <v>153</v>
      </c>
      <c r="E274" s="222" t="s">
        <v>1</v>
      </c>
      <c r="F274" s="223" t="s">
        <v>187</v>
      </c>
      <c r="G274" s="221"/>
      <c r="H274" s="224">
        <v>7</v>
      </c>
      <c r="I274" s="225"/>
      <c r="J274" s="221"/>
      <c r="K274" s="221"/>
      <c r="L274" s="226"/>
      <c r="M274" s="227"/>
      <c r="N274" s="228"/>
      <c r="O274" s="228"/>
      <c r="P274" s="228"/>
      <c r="Q274" s="228"/>
      <c r="R274" s="228"/>
      <c r="S274" s="228"/>
      <c r="T274" s="229"/>
      <c r="AT274" s="230" t="s">
        <v>153</v>
      </c>
      <c r="AU274" s="230" t="s">
        <v>83</v>
      </c>
      <c r="AV274" s="13" t="s">
        <v>83</v>
      </c>
      <c r="AW274" s="13" t="s">
        <v>31</v>
      </c>
      <c r="AX274" s="13" t="s">
        <v>74</v>
      </c>
      <c r="AY274" s="230" t="s">
        <v>144</v>
      </c>
    </row>
    <row r="275" spans="2:51" s="14" customFormat="1" ht="11.25">
      <c r="B275" s="231"/>
      <c r="C275" s="232"/>
      <c r="D275" s="211" t="s">
        <v>153</v>
      </c>
      <c r="E275" s="233" t="s">
        <v>1</v>
      </c>
      <c r="F275" s="234" t="s">
        <v>158</v>
      </c>
      <c r="G275" s="232"/>
      <c r="H275" s="235">
        <v>7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AT275" s="241" t="s">
        <v>153</v>
      </c>
      <c r="AU275" s="241" t="s">
        <v>83</v>
      </c>
      <c r="AV275" s="14" t="s">
        <v>151</v>
      </c>
      <c r="AW275" s="14" t="s">
        <v>31</v>
      </c>
      <c r="AX275" s="14" t="s">
        <v>81</v>
      </c>
      <c r="AY275" s="241" t="s">
        <v>144</v>
      </c>
    </row>
    <row r="276" spans="2:65" s="1" customFormat="1" ht="24" customHeight="1">
      <c r="B276" s="34"/>
      <c r="C276" s="196" t="s">
        <v>433</v>
      </c>
      <c r="D276" s="196" t="s">
        <v>146</v>
      </c>
      <c r="E276" s="197" t="s">
        <v>434</v>
      </c>
      <c r="F276" s="198" t="s">
        <v>435</v>
      </c>
      <c r="G276" s="199" t="s">
        <v>398</v>
      </c>
      <c r="H276" s="200">
        <v>2</v>
      </c>
      <c r="I276" s="201"/>
      <c r="J276" s="202">
        <f>ROUND(I276*H276,2)</f>
        <v>0</v>
      </c>
      <c r="K276" s="198" t="s">
        <v>191</v>
      </c>
      <c r="L276" s="38"/>
      <c r="M276" s="203" t="s">
        <v>1</v>
      </c>
      <c r="N276" s="204" t="s">
        <v>39</v>
      </c>
      <c r="O276" s="66"/>
      <c r="P276" s="205">
        <f>O276*H276</f>
        <v>0</v>
      </c>
      <c r="Q276" s="205">
        <v>0.31108</v>
      </c>
      <c r="R276" s="205">
        <f>Q276*H276</f>
        <v>0.62216</v>
      </c>
      <c r="S276" s="205">
        <v>0</v>
      </c>
      <c r="T276" s="206">
        <f>S276*H276</f>
        <v>0</v>
      </c>
      <c r="AR276" s="207" t="s">
        <v>151</v>
      </c>
      <c r="AT276" s="207" t="s">
        <v>146</v>
      </c>
      <c r="AU276" s="207" t="s">
        <v>83</v>
      </c>
      <c r="AY276" s="17" t="s">
        <v>144</v>
      </c>
      <c r="BE276" s="208">
        <f>IF(N276="základní",J276,0)</f>
        <v>0</v>
      </c>
      <c r="BF276" s="208">
        <f>IF(N276="snížená",J276,0)</f>
        <v>0</v>
      </c>
      <c r="BG276" s="208">
        <f>IF(N276="zákl. přenesená",J276,0)</f>
        <v>0</v>
      </c>
      <c r="BH276" s="208">
        <f>IF(N276="sníž. přenesená",J276,0)</f>
        <v>0</v>
      </c>
      <c r="BI276" s="208">
        <f>IF(N276="nulová",J276,0)</f>
        <v>0</v>
      </c>
      <c r="BJ276" s="17" t="s">
        <v>81</v>
      </c>
      <c r="BK276" s="208">
        <f>ROUND(I276*H276,2)</f>
        <v>0</v>
      </c>
      <c r="BL276" s="17" t="s">
        <v>151</v>
      </c>
      <c r="BM276" s="207" t="s">
        <v>436</v>
      </c>
    </row>
    <row r="277" spans="2:51" s="12" customFormat="1" ht="11.25">
      <c r="B277" s="209"/>
      <c r="C277" s="210"/>
      <c r="D277" s="211" t="s">
        <v>153</v>
      </c>
      <c r="E277" s="212" t="s">
        <v>1</v>
      </c>
      <c r="F277" s="213" t="s">
        <v>437</v>
      </c>
      <c r="G277" s="210"/>
      <c r="H277" s="212" t="s">
        <v>1</v>
      </c>
      <c r="I277" s="214"/>
      <c r="J277" s="210"/>
      <c r="K277" s="210"/>
      <c r="L277" s="215"/>
      <c r="M277" s="216"/>
      <c r="N277" s="217"/>
      <c r="O277" s="217"/>
      <c r="P277" s="217"/>
      <c r="Q277" s="217"/>
      <c r="R277" s="217"/>
      <c r="S277" s="217"/>
      <c r="T277" s="218"/>
      <c r="AT277" s="219" t="s">
        <v>153</v>
      </c>
      <c r="AU277" s="219" t="s">
        <v>83</v>
      </c>
      <c r="AV277" s="12" t="s">
        <v>81</v>
      </c>
      <c r="AW277" s="12" t="s">
        <v>31</v>
      </c>
      <c r="AX277" s="12" t="s">
        <v>74</v>
      </c>
      <c r="AY277" s="219" t="s">
        <v>144</v>
      </c>
    </row>
    <row r="278" spans="2:51" s="13" customFormat="1" ht="11.25">
      <c r="B278" s="220"/>
      <c r="C278" s="221"/>
      <c r="D278" s="211" t="s">
        <v>153</v>
      </c>
      <c r="E278" s="222" t="s">
        <v>1</v>
      </c>
      <c r="F278" s="223" t="s">
        <v>83</v>
      </c>
      <c r="G278" s="221"/>
      <c r="H278" s="224">
        <v>2</v>
      </c>
      <c r="I278" s="225"/>
      <c r="J278" s="221"/>
      <c r="K278" s="221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153</v>
      </c>
      <c r="AU278" s="230" t="s">
        <v>83</v>
      </c>
      <c r="AV278" s="13" t="s">
        <v>83</v>
      </c>
      <c r="AW278" s="13" t="s">
        <v>31</v>
      </c>
      <c r="AX278" s="13" t="s">
        <v>74</v>
      </c>
      <c r="AY278" s="230" t="s">
        <v>144</v>
      </c>
    </row>
    <row r="279" spans="2:51" s="14" customFormat="1" ht="11.25">
      <c r="B279" s="231"/>
      <c r="C279" s="232"/>
      <c r="D279" s="211" t="s">
        <v>153</v>
      </c>
      <c r="E279" s="233" t="s">
        <v>1</v>
      </c>
      <c r="F279" s="234" t="s">
        <v>158</v>
      </c>
      <c r="G279" s="232"/>
      <c r="H279" s="235">
        <v>2</v>
      </c>
      <c r="I279" s="236"/>
      <c r="J279" s="232"/>
      <c r="K279" s="232"/>
      <c r="L279" s="237"/>
      <c r="M279" s="238"/>
      <c r="N279" s="239"/>
      <c r="O279" s="239"/>
      <c r="P279" s="239"/>
      <c r="Q279" s="239"/>
      <c r="R279" s="239"/>
      <c r="S279" s="239"/>
      <c r="T279" s="240"/>
      <c r="AT279" s="241" t="s">
        <v>153</v>
      </c>
      <c r="AU279" s="241" t="s">
        <v>83</v>
      </c>
      <c r="AV279" s="14" t="s">
        <v>151</v>
      </c>
      <c r="AW279" s="14" t="s">
        <v>31</v>
      </c>
      <c r="AX279" s="14" t="s">
        <v>81</v>
      </c>
      <c r="AY279" s="241" t="s">
        <v>144</v>
      </c>
    </row>
    <row r="280" spans="2:63" s="11" customFormat="1" ht="22.9" customHeight="1">
      <c r="B280" s="180"/>
      <c r="C280" s="181"/>
      <c r="D280" s="182" t="s">
        <v>73</v>
      </c>
      <c r="E280" s="194" t="s">
        <v>200</v>
      </c>
      <c r="F280" s="194" t="s">
        <v>201</v>
      </c>
      <c r="G280" s="181"/>
      <c r="H280" s="181"/>
      <c r="I280" s="184"/>
      <c r="J280" s="195">
        <f>BK280</f>
        <v>0</v>
      </c>
      <c r="K280" s="181"/>
      <c r="L280" s="186"/>
      <c r="M280" s="187"/>
      <c r="N280" s="188"/>
      <c r="O280" s="188"/>
      <c r="P280" s="189">
        <f>SUM(P281:P322)</f>
        <v>0</v>
      </c>
      <c r="Q280" s="188"/>
      <c r="R280" s="189">
        <f>SUM(R281:R322)</f>
        <v>48.119043600000005</v>
      </c>
      <c r="S280" s="188"/>
      <c r="T280" s="190">
        <f>SUM(T281:T322)</f>
        <v>0</v>
      </c>
      <c r="AR280" s="191" t="s">
        <v>81</v>
      </c>
      <c r="AT280" s="192" t="s">
        <v>73</v>
      </c>
      <c r="AU280" s="192" t="s">
        <v>81</v>
      </c>
      <c r="AY280" s="191" t="s">
        <v>144</v>
      </c>
      <c r="BK280" s="193">
        <f>SUM(BK281:BK322)</f>
        <v>0</v>
      </c>
    </row>
    <row r="281" spans="2:65" s="1" customFormat="1" ht="16.5" customHeight="1">
      <c r="B281" s="34"/>
      <c r="C281" s="196" t="s">
        <v>438</v>
      </c>
      <c r="D281" s="196" t="s">
        <v>146</v>
      </c>
      <c r="E281" s="197" t="s">
        <v>439</v>
      </c>
      <c r="F281" s="198" t="s">
        <v>440</v>
      </c>
      <c r="G281" s="199" t="s">
        <v>441</v>
      </c>
      <c r="H281" s="200">
        <v>27</v>
      </c>
      <c r="I281" s="201"/>
      <c r="J281" s="202">
        <f>ROUND(I281*H281,2)</f>
        <v>0</v>
      </c>
      <c r="K281" s="198" t="s">
        <v>1</v>
      </c>
      <c r="L281" s="38"/>
      <c r="M281" s="203" t="s">
        <v>1</v>
      </c>
      <c r="N281" s="204" t="s">
        <v>39</v>
      </c>
      <c r="O281" s="66"/>
      <c r="P281" s="205">
        <f>O281*H281</f>
        <v>0</v>
      </c>
      <c r="Q281" s="205">
        <v>0</v>
      </c>
      <c r="R281" s="205">
        <f>Q281*H281</f>
        <v>0</v>
      </c>
      <c r="S281" s="205">
        <v>0</v>
      </c>
      <c r="T281" s="206">
        <f>S281*H281</f>
        <v>0</v>
      </c>
      <c r="AR281" s="207" t="s">
        <v>151</v>
      </c>
      <c r="AT281" s="207" t="s">
        <v>146</v>
      </c>
      <c r="AU281" s="207" t="s">
        <v>83</v>
      </c>
      <c r="AY281" s="17" t="s">
        <v>144</v>
      </c>
      <c r="BE281" s="208">
        <f>IF(N281="základní",J281,0)</f>
        <v>0</v>
      </c>
      <c r="BF281" s="208">
        <f>IF(N281="snížená",J281,0)</f>
        <v>0</v>
      </c>
      <c r="BG281" s="208">
        <f>IF(N281="zákl. přenesená",J281,0)</f>
        <v>0</v>
      </c>
      <c r="BH281" s="208">
        <f>IF(N281="sníž. přenesená",J281,0)</f>
        <v>0</v>
      </c>
      <c r="BI281" s="208">
        <f>IF(N281="nulová",J281,0)</f>
        <v>0</v>
      </c>
      <c r="BJ281" s="17" t="s">
        <v>81</v>
      </c>
      <c r="BK281" s="208">
        <f>ROUND(I281*H281,2)</f>
        <v>0</v>
      </c>
      <c r="BL281" s="17" t="s">
        <v>151</v>
      </c>
      <c r="BM281" s="207" t="s">
        <v>442</v>
      </c>
    </row>
    <row r="282" spans="2:51" s="12" customFormat="1" ht="11.25">
      <c r="B282" s="209"/>
      <c r="C282" s="210"/>
      <c r="D282" s="211" t="s">
        <v>153</v>
      </c>
      <c r="E282" s="212" t="s">
        <v>1</v>
      </c>
      <c r="F282" s="213" t="s">
        <v>193</v>
      </c>
      <c r="G282" s="210"/>
      <c r="H282" s="212" t="s">
        <v>1</v>
      </c>
      <c r="I282" s="214"/>
      <c r="J282" s="210"/>
      <c r="K282" s="210"/>
      <c r="L282" s="215"/>
      <c r="M282" s="216"/>
      <c r="N282" s="217"/>
      <c r="O282" s="217"/>
      <c r="P282" s="217"/>
      <c r="Q282" s="217"/>
      <c r="R282" s="217"/>
      <c r="S282" s="217"/>
      <c r="T282" s="218"/>
      <c r="AT282" s="219" t="s">
        <v>153</v>
      </c>
      <c r="AU282" s="219" t="s">
        <v>83</v>
      </c>
      <c r="AV282" s="12" t="s">
        <v>81</v>
      </c>
      <c r="AW282" s="12" t="s">
        <v>31</v>
      </c>
      <c r="AX282" s="12" t="s">
        <v>74</v>
      </c>
      <c r="AY282" s="219" t="s">
        <v>144</v>
      </c>
    </row>
    <row r="283" spans="2:51" s="13" customFormat="1" ht="11.25">
      <c r="B283" s="220"/>
      <c r="C283" s="221"/>
      <c r="D283" s="211" t="s">
        <v>153</v>
      </c>
      <c r="E283" s="222" t="s">
        <v>1</v>
      </c>
      <c r="F283" s="223" t="s">
        <v>223</v>
      </c>
      <c r="G283" s="221"/>
      <c r="H283" s="224">
        <v>12</v>
      </c>
      <c r="I283" s="225"/>
      <c r="J283" s="221"/>
      <c r="K283" s="221"/>
      <c r="L283" s="226"/>
      <c r="M283" s="227"/>
      <c r="N283" s="228"/>
      <c r="O283" s="228"/>
      <c r="P283" s="228"/>
      <c r="Q283" s="228"/>
      <c r="R283" s="228"/>
      <c r="S283" s="228"/>
      <c r="T283" s="229"/>
      <c r="AT283" s="230" t="s">
        <v>153</v>
      </c>
      <c r="AU283" s="230" t="s">
        <v>83</v>
      </c>
      <c r="AV283" s="13" t="s">
        <v>83</v>
      </c>
      <c r="AW283" s="13" t="s">
        <v>31</v>
      </c>
      <c r="AX283" s="13" t="s">
        <v>74</v>
      </c>
      <c r="AY283" s="230" t="s">
        <v>144</v>
      </c>
    </row>
    <row r="284" spans="2:51" s="12" customFormat="1" ht="11.25">
      <c r="B284" s="209"/>
      <c r="C284" s="210"/>
      <c r="D284" s="211" t="s">
        <v>153</v>
      </c>
      <c r="E284" s="212" t="s">
        <v>1</v>
      </c>
      <c r="F284" s="213" t="s">
        <v>443</v>
      </c>
      <c r="G284" s="210"/>
      <c r="H284" s="212" t="s">
        <v>1</v>
      </c>
      <c r="I284" s="214"/>
      <c r="J284" s="210"/>
      <c r="K284" s="210"/>
      <c r="L284" s="215"/>
      <c r="M284" s="216"/>
      <c r="N284" s="217"/>
      <c r="O284" s="217"/>
      <c r="P284" s="217"/>
      <c r="Q284" s="217"/>
      <c r="R284" s="217"/>
      <c r="S284" s="217"/>
      <c r="T284" s="218"/>
      <c r="AT284" s="219" t="s">
        <v>153</v>
      </c>
      <c r="AU284" s="219" t="s">
        <v>83</v>
      </c>
      <c r="AV284" s="12" t="s">
        <v>81</v>
      </c>
      <c r="AW284" s="12" t="s">
        <v>31</v>
      </c>
      <c r="AX284" s="12" t="s">
        <v>74</v>
      </c>
      <c r="AY284" s="219" t="s">
        <v>144</v>
      </c>
    </row>
    <row r="285" spans="2:51" s="13" customFormat="1" ht="11.25">
      <c r="B285" s="220"/>
      <c r="C285" s="221"/>
      <c r="D285" s="211" t="s">
        <v>153</v>
      </c>
      <c r="E285" s="222" t="s">
        <v>1</v>
      </c>
      <c r="F285" s="223" t="s">
        <v>8</v>
      </c>
      <c r="G285" s="221"/>
      <c r="H285" s="224">
        <v>15</v>
      </c>
      <c r="I285" s="225"/>
      <c r="J285" s="221"/>
      <c r="K285" s="221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153</v>
      </c>
      <c r="AU285" s="230" t="s">
        <v>83</v>
      </c>
      <c r="AV285" s="13" t="s">
        <v>83</v>
      </c>
      <c r="AW285" s="13" t="s">
        <v>31</v>
      </c>
      <c r="AX285" s="13" t="s">
        <v>74</v>
      </c>
      <c r="AY285" s="230" t="s">
        <v>144</v>
      </c>
    </row>
    <row r="286" spans="2:51" s="14" customFormat="1" ht="11.25">
      <c r="B286" s="231"/>
      <c r="C286" s="232"/>
      <c r="D286" s="211" t="s">
        <v>153</v>
      </c>
      <c r="E286" s="233" t="s">
        <v>1</v>
      </c>
      <c r="F286" s="234" t="s">
        <v>158</v>
      </c>
      <c r="G286" s="232"/>
      <c r="H286" s="235">
        <v>27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153</v>
      </c>
      <c r="AU286" s="241" t="s">
        <v>83</v>
      </c>
      <c r="AV286" s="14" t="s">
        <v>151</v>
      </c>
      <c r="AW286" s="14" t="s">
        <v>31</v>
      </c>
      <c r="AX286" s="14" t="s">
        <v>81</v>
      </c>
      <c r="AY286" s="241" t="s">
        <v>144</v>
      </c>
    </row>
    <row r="287" spans="2:65" s="1" customFormat="1" ht="24" customHeight="1">
      <c r="B287" s="34"/>
      <c r="C287" s="196" t="s">
        <v>444</v>
      </c>
      <c r="D287" s="196" t="s">
        <v>146</v>
      </c>
      <c r="E287" s="197" t="s">
        <v>445</v>
      </c>
      <c r="F287" s="198" t="s">
        <v>446</v>
      </c>
      <c r="G287" s="199" t="s">
        <v>190</v>
      </c>
      <c r="H287" s="200">
        <v>102</v>
      </c>
      <c r="I287" s="201"/>
      <c r="J287" s="202">
        <f>ROUND(I287*H287,2)</f>
        <v>0</v>
      </c>
      <c r="K287" s="198" t="s">
        <v>191</v>
      </c>
      <c r="L287" s="38"/>
      <c r="M287" s="203" t="s">
        <v>1</v>
      </c>
      <c r="N287" s="204" t="s">
        <v>39</v>
      </c>
      <c r="O287" s="66"/>
      <c r="P287" s="205">
        <f>O287*H287</f>
        <v>0</v>
      </c>
      <c r="Q287" s="205">
        <v>0.1554</v>
      </c>
      <c r="R287" s="205">
        <f>Q287*H287</f>
        <v>15.850800000000001</v>
      </c>
      <c r="S287" s="205">
        <v>0</v>
      </c>
      <c r="T287" s="206">
        <f>S287*H287</f>
        <v>0</v>
      </c>
      <c r="AR287" s="207" t="s">
        <v>151</v>
      </c>
      <c r="AT287" s="207" t="s">
        <v>146</v>
      </c>
      <c r="AU287" s="207" t="s">
        <v>83</v>
      </c>
      <c r="AY287" s="17" t="s">
        <v>144</v>
      </c>
      <c r="BE287" s="208">
        <f>IF(N287="základní",J287,0)</f>
        <v>0</v>
      </c>
      <c r="BF287" s="208">
        <f>IF(N287="snížená",J287,0)</f>
        <v>0</v>
      </c>
      <c r="BG287" s="208">
        <f>IF(N287="zákl. přenesená",J287,0)</f>
        <v>0</v>
      </c>
      <c r="BH287" s="208">
        <f>IF(N287="sníž. přenesená",J287,0)</f>
        <v>0</v>
      </c>
      <c r="BI287" s="208">
        <f>IF(N287="nulová",J287,0)</f>
        <v>0</v>
      </c>
      <c r="BJ287" s="17" t="s">
        <v>81</v>
      </c>
      <c r="BK287" s="208">
        <f>ROUND(I287*H287,2)</f>
        <v>0</v>
      </c>
      <c r="BL287" s="17" t="s">
        <v>151</v>
      </c>
      <c r="BM287" s="207" t="s">
        <v>447</v>
      </c>
    </row>
    <row r="288" spans="2:51" s="12" customFormat="1" ht="11.25">
      <c r="B288" s="209"/>
      <c r="C288" s="210"/>
      <c r="D288" s="211" t="s">
        <v>153</v>
      </c>
      <c r="E288" s="212" t="s">
        <v>1</v>
      </c>
      <c r="F288" s="213" t="s">
        <v>448</v>
      </c>
      <c r="G288" s="210"/>
      <c r="H288" s="212" t="s">
        <v>1</v>
      </c>
      <c r="I288" s="214"/>
      <c r="J288" s="210"/>
      <c r="K288" s="210"/>
      <c r="L288" s="215"/>
      <c r="M288" s="216"/>
      <c r="N288" s="217"/>
      <c r="O288" s="217"/>
      <c r="P288" s="217"/>
      <c r="Q288" s="217"/>
      <c r="R288" s="217"/>
      <c r="S288" s="217"/>
      <c r="T288" s="218"/>
      <c r="AT288" s="219" t="s">
        <v>153</v>
      </c>
      <c r="AU288" s="219" t="s">
        <v>83</v>
      </c>
      <c r="AV288" s="12" t="s">
        <v>81</v>
      </c>
      <c r="AW288" s="12" t="s">
        <v>31</v>
      </c>
      <c r="AX288" s="12" t="s">
        <v>74</v>
      </c>
      <c r="AY288" s="219" t="s">
        <v>144</v>
      </c>
    </row>
    <row r="289" spans="2:51" s="13" customFormat="1" ht="11.25">
      <c r="B289" s="220"/>
      <c r="C289" s="221"/>
      <c r="D289" s="211" t="s">
        <v>153</v>
      </c>
      <c r="E289" s="222" t="s">
        <v>1</v>
      </c>
      <c r="F289" s="223" t="s">
        <v>449</v>
      </c>
      <c r="G289" s="221"/>
      <c r="H289" s="224">
        <v>84</v>
      </c>
      <c r="I289" s="225"/>
      <c r="J289" s="221"/>
      <c r="K289" s="221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153</v>
      </c>
      <c r="AU289" s="230" t="s">
        <v>83</v>
      </c>
      <c r="AV289" s="13" t="s">
        <v>83</v>
      </c>
      <c r="AW289" s="13" t="s">
        <v>31</v>
      </c>
      <c r="AX289" s="13" t="s">
        <v>74</v>
      </c>
      <c r="AY289" s="230" t="s">
        <v>144</v>
      </c>
    </row>
    <row r="290" spans="2:51" s="12" customFormat="1" ht="11.25">
      <c r="B290" s="209"/>
      <c r="C290" s="210"/>
      <c r="D290" s="211" t="s">
        <v>153</v>
      </c>
      <c r="E290" s="212" t="s">
        <v>1</v>
      </c>
      <c r="F290" s="213" t="s">
        <v>450</v>
      </c>
      <c r="G290" s="210"/>
      <c r="H290" s="212" t="s">
        <v>1</v>
      </c>
      <c r="I290" s="214"/>
      <c r="J290" s="210"/>
      <c r="K290" s="210"/>
      <c r="L290" s="215"/>
      <c r="M290" s="216"/>
      <c r="N290" s="217"/>
      <c r="O290" s="217"/>
      <c r="P290" s="217"/>
      <c r="Q290" s="217"/>
      <c r="R290" s="217"/>
      <c r="S290" s="217"/>
      <c r="T290" s="218"/>
      <c r="AT290" s="219" t="s">
        <v>153</v>
      </c>
      <c r="AU290" s="219" t="s">
        <v>83</v>
      </c>
      <c r="AV290" s="12" t="s">
        <v>81</v>
      </c>
      <c r="AW290" s="12" t="s">
        <v>31</v>
      </c>
      <c r="AX290" s="12" t="s">
        <v>74</v>
      </c>
      <c r="AY290" s="219" t="s">
        <v>144</v>
      </c>
    </row>
    <row r="291" spans="2:51" s="13" customFormat="1" ht="11.25">
      <c r="B291" s="220"/>
      <c r="C291" s="221"/>
      <c r="D291" s="211" t="s">
        <v>153</v>
      </c>
      <c r="E291" s="222" t="s">
        <v>1</v>
      </c>
      <c r="F291" s="223" t="s">
        <v>223</v>
      </c>
      <c r="G291" s="221"/>
      <c r="H291" s="224">
        <v>12</v>
      </c>
      <c r="I291" s="225"/>
      <c r="J291" s="221"/>
      <c r="K291" s="221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153</v>
      </c>
      <c r="AU291" s="230" t="s">
        <v>83</v>
      </c>
      <c r="AV291" s="13" t="s">
        <v>83</v>
      </c>
      <c r="AW291" s="13" t="s">
        <v>31</v>
      </c>
      <c r="AX291" s="13" t="s">
        <v>74</v>
      </c>
      <c r="AY291" s="230" t="s">
        <v>144</v>
      </c>
    </row>
    <row r="292" spans="2:51" s="12" customFormat="1" ht="11.25">
      <c r="B292" s="209"/>
      <c r="C292" s="210"/>
      <c r="D292" s="211" t="s">
        <v>153</v>
      </c>
      <c r="E292" s="212" t="s">
        <v>1</v>
      </c>
      <c r="F292" s="213" t="s">
        <v>451</v>
      </c>
      <c r="G292" s="210"/>
      <c r="H292" s="212" t="s">
        <v>1</v>
      </c>
      <c r="I292" s="214"/>
      <c r="J292" s="210"/>
      <c r="K292" s="210"/>
      <c r="L292" s="215"/>
      <c r="M292" s="216"/>
      <c r="N292" s="217"/>
      <c r="O292" s="217"/>
      <c r="P292" s="217"/>
      <c r="Q292" s="217"/>
      <c r="R292" s="217"/>
      <c r="S292" s="217"/>
      <c r="T292" s="218"/>
      <c r="AT292" s="219" t="s">
        <v>153</v>
      </c>
      <c r="AU292" s="219" t="s">
        <v>83</v>
      </c>
      <c r="AV292" s="12" t="s">
        <v>81</v>
      </c>
      <c r="AW292" s="12" t="s">
        <v>31</v>
      </c>
      <c r="AX292" s="12" t="s">
        <v>74</v>
      </c>
      <c r="AY292" s="219" t="s">
        <v>144</v>
      </c>
    </row>
    <row r="293" spans="2:51" s="13" customFormat="1" ht="11.25">
      <c r="B293" s="220"/>
      <c r="C293" s="221"/>
      <c r="D293" s="211" t="s">
        <v>153</v>
      </c>
      <c r="E293" s="222" t="s">
        <v>1</v>
      </c>
      <c r="F293" s="223" t="s">
        <v>452</v>
      </c>
      <c r="G293" s="221"/>
      <c r="H293" s="224">
        <v>6</v>
      </c>
      <c r="I293" s="225"/>
      <c r="J293" s="221"/>
      <c r="K293" s="221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153</v>
      </c>
      <c r="AU293" s="230" t="s">
        <v>83</v>
      </c>
      <c r="AV293" s="13" t="s">
        <v>83</v>
      </c>
      <c r="AW293" s="13" t="s">
        <v>31</v>
      </c>
      <c r="AX293" s="13" t="s">
        <v>74</v>
      </c>
      <c r="AY293" s="230" t="s">
        <v>144</v>
      </c>
    </row>
    <row r="294" spans="2:51" s="14" customFormat="1" ht="11.25">
      <c r="B294" s="231"/>
      <c r="C294" s="232"/>
      <c r="D294" s="211" t="s">
        <v>153</v>
      </c>
      <c r="E294" s="233" t="s">
        <v>1</v>
      </c>
      <c r="F294" s="234" t="s">
        <v>158</v>
      </c>
      <c r="G294" s="232"/>
      <c r="H294" s="235">
        <v>102</v>
      </c>
      <c r="I294" s="236"/>
      <c r="J294" s="232"/>
      <c r="K294" s="232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153</v>
      </c>
      <c r="AU294" s="241" t="s">
        <v>83</v>
      </c>
      <c r="AV294" s="14" t="s">
        <v>151</v>
      </c>
      <c r="AW294" s="14" t="s">
        <v>31</v>
      </c>
      <c r="AX294" s="14" t="s">
        <v>81</v>
      </c>
      <c r="AY294" s="241" t="s">
        <v>144</v>
      </c>
    </row>
    <row r="295" spans="2:65" s="1" customFormat="1" ht="16.5" customHeight="1">
      <c r="B295" s="34"/>
      <c r="C295" s="245" t="s">
        <v>453</v>
      </c>
      <c r="D295" s="245" t="s">
        <v>305</v>
      </c>
      <c r="E295" s="246" t="s">
        <v>454</v>
      </c>
      <c r="F295" s="247" t="s">
        <v>455</v>
      </c>
      <c r="G295" s="248" t="s">
        <v>190</v>
      </c>
      <c r="H295" s="249">
        <v>84.84</v>
      </c>
      <c r="I295" s="250"/>
      <c r="J295" s="251">
        <f>ROUND(I295*H295,2)</f>
        <v>0</v>
      </c>
      <c r="K295" s="247" t="s">
        <v>191</v>
      </c>
      <c r="L295" s="252"/>
      <c r="M295" s="253" t="s">
        <v>1</v>
      </c>
      <c r="N295" s="254" t="s">
        <v>39</v>
      </c>
      <c r="O295" s="66"/>
      <c r="P295" s="205">
        <f>O295*H295</f>
        <v>0</v>
      </c>
      <c r="Q295" s="205">
        <v>0.081</v>
      </c>
      <c r="R295" s="205">
        <f>Q295*H295</f>
        <v>6.87204</v>
      </c>
      <c r="S295" s="205">
        <v>0</v>
      </c>
      <c r="T295" s="206">
        <f>S295*H295</f>
        <v>0</v>
      </c>
      <c r="AR295" s="207" t="s">
        <v>194</v>
      </c>
      <c r="AT295" s="207" t="s">
        <v>305</v>
      </c>
      <c r="AU295" s="207" t="s">
        <v>83</v>
      </c>
      <c r="AY295" s="17" t="s">
        <v>144</v>
      </c>
      <c r="BE295" s="208">
        <f>IF(N295="základní",J295,0)</f>
        <v>0</v>
      </c>
      <c r="BF295" s="208">
        <f>IF(N295="snížená",J295,0)</f>
        <v>0</v>
      </c>
      <c r="BG295" s="208">
        <f>IF(N295="zákl. přenesená",J295,0)</f>
        <v>0</v>
      </c>
      <c r="BH295" s="208">
        <f>IF(N295="sníž. přenesená",J295,0)</f>
        <v>0</v>
      </c>
      <c r="BI295" s="208">
        <f>IF(N295="nulová",J295,0)</f>
        <v>0</v>
      </c>
      <c r="BJ295" s="17" t="s">
        <v>81</v>
      </c>
      <c r="BK295" s="208">
        <f>ROUND(I295*H295,2)</f>
        <v>0</v>
      </c>
      <c r="BL295" s="17" t="s">
        <v>151</v>
      </c>
      <c r="BM295" s="207" t="s">
        <v>456</v>
      </c>
    </row>
    <row r="296" spans="2:51" s="13" customFormat="1" ht="11.25">
      <c r="B296" s="220"/>
      <c r="C296" s="221"/>
      <c r="D296" s="211" t="s">
        <v>153</v>
      </c>
      <c r="E296" s="222" t="s">
        <v>1</v>
      </c>
      <c r="F296" s="223" t="s">
        <v>457</v>
      </c>
      <c r="G296" s="221"/>
      <c r="H296" s="224">
        <v>84.84</v>
      </c>
      <c r="I296" s="225"/>
      <c r="J296" s="221"/>
      <c r="K296" s="221"/>
      <c r="L296" s="226"/>
      <c r="M296" s="227"/>
      <c r="N296" s="228"/>
      <c r="O296" s="228"/>
      <c r="P296" s="228"/>
      <c r="Q296" s="228"/>
      <c r="R296" s="228"/>
      <c r="S296" s="228"/>
      <c r="T296" s="229"/>
      <c r="AT296" s="230" t="s">
        <v>153</v>
      </c>
      <c r="AU296" s="230" t="s">
        <v>83</v>
      </c>
      <c r="AV296" s="13" t="s">
        <v>83</v>
      </c>
      <c r="AW296" s="13" t="s">
        <v>31</v>
      </c>
      <c r="AX296" s="13" t="s">
        <v>74</v>
      </c>
      <c r="AY296" s="230" t="s">
        <v>144</v>
      </c>
    </row>
    <row r="297" spans="2:51" s="14" customFormat="1" ht="11.25">
      <c r="B297" s="231"/>
      <c r="C297" s="232"/>
      <c r="D297" s="211" t="s">
        <v>153</v>
      </c>
      <c r="E297" s="233" t="s">
        <v>1</v>
      </c>
      <c r="F297" s="234" t="s">
        <v>158</v>
      </c>
      <c r="G297" s="232"/>
      <c r="H297" s="235">
        <v>84.84</v>
      </c>
      <c r="I297" s="236"/>
      <c r="J297" s="232"/>
      <c r="K297" s="232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153</v>
      </c>
      <c r="AU297" s="241" t="s">
        <v>83</v>
      </c>
      <c r="AV297" s="14" t="s">
        <v>151</v>
      </c>
      <c r="AW297" s="14" t="s">
        <v>31</v>
      </c>
      <c r="AX297" s="14" t="s">
        <v>81</v>
      </c>
      <c r="AY297" s="241" t="s">
        <v>144</v>
      </c>
    </row>
    <row r="298" spans="2:65" s="1" customFormat="1" ht="24" customHeight="1">
      <c r="B298" s="34"/>
      <c r="C298" s="245" t="s">
        <v>458</v>
      </c>
      <c r="D298" s="245" t="s">
        <v>305</v>
      </c>
      <c r="E298" s="246" t="s">
        <v>459</v>
      </c>
      <c r="F298" s="247" t="s">
        <v>460</v>
      </c>
      <c r="G298" s="248" t="s">
        <v>190</v>
      </c>
      <c r="H298" s="249">
        <v>12.12</v>
      </c>
      <c r="I298" s="250"/>
      <c r="J298" s="251">
        <f>ROUND(I298*H298,2)</f>
        <v>0</v>
      </c>
      <c r="K298" s="247" t="s">
        <v>191</v>
      </c>
      <c r="L298" s="252"/>
      <c r="M298" s="253" t="s">
        <v>1</v>
      </c>
      <c r="N298" s="254" t="s">
        <v>39</v>
      </c>
      <c r="O298" s="66"/>
      <c r="P298" s="205">
        <f>O298*H298</f>
        <v>0</v>
      </c>
      <c r="Q298" s="205">
        <v>0.0483</v>
      </c>
      <c r="R298" s="205">
        <f>Q298*H298</f>
        <v>0.585396</v>
      </c>
      <c r="S298" s="205">
        <v>0</v>
      </c>
      <c r="T298" s="206">
        <f>S298*H298</f>
        <v>0</v>
      </c>
      <c r="AR298" s="207" t="s">
        <v>194</v>
      </c>
      <c r="AT298" s="207" t="s">
        <v>305</v>
      </c>
      <c r="AU298" s="207" t="s">
        <v>83</v>
      </c>
      <c r="AY298" s="17" t="s">
        <v>144</v>
      </c>
      <c r="BE298" s="208">
        <f>IF(N298="základní",J298,0)</f>
        <v>0</v>
      </c>
      <c r="BF298" s="208">
        <f>IF(N298="snížená",J298,0)</f>
        <v>0</v>
      </c>
      <c r="BG298" s="208">
        <f>IF(N298="zákl. přenesená",J298,0)</f>
        <v>0</v>
      </c>
      <c r="BH298" s="208">
        <f>IF(N298="sníž. přenesená",J298,0)</f>
        <v>0</v>
      </c>
      <c r="BI298" s="208">
        <f>IF(N298="nulová",J298,0)</f>
        <v>0</v>
      </c>
      <c r="BJ298" s="17" t="s">
        <v>81</v>
      </c>
      <c r="BK298" s="208">
        <f>ROUND(I298*H298,2)</f>
        <v>0</v>
      </c>
      <c r="BL298" s="17" t="s">
        <v>151</v>
      </c>
      <c r="BM298" s="207" t="s">
        <v>461</v>
      </c>
    </row>
    <row r="299" spans="2:51" s="12" customFormat="1" ht="11.25">
      <c r="B299" s="209"/>
      <c r="C299" s="210"/>
      <c r="D299" s="211" t="s">
        <v>153</v>
      </c>
      <c r="E299" s="212" t="s">
        <v>1</v>
      </c>
      <c r="F299" s="213" t="s">
        <v>462</v>
      </c>
      <c r="G299" s="210"/>
      <c r="H299" s="212" t="s">
        <v>1</v>
      </c>
      <c r="I299" s="214"/>
      <c r="J299" s="210"/>
      <c r="K299" s="210"/>
      <c r="L299" s="215"/>
      <c r="M299" s="216"/>
      <c r="N299" s="217"/>
      <c r="O299" s="217"/>
      <c r="P299" s="217"/>
      <c r="Q299" s="217"/>
      <c r="R299" s="217"/>
      <c r="S299" s="217"/>
      <c r="T299" s="218"/>
      <c r="AT299" s="219" t="s">
        <v>153</v>
      </c>
      <c r="AU299" s="219" t="s">
        <v>83</v>
      </c>
      <c r="AV299" s="12" t="s">
        <v>81</v>
      </c>
      <c r="AW299" s="12" t="s">
        <v>31</v>
      </c>
      <c r="AX299" s="12" t="s">
        <v>74</v>
      </c>
      <c r="AY299" s="219" t="s">
        <v>144</v>
      </c>
    </row>
    <row r="300" spans="2:51" s="13" customFormat="1" ht="11.25">
      <c r="B300" s="220"/>
      <c r="C300" s="221"/>
      <c r="D300" s="211" t="s">
        <v>153</v>
      </c>
      <c r="E300" s="222" t="s">
        <v>1</v>
      </c>
      <c r="F300" s="223" t="s">
        <v>463</v>
      </c>
      <c r="G300" s="221"/>
      <c r="H300" s="224">
        <v>12.12</v>
      </c>
      <c r="I300" s="225"/>
      <c r="J300" s="221"/>
      <c r="K300" s="221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153</v>
      </c>
      <c r="AU300" s="230" t="s">
        <v>83</v>
      </c>
      <c r="AV300" s="13" t="s">
        <v>83</v>
      </c>
      <c r="AW300" s="13" t="s">
        <v>31</v>
      </c>
      <c r="AX300" s="13" t="s">
        <v>74</v>
      </c>
      <c r="AY300" s="230" t="s">
        <v>144</v>
      </c>
    </row>
    <row r="301" spans="2:51" s="14" customFormat="1" ht="11.25">
      <c r="B301" s="231"/>
      <c r="C301" s="232"/>
      <c r="D301" s="211" t="s">
        <v>153</v>
      </c>
      <c r="E301" s="233" t="s">
        <v>1</v>
      </c>
      <c r="F301" s="234" t="s">
        <v>158</v>
      </c>
      <c r="G301" s="232"/>
      <c r="H301" s="235">
        <v>12.12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153</v>
      </c>
      <c r="AU301" s="241" t="s">
        <v>83</v>
      </c>
      <c r="AV301" s="14" t="s">
        <v>151</v>
      </c>
      <c r="AW301" s="14" t="s">
        <v>31</v>
      </c>
      <c r="AX301" s="14" t="s">
        <v>81</v>
      </c>
      <c r="AY301" s="241" t="s">
        <v>144</v>
      </c>
    </row>
    <row r="302" spans="2:65" s="1" customFormat="1" ht="24" customHeight="1">
      <c r="B302" s="34"/>
      <c r="C302" s="245" t="s">
        <v>464</v>
      </c>
      <c r="D302" s="245" t="s">
        <v>305</v>
      </c>
      <c r="E302" s="246" t="s">
        <v>465</v>
      </c>
      <c r="F302" s="247" t="s">
        <v>466</v>
      </c>
      <c r="G302" s="248" t="s">
        <v>190</v>
      </c>
      <c r="H302" s="249">
        <v>6.06</v>
      </c>
      <c r="I302" s="250"/>
      <c r="J302" s="251">
        <f>ROUND(I302*H302,2)</f>
        <v>0</v>
      </c>
      <c r="K302" s="247" t="s">
        <v>191</v>
      </c>
      <c r="L302" s="252"/>
      <c r="M302" s="253" t="s">
        <v>1</v>
      </c>
      <c r="N302" s="254" t="s">
        <v>39</v>
      </c>
      <c r="O302" s="66"/>
      <c r="P302" s="205">
        <f>O302*H302</f>
        <v>0</v>
      </c>
      <c r="Q302" s="205">
        <v>0.064</v>
      </c>
      <c r="R302" s="205">
        <f>Q302*H302</f>
        <v>0.38783999999999996</v>
      </c>
      <c r="S302" s="205">
        <v>0</v>
      </c>
      <c r="T302" s="206">
        <f>S302*H302</f>
        <v>0</v>
      </c>
      <c r="AR302" s="207" t="s">
        <v>194</v>
      </c>
      <c r="AT302" s="207" t="s">
        <v>305</v>
      </c>
      <c r="AU302" s="207" t="s">
        <v>83</v>
      </c>
      <c r="AY302" s="17" t="s">
        <v>144</v>
      </c>
      <c r="BE302" s="208">
        <f>IF(N302="základní",J302,0)</f>
        <v>0</v>
      </c>
      <c r="BF302" s="208">
        <f>IF(N302="snížená",J302,0)</f>
        <v>0</v>
      </c>
      <c r="BG302" s="208">
        <f>IF(N302="zákl. přenesená",J302,0)</f>
        <v>0</v>
      </c>
      <c r="BH302" s="208">
        <f>IF(N302="sníž. přenesená",J302,0)</f>
        <v>0</v>
      </c>
      <c r="BI302" s="208">
        <f>IF(N302="nulová",J302,0)</f>
        <v>0</v>
      </c>
      <c r="BJ302" s="17" t="s">
        <v>81</v>
      </c>
      <c r="BK302" s="208">
        <f>ROUND(I302*H302,2)</f>
        <v>0</v>
      </c>
      <c r="BL302" s="17" t="s">
        <v>151</v>
      </c>
      <c r="BM302" s="207" t="s">
        <v>467</v>
      </c>
    </row>
    <row r="303" spans="2:51" s="12" customFormat="1" ht="11.25">
      <c r="B303" s="209"/>
      <c r="C303" s="210"/>
      <c r="D303" s="211" t="s">
        <v>153</v>
      </c>
      <c r="E303" s="212" t="s">
        <v>1</v>
      </c>
      <c r="F303" s="213" t="s">
        <v>451</v>
      </c>
      <c r="G303" s="210"/>
      <c r="H303" s="212" t="s">
        <v>1</v>
      </c>
      <c r="I303" s="214"/>
      <c r="J303" s="210"/>
      <c r="K303" s="210"/>
      <c r="L303" s="215"/>
      <c r="M303" s="216"/>
      <c r="N303" s="217"/>
      <c r="O303" s="217"/>
      <c r="P303" s="217"/>
      <c r="Q303" s="217"/>
      <c r="R303" s="217"/>
      <c r="S303" s="217"/>
      <c r="T303" s="218"/>
      <c r="AT303" s="219" t="s">
        <v>153</v>
      </c>
      <c r="AU303" s="219" t="s">
        <v>83</v>
      </c>
      <c r="AV303" s="12" t="s">
        <v>81</v>
      </c>
      <c r="AW303" s="12" t="s">
        <v>31</v>
      </c>
      <c r="AX303" s="12" t="s">
        <v>74</v>
      </c>
      <c r="AY303" s="219" t="s">
        <v>144</v>
      </c>
    </row>
    <row r="304" spans="2:51" s="13" customFormat="1" ht="11.25">
      <c r="B304" s="220"/>
      <c r="C304" s="221"/>
      <c r="D304" s="211" t="s">
        <v>153</v>
      </c>
      <c r="E304" s="222" t="s">
        <v>1</v>
      </c>
      <c r="F304" s="223" t="s">
        <v>468</v>
      </c>
      <c r="G304" s="221"/>
      <c r="H304" s="224">
        <v>6.06</v>
      </c>
      <c r="I304" s="225"/>
      <c r="J304" s="221"/>
      <c r="K304" s="221"/>
      <c r="L304" s="226"/>
      <c r="M304" s="227"/>
      <c r="N304" s="228"/>
      <c r="O304" s="228"/>
      <c r="P304" s="228"/>
      <c r="Q304" s="228"/>
      <c r="R304" s="228"/>
      <c r="S304" s="228"/>
      <c r="T304" s="229"/>
      <c r="AT304" s="230" t="s">
        <v>153</v>
      </c>
      <c r="AU304" s="230" t="s">
        <v>83</v>
      </c>
      <c r="AV304" s="13" t="s">
        <v>83</v>
      </c>
      <c r="AW304" s="13" t="s">
        <v>31</v>
      </c>
      <c r="AX304" s="13" t="s">
        <v>74</v>
      </c>
      <c r="AY304" s="230" t="s">
        <v>144</v>
      </c>
    </row>
    <row r="305" spans="2:51" s="14" customFormat="1" ht="11.25">
      <c r="B305" s="231"/>
      <c r="C305" s="232"/>
      <c r="D305" s="211" t="s">
        <v>153</v>
      </c>
      <c r="E305" s="233" t="s">
        <v>1</v>
      </c>
      <c r="F305" s="234" t="s">
        <v>158</v>
      </c>
      <c r="G305" s="232"/>
      <c r="H305" s="235">
        <v>6.06</v>
      </c>
      <c r="I305" s="236"/>
      <c r="J305" s="232"/>
      <c r="K305" s="232"/>
      <c r="L305" s="237"/>
      <c r="M305" s="238"/>
      <c r="N305" s="239"/>
      <c r="O305" s="239"/>
      <c r="P305" s="239"/>
      <c r="Q305" s="239"/>
      <c r="R305" s="239"/>
      <c r="S305" s="239"/>
      <c r="T305" s="240"/>
      <c r="AT305" s="241" t="s">
        <v>153</v>
      </c>
      <c r="AU305" s="241" t="s">
        <v>83</v>
      </c>
      <c r="AV305" s="14" t="s">
        <v>151</v>
      </c>
      <c r="AW305" s="14" t="s">
        <v>31</v>
      </c>
      <c r="AX305" s="14" t="s">
        <v>81</v>
      </c>
      <c r="AY305" s="241" t="s">
        <v>144</v>
      </c>
    </row>
    <row r="306" spans="2:65" s="1" customFormat="1" ht="24" customHeight="1">
      <c r="B306" s="34"/>
      <c r="C306" s="196" t="s">
        <v>469</v>
      </c>
      <c r="D306" s="196" t="s">
        <v>146</v>
      </c>
      <c r="E306" s="197" t="s">
        <v>470</v>
      </c>
      <c r="F306" s="198" t="s">
        <v>471</v>
      </c>
      <c r="G306" s="199" t="s">
        <v>190</v>
      </c>
      <c r="H306" s="200">
        <v>112</v>
      </c>
      <c r="I306" s="201"/>
      <c r="J306" s="202">
        <f>ROUND(I306*H306,2)</f>
        <v>0</v>
      </c>
      <c r="K306" s="198" t="s">
        <v>191</v>
      </c>
      <c r="L306" s="38"/>
      <c r="M306" s="203" t="s">
        <v>1</v>
      </c>
      <c r="N306" s="204" t="s">
        <v>39</v>
      </c>
      <c r="O306" s="66"/>
      <c r="P306" s="205">
        <f>O306*H306</f>
        <v>0</v>
      </c>
      <c r="Q306" s="205">
        <v>0.1295</v>
      </c>
      <c r="R306" s="205">
        <f>Q306*H306</f>
        <v>14.504000000000001</v>
      </c>
      <c r="S306" s="205">
        <v>0</v>
      </c>
      <c r="T306" s="206">
        <f>S306*H306</f>
        <v>0</v>
      </c>
      <c r="AR306" s="207" t="s">
        <v>151</v>
      </c>
      <c r="AT306" s="207" t="s">
        <v>146</v>
      </c>
      <c r="AU306" s="207" t="s">
        <v>83</v>
      </c>
      <c r="AY306" s="17" t="s">
        <v>144</v>
      </c>
      <c r="BE306" s="208">
        <f>IF(N306="základní",J306,0)</f>
        <v>0</v>
      </c>
      <c r="BF306" s="208">
        <f>IF(N306="snížená",J306,0)</f>
        <v>0</v>
      </c>
      <c r="BG306" s="208">
        <f>IF(N306="zákl. přenesená",J306,0)</f>
        <v>0</v>
      </c>
      <c r="BH306" s="208">
        <f>IF(N306="sníž. přenesená",J306,0)</f>
        <v>0</v>
      </c>
      <c r="BI306" s="208">
        <f>IF(N306="nulová",J306,0)</f>
        <v>0</v>
      </c>
      <c r="BJ306" s="17" t="s">
        <v>81</v>
      </c>
      <c r="BK306" s="208">
        <f>ROUND(I306*H306,2)</f>
        <v>0</v>
      </c>
      <c r="BL306" s="17" t="s">
        <v>151</v>
      </c>
      <c r="BM306" s="207" t="s">
        <v>472</v>
      </c>
    </row>
    <row r="307" spans="2:51" s="12" customFormat="1" ht="11.25">
      <c r="B307" s="209"/>
      <c r="C307" s="210"/>
      <c r="D307" s="211" t="s">
        <v>153</v>
      </c>
      <c r="E307" s="212" t="s">
        <v>1</v>
      </c>
      <c r="F307" s="213" t="s">
        <v>473</v>
      </c>
      <c r="G307" s="210"/>
      <c r="H307" s="212" t="s">
        <v>1</v>
      </c>
      <c r="I307" s="214"/>
      <c r="J307" s="210"/>
      <c r="K307" s="210"/>
      <c r="L307" s="215"/>
      <c r="M307" s="216"/>
      <c r="N307" s="217"/>
      <c r="O307" s="217"/>
      <c r="P307" s="217"/>
      <c r="Q307" s="217"/>
      <c r="R307" s="217"/>
      <c r="S307" s="217"/>
      <c r="T307" s="218"/>
      <c r="AT307" s="219" t="s">
        <v>153</v>
      </c>
      <c r="AU307" s="219" t="s">
        <v>83</v>
      </c>
      <c r="AV307" s="12" t="s">
        <v>81</v>
      </c>
      <c r="AW307" s="12" t="s">
        <v>31</v>
      </c>
      <c r="AX307" s="12" t="s">
        <v>74</v>
      </c>
      <c r="AY307" s="219" t="s">
        <v>144</v>
      </c>
    </row>
    <row r="308" spans="2:51" s="13" customFormat="1" ht="11.25">
      <c r="B308" s="220"/>
      <c r="C308" s="221"/>
      <c r="D308" s="211" t="s">
        <v>153</v>
      </c>
      <c r="E308" s="222" t="s">
        <v>1</v>
      </c>
      <c r="F308" s="223" t="s">
        <v>199</v>
      </c>
      <c r="G308" s="221"/>
      <c r="H308" s="224">
        <v>112</v>
      </c>
      <c r="I308" s="225"/>
      <c r="J308" s="221"/>
      <c r="K308" s="221"/>
      <c r="L308" s="226"/>
      <c r="M308" s="227"/>
      <c r="N308" s="228"/>
      <c r="O308" s="228"/>
      <c r="P308" s="228"/>
      <c r="Q308" s="228"/>
      <c r="R308" s="228"/>
      <c r="S308" s="228"/>
      <c r="T308" s="229"/>
      <c r="AT308" s="230" t="s">
        <v>153</v>
      </c>
      <c r="AU308" s="230" t="s">
        <v>83</v>
      </c>
      <c r="AV308" s="13" t="s">
        <v>83</v>
      </c>
      <c r="AW308" s="13" t="s">
        <v>31</v>
      </c>
      <c r="AX308" s="13" t="s">
        <v>74</v>
      </c>
      <c r="AY308" s="230" t="s">
        <v>144</v>
      </c>
    </row>
    <row r="309" spans="2:51" s="14" customFormat="1" ht="11.25">
      <c r="B309" s="231"/>
      <c r="C309" s="232"/>
      <c r="D309" s="211" t="s">
        <v>153</v>
      </c>
      <c r="E309" s="233" t="s">
        <v>1</v>
      </c>
      <c r="F309" s="234" t="s">
        <v>158</v>
      </c>
      <c r="G309" s="232"/>
      <c r="H309" s="235">
        <v>112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153</v>
      </c>
      <c r="AU309" s="241" t="s">
        <v>83</v>
      </c>
      <c r="AV309" s="14" t="s">
        <v>151</v>
      </c>
      <c r="AW309" s="14" t="s">
        <v>31</v>
      </c>
      <c r="AX309" s="14" t="s">
        <v>81</v>
      </c>
      <c r="AY309" s="241" t="s">
        <v>144</v>
      </c>
    </row>
    <row r="310" spans="2:65" s="1" customFormat="1" ht="16.5" customHeight="1">
      <c r="B310" s="34"/>
      <c r="C310" s="245" t="s">
        <v>474</v>
      </c>
      <c r="D310" s="245" t="s">
        <v>305</v>
      </c>
      <c r="E310" s="246" t="s">
        <v>475</v>
      </c>
      <c r="F310" s="247" t="s">
        <v>476</v>
      </c>
      <c r="G310" s="248" t="s">
        <v>190</v>
      </c>
      <c r="H310" s="249">
        <v>113.12</v>
      </c>
      <c r="I310" s="250"/>
      <c r="J310" s="251">
        <f>ROUND(I310*H310,2)</f>
        <v>0</v>
      </c>
      <c r="K310" s="247" t="s">
        <v>191</v>
      </c>
      <c r="L310" s="252"/>
      <c r="M310" s="253" t="s">
        <v>1</v>
      </c>
      <c r="N310" s="254" t="s">
        <v>39</v>
      </c>
      <c r="O310" s="66"/>
      <c r="P310" s="205">
        <f>O310*H310</f>
        <v>0</v>
      </c>
      <c r="Q310" s="205">
        <v>0.045</v>
      </c>
      <c r="R310" s="205">
        <f>Q310*H310</f>
        <v>5.0904</v>
      </c>
      <c r="S310" s="205">
        <v>0</v>
      </c>
      <c r="T310" s="206">
        <f>S310*H310</f>
        <v>0</v>
      </c>
      <c r="AR310" s="207" t="s">
        <v>194</v>
      </c>
      <c r="AT310" s="207" t="s">
        <v>305</v>
      </c>
      <c r="AU310" s="207" t="s">
        <v>83</v>
      </c>
      <c r="AY310" s="17" t="s">
        <v>144</v>
      </c>
      <c r="BE310" s="208">
        <f>IF(N310="základní",J310,0)</f>
        <v>0</v>
      </c>
      <c r="BF310" s="208">
        <f>IF(N310="snížená",J310,0)</f>
        <v>0</v>
      </c>
      <c r="BG310" s="208">
        <f>IF(N310="zákl. přenesená",J310,0)</f>
        <v>0</v>
      </c>
      <c r="BH310" s="208">
        <f>IF(N310="sníž. přenesená",J310,0)</f>
        <v>0</v>
      </c>
      <c r="BI310" s="208">
        <f>IF(N310="nulová",J310,0)</f>
        <v>0</v>
      </c>
      <c r="BJ310" s="17" t="s">
        <v>81</v>
      </c>
      <c r="BK310" s="208">
        <f>ROUND(I310*H310,2)</f>
        <v>0</v>
      </c>
      <c r="BL310" s="17" t="s">
        <v>151</v>
      </c>
      <c r="BM310" s="207" t="s">
        <v>477</v>
      </c>
    </row>
    <row r="311" spans="2:51" s="13" customFormat="1" ht="11.25">
      <c r="B311" s="220"/>
      <c r="C311" s="221"/>
      <c r="D311" s="211" t="s">
        <v>153</v>
      </c>
      <c r="E311" s="222" t="s">
        <v>1</v>
      </c>
      <c r="F311" s="223" t="s">
        <v>478</v>
      </c>
      <c r="G311" s="221"/>
      <c r="H311" s="224">
        <v>113.12</v>
      </c>
      <c r="I311" s="225"/>
      <c r="J311" s="221"/>
      <c r="K311" s="221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153</v>
      </c>
      <c r="AU311" s="230" t="s">
        <v>83</v>
      </c>
      <c r="AV311" s="13" t="s">
        <v>83</v>
      </c>
      <c r="AW311" s="13" t="s">
        <v>31</v>
      </c>
      <c r="AX311" s="13" t="s">
        <v>74</v>
      </c>
      <c r="AY311" s="230" t="s">
        <v>144</v>
      </c>
    </row>
    <row r="312" spans="2:51" s="14" customFormat="1" ht="11.25">
      <c r="B312" s="231"/>
      <c r="C312" s="232"/>
      <c r="D312" s="211" t="s">
        <v>153</v>
      </c>
      <c r="E312" s="233" t="s">
        <v>1</v>
      </c>
      <c r="F312" s="234" t="s">
        <v>158</v>
      </c>
      <c r="G312" s="232"/>
      <c r="H312" s="235">
        <v>113.12</v>
      </c>
      <c r="I312" s="236"/>
      <c r="J312" s="232"/>
      <c r="K312" s="232"/>
      <c r="L312" s="237"/>
      <c r="M312" s="238"/>
      <c r="N312" s="239"/>
      <c r="O312" s="239"/>
      <c r="P312" s="239"/>
      <c r="Q312" s="239"/>
      <c r="R312" s="239"/>
      <c r="S312" s="239"/>
      <c r="T312" s="240"/>
      <c r="AT312" s="241" t="s">
        <v>153</v>
      </c>
      <c r="AU312" s="241" t="s">
        <v>83</v>
      </c>
      <c r="AV312" s="14" t="s">
        <v>151</v>
      </c>
      <c r="AW312" s="14" t="s">
        <v>31</v>
      </c>
      <c r="AX312" s="14" t="s">
        <v>81</v>
      </c>
      <c r="AY312" s="241" t="s">
        <v>144</v>
      </c>
    </row>
    <row r="313" spans="2:65" s="1" customFormat="1" ht="24" customHeight="1">
      <c r="B313" s="34"/>
      <c r="C313" s="196" t="s">
        <v>479</v>
      </c>
      <c r="D313" s="196" t="s">
        <v>146</v>
      </c>
      <c r="E313" s="197" t="s">
        <v>480</v>
      </c>
      <c r="F313" s="198" t="s">
        <v>481</v>
      </c>
      <c r="G313" s="199" t="s">
        <v>261</v>
      </c>
      <c r="H313" s="200">
        <v>2.14</v>
      </c>
      <c r="I313" s="201"/>
      <c r="J313" s="202">
        <f>ROUND(I313*H313,2)</f>
        <v>0</v>
      </c>
      <c r="K313" s="198" t="s">
        <v>191</v>
      </c>
      <c r="L313" s="38"/>
      <c r="M313" s="203" t="s">
        <v>1</v>
      </c>
      <c r="N313" s="204" t="s">
        <v>39</v>
      </c>
      <c r="O313" s="66"/>
      <c r="P313" s="205">
        <f>O313*H313</f>
        <v>0</v>
      </c>
      <c r="Q313" s="205">
        <v>2.25634</v>
      </c>
      <c r="R313" s="205">
        <f>Q313*H313</f>
        <v>4.8285675999999995</v>
      </c>
      <c r="S313" s="205">
        <v>0</v>
      </c>
      <c r="T313" s="206">
        <f>S313*H313</f>
        <v>0</v>
      </c>
      <c r="AR313" s="207" t="s">
        <v>151</v>
      </c>
      <c r="AT313" s="207" t="s">
        <v>146</v>
      </c>
      <c r="AU313" s="207" t="s">
        <v>83</v>
      </c>
      <c r="AY313" s="17" t="s">
        <v>144</v>
      </c>
      <c r="BE313" s="208">
        <f>IF(N313="základní",J313,0)</f>
        <v>0</v>
      </c>
      <c r="BF313" s="208">
        <f>IF(N313="snížená",J313,0)</f>
        <v>0</v>
      </c>
      <c r="BG313" s="208">
        <f>IF(N313="zákl. přenesená",J313,0)</f>
        <v>0</v>
      </c>
      <c r="BH313" s="208">
        <f>IF(N313="sníž. přenesená",J313,0)</f>
        <v>0</v>
      </c>
      <c r="BI313" s="208">
        <f>IF(N313="nulová",J313,0)</f>
        <v>0</v>
      </c>
      <c r="BJ313" s="17" t="s">
        <v>81</v>
      </c>
      <c r="BK313" s="208">
        <f>ROUND(I313*H313,2)</f>
        <v>0</v>
      </c>
      <c r="BL313" s="17" t="s">
        <v>151</v>
      </c>
      <c r="BM313" s="207" t="s">
        <v>482</v>
      </c>
    </row>
    <row r="314" spans="2:51" s="12" customFormat="1" ht="11.25">
      <c r="B314" s="209"/>
      <c r="C314" s="210"/>
      <c r="D314" s="211" t="s">
        <v>153</v>
      </c>
      <c r="E314" s="212" t="s">
        <v>1</v>
      </c>
      <c r="F314" s="213" t="s">
        <v>443</v>
      </c>
      <c r="G314" s="210"/>
      <c r="H314" s="212" t="s">
        <v>1</v>
      </c>
      <c r="I314" s="214"/>
      <c r="J314" s="210"/>
      <c r="K314" s="210"/>
      <c r="L314" s="215"/>
      <c r="M314" s="216"/>
      <c r="N314" s="217"/>
      <c r="O314" s="217"/>
      <c r="P314" s="217"/>
      <c r="Q314" s="217"/>
      <c r="R314" s="217"/>
      <c r="S314" s="217"/>
      <c r="T314" s="218"/>
      <c r="AT314" s="219" t="s">
        <v>153</v>
      </c>
      <c r="AU314" s="219" t="s">
        <v>83</v>
      </c>
      <c r="AV314" s="12" t="s">
        <v>81</v>
      </c>
      <c r="AW314" s="12" t="s">
        <v>31</v>
      </c>
      <c r="AX314" s="12" t="s">
        <v>74</v>
      </c>
      <c r="AY314" s="219" t="s">
        <v>144</v>
      </c>
    </row>
    <row r="315" spans="2:51" s="13" customFormat="1" ht="11.25">
      <c r="B315" s="220"/>
      <c r="C315" s="221"/>
      <c r="D315" s="211" t="s">
        <v>153</v>
      </c>
      <c r="E315" s="222" t="s">
        <v>1</v>
      </c>
      <c r="F315" s="223" t="s">
        <v>483</v>
      </c>
      <c r="G315" s="221"/>
      <c r="H315" s="224">
        <v>1.12</v>
      </c>
      <c r="I315" s="225"/>
      <c r="J315" s="221"/>
      <c r="K315" s="221"/>
      <c r="L315" s="226"/>
      <c r="M315" s="227"/>
      <c r="N315" s="228"/>
      <c r="O315" s="228"/>
      <c r="P315" s="228"/>
      <c r="Q315" s="228"/>
      <c r="R315" s="228"/>
      <c r="S315" s="228"/>
      <c r="T315" s="229"/>
      <c r="AT315" s="230" t="s">
        <v>153</v>
      </c>
      <c r="AU315" s="230" t="s">
        <v>83</v>
      </c>
      <c r="AV315" s="13" t="s">
        <v>83</v>
      </c>
      <c r="AW315" s="13" t="s">
        <v>31</v>
      </c>
      <c r="AX315" s="13" t="s">
        <v>74</v>
      </c>
      <c r="AY315" s="230" t="s">
        <v>144</v>
      </c>
    </row>
    <row r="316" spans="2:51" s="12" customFormat="1" ht="11.25">
      <c r="B316" s="209"/>
      <c r="C316" s="210"/>
      <c r="D316" s="211" t="s">
        <v>153</v>
      </c>
      <c r="E316" s="212" t="s">
        <v>1</v>
      </c>
      <c r="F316" s="213" t="s">
        <v>448</v>
      </c>
      <c r="G316" s="210"/>
      <c r="H316" s="212" t="s">
        <v>1</v>
      </c>
      <c r="I316" s="214"/>
      <c r="J316" s="210"/>
      <c r="K316" s="210"/>
      <c r="L316" s="215"/>
      <c r="M316" s="216"/>
      <c r="N316" s="217"/>
      <c r="O316" s="217"/>
      <c r="P316" s="217"/>
      <c r="Q316" s="217"/>
      <c r="R316" s="217"/>
      <c r="S316" s="217"/>
      <c r="T316" s="218"/>
      <c r="AT316" s="219" t="s">
        <v>153</v>
      </c>
      <c r="AU316" s="219" t="s">
        <v>83</v>
      </c>
      <c r="AV316" s="12" t="s">
        <v>81</v>
      </c>
      <c r="AW316" s="12" t="s">
        <v>31</v>
      </c>
      <c r="AX316" s="12" t="s">
        <v>74</v>
      </c>
      <c r="AY316" s="219" t="s">
        <v>144</v>
      </c>
    </row>
    <row r="317" spans="2:51" s="13" customFormat="1" ht="11.25">
      <c r="B317" s="220"/>
      <c r="C317" s="221"/>
      <c r="D317" s="211" t="s">
        <v>153</v>
      </c>
      <c r="E317" s="222" t="s">
        <v>1</v>
      </c>
      <c r="F317" s="223" t="s">
        <v>484</v>
      </c>
      <c r="G317" s="221"/>
      <c r="H317" s="224">
        <v>0.84</v>
      </c>
      <c r="I317" s="225"/>
      <c r="J317" s="221"/>
      <c r="K317" s="221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153</v>
      </c>
      <c r="AU317" s="230" t="s">
        <v>83</v>
      </c>
      <c r="AV317" s="13" t="s">
        <v>83</v>
      </c>
      <c r="AW317" s="13" t="s">
        <v>31</v>
      </c>
      <c r="AX317" s="13" t="s">
        <v>74</v>
      </c>
      <c r="AY317" s="230" t="s">
        <v>144</v>
      </c>
    </row>
    <row r="318" spans="2:51" s="12" customFormat="1" ht="11.25">
      <c r="B318" s="209"/>
      <c r="C318" s="210"/>
      <c r="D318" s="211" t="s">
        <v>153</v>
      </c>
      <c r="E318" s="212" t="s">
        <v>1</v>
      </c>
      <c r="F318" s="213" t="s">
        <v>462</v>
      </c>
      <c r="G318" s="210"/>
      <c r="H318" s="212" t="s">
        <v>1</v>
      </c>
      <c r="I318" s="214"/>
      <c r="J318" s="210"/>
      <c r="K318" s="210"/>
      <c r="L318" s="215"/>
      <c r="M318" s="216"/>
      <c r="N318" s="217"/>
      <c r="O318" s="217"/>
      <c r="P318" s="217"/>
      <c r="Q318" s="217"/>
      <c r="R318" s="217"/>
      <c r="S318" s="217"/>
      <c r="T318" s="218"/>
      <c r="AT318" s="219" t="s">
        <v>153</v>
      </c>
      <c r="AU318" s="219" t="s">
        <v>83</v>
      </c>
      <c r="AV318" s="12" t="s">
        <v>81</v>
      </c>
      <c r="AW318" s="12" t="s">
        <v>31</v>
      </c>
      <c r="AX318" s="12" t="s">
        <v>74</v>
      </c>
      <c r="AY318" s="219" t="s">
        <v>144</v>
      </c>
    </row>
    <row r="319" spans="2:51" s="13" customFormat="1" ht="11.25">
      <c r="B319" s="220"/>
      <c r="C319" s="221"/>
      <c r="D319" s="211" t="s">
        <v>153</v>
      </c>
      <c r="E319" s="222" t="s">
        <v>1</v>
      </c>
      <c r="F319" s="223" t="s">
        <v>485</v>
      </c>
      <c r="G319" s="221"/>
      <c r="H319" s="224">
        <v>0.12</v>
      </c>
      <c r="I319" s="225"/>
      <c r="J319" s="221"/>
      <c r="K319" s="221"/>
      <c r="L319" s="226"/>
      <c r="M319" s="227"/>
      <c r="N319" s="228"/>
      <c r="O319" s="228"/>
      <c r="P319" s="228"/>
      <c r="Q319" s="228"/>
      <c r="R319" s="228"/>
      <c r="S319" s="228"/>
      <c r="T319" s="229"/>
      <c r="AT319" s="230" t="s">
        <v>153</v>
      </c>
      <c r="AU319" s="230" t="s">
        <v>83</v>
      </c>
      <c r="AV319" s="13" t="s">
        <v>83</v>
      </c>
      <c r="AW319" s="13" t="s">
        <v>31</v>
      </c>
      <c r="AX319" s="13" t="s">
        <v>74</v>
      </c>
      <c r="AY319" s="230" t="s">
        <v>144</v>
      </c>
    </row>
    <row r="320" spans="2:51" s="12" customFormat="1" ht="11.25">
      <c r="B320" s="209"/>
      <c r="C320" s="210"/>
      <c r="D320" s="211" t="s">
        <v>153</v>
      </c>
      <c r="E320" s="212" t="s">
        <v>1</v>
      </c>
      <c r="F320" s="213" t="s">
        <v>486</v>
      </c>
      <c r="G320" s="210"/>
      <c r="H320" s="212" t="s">
        <v>1</v>
      </c>
      <c r="I320" s="214"/>
      <c r="J320" s="210"/>
      <c r="K320" s="210"/>
      <c r="L320" s="215"/>
      <c r="M320" s="216"/>
      <c r="N320" s="217"/>
      <c r="O320" s="217"/>
      <c r="P320" s="217"/>
      <c r="Q320" s="217"/>
      <c r="R320" s="217"/>
      <c r="S320" s="217"/>
      <c r="T320" s="218"/>
      <c r="AT320" s="219" t="s">
        <v>153</v>
      </c>
      <c r="AU320" s="219" t="s">
        <v>83</v>
      </c>
      <c r="AV320" s="12" t="s">
        <v>81</v>
      </c>
      <c r="AW320" s="12" t="s">
        <v>31</v>
      </c>
      <c r="AX320" s="12" t="s">
        <v>74</v>
      </c>
      <c r="AY320" s="219" t="s">
        <v>144</v>
      </c>
    </row>
    <row r="321" spans="2:51" s="13" customFormat="1" ht="11.25">
      <c r="B321" s="220"/>
      <c r="C321" s="221"/>
      <c r="D321" s="211" t="s">
        <v>153</v>
      </c>
      <c r="E321" s="222" t="s">
        <v>1</v>
      </c>
      <c r="F321" s="223" t="s">
        <v>487</v>
      </c>
      <c r="G321" s="221"/>
      <c r="H321" s="224">
        <v>0.06</v>
      </c>
      <c r="I321" s="225"/>
      <c r="J321" s="221"/>
      <c r="K321" s="221"/>
      <c r="L321" s="226"/>
      <c r="M321" s="227"/>
      <c r="N321" s="228"/>
      <c r="O321" s="228"/>
      <c r="P321" s="228"/>
      <c r="Q321" s="228"/>
      <c r="R321" s="228"/>
      <c r="S321" s="228"/>
      <c r="T321" s="229"/>
      <c r="AT321" s="230" t="s">
        <v>153</v>
      </c>
      <c r="AU321" s="230" t="s">
        <v>83</v>
      </c>
      <c r="AV321" s="13" t="s">
        <v>83</v>
      </c>
      <c r="AW321" s="13" t="s">
        <v>31</v>
      </c>
      <c r="AX321" s="13" t="s">
        <v>74</v>
      </c>
      <c r="AY321" s="230" t="s">
        <v>144</v>
      </c>
    </row>
    <row r="322" spans="2:51" s="14" customFormat="1" ht="11.25">
      <c r="B322" s="231"/>
      <c r="C322" s="232"/>
      <c r="D322" s="211" t="s">
        <v>153</v>
      </c>
      <c r="E322" s="233" t="s">
        <v>1</v>
      </c>
      <c r="F322" s="234" t="s">
        <v>158</v>
      </c>
      <c r="G322" s="232"/>
      <c r="H322" s="235">
        <v>2.14</v>
      </c>
      <c r="I322" s="236"/>
      <c r="J322" s="232"/>
      <c r="K322" s="232"/>
      <c r="L322" s="237"/>
      <c r="M322" s="238"/>
      <c r="N322" s="239"/>
      <c r="O322" s="239"/>
      <c r="P322" s="239"/>
      <c r="Q322" s="239"/>
      <c r="R322" s="239"/>
      <c r="S322" s="239"/>
      <c r="T322" s="240"/>
      <c r="AT322" s="241" t="s">
        <v>153</v>
      </c>
      <c r="AU322" s="241" t="s">
        <v>83</v>
      </c>
      <c r="AV322" s="14" t="s">
        <v>151</v>
      </c>
      <c r="AW322" s="14" t="s">
        <v>31</v>
      </c>
      <c r="AX322" s="14" t="s">
        <v>81</v>
      </c>
      <c r="AY322" s="241" t="s">
        <v>144</v>
      </c>
    </row>
    <row r="323" spans="2:63" s="11" customFormat="1" ht="22.9" customHeight="1">
      <c r="B323" s="180"/>
      <c r="C323" s="181"/>
      <c r="D323" s="182" t="s">
        <v>73</v>
      </c>
      <c r="E323" s="194" t="s">
        <v>488</v>
      </c>
      <c r="F323" s="194" t="s">
        <v>489</v>
      </c>
      <c r="G323" s="181"/>
      <c r="H323" s="181"/>
      <c r="I323" s="184"/>
      <c r="J323" s="195">
        <f>BK323</f>
        <v>0</v>
      </c>
      <c r="K323" s="181"/>
      <c r="L323" s="186"/>
      <c r="M323" s="187"/>
      <c r="N323" s="188"/>
      <c r="O323" s="188"/>
      <c r="P323" s="189">
        <f>P324</f>
        <v>0</v>
      </c>
      <c r="Q323" s="188"/>
      <c r="R323" s="189">
        <f>R324</f>
        <v>0</v>
      </c>
      <c r="S323" s="188"/>
      <c r="T323" s="190">
        <f>T324</f>
        <v>0</v>
      </c>
      <c r="AR323" s="191" t="s">
        <v>81</v>
      </c>
      <c r="AT323" s="192" t="s">
        <v>73</v>
      </c>
      <c r="AU323" s="192" t="s">
        <v>81</v>
      </c>
      <c r="AY323" s="191" t="s">
        <v>144</v>
      </c>
      <c r="BK323" s="193">
        <f>BK324</f>
        <v>0</v>
      </c>
    </row>
    <row r="324" spans="2:65" s="1" customFormat="1" ht="24" customHeight="1">
      <c r="B324" s="34"/>
      <c r="C324" s="196" t="s">
        <v>490</v>
      </c>
      <c r="D324" s="196" t="s">
        <v>146</v>
      </c>
      <c r="E324" s="197" t="s">
        <v>491</v>
      </c>
      <c r="F324" s="198" t="s">
        <v>492</v>
      </c>
      <c r="G324" s="199" t="s">
        <v>211</v>
      </c>
      <c r="H324" s="200">
        <v>105.433</v>
      </c>
      <c r="I324" s="201"/>
      <c r="J324" s="202">
        <f>ROUND(I324*H324,2)</f>
        <v>0</v>
      </c>
      <c r="K324" s="198" t="s">
        <v>191</v>
      </c>
      <c r="L324" s="38"/>
      <c r="M324" s="266" t="s">
        <v>1</v>
      </c>
      <c r="N324" s="267" t="s">
        <v>39</v>
      </c>
      <c r="O324" s="268"/>
      <c r="P324" s="269">
        <f>O324*H324</f>
        <v>0</v>
      </c>
      <c r="Q324" s="269">
        <v>0</v>
      </c>
      <c r="R324" s="269">
        <f>Q324*H324</f>
        <v>0</v>
      </c>
      <c r="S324" s="269">
        <v>0</v>
      </c>
      <c r="T324" s="270">
        <f>S324*H324</f>
        <v>0</v>
      </c>
      <c r="AR324" s="207" t="s">
        <v>151</v>
      </c>
      <c r="AT324" s="207" t="s">
        <v>146</v>
      </c>
      <c r="AU324" s="207" t="s">
        <v>83</v>
      </c>
      <c r="AY324" s="17" t="s">
        <v>144</v>
      </c>
      <c r="BE324" s="208">
        <f>IF(N324="základní",J324,0)</f>
        <v>0</v>
      </c>
      <c r="BF324" s="208">
        <f>IF(N324="snížená",J324,0)</f>
        <v>0</v>
      </c>
      <c r="BG324" s="208">
        <f>IF(N324="zákl. přenesená",J324,0)</f>
        <v>0</v>
      </c>
      <c r="BH324" s="208">
        <f>IF(N324="sníž. přenesená",J324,0)</f>
        <v>0</v>
      </c>
      <c r="BI324" s="208">
        <f>IF(N324="nulová",J324,0)</f>
        <v>0</v>
      </c>
      <c r="BJ324" s="17" t="s">
        <v>81</v>
      </c>
      <c r="BK324" s="208">
        <f>ROUND(I324*H324,2)</f>
        <v>0</v>
      </c>
      <c r="BL324" s="17" t="s">
        <v>151</v>
      </c>
      <c r="BM324" s="207" t="s">
        <v>493</v>
      </c>
    </row>
    <row r="325" spans="2:12" s="1" customFormat="1" ht="6.95" customHeight="1">
      <c r="B325" s="49"/>
      <c r="C325" s="50"/>
      <c r="D325" s="50"/>
      <c r="E325" s="50"/>
      <c r="F325" s="50"/>
      <c r="G325" s="50"/>
      <c r="H325" s="50"/>
      <c r="I325" s="148"/>
      <c r="J325" s="50"/>
      <c r="K325" s="50"/>
      <c r="L325" s="38"/>
    </row>
  </sheetData>
  <sheetProtection algorithmName="SHA-512" hashValue="Ds/SXNVvWFcqPVWYVo2mCML+2l3mXbbKI6a0QfFEbphREEHgKK/RTz/wxKiO2H7xeutpzS0M8b3cLjvyH1wsxw==" saltValue="cyflLdvJ2cJ3Wd5qzd1jlRPXxdr3hynmO58ovHalohOlJT7Q2h44NtS/Q7g4I/0wZSnBWAJyRJpAnbQa5wQo1w==" spinCount="100000" sheet="1" objects="1" scenarios="1" formatColumns="0" formatRows="0" autoFilter="0"/>
  <autoFilter ref="C127:K324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1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97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0"/>
      <c r="AT3" s="17" t="s">
        <v>83</v>
      </c>
    </row>
    <row r="4" spans="2:46" ht="24.95" customHeight="1">
      <c r="B4" s="20"/>
      <c r="D4" s="114" t="s">
        <v>115</v>
      </c>
      <c r="L4" s="20"/>
      <c r="M4" s="11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16" t="s">
        <v>16</v>
      </c>
      <c r="L6" s="20"/>
    </row>
    <row r="7" spans="2:12" ht="16.5" customHeight="1">
      <c r="B7" s="20"/>
      <c r="E7" s="319" t="str">
        <f>'Rekapitulace stavby'!K6</f>
        <v>Rekonstrukce stávajícího chodníku na ul. Hrabenovská, Šumperk</v>
      </c>
      <c r="F7" s="320"/>
      <c r="G7" s="320"/>
      <c r="H7" s="320"/>
      <c r="L7" s="20"/>
    </row>
    <row r="8" spans="2:12" ht="12" customHeight="1">
      <c r="B8" s="20"/>
      <c r="D8" s="116" t="s">
        <v>116</v>
      </c>
      <c r="L8" s="20"/>
    </row>
    <row r="9" spans="2:12" s="1" customFormat="1" ht="16.5" customHeight="1">
      <c r="B9" s="38"/>
      <c r="E9" s="319" t="s">
        <v>252</v>
      </c>
      <c r="F9" s="321"/>
      <c r="G9" s="321"/>
      <c r="H9" s="321"/>
      <c r="I9" s="117"/>
      <c r="L9" s="38"/>
    </row>
    <row r="10" spans="2:12" s="1" customFormat="1" ht="12" customHeight="1">
      <c r="B10" s="38"/>
      <c r="D10" s="116" t="s">
        <v>118</v>
      </c>
      <c r="I10" s="117"/>
      <c r="L10" s="38"/>
    </row>
    <row r="11" spans="2:12" s="1" customFormat="1" ht="36.95" customHeight="1">
      <c r="B11" s="38"/>
      <c r="E11" s="322" t="s">
        <v>494</v>
      </c>
      <c r="F11" s="321"/>
      <c r="G11" s="321"/>
      <c r="H11" s="321"/>
      <c r="I11" s="117"/>
      <c r="L11" s="38"/>
    </row>
    <row r="12" spans="2:12" s="1" customFormat="1" ht="11.25">
      <c r="B12" s="38"/>
      <c r="I12" s="117"/>
      <c r="L12" s="38"/>
    </row>
    <row r="13" spans="2:12" s="1" customFormat="1" ht="12" customHeight="1">
      <c r="B13" s="38"/>
      <c r="D13" s="116" t="s">
        <v>18</v>
      </c>
      <c r="F13" s="105" t="s">
        <v>1</v>
      </c>
      <c r="I13" s="118" t="s">
        <v>19</v>
      </c>
      <c r="J13" s="105" t="s">
        <v>1</v>
      </c>
      <c r="L13" s="38"/>
    </row>
    <row r="14" spans="2:12" s="1" customFormat="1" ht="12" customHeight="1">
      <c r="B14" s="38"/>
      <c r="D14" s="116" t="s">
        <v>20</v>
      </c>
      <c r="F14" s="105" t="s">
        <v>21</v>
      </c>
      <c r="I14" s="118" t="s">
        <v>22</v>
      </c>
      <c r="J14" s="119" t="str">
        <f>'Rekapitulace stavby'!AN8</f>
        <v>16. 4. 2022</v>
      </c>
      <c r="L14" s="38"/>
    </row>
    <row r="15" spans="2:12" s="1" customFormat="1" ht="10.9" customHeight="1">
      <c r="B15" s="38"/>
      <c r="I15" s="117"/>
      <c r="L15" s="38"/>
    </row>
    <row r="16" spans="2:12" s="1" customFormat="1" ht="12" customHeight="1">
      <c r="B16" s="38"/>
      <c r="D16" s="116" t="s">
        <v>24</v>
      </c>
      <c r="I16" s="118" t="s">
        <v>25</v>
      </c>
      <c r="J16" s="105" t="str">
        <f>IF('Rekapitulace stavby'!AN10="","",'Rekapitulace stavby'!AN10)</f>
        <v/>
      </c>
      <c r="L16" s="38"/>
    </row>
    <row r="17" spans="2:12" s="1" customFormat="1" ht="18" customHeight="1">
      <c r="B17" s="38"/>
      <c r="E17" s="105" t="str">
        <f>IF('Rekapitulace stavby'!E11="","",'Rekapitulace stavby'!E11)</f>
        <v xml:space="preserve"> </v>
      </c>
      <c r="I17" s="118" t="s">
        <v>27</v>
      </c>
      <c r="J17" s="105" t="str">
        <f>IF('Rekapitulace stavby'!AN11="","",'Rekapitulace stavby'!AN11)</f>
        <v/>
      </c>
      <c r="L17" s="38"/>
    </row>
    <row r="18" spans="2:12" s="1" customFormat="1" ht="6.95" customHeight="1">
      <c r="B18" s="38"/>
      <c r="I18" s="117"/>
      <c r="L18" s="38"/>
    </row>
    <row r="19" spans="2:12" s="1" customFormat="1" ht="12" customHeight="1">
      <c r="B19" s="38"/>
      <c r="D19" s="116" t="s">
        <v>28</v>
      </c>
      <c r="I19" s="118" t="s">
        <v>25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23" t="str">
        <f>'Rekapitulace stavby'!E14</f>
        <v>Vyplň údaj</v>
      </c>
      <c r="F20" s="324"/>
      <c r="G20" s="324"/>
      <c r="H20" s="324"/>
      <c r="I20" s="118" t="s">
        <v>27</v>
      </c>
      <c r="J20" s="30" t="str">
        <f>'Rekapitulace stavby'!AN14</f>
        <v>Vyplň údaj</v>
      </c>
      <c r="L20" s="38"/>
    </row>
    <row r="21" spans="2:12" s="1" customFormat="1" ht="6.95" customHeight="1">
      <c r="B21" s="38"/>
      <c r="I21" s="117"/>
      <c r="L21" s="38"/>
    </row>
    <row r="22" spans="2:12" s="1" customFormat="1" ht="12" customHeight="1">
      <c r="B22" s="38"/>
      <c r="D22" s="116" t="s">
        <v>30</v>
      </c>
      <c r="I22" s="118" t="s">
        <v>25</v>
      </c>
      <c r="J22" s="105" t="str">
        <f>IF('Rekapitulace stavby'!AN16="","",'Rekapitulace stavby'!AN16)</f>
        <v/>
      </c>
      <c r="L22" s="38"/>
    </row>
    <row r="23" spans="2:12" s="1" customFormat="1" ht="18" customHeight="1">
      <c r="B23" s="38"/>
      <c r="E23" s="105" t="str">
        <f>IF('Rekapitulace stavby'!E17="","",'Rekapitulace stavby'!E17)</f>
        <v xml:space="preserve"> </v>
      </c>
      <c r="I23" s="118" t="s">
        <v>27</v>
      </c>
      <c r="J23" s="105" t="str">
        <f>IF('Rekapitulace stavby'!AN17="","",'Rekapitulace stavby'!AN17)</f>
        <v/>
      </c>
      <c r="L23" s="38"/>
    </row>
    <row r="24" spans="2:12" s="1" customFormat="1" ht="6.95" customHeight="1">
      <c r="B24" s="38"/>
      <c r="I24" s="117"/>
      <c r="L24" s="38"/>
    </row>
    <row r="25" spans="2:12" s="1" customFormat="1" ht="12" customHeight="1">
      <c r="B25" s="38"/>
      <c r="D25" s="116" t="s">
        <v>32</v>
      </c>
      <c r="I25" s="118" t="s">
        <v>25</v>
      </c>
      <c r="J25" s="105" t="str">
        <f>IF('Rekapitulace stavby'!AN19="","",'Rekapitulace stavby'!AN19)</f>
        <v/>
      </c>
      <c r="L25" s="38"/>
    </row>
    <row r="26" spans="2:12" s="1" customFormat="1" ht="18" customHeight="1">
      <c r="B26" s="38"/>
      <c r="E26" s="105" t="str">
        <f>IF('Rekapitulace stavby'!E20="","",'Rekapitulace stavby'!E20)</f>
        <v xml:space="preserve"> </v>
      </c>
      <c r="I26" s="118" t="s">
        <v>27</v>
      </c>
      <c r="J26" s="105" t="str">
        <f>IF('Rekapitulace stavby'!AN20="","",'Rekapitulace stavby'!AN20)</f>
        <v/>
      </c>
      <c r="L26" s="38"/>
    </row>
    <row r="27" spans="2:12" s="1" customFormat="1" ht="6.95" customHeight="1">
      <c r="B27" s="38"/>
      <c r="I27" s="117"/>
      <c r="L27" s="38"/>
    </row>
    <row r="28" spans="2:12" s="1" customFormat="1" ht="12" customHeight="1">
      <c r="B28" s="38"/>
      <c r="D28" s="116" t="s">
        <v>33</v>
      </c>
      <c r="I28" s="117"/>
      <c r="L28" s="38"/>
    </row>
    <row r="29" spans="2:12" s="7" customFormat="1" ht="16.5" customHeight="1">
      <c r="B29" s="120"/>
      <c r="E29" s="325" t="s">
        <v>1</v>
      </c>
      <c r="F29" s="325"/>
      <c r="G29" s="325"/>
      <c r="H29" s="325"/>
      <c r="I29" s="121"/>
      <c r="L29" s="120"/>
    </row>
    <row r="30" spans="2:12" s="1" customFormat="1" ht="6.95" customHeight="1">
      <c r="B30" s="38"/>
      <c r="I30" s="117"/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22"/>
      <c r="J31" s="62"/>
      <c r="K31" s="62"/>
      <c r="L31" s="38"/>
    </row>
    <row r="32" spans="2:12" s="1" customFormat="1" ht="25.35" customHeight="1">
      <c r="B32" s="38"/>
      <c r="D32" s="123" t="s">
        <v>34</v>
      </c>
      <c r="I32" s="117"/>
      <c r="J32" s="124">
        <f>ROUND(J124,2)</f>
        <v>0</v>
      </c>
      <c r="L32" s="38"/>
    </row>
    <row r="33" spans="2:12" s="1" customFormat="1" ht="6.95" customHeight="1">
      <c r="B33" s="38"/>
      <c r="D33" s="62"/>
      <c r="E33" s="62"/>
      <c r="F33" s="62"/>
      <c r="G33" s="62"/>
      <c r="H33" s="62"/>
      <c r="I33" s="122"/>
      <c r="J33" s="62"/>
      <c r="K33" s="62"/>
      <c r="L33" s="38"/>
    </row>
    <row r="34" spans="2:12" s="1" customFormat="1" ht="14.45" customHeight="1">
      <c r="B34" s="38"/>
      <c r="F34" s="125" t="s">
        <v>36</v>
      </c>
      <c r="I34" s="126" t="s">
        <v>35</v>
      </c>
      <c r="J34" s="125" t="s">
        <v>37</v>
      </c>
      <c r="L34" s="38"/>
    </row>
    <row r="35" spans="2:12" s="1" customFormat="1" ht="14.45" customHeight="1">
      <c r="B35" s="38"/>
      <c r="D35" s="127" t="s">
        <v>38</v>
      </c>
      <c r="E35" s="116" t="s">
        <v>39</v>
      </c>
      <c r="F35" s="128">
        <f>ROUND((SUM(BE124:BE141)),2)</f>
        <v>0</v>
      </c>
      <c r="I35" s="129">
        <v>0.21</v>
      </c>
      <c r="J35" s="128">
        <f>ROUND(((SUM(BE124:BE141))*I35),2)</f>
        <v>0</v>
      </c>
      <c r="L35" s="38"/>
    </row>
    <row r="36" spans="2:12" s="1" customFormat="1" ht="14.45" customHeight="1">
      <c r="B36" s="38"/>
      <c r="E36" s="116" t="s">
        <v>40</v>
      </c>
      <c r="F36" s="128">
        <f>ROUND((SUM(BF124:BF141)),2)</f>
        <v>0</v>
      </c>
      <c r="I36" s="129">
        <v>0.15</v>
      </c>
      <c r="J36" s="128">
        <f>ROUND(((SUM(BF124:BF141))*I36),2)</f>
        <v>0</v>
      </c>
      <c r="L36" s="38"/>
    </row>
    <row r="37" spans="2:12" s="1" customFormat="1" ht="14.45" customHeight="1" hidden="1">
      <c r="B37" s="38"/>
      <c r="E37" s="116" t="s">
        <v>41</v>
      </c>
      <c r="F37" s="128">
        <f>ROUND((SUM(BG124:BG141)),2)</f>
        <v>0</v>
      </c>
      <c r="I37" s="129">
        <v>0.21</v>
      </c>
      <c r="J37" s="128">
        <f>0</f>
        <v>0</v>
      </c>
      <c r="L37" s="38"/>
    </row>
    <row r="38" spans="2:12" s="1" customFormat="1" ht="14.45" customHeight="1" hidden="1">
      <c r="B38" s="38"/>
      <c r="E38" s="116" t="s">
        <v>42</v>
      </c>
      <c r="F38" s="128">
        <f>ROUND((SUM(BH124:BH141)),2)</f>
        <v>0</v>
      </c>
      <c r="I38" s="129">
        <v>0.15</v>
      </c>
      <c r="J38" s="128">
        <f>0</f>
        <v>0</v>
      </c>
      <c r="L38" s="38"/>
    </row>
    <row r="39" spans="2:12" s="1" customFormat="1" ht="14.45" customHeight="1" hidden="1">
      <c r="B39" s="38"/>
      <c r="E39" s="116" t="s">
        <v>43</v>
      </c>
      <c r="F39" s="128">
        <f>ROUND((SUM(BI124:BI141)),2)</f>
        <v>0</v>
      </c>
      <c r="I39" s="129">
        <v>0</v>
      </c>
      <c r="J39" s="128">
        <f>0</f>
        <v>0</v>
      </c>
      <c r="L39" s="38"/>
    </row>
    <row r="40" spans="2:12" s="1" customFormat="1" ht="6.95" customHeight="1">
      <c r="B40" s="38"/>
      <c r="I40" s="117"/>
      <c r="L40" s="38"/>
    </row>
    <row r="41" spans="2:12" s="1" customFormat="1" ht="25.35" customHeight="1">
      <c r="B41" s="38"/>
      <c r="C41" s="130"/>
      <c r="D41" s="131" t="s">
        <v>44</v>
      </c>
      <c r="E41" s="132"/>
      <c r="F41" s="132"/>
      <c r="G41" s="133" t="s">
        <v>45</v>
      </c>
      <c r="H41" s="134" t="s">
        <v>46</v>
      </c>
      <c r="I41" s="135"/>
      <c r="J41" s="136">
        <f>SUM(J32:J39)</f>
        <v>0</v>
      </c>
      <c r="K41" s="137"/>
      <c r="L41" s="38"/>
    </row>
    <row r="42" spans="2:12" s="1" customFormat="1" ht="14.45" customHeight="1">
      <c r="B42" s="38"/>
      <c r="I42" s="117"/>
      <c r="L42" s="38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8" t="s">
        <v>47</v>
      </c>
      <c r="E50" s="139"/>
      <c r="F50" s="139"/>
      <c r="G50" s="138" t="s">
        <v>48</v>
      </c>
      <c r="H50" s="139"/>
      <c r="I50" s="140"/>
      <c r="J50" s="139"/>
      <c r="K50" s="139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41" t="s">
        <v>49</v>
      </c>
      <c r="E61" s="142"/>
      <c r="F61" s="143" t="s">
        <v>50</v>
      </c>
      <c r="G61" s="141" t="s">
        <v>49</v>
      </c>
      <c r="H61" s="142"/>
      <c r="I61" s="144"/>
      <c r="J61" s="145" t="s">
        <v>50</v>
      </c>
      <c r="K61" s="142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8" t="s">
        <v>51</v>
      </c>
      <c r="E65" s="139"/>
      <c r="F65" s="139"/>
      <c r="G65" s="138" t="s">
        <v>52</v>
      </c>
      <c r="H65" s="139"/>
      <c r="I65" s="140"/>
      <c r="J65" s="139"/>
      <c r="K65" s="139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41" t="s">
        <v>49</v>
      </c>
      <c r="E76" s="142"/>
      <c r="F76" s="143" t="s">
        <v>50</v>
      </c>
      <c r="G76" s="141" t="s">
        <v>49</v>
      </c>
      <c r="H76" s="142"/>
      <c r="I76" s="144"/>
      <c r="J76" s="145" t="s">
        <v>50</v>
      </c>
      <c r="K76" s="142"/>
      <c r="L76" s="38"/>
    </row>
    <row r="77" spans="2:12" s="1" customFormat="1" ht="14.45" customHeight="1"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38"/>
    </row>
    <row r="81" spans="2:12" s="1" customFormat="1" ht="6.95" customHeight="1"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38"/>
    </row>
    <row r="82" spans="2:12" s="1" customFormat="1" ht="24.95" customHeight="1">
      <c r="B82" s="34"/>
      <c r="C82" s="23" t="s">
        <v>120</v>
      </c>
      <c r="D82" s="35"/>
      <c r="E82" s="35"/>
      <c r="F82" s="35"/>
      <c r="G82" s="35"/>
      <c r="H82" s="35"/>
      <c r="I82" s="117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7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7"/>
      <c r="J84" s="35"/>
      <c r="K84" s="35"/>
      <c r="L84" s="38"/>
    </row>
    <row r="85" spans="2:12" s="1" customFormat="1" ht="16.5" customHeight="1">
      <c r="B85" s="34"/>
      <c r="C85" s="35"/>
      <c r="D85" s="35"/>
      <c r="E85" s="326" t="str">
        <f>E7</f>
        <v>Rekonstrukce stávajícího chodníku na ul. Hrabenovská, Šumperk</v>
      </c>
      <c r="F85" s="327"/>
      <c r="G85" s="327"/>
      <c r="H85" s="327"/>
      <c r="I85" s="117"/>
      <c r="J85" s="35"/>
      <c r="K85" s="35"/>
      <c r="L85" s="38"/>
    </row>
    <row r="86" spans="2:12" ht="12" customHeight="1">
      <c r="B86" s="21"/>
      <c r="C86" s="29" t="s">
        <v>116</v>
      </c>
      <c r="D86" s="22"/>
      <c r="E86" s="22"/>
      <c r="F86" s="22"/>
      <c r="G86" s="22"/>
      <c r="H86" s="22"/>
      <c r="J86" s="22"/>
      <c r="K86" s="22"/>
      <c r="L86" s="20"/>
    </row>
    <row r="87" spans="2:12" s="1" customFormat="1" ht="16.5" customHeight="1">
      <c r="B87" s="34"/>
      <c r="C87" s="35"/>
      <c r="D87" s="35"/>
      <c r="E87" s="326" t="s">
        <v>252</v>
      </c>
      <c r="F87" s="328"/>
      <c r="G87" s="328"/>
      <c r="H87" s="328"/>
      <c r="I87" s="117"/>
      <c r="J87" s="35"/>
      <c r="K87" s="35"/>
      <c r="L87" s="38"/>
    </row>
    <row r="88" spans="2:12" s="1" customFormat="1" ht="12" customHeight="1">
      <c r="B88" s="34"/>
      <c r="C88" s="29" t="s">
        <v>118</v>
      </c>
      <c r="D88" s="35"/>
      <c r="E88" s="35"/>
      <c r="F88" s="35"/>
      <c r="G88" s="35"/>
      <c r="H88" s="35"/>
      <c r="I88" s="117"/>
      <c r="J88" s="35"/>
      <c r="K88" s="35"/>
      <c r="L88" s="38"/>
    </row>
    <row r="89" spans="2:12" s="1" customFormat="1" ht="16.5" customHeight="1">
      <c r="B89" s="34"/>
      <c r="C89" s="35"/>
      <c r="D89" s="35"/>
      <c r="E89" s="294" t="str">
        <f>E11</f>
        <v>SO 103 - Plocha stávající vozovky - výměna obrusné vrstvy</v>
      </c>
      <c r="F89" s="328"/>
      <c r="G89" s="328"/>
      <c r="H89" s="328"/>
      <c r="I89" s="117"/>
      <c r="J89" s="35"/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7"/>
      <c r="J90" s="35"/>
      <c r="K90" s="35"/>
      <c r="L90" s="38"/>
    </row>
    <row r="91" spans="2:12" s="1" customFormat="1" ht="12" customHeight="1">
      <c r="B91" s="34"/>
      <c r="C91" s="29" t="s">
        <v>20</v>
      </c>
      <c r="D91" s="35"/>
      <c r="E91" s="35"/>
      <c r="F91" s="27" t="str">
        <f>F14</f>
        <v>Šumperk</v>
      </c>
      <c r="G91" s="35"/>
      <c r="H91" s="35"/>
      <c r="I91" s="118" t="s">
        <v>22</v>
      </c>
      <c r="J91" s="61" t="str">
        <f>IF(J14="","",J14)</f>
        <v>16. 4. 2022</v>
      </c>
      <c r="K91" s="35"/>
      <c r="L91" s="38"/>
    </row>
    <row r="92" spans="2:12" s="1" customFormat="1" ht="6.95" customHeight="1">
      <c r="B92" s="34"/>
      <c r="C92" s="35"/>
      <c r="D92" s="35"/>
      <c r="E92" s="35"/>
      <c r="F92" s="35"/>
      <c r="G92" s="35"/>
      <c r="H92" s="35"/>
      <c r="I92" s="117"/>
      <c r="J92" s="35"/>
      <c r="K92" s="35"/>
      <c r="L92" s="38"/>
    </row>
    <row r="93" spans="2:12" s="1" customFormat="1" ht="15.2" customHeight="1">
      <c r="B93" s="34"/>
      <c r="C93" s="29" t="s">
        <v>24</v>
      </c>
      <c r="D93" s="35"/>
      <c r="E93" s="35"/>
      <c r="F93" s="27" t="str">
        <f>E17</f>
        <v xml:space="preserve"> </v>
      </c>
      <c r="G93" s="35"/>
      <c r="H93" s="35"/>
      <c r="I93" s="118" t="s">
        <v>30</v>
      </c>
      <c r="J93" s="32" t="str">
        <f>E23</f>
        <v xml:space="preserve"> </v>
      </c>
      <c r="K93" s="35"/>
      <c r="L93" s="38"/>
    </row>
    <row r="94" spans="2:12" s="1" customFormat="1" ht="15.2" customHeight="1">
      <c r="B94" s="34"/>
      <c r="C94" s="29" t="s">
        <v>28</v>
      </c>
      <c r="D94" s="35"/>
      <c r="E94" s="35"/>
      <c r="F94" s="27" t="str">
        <f>IF(E20="","",E20)</f>
        <v>Vyplň údaj</v>
      </c>
      <c r="G94" s="35"/>
      <c r="H94" s="35"/>
      <c r="I94" s="118" t="s">
        <v>32</v>
      </c>
      <c r="J94" s="32" t="str">
        <f>E26</f>
        <v xml:space="preserve"> </v>
      </c>
      <c r="K94" s="35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7"/>
      <c r="J95" s="35"/>
      <c r="K95" s="35"/>
      <c r="L95" s="38"/>
    </row>
    <row r="96" spans="2:12" s="1" customFormat="1" ht="29.25" customHeight="1">
      <c r="B96" s="34"/>
      <c r="C96" s="152" t="s">
        <v>121</v>
      </c>
      <c r="D96" s="153"/>
      <c r="E96" s="153"/>
      <c r="F96" s="153"/>
      <c r="G96" s="153"/>
      <c r="H96" s="153"/>
      <c r="I96" s="154"/>
      <c r="J96" s="155" t="s">
        <v>122</v>
      </c>
      <c r="K96" s="153"/>
      <c r="L96" s="38"/>
    </row>
    <row r="97" spans="2:12" s="1" customFormat="1" ht="10.35" customHeight="1">
      <c r="B97" s="34"/>
      <c r="C97" s="35"/>
      <c r="D97" s="35"/>
      <c r="E97" s="35"/>
      <c r="F97" s="35"/>
      <c r="G97" s="35"/>
      <c r="H97" s="35"/>
      <c r="I97" s="117"/>
      <c r="J97" s="35"/>
      <c r="K97" s="35"/>
      <c r="L97" s="38"/>
    </row>
    <row r="98" spans="2:47" s="1" customFormat="1" ht="22.9" customHeight="1">
      <c r="B98" s="34"/>
      <c r="C98" s="156" t="s">
        <v>123</v>
      </c>
      <c r="D98" s="35"/>
      <c r="E98" s="35"/>
      <c r="F98" s="35"/>
      <c r="G98" s="35"/>
      <c r="H98" s="35"/>
      <c r="I98" s="117"/>
      <c r="J98" s="79">
        <f>J124</f>
        <v>0</v>
      </c>
      <c r="K98" s="35"/>
      <c r="L98" s="38"/>
      <c r="AU98" s="17" t="s">
        <v>124</v>
      </c>
    </row>
    <row r="99" spans="2:12" s="8" customFormat="1" ht="24.95" customHeight="1">
      <c r="B99" s="157"/>
      <c r="C99" s="158"/>
      <c r="D99" s="159" t="s">
        <v>125</v>
      </c>
      <c r="E99" s="160"/>
      <c r="F99" s="160"/>
      <c r="G99" s="160"/>
      <c r="H99" s="160"/>
      <c r="I99" s="161"/>
      <c r="J99" s="162">
        <f>J125</f>
        <v>0</v>
      </c>
      <c r="K99" s="158"/>
      <c r="L99" s="163"/>
    </row>
    <row r="100" spans="2:12" s="9" customFormat="1" ht="19.9" customHeight="1">
      <c r="B100" s="164"/>
      <c r="C100" s="99"/>
      <c r="D100" s="165" t="s">
        <v>254</v>
      </c>
      <c r="E100" s="166"/>
      <c r="F100" s="166"/>
      <c r="G100" s="166"/>
      <c r="H100" s="166"/>
      <c r="I100" s="167"/>
      <c r="J100" s="168">
        <f>J126</f>
        <v>0</v>
      </c>
      <c r="K100" s="99"/>
      <c r="L100" s="169"/>
    </row>
    <row r="101" spans="2:12" s="9" customFormat="1" ht="19.9" customHeight="1">
      <c r="B101" s="164"/>
      <c r="C101" s="99"/>
      <c r="D101" s="165" t="s">
        <v>256</v>
      </c>
      <c r="E101" s="166"/>
      <c r="F101" s="166"/>
      <c r="G101" s="166"/>
      <c r="H101" s="166"/>
      <c r="I101" s="167"/>
      <c r="J101" s="168">
        <f>J131</f>
        <v>0</v>
      </c>
      <c r="K101" s="99"/>
      <c r="L101" s="169"/>
    </row>
    <row r="102" spans="2:12" s="9" customFormat="1" ht="19.9" customHeight="1">
      <c r="B102" s="164"/>
      <c r="C102" s="99"/>
      <c r="D102" s="165" t="s">
        <v>258</v>
      </c>
      <c r="E102" s="166"/>
      <c r="F102" s="166"/>
      <c r="G102" s="166"/>
      <c r="H102" s="166"/>
      <c r="I102" s="167"/>
      <c r="J102" s="168">
        <f>J140</f>
        <v>0</v>
      </c>
      <c r="K102" s="99"/>
      <c r="L102" s="169"/>
    </row>
    <row r="103" spans="2:12" s="1" customFormat="1" ht="21.75" customHeight="1">
      <c r="B103" s="34"/>
      <c r="C103" s="35"/>
      <c r="D103" s="35"/>
      <c r="E103" s="35"/>
      <c r="F103" s="35"/>
      <c r="G103" s="35"/>
      <c r="H103" s="35"/>
      <c r="I103" s="117"/>
      <c r="J103" s="35"/>
      <c r="K103" s="35"/>
      <c r="L103" s="38"/>
    </row>
    <row r="104" spans="2:12" s="1" customFormat="1" ht="6.95" customHeight="1">
      <c r="B104" s="49"/>
      <c r="C104" s="50"/>
      <c r="D104" s="50"/>
      <c r="E104" s="50"/>
      <c r="F104" s="50"/>
      <c r="G104" s="50"/>
      <c r="H104" s="50"/>
      <c r="I104" s="148"/>
      <c r="J104" s="50"/>
      <c r="K104" s="50"/>
      <c r="L104" s="38"/>
    </row>
    <row r="108" spans="2:12" s="1" customFormat="1" ht="6.95" customHeight="1">
      <c r="B108" s="51"/>
      <c r="C108" s="52"/>
      <c r="D108" s="52"/>
      <c r="E108" s="52"/>
      <c r="F108" s="52"/>
      <c r="G108" s="52"/>
      <c r="H108" s="52"/>
      <c r="I108" s="151"/>
      <c r="J108" s="52"/>
      <c r="K108" s="52"/>
      <c r="L108" s="38"/>
    </row>
    <row r="109" spans="2:12" s="1" customFormat="1" ht="24.95" customHeight="1">
      <c r="B109" s="34"/>
      <c r="C109" s="23" t="s">
        <v>129</v>
      </c>
      <c r="D109" s="35"/>
      <c r="E109" s="35"/>
      <c r="F109" s="35"/>
      <c r="G109" s="35"/>
      <c r="H109" s="35"/>
      <c r="I109" s="117"/>
      <c r="J109" s="35"/>
      <c r="K109" s="35"/>
      <c r="L109" s="38"/>
    </row>
    <row r="110" spans="2:12" s="1" customFormat="1" ht="6.95" customHeight="1">
      <c r="B110" s="34"/>
      <c r="C110" s="35"/>
      <c r="D110" s="35"/>
      <c r="E110" s="35"/>
      <c r="F110" s="35"/>
      <c r="G110" s="35"/>
      <c r="H110" s="35"/>
      <c r="I110" s="117"/>
      <c r="J110" s="35"/>
      <c r="K110" s="35"/>
      <c r="L110" s="38"/>
    </row>
    <row r="111" spans="2:12" s="1" customFormat="1" ht="12" customHeight="1">
      <c r="B111" s="34"/>
      <c r="C111" s="29" t="s">
        <v>16</v>
      </c>
      <c r="D111" s="35"/>
      <c r="E111" s="35"/>
      <c r="F111" s="35"/>
      <c r="G111" s="35"/>
      <c r="H111" s="35"/>
      <c r="I111" s="117"/>
      <c r="J111" s="35"/>
      <c r="K111" s="35"/>
      <c r="L111" s="38"/>
    </row>
    <row r="112" spans="2:12" s="1" customFormat="1" ht="16.5" customHeight="1">
      <c r="B112" s="34"/>
      <c r="C112" s="35"/>
      <c r="D112" s="35"/>
      <c r="E112" s="326" t="str">
        <f>E7</f>
        <v>Rekonstrukce stávajícího chodníku na ul. Hrabenovská, Šumperk</v>
      </c>
      <c r="F112" s="327"/>
      <c r="G112" s="327"/>
      <c r="H112" s="327"/>
      <c r="I112" s="117"/>
      <c r="J112" s="35"/>
      <c r="K112" s="35"/>
      <c r="L112" s="38"/>
    </row>
    <row r="113" spans="2:12" ht="12" customHeight="1">
      <c r="B113" s="21"/>
      <c r="C113" s="29" t="s">
        <v>116</v>
      </c>
      <c r="D113" s="22"/>
      <c r="E113" s="22"/>
      <c r="F113" s="22"/>
      <c r="G113" s="22"/>
      <c r="H113" s="22"/>
      <c r="J113" s="22"/>
      <c r="K113" s="22"/>
      <c r="L113" s="20"/>
    </row>
    <row r="114" spans="2:12" s="1" customFormat="1" ht="16.5" customHeight="1">
      <c r="B114" s="34"/>
      <c r="C114" s="35"/>
      <c r="D114" s="35"/>
      <c r="E114" s="326" t="s">
        <v>252</v>
      </c>
      <c r="F114" s="328"/>
      <c r="G114" s="328"/>
      <c r="H114" s="328"/>
      <c r="I114" s="117"/>
      <c r="J114" s="35"/>
      <c r="K114" s="35"/>
      <c r="L114" s="38"/>
    </row>
    <row r="115" spans="2:12" s="1" customFormat="1" ht="12" customHeight="1">
      <c r="B115" s="34"/>
      <c r="C115" s="29" t="s">
        <v>118</v>
      </c>
      <c r="D115" s="35"/>
      <c r="E115" s="35"/>
      <c r="F115" s="35"/>
      <c r="G115" s="35"/>
      <c r="H115" s="35"/>
      <c r="I115" s="117"/>
      <c r="J115" s="35"/>
      <c r="K115" s="35"/>
      <c r="L115" s="38"/>
    </row>
    <row r="116" spans="2:12" s="1" customFormat="1" ht="16.5" customHeight="1">
      <c r="B116" s="34"/>
      <c r="C116" s="35"/>
      <c r="D116" s="35"/>
      <c r="E116" s="294" t="str">
        <f>E11</f>
        <v>SO 103 - Plocha stávající vozovky - výměna obrusné vrstvy</v>
      </c>
      <c r="F116" s="328"/>
      <c r="G116" s="328"/>
      <c r="H116" s="328"/>
      <c r="I116" s="117"/>
      <c r="J116" s="35"/>
      <c r="K116" s="35"/>
      <c r="L116" s="38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17"/>
      <c r="J117" s="35"/>
      <c r="K117" s="35"/>
      <c r="L117" s="38"/>
    </row>
    <row r="118" spans="2:12" s="1" customFormat="1" ht="12" customHeight="1">
      <c r="B118" s="34"/>
      <c r="C118" s="29" t="s">
        <v>20</v>
      </c>
      <c r="D118" s="35"/>
      <c r="E118" s="35"/>
      <c r="F118" s="27" t="str">
        <f>F14</f>
        <v>Šumperk</v>
      </c>
      <c r="G118" s="35"/>
      <c r="H118" s="35"/>
      <c r="I118" s="118" t="s">
        <v>22</v>
      </c>
      <c r="J118" s="61" t="str">
        <f>IF(J14="","",J14)</f>
        <v>16. 4. 2022</v>
      </c>
      <c r="K118" s="35"/>
      <c r="L118" s="38"/>
    </row>
    <row r="119" spans="2:12" s="1" customFormat="1" ht="6.95" customHeight="1">
      <c r="B119" s="34"/>
      <c r="C119" s="35"/>
      <c r="D119" s="35"/>
      <c r="E119" s="35"/>
      <c r="F119" s="35"/>
      <c r="G119" s="35"/>
      <c r="H119" s="35"/>
      <c r="I119" s="117"/>
      <c r="J119" s="35"/>
      <c r="K119" s="35"/>
      <c r="L119" s="38"/>
    </row>
    <row r="120" spans="2:12" s="1" customFormat="1" ht="15.2" customHeight="1">
      <c r="B120" s="34"/>
      <c r="C120" s="29" t="s">
        <v>24</v>
      </c>
      <c r="D120" s="35"/>
      <c r="E120" s="35"/>
      <c r="F120" s="27" t="str">
        <f>E17</f>
        <v xml:space="preserve"> </v>
      </c>
      <c r="G120" s="35"/>
      <c r="H120" s="35"/>
      <c r="I120" s="118" t="s">
        <v>30</v>
      </c>
      <c r="J120" s="32" t="str">
        <f>E23</f>
        <v xml:space="preserve"> </v>
      </c>
      <c r="K120" s="35"/>
      <c r="L120" s="38"/>
    </row>
    <row r="121" spans="2:12" s="1" customFormat="1" ht="15.2" customHeight="1">
      <c r="B121" s="34"/>
      <c r="C121" s="29" t="s">
        <v>28</v>
      </c>
      <c r="D121" s="35"/>
      <c r="E121" s="35"/>
      <c r="F121" s="27" t="str">
        <f>IF(E20="","",E20)</f>
        <v>Vyplň údaj</v>
      </c>
      <c r="G121" s="35"/>
      <c r="H121" s="35"/>
      <c r="I121" s="118" t="s">
        <v>32</v>
      </c>
      <c r="J121" s="32" t="str">
        <f>E26</f>
        <v xml:space="preserve"> </v>
      </c>
      <c r="K121" s="35"/>
      <c r="L121" s="38"/>
    </row>
    <row r="122" spans="2:12" s="1" customFormat="1" ht="10.35" customHeight="1">
      <c r="B122" s="34"/>
      <c r="C122" s="35"/>
      <c r="D122" s="35"/>
      <c r="E122" s="35"/>
      <c r="F122" s="35"/>
      <c r="G122" s="35"/>
      <c r="H122" s="35"/>
      <c r="I122" s="117"/>
      <c r="J122" s="35"/>
      <c r="K122" s="35"/>
      <c r="L122" s="38"/>
    </row>
    <row r="123" spans="2:20" s="10" customFormat="1" ht="29.25" customHeight="1">
      <c r="B123" s="170"/>
      <c r="C123" s="171" t="s">
        <v>130</v>
      </c>
      <c r="D123" s="172" t="s">
        <v>59</v>
      </c>
      <c r="E123" s="172" t="s">
        <v>55</v>
      </c>
      <c r="F123" s="172" t="s">
        <v>56</v>
      </c>
      <c r="G123" s="172" t="s">
        <v>131</v>
      </c>
      <c r="H123" s="172" t="s">
        <v>132</v>
      </c>
      <c r="I123" s="173" t="s">
        <v>133</v>
      </c>
      <c r="J123" s="172" t="s">
        <v>122</v>
      </c>
      <c r="K123" s="174" t="s">
        <v>134</v>
      </c>
      <c r="L123" s="175"/>
      <c r="M123" s="70" t="s">
        <v>1</v>
      </c>
      <c r="N123" s="71" t="s">
        <v>38</v>
      </c>
      <c r="O123" s="71" t="s">
        <v>135</v>
      </c>
      <c r="P123" s="71" t="s">
        <v>136</v>
      </c>
      <c r="Q123" s="71" t="s">
        <v>137</v>
      </c>
      <c r="R123" s="71" t="s">
        <v>138</v>
      </c>
      <c r="S123" s="71" t="s">
        <v>139</v>
      </c>
      <c r="T123" s="72" t="s">
        <v>140</v>
      </c>
    </row>
    <row r="124" spans="2:63" s="1" customFormat="1" ht="22.9" customHeight="1">
      <c r="B124" s="34"/>
      <c r="C124" s="77" t="s">
        <v>141</v>
      </c>
      <c r="D124" s="35"/>
      <c r="E124" s="35"/>
      <c r="F124" s="35"/>
      <c r="G124" s="35"/>
      <c r="H124" s="35"/>
      <c r="I124" s="117"/>
      <c r="J124" s="176">
        <f>BK124</f>
        <v>0</v>
      </c>
      <c r="K124" s="35"/>
      <c r="L124" s="38"/>
      <c r="M124" s="73"/>
      <c r="N124" s="74"/>
      <c r="O124" s="74"/>
      <c r="P124" s="177">
        <f>P125</f>
        <v>0</v>
      </c>
      <c r="Q124" s="74"/>
      <c r="R124" s="177">
        <f>R125</f>
        <v>0</v>
      </c>
      <c r="S124" s="74"/>
      <c r="T124" s="178">
        <f>T125</f>
        <v>0</v>
      </c>
      <c r="AT124" s="17" t="s">
        <v>73</v>
      </c>
      <c r="AU124" s="17" t="s">
        <v>124</v>
      </c>
      <c r="BK124" s="179">
        <f>BK125</f>
        <v>0</v>
      </c>
    </row>
    <row r="125" spans="2:63" s="11" customFormat="1" ht="25.9" customHeight="1">
      <c r="B125" s="180"/>
      <c r="C125" s="181"/>
      <c r="D125" s="182" t="s">
        <v>73</v>
      </c>
      <c r="E125" s="183" t="s">
        <v>142</v>
      </c>
      <c r="F125" s="183" t="s">
        <v>143</v>
      </c>
      <c r="G125" s="181"/>
      <c r="H125" s="181"/>
      <c r="I125" s="184"/>
      <c r="J125" s="185">
        <f>BK125</f>
        <v>0</v>
      </c>
      <c r="K125" s="181"/>
      <c r="L125" s="186"/>
      <c r="M125" s="187"/>
      <c r="N125" s="188"/>
      <c r="O125" s="188"/>
      <c r="P125" s="189">
        <f>P126+P131+P140</f>
        <v>0</v>
      </c>
      <c r="Q125" s="188"/>
      <c r="R125" s="189">
        <f>R126+R131+R140</f>
        <v>0</v>
      </c>
      <c r="S125" s="188"/>
      <c r="T125" s="190">
        <f>T126+T131+T140</f>
        <v>0</v>
      </c>
      <c r="AR125" s="191" t="s">
        <v>81</v>
      </c>
      <c r="AT125" s="192" t="s">
        <v>73</v>
      </c>
      <c r="AU125" s="192" t="s">
        <v>74</v>
      </c>
      <c r="AY125" s="191" t="s">
        <v>144</v>
      </c>
      <c r="BK125" s="193">
        <f>BK126+BK131+BK140</f>
        <v>0</v>
      </c>
    </row>
    <row r="126" spans="2:63" s="11" customFormat="1" ht="22.9" customHeight="1">
      <c r="B126" s="180"/>
      <c r="C126" s="181"/>
      <c r="D126" s="182" t="s">
        <v>73</v>
      </c>
      <c r="E126" s="194" t="s">
        <v>83</v>
      </c>
      <c r="F126" s="194" t="s">
        <v>320</v>
      </c>
      <c r="G126" s="181"/>
      <c r="H126" s="181"/>
      <c r="I126" s="184"/>
      <c r="J126" s="195">
        <f>BK126</f>
        <v>0</v>
      </c>
      <c r="K126" s="181"/>
      <c r="L126" s="186"/>
      <c r="M126" s="187"/>
      <c r="N126" s="188"/>
      <c r="O126" s="188"/>
      <c r="P126" s="189">
        <f>SUM(P127:P130)</f>
        <v>0</v>
      </c>
      <c r="Q126" s="188"/>
      <c r="R126" s="189">
        <f>SUM(R127:R130)</f>
        <v>0</v>
      </c>
      <c r="S126" s="188"/>
      <c r="T126" s="190">
        <f>SUM(T127:T130)</f>
        <v>0</v>
      </c>
      <c r="AR126" s="191" t="s">
        <v>81</v>
      </c>
      <c r="AT126" s="192" t="s">
        <v>73</v>
      </c>
      <c r="AU126" s="192" t="s">
        <v>81</v>
      </c>
      <c r="AY126" s="191" t="s">
        <v>144</v>
      </c>
      <c r="BK126" s="193">
        <f>SUM(BK127:BK130)</f>
        <v>0</v>
      </c>
    </row>
    <row r="127" spans="2:65" s="1" customFormat="1" ht="24" customHeight="1">
      <c r="B127" s="34"/>
      <c r="C127" s="196" t="s">
        <v>81</v>
      </c>
      <c r="D127" s="196" t="s">
        <v>146</v>
      </c>
      <c r="E127" s="197" t="s">
        <v>321</v>
      </c>
      <c r="F127" s="198" t="s">
        <v>322</v>
      </c>
      <c r="G127" s="199" t="s">
        <v>149</v>
      </c>
      <c r="H127" s="200">
        <v>107.1</v>
      </c>
      <c r="I127" s="201"/>
      <c r="J127" s="202">
        <f>ROUND(I127*H127,2)</f>
        <v>0</v>
      </c>
      <c r="K127" s="198" t="s">
        <v>150</v>
      </c>
      <c r="L127" s="38"/>
      <c r="M127" s="203" t="s">
        <v>1</v>
      </c>
      <c r="N127" s="204" t="s">
        <v>39</v>
      </c>
      <c r="O127" s="66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AR127" s="207" t="s">
        <v>151</v>
      </c>
      <c r="AT127" s="207" t="s">
        <v>146</v>
      </c>
      <c r="AU127" s="207" t="s">
        <v>83</v>
      </c>
      <c r="AY127" s="17" t="s">
        <v>144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7" t="s">
        <v>81</v>
      </c>
      <c r="BK127" s="208">
        <f>ROUND(I127*H127,2)</f>
        <v>0</v>
      </c>
      <c r="BL127" s="17" t="s">
        <v>151</v>
      </c>
      <c r="BM127" s="207" t="s">
        <v>495</v>
      </c>
    </row>
    <row r="128" spans="2:51" s="12" customFormat="1" ht="11.25">
      <c r="B128" s="209"/>
      <c r="C128" s="210"/>
      <c r="D128" s="211" t="s">
        <v>153</v>
      </c>
      <c r="E128" s="212" t="s">
        <v>1</v>
      </c>
      <c r="F128" s="213" t="s">
        <v>496</v>
      </c>
      <c r="G128" s="210"/>
      <c r="H128" s="212" t="s">
        <v>1</v>
      </c>
      <c r="I128" s="214"/>
      <c r="J128" s="210"/>
      <c r="K128" s="210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153</v>
      </c>
      <c r="AU128" s="219" t="s">
        <v>83</v>
      </c>
      <c r="AV128" s="12" t="s">
        <v>81</v>
      </c>
      <c r="AW128" s="12" t="s">
        <v>31</v>
      </c>
      <c r="AX128" s="12" t="s">
        <v>74</v>
      </c>
      <c r="AY128" s="219" t="s">
        <v>144</v>
      </c>
    </row>
    <row r="129" spans="2:51" s="13" customFormat="1" ht="11.25">
      <c r="B129" s="220"/>
      <c r="C129" s="221"/>
      <c r="D129" s="211" t="s">
        <v>153</v>
      </c>
      <c r="E129" s="222" t="s">
        <v>1</v>
      </c>
      <c r="F129" s="223" t="s">
        <v>497</v>
      </c>
      <c r="G129" s="221"/>
      <c r="H129" s="224">
        <v>107.1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153</v>
      </c>
      <c r="AU129" s="230" t="s">
        <v>83</v>
      </c>
      <c r="AV129" s="13" t="s">
        <v>83</v>
      </c>
      <c r="AW129" s="13" t="s">
        <v>31</v>
      </c>
      <c r="AX129" s="13" t="s">
        <v>74</v>
      </c>
      <c r="AY129" s="230" t="s">
        <v>144</v>
      </c>
    </row>
    <row r="130" spans="2:51" s="14" customFormat="1" ht="11.25">
      <c r="B130" s="231"/>
      <c r="C130" s="232"/>
      <c r="D130" s="211" t="s">
        <v>153</v>
      </c>
      <c r="E130" s="233" t="s">
        <v>1</v>
      </c>
      <c r="F130" s="234" t="s">
        <v>158</v>
      </c>
      <c r="G130" s="232"/>
      <c r="H130" s="235">
        <v>107.1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153</v>
      </c>
      <c r="AU130" s="241" t="s">
        <v>83</v>
      </c>
      <c r="AV130" s="14" t="s">
        <v>151</v>
      </c>
      <c r="AW130" s="14" t="s">
        <v>31</v>
      </c>
      <c r="AX130" s="14" t="s">
        <v>81</v>
      </c>
      <c r="AY130" s="241" t="s">
        <v>144</v>
      </c>
    </row>
    <row r="131" spans="2:63" s="11" customFormat="1" ht="22.9" customHeight="1">
      <c r="B131" s="180"/>
      <c r="C131" s="181"/>
      <c r="D131" s="182" t="s">
        <v>73</v>
      </c>
      <c r="E131" s="194" t="s">
        <v>175</v>
      </c>
      <c r="F131" s="194" t="s">
        <v>350</v>
      </c>
      <c r="G131" s="181"/>
      <c r="H131" s="181"/>
      <c r="I131" s="184"/>
      <c r="J131" s="195">
        <f>BK131</f>
        <v>0</v>
      </c>
      <c r="K131" s="181"/>
      <c r="L131" s="186"/>
      <c r="M131" s="187"/>
      <c r="N131" s="188"/>
      <c r="O131" s="188"/>
      <c r="P131" s="189">
        <f>SUM(P132:P139)</f>
        <v>0</v>
      </c>
      <c r="Q131" s="188"/>
      <c r="R131" s="189">
        <f>SUM(R132:R139)</f>
        <v>0</v>
      </c>
      <c r="S131" s="188"/>
      <c r="T131" s="190">
        <f>SUM(T132:T139)</f>
        <v>0</v>
      </c>
      <c r="AR131" s="191" t="s">
        <v>81</v>
      </c>
      <c r="AT131" s="192" t="s">
        <v>73</v>
      </c>
      <c r="AU131" s="192" t="s">
        <v>81</v>
      </c>
      <c r="AY131" s="191" t="s">
        <v>144</v>
      </c>
      <c r="BK131" s="193">
        <f>SUM(BK132:BK139)</f>
        <v>0</v>
      </c>
    </row>
    <row r="132" spans="2:65" s="1" customFormat="1" ht="24" customHeight="1">
      <c r="B132" s="34"/>
      <c r="C132" s="196" t="s">
        <v>83</v>
      </c>
      <c r="D132" s="196" t="s">
        <v>146</v>
      </c>
      <c r="E132" s="197" t="s">
        <v>498</v>
      </c>
      <c r="F132" s="198" t="s">
        <v>499</v>
      </c>
      <c r="G132" s="199" t="s">
        <v>149</v>
      </c>
      <c r="H132" s="200">
        <v>107.1</v>
      </c>
      <c r="I132" s="201"/>
      <c r="J132" s="202">
        <f>ROUND(I132*H132,2)</f>
        <v>0</v>
      </c>
      <c r="K132" s="198" t="s">
        <v>150</v>
      </c>
      <c r="L132" s="38"/>
      <c r="M132" s="203" t="s">
        <v>1</v>
      </c>
      <c r="N132" s="204" t="s">
        <v>39</v>
      </c>
      <c r="O132" s="66"/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AR132" s="207" t="s">
        <v>151</v>
      </c>
      <c r="AT132" s="207" t="s">
        <v>146</v>
      </c>
      <c r="AU132" s="207" t="s">
        <v>83</v>
      </c>
      <c r="AY132" s="17" t="s">
        <v>144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7" t="s">
        <v>81</v>
      </c>
      <c r="BK132" s="208">
        <f>ROUND(I132*H132,2)</f>
        <v>0</v>
      </c>
      <c r="BL132" s="17" t="s">
        <v>151</v>
      </c>
      <c r="BM132" s="207" t="s">
        <v>500</v>
      </c>
    </row>
    <row r="133" spans="2:51" s="12" customFormat="1" ht="11.25">
      <c r="B133" s="209"/>
      <c r="C133" s="210"/>
      <c r="D133" s="211" t="s">
        <v>153</v>
      </c>
      <c r="E133" s="212" t="s">
        <v>1</v>
      </c>
      <c r="F133" s="213" t="s">
        <v>501</v>
      </c>
      <c r="G133" s="210"/>
      <c r="H133" s="212" t="s">
        <v>1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153</v>
      </c>
      <c r="AU133" s="219" t="s">
        <v>83</v>
      </c>
      <c r="AV133" s="12" t="s">
        <v>81</v>
      </c>
      <c r="AW133" s="12" t="s">
        <v>31</v>
      </c>
      <c r="AX133" s="12" t="s">
        <v>74</v>
      </c>
      <c r="AY133" s="219" t="s">
        <v>144</v>
      </c>
    </row>
    <row r="134" spans="2:51" s="13" customFormat="1" ht="11.25">
      <c r="B134" s="220"/>
      <c r="C134" s="221"/>
      <c r="D134" s="211" t="s">
        <v>153</v>
      </c>
      <c r="E134" s="222" t="s">
        <v>1</v>
      </c>
      <c r="F134" s="223" t="s">
        <v>497</v>
      </c>
      <c r="G134" s="221"/>
      <c r="H134" s="224">
        <v>107.1</v>
      </c>
      <c r="I134" s="225"/>
      <c r="J134" s="221"/>
      <c r="K134" s="221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153</v>
      </c>
      <c r="AU134" s="230" t="s">
        <v>83</v>
      </c>
      <c r="AV134" s="13" t="s">
        <v>83</v>
      </c>
      <c r="AW134" s="13" t="s">
        <v>31</v>
      </c>
      <c r="AX134" s="13" t="s">
        <v>74</v>
      </c>
      <c r="AY134" s="230" t="s">
        <v>144</v>
      </c>
    </row>
    <row r="135" spans="2:51" s="14" customFormat="1" ht="11.25">
      <c r="B135" s="231"/>
      <c r="C135" s="232"/>
      <c r="D135" s="211" t="s">
        <v>153</v>
      </c>
      <c r="E135" s="233" t="s">
        <v>1</v>
      </c>
      <c r="F135" s="234" t="s">
        <v>158</v>
      </c>
      <c r="G135" s="232"/>
      <c r="H135" s="235">
        <v>107.1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153</v>
      </c>
      <c r="AU135" s="241" t="s">
        <v>83</v>
      </c>
      <c r="AV135" s="14" t="s">
        <v>151</v>
      </c>
      <c r="AW135" s="14" t="s">
        <v>31</v>
      </c>
      <c r="AX135" s="14" t="s">
        <v>81</v>
      </c>
      <c r="AY135" s="241" t="s">
        <v>144</v>
      </c>
    </row>
    <row r="136" spans="2:65" s="1" customFormat="1" ht="24" customHeight="1">
      <c r="B136" s="34"/>
      <c r="C136" s="196" t="s">
        <v>164</v>
      </c>
      <c r="D136" s="196" t="s">
        <v>146</v>
      </c>
      <c r="E136" s="197" t="s">
        <v>502</v>
      </c>
      <c r="F136" s="198" t="s">
        <v>503</v>
      </c>
      <c r="G136" s="199" t="s">
        <v>149</v>
      </c>
      <c r="H136" s="200">
        <v>102</v>
      </c>
      <c r="I136" s="201"/>
      <c r="J136" s="202">
        <f>ROUND(I136*H136,2)</f>
        <v>0</v>
      </c>
      <c r="K136" s="198" t="s">
        <v>150</v>
      </c>
      <c r="L136" s="38"/>
      <c r="M136" s="203" t="s">
        <v>1</v>
      </c>
      <c r="N136" s="204" t="s">
        <v>39</v>
      </c>
      <c r="O136" s="66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AR136" s="207" t="s">
        <v>151</v>
      </c>
      <c r="AT136" s="207" t="s">
        <v>146</v>
      </c>
      <c r="AU136" s="207" t="s">
        <v>83</v>
      </c>
      <c r="AY136" s="17" t="s">
        <v>144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7" t="s">
        <v>81</v>
      </c>
      <c r="BK136" s="208">
        <f>ROUND(I136*H136,2)</f>
        <v>0</v>
      </c>
      <c r="BL136" s="17" t="s">
        <v>151</v>
      </c>
      <c r="BM136" s="207" t="s">
        <v>504</v>
      </c>
    </row>
    <row r="137" spans="2:51" s="12" customFormat="1" ht="11.25">
      <c r="B137" s="209"/>
      <c r="C137" s="210"/>
      <c r="D137" s="211" t="s">
        <v>153</v>
      </c>
      <c r="E137" s="212" t="s">
        <v>1</v>
      </c>
      <c r="F137" s="213" t="s">
        <v>501</v>
      </c>
      <c r="G137" s="210"/>
      <c r="H137" s="212" t="s">
        <v>1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153</v>
      </c>
      <c r="AU137" s="219" t="s">
        <v>83</v>
      </c>
      <c r="AV137" s="12" t="s">
        <v>81</v>
      </c>
      <c r="AW137" s="12" t="s">
        <v>31</v>
      </c>
      <c r="AX137" s="12" t="s">
        <v>74</v>
      </c>
      <c r="AY137" s="219" t="s">
        <v>144</v>
      </c>
    </row>
    <row r="138" spans="2:51" s="13" customFormat="1" ht="11.25">
      <c r="B138" s="220"/>
      <c r="C138" s="221"/>
      <c r="D138" s="211" t="s">
        <v>153</v>
      </c>
      <c r="E138" s="222" t="s">
        <v>1</v>
      </c>
      <c r="F138" s="223" t="s">
        <v>169</v>
      </c>
      <c r="G138" s="221"/>
      <c r="H138" s="224">
        <v>102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153</v>
      </c>
      <c r="AU138" s="230" t="s">
        <v>83</v>
      </c>
      <c r="AV138" s="13" t="s">
        <v>83</v>
      </c>
      <c r="AW138" s="13" t="s">
        <v>31</v>
      </c>
      <c r="AX138" s="13" t="s">
        <v>74</v>
      </c>
      <c r="AY138" s="230" t="s">
        <v>144</v>
      </c>
    </row>
    <row r="139" spans="2:51" s="14" customFormat="1" ht="11.25">
      <c r="B139" s="231"/>
      <c r="C139" s="232"/>
      <c r="D139" s="211" t="s">
        <v>153</v>
      </c>
      <c r="E139" s="233" t="s">
        <v>1</v>
      </c>
      <c r="F139" s="234" t="s">
        <v>158</v>
      </c>
      <c r="G139" s="232"/>
      <c r="H139" s="235">
        <v>102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153</v>
      </c>
      <c r="AU139" s="241" t="s">
        <v>83</v>
      </c>
      <c r="AV139" s="14" t="s">
        <v>151</v>
      </c>
      <c r="AW139" s="14" t="s">
        <v>31</v>
      </c>
      <c r="AX139" s="14" t="s">
        <v>81</v>
      </c>
      <c r="AY139" s="241" t="s">
        <v>144</v>
      </c>
    </row>
    <row r="140" spans="2:63" s="11" customFormat="1" ht="22.9" customHeight="1">
      <c r="B140" s="180"/>
      <c r="C140" s="181"/>
      <c r="D140" s="182" t="s">
        <v>73</v>
      </c>
      <c r="E140" s="194" t="s">
        <v>488</v>
      </c>
      <c r="F140" s="194" t="s">
        <v>489</v>
      </c>
      <c r="G140" s="181"/>
      <c r="H140" s="181"/>
      <c r="I140" s="184"/>
      <c r="J140" s="195">
        <f>BK140</f>
        <v>0</v>
      </c>
      <c r="K140" s="181"/>
      <c r="L140" s="186"/>
      <c r="M140" s="187"/>
      <c r="N140" s="188"/>
      <c r="O140" s="188"/>
      <c r="P140" s="189">
        <f>P141</f>
        <v>0</v>
      </c>
      <c r="Q140" s="188"/>
      <c r="R140" s="189">
        <f>R141</f>
        <v>0</v>
      </c>
      <c r="S140" s="188"/>
      <c r="T140" s="190">
        <f>T141</f>
        <v>0</v>
      </c>
      <c r="AR140" s="191" t="s">
        <v>81</v>
      </c>
      <c r="AT140" s="192" t="s">
        <v>73</v>
      </c>
      <c r="AU140" s="192" t="s">
        <v>81</v>
      </c>
      <c r="AY140" s="191" t="s">
        <v>144</v>
      </c>
      <c r="BK140" s="193">
        <f>BK141</f>
        <v>0</v>
      </c>
    </row>
    <row r="141" spans="2:65" s="1" customFormat="1" ht="24" customHeight="1">
      <c r="B141" s="34"/>
      <c r="C141" s="196" t="s">
        <v>151</v>
      </c>
      <c r="D141" s="196" t="s">
        <v>146</v>
      </c>
      <c r="E141" s="197" t="s">
        <v>505</v>
      </c>
      <c r="F141" s="198" t="s">
        <v>506</v>
      </c>
      <c r="G141" s="199" t="s">
        <v>211</v>
      </c>
      <c r="H141" s="200">
        <v>0</v>
      </c>
      <c r="I141" s="201"/>
      <c r="J141" s="202">
        <f>ROUND(I141*H141,2)</f>
        <v>0</v>
      </c>
      <c r="K141" s="198" t="s">
        <v>150</v>
      </c>
      <c r="L141" s="38"/>
      <c r="M141" s="266" t="s">
        <v>1</v>
      </c>
      <c r="N141" s="267" t="s">
        <v>39</v>
      </c>
      <c r="O141" s="268"/>
      <c r="P141" s="269">
        <f>O141*H141</f>
        <v>0</v>
      </c>
      <c r="Q141" s="269">
        <v>0</v>
      </c>
      <c r="R141" s="269">
        <f>Q141*H141</f>
        <v>0</v>
      </c>
      <c r="S141" s="269">
        <v>0</v>
      </c>
      <c r="T141" s="270">
        <f>S141*H141</f>
        <v>0</v>
      </c>
      <c r="AR141" s="207" t="s">
        <v>151</v>
      </c>
      <c r="AT141" s="207" t="s">
        <v>146</v>
      </c>
      <c r="AU141" s="207" t="s">
        <v>83</v>
      </c>
      <c r="AY141" s="17" t="s">
        <v>144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7" t="s">
        <v>81</v>
      </c>
      <c r="BK141" s="208">
        <f>ROUND(I141*H141,2)</f>
        <v>0</v>
      </c>
      <c r="BL141" s="17" t="s">
        <v>151</v>
      </c>
      <c r="BM141" s="207" t="s">
        <v>507</v>
      </c>
    </row>
    <row r="142" spans="2:12" s="1" customFormat="1" ht="6.95" customHeight="1">
      <c r="B142" s="49"/>
      <c r="C142" s="50"/>
      <c r="D142" s="50"/>
      <c r="E142" s="50"/>
      <c r="F142" s="50"/>
      <c r="G142" s="50"/>
      <c r="H142" s="50"/>
      <c r="I142" s="148"/>
      <c r="J142" s="50"/>
      <c r="K142" s="50"/>
      <c r="L142" s="38"/>
    </row>
  </sheetData>
  <sheetProtection algorithmName="SHA-512" hashValue="SwYKHVV9XV0cjbD6Ww4Y82N/GH/V9DTJXomnEQvZVf2w0iBASR6PGi3Zu09up/Xgbb97vlitYuq27jmyGt0ltQ==" saltValue="fpZxiOxIDGD/jzcmIjK98yJjELJ4707EwoJ+6Qiifhmo3xGSKzXWYXib3JlEitA9uxUBtIDTx/PHBTOJ1KjNAQ==" spinCount="100000" sheet="1" objects="1" scenarios="1" formatColumns="0" formatRows="0" autoFilter="0"/>
  <autoFilter ref="C123:K141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1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100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0"/>
      <c r="AT3" s="17" t="s">
        <v>83</v>
      </c>
    </row>
    <row r="4" spans="2:46" ht="24.95" customHeight="1">
      <c r="B4" s="20"/>
      <c r="D4" s="114" t="s">
        <v>115</v>
      </c>
      <c r="L4" s="20"/>
      <c r="M4" s="11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16" t="s">
        <v>16</v>
      </c>
      <c r="L6" s="20"/>
    </row>
    <row r="7" spans="2:12" ht="16.5" customHeight="1">
      <c r="B7" s="20"/>
      <c r="E7" s="319" t="str">
        <f>'Rekapitulace stavby'!K6</f>
        <v>Rekonstrukce stávajícího chodníku na ul. Hrabenovská, Šumperk</v>
      </c>
      <c r="F7" s="320"/>
      <c r="G7" s="320"/>
      <c r="H7" s="320"/>
      <c r="L7" s="20"/>
    </row>
    <row r="8" spans="2:12" ht="12" customHeight="1">
      <c r="B8" s="20"/>
      <c r="D8" s="116" t="s">
        <v>116</v>
      </c>
      <c r="L8" s="20"/>
    </row>
    <row r="9" spans="2:12" s="1" customFormat="1" ht="16.5" customHeight="1">
      <c r="B9" s="38"/>
      <c r="E9" s="319" t="s">
        <v>252</v>
      </c>
      <c r="F9" s="321"/>
      <c r="G9" s="321"/>
      <c r="H9" s="321"/>
      <c r="I9" s="117"/>
      <c r="L9" s="38"/>
    </row>
    <row r="10" spans="2:12" s="1" customFormat="1" ht="12" customHeight="1">
      <c r="B10" s="38"/>
      <c r="D10" s="116" t="s">
        <v>118</v>
      </c>
      <c r="I10" s="117"/>
      <c r="L10" s="38"/>
    </row>
    <row r="11" spans="2:12" s="1" customFormat="1" ht="36.95" customHeight="1">
      <c r="B11" s="38"/>
      <c r="E11" s="322" t="s">
        <v>508</v>
      </c>
      <c r="F11" s="321"/>
      <c r="G11" s="321"/>
      <c r="H11" s="321"/>
      <c r="I11" s="117"/>
      <c r="L11" s="38"/>
    </row>
    <row r="12" spans="2:12" s="1" customFormat="1" ht="11.25">
      <c r="B12" s="38"/>
      <c r="I12" s="117"/>
      <c r="L12" s="38"/>
    </row>
    <row r="13" spans="2:12" s="1" customFormat="1" ht="12" customHeight="1">
      <c r="B13" s="38"/>
      <c r="D13" s="116" t="s">
        <v>18</v>
      </c>
      <c r="F13" s="105" t="s">
        <v>1</v>
      </c>
      <c r="I13" s="118" t="s">
        <v>19</v>
      </c>
      <c r="J13" s="105" t="s">
        <v>1</v>
      </c>
      <c r="L13" s="38"/>
    </row>
    <row r="14" spans="2:12" s="1" customFormat="1" ht="12" customHeight="1">
      <c r="B14" s="38"/>
      <c r="D14" s="116" t="s">
        <v>20</v>
      </c>
      <c r="F14" s="105" t="s">
        <v>21</v>
      </c>
      <c r="I14" s="118" t="s">
        <v>22</v>
      </c>
      <c r="J14" s="119" t="str">
        <f>'Rekapitulace stavby'!AN8</f>
        <v>16. 4. 2022</v>
      </c>
      <c r="L14" s="38"/>
    </row>
    <row r="15" spans="2:12" s="1" customFormat="1" ht="10.9" customHeight="1">
      <c r="B15" s="38"/>
      <c r="I15" s="117"/>
      <c r="L15" s="38"/>
    </row>
    <row r="16" spans="2:12" s="1" customFormat="1" ht="12" customHeight="1">
      <c r="B16" s="38"/>
      <c r="D16" s="116" t="s">
        <v>24</v>
      </c>
      <c r="I16" s="118" t="s">
        <v>25</v>
      </c>
      <c r="J16" s="105" t="str">
        <f>IF('Rekapitulace stavby'!AN10="","",'Rekapitulace stavby'!AN10)</f>
        <v/>
      </c>
      <c r="L16" s="38"/>
    </row>
    <row r="17" spans="2:12" s="1" customFormat="1" ht="18" customHeight="1">
      <c r="B17" s="38"/>
      <c r="E17" s="105" t="str">
        <f>IF('Rekapitulace stavby'!E11="","",'Rekapitulace stavby'!E11)</f>
        <v xml:space="preserve"> </v>
      </c>
      <c r="I17" s="118" t="s">
        <v>27</v>
      </c>
      <c r="J17" s="105" t="str">
        <f>IF('Rekapitulace stavby'!AN11="","",'Rekapitulace stavby'!AN11)</f>
        <v/>
      </c>
      <c r="L17" s="38"/>
    </row>
    <row r="18" spans="2:12" s="1" customFormat="1" ht="6.95" customHeight="1">
      <c r="B18" s="38"/>
      <c r="I18" s="117"/>
      <c r="L18" s="38"/>
    </row>
    <row r="19" spans="2:12" s="1" customFormat="1" ht="12" customHeight="1">
      <c r="B19" s="38"/>
      <c r="D19" s="116" t="s">
        <v>28</v>
      </c>
      <c r="I19" s="118" t="s">
        <v>25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23" t="str">
        <f>'Rekapitulace stavby'!E14</f>
        <v>Vyplň údaj</v>
      </c>
      <c r="F20" s="324"/>
      <c r="G20" s="324"/>
      <c r="H20" s="324"/>
      <c r="I20" s="118" t="s">
        <v>27</v>
      </c>
      <c r="J20" s="30" t="str">
        <f>'Rekapitulace stavby'!AN14</f>
        <v>Vyplň údaj</v>
      </c>
      <c r="L20" s="38"/>
    </row>
    <row r="21" spans="2:12" s="1" customFormat="1" ht="6.95" customHeight="1">
      <c r="B21" s="38"/>
      <c r="I21" s="117"/>
      <c r="L21" s="38"/>
    </row>
    <row r="22" spans="2:12" s="1" customFormat="1" ht="12" customHeight="1">
      <c r="B22" s="38"/>
      <c r="D22" s="116" t="s">
        <v>30</v>
      </c>
      <c r="I22" s="118" t="s">
        <v>25</v>
      </c>
      <c r="J22" s="105" t="str">
        <f>IF('Rekapitulace stavby'!AN16="","",'Rekapitulace stavby'!AN16)</f>
        <v/>
      </c>
      <c r="L22" s="38"/>
    </row>
    <row r="23" spans="2:12" s="1" customFormat="1" ht="18" customHeight="1">
      <c r="B23" s="38"/>
      <c r="E23" s="105" t="str">
        <f>IF('Rekapitulace stavby'!E17="","",'Rekapitulace stavby'!E17)</f>
        <v xml:space="preserve"> </v>
      </c>
      <c r="I23" s="118" t="s">
        <v>27</v>
      </c>
      <c r="J23" s="105" t="str">
        <f>IF('Rekapitulace stavby'!AN17="","",'Rekapitulace stavby'!AN17)</f>
        <v/>
      </c>
      <c r="L23" s="38"/>
    </row>
    <row r="24" spans="2:12" s="1" customFormat="1" ht="6.95" customHeight="1">
      <c r="B24" s="38"/>
      <c r="I24" s="117"/>
      <c r="L24" s="38"/>
    </row>
    <row r="25" spans="2:12" s="1" customFormat="1" ht="12" customHeight="1">
      <c r="B25" s="38"/>
      <c r="D25" s="116" t="s">
        <v>32</v>
      </c>
      <c r="I25" s="118" t="s">
        <v>25</v>
      </c>
      <c r="J25" s="105" t="str">
        <f>IF('Rekapitulace stavby'!AN19="","",'Rekapitulace stavby'!AN19)</f>
        <v/>
      </c>
      <c r="L25" s="38"/>
    </row>
    <row r="26" spans="2:12" s="1" customFormat="1" ht="18" customHeight="1">
      <c r="B26" s="38"/>
      <c r="E26" s="105" t="str">
        <f>IF('Rekapitulace stavby'!E20="","",'Rekapitulace stavby'!E20)</f>
        <v xml:space="preserve"> </v>
      </c>
      <c r="I26" s="118" t="s">
        <v>27</v>
      </c>
      <c r="J26" s="105" t="str">
        <f>IF('Rekapitulace stavby'!AN20="","",'Rekapitulace stavby'!AN20)</f>
        <v/>
      </c>
      <c r="L26" s="38"/>
    </row>
    <row r="27" spans="2:12" s="1" customFormat="1" ht="6.95" customHeight="1">
      <c r="B27" s="38"/>
      <c r="I27" s="117"/>
      <c r="L27" s="38"/>
    </row>
    <row r="28" spans="2:12" s="1" customFormat="1" ht="12" customHeight="1">
      <c r="B28" s="38"/>
      <c r="D28" s="116" t="s">
        <v>33</v>
      </c>
      <c r="I28" s="117"/>
      <c r="L28" s="38"/>
    </row>
    <row r="29" spans="2:12" s="7" customFormat="1" ht="16.5" customHeight="1">
      <c r="B29" s="120"/>
      <c r="E29" s="325" t="s">
        <v>1</v>
      </c>
      <c r="F29" s="325"/>
      <c r="G29" s="325"/>
      <c r="H29" s="325"/>
      <c r="I29" s="121"/>
      <c r="L29" s="120"/>
    </row>
    <row r="30" spans="2:12" s="1" customFormat="1" ht="6.95" customHeight="1">
      <c r="B30" s="38"/>
      <c r="I30" s="117"/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22"/>
      <c r="J31" s="62"/>
      <c r="K31" s="62"/>
      <c r="L31" s="38"/>
    </row>
    <row r="32" spans="2:12" s="1" customFormat="1" ht="25.35" customHeight="1">
      <c r="B32" s="38"/>
      <c r="D32" s="123" t="s">
        <v>34</v>
      </c>
      <c r="I32" s="117"/>
      <c r="J32" s="124">
        <f>ROUND(J123,2)</f>
        <v>0</v>
      </c>
      <c r="L32" s="38"/>
    </row>
    <row r="33" spans="2:12" s="1" customFormat="1" ht="6.95" customHeight="1">
      <c r="B33" s="38"/>
      <c r="D33" s="62"/>
      <c r="E33" s="62"/>
      <c r="F33" s="62"/>
      <c r="G33" s="62"/>
      <c r="H33" s="62"/>
      <c r="I33" s="122"/>
      <c r="J33" s="62"/>
      <c r="K33" s="62"/>
      <c r="L33" s="38"/>
    </row>
    <row r="34" spans="2:12" s="1" customFormat="1" ht="14.45" customHeight="1">
      <c r="B34" s="38"/>
      <c r="F34" s="125" t="s">
        <v>36</v>
      </c>
      <c r="I34" s="126" t="s">
        <v>35</v>
      </c>
      <c r="J34" s="125" t="s">
        <v>37</v>
      </c>
      <c r="L34" s="38"/>
    </row>
    <row r="35" spans="2:12" s="1" customFormat="1" ht="14.45" customHeight="1">
      <c r="B35" s="38"/>
      <c r="D35" s="127" t="s">
        <v>38</v>
      </c>
      <c r="E35" s="116" t="s">
        <v>39</v>
      </c>
      <c r="F35" s="128">
        <f>ROUND((SUM(BE123:BE135)),2)</f>
        <v>0</v>
      </c>
      <c r="I35" s="129">
        <v>0.21</v>
      </c>
      <c r="J35" s="128">
        <f>ROUND(((SUM(BE123:BE135))*I35),2)</f>
        <v>0</v>
      </c>
      <c r="L35" s="38"/>
    </row>
    <row r="36" spans="2:12" s="1" customFormat="1" ht="14.45" customHeight="1">
      <c r="B36" s="38"/>
      <c r="E36" s="116" t="s">
        <v>40</v>
      </c>
      <c r="F36" s="128">
        <f>ROUND((SUM(BF123:BF135)),2)</f>
        <v>0</v>
      </c>
      <c r="I36" s="129">
        <v>0.15</v>
      </c>
      <c r="J36" s="128">
        <f>ROUND(((SUM(BF123:BF135))*I36),2)</f>
        <v>0</v>
      </c>
      <c r="L36" s="38"/>
    </row>
    <row r="37" spans="2:12" s="1" customFormat="1" ht="14.45" customHeight="1" hidden="1">
      <c r="B37" s="38"/>
      <c r="E37" s="116" t="s">
        <v>41</v>
      </c>
      <c r="F37" s="128">
        <f>ROUND((SUM(BG123:BG135)),2)</f>
        <v>0</v>
      </c>
      <c r="I37" s="129">
        <v>0.21</v>
      </c>
      <c r="J37" s="128">
        <f>0</f>
        <v>0</v>
      </c>
      <c r="L37" s="38"/>
    </row>
    <row r="38" spans="2:12" s="1" customFormat="1" ht="14.45" customHeight="1" hidden="1">
      <c r="B38" s="38"/>
      <c r="E38" s="116" t="s">
        <v>42</v>
      </c>
      <c r="F38" s="128">
        <f>ROUND((SUM(BH123:BH135)),2)</f>
        <v>0</v>
      </c>
      <c r="I38" s="129">
        <v>0.15</v>
      </c>
      <c r="J38" s="128">
        <f>0</f>
        <v>0</v>
      </c>
      <c r="L38" s="38"/>
    </row>
    <row r="39" spans="2:12" s="1" customFormat="1" ht="14.45" customHeight="1" hidden="1">
      <c r="B39" s="38"/>
      <c r="E39" s="116" t="s">
        <v>43</v>
      </c>
      <c r="F39" s="128">
        <f>ROUND((SUM(BI123:BI135)),2)</f>
        <v>0</v>
      </c>
      <c r="I39" s="129">
        <v>0</v>
      </c>
      <c r="J39" s="128">
        <f>0</f>
        <v>0</v>
      </c>
      <c r="L39" s="38"/>
    </row>
    <row r="40" spans="2:12" s="1" customFormat="1" ht="6.95" customHeight="1">
      <c r="B40" s="38"/>
      <c r="I40" s="117"/>
      <c r="L40" s="38"/>
    </row>
    <row r="41" spans="2:12" s="1" customFormat="1" ht="25.35" customHeight="1">
      <c r="B41" s="38"/>
      <c r="C41" s="130"/>
      <c r="D41" s="131" t="s">
        <v>44</v>
      </c>
      <c r="E41" s="132"/>
      <c r="F41" s="132"/>
      <c r="G41" s="133" t="s">
        <v>45</v>
      </c>
      <c r="H41" s="134" t="s">
        <v>46</v>
      </c>
      <c r="I41" s="135"/>
      <c r="J41" s="136">
        <f>SUM(J32:J39)</f>
        <v>0</v>
      </c>
      <c r="K41" s="137"/>
      <c r="L41" s="38"/>
    </row>
    <row r="42" spans="2:12" s="1" customFormat="1" ht="14.45" customHeight="1">
      <c r="B42" s="38"/>
      <c r="I42" s="117"/>
      <c r="L42" s="38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8" t="s">
        <v>47</v>
      </c>
      <c r="E50" s="139"/>
      <c r="F50" s="139"/>
      <c r="G50" s="138" t="s">
        <v>48</v>
      </c>
      <c r="H50" s="139"/>
      <c r="I50" s="140"/>
      <c r="J50" s="139"/>
      <c r="K50" s="139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41" t="s">
        <v>49</v>
      </c>
      <c r="E61" s="142"/>
      <c r="F61" s="143" t="s">
        <v>50</v>
      </c>
      <c r="G61" s="141" t="s">
        <v>49</v>
      </c>
      <c r="H61" s="142"/>
      <c r="I61" s="144"/>
      <c r="J61" s="145" t="s">
        <v>50</v>
      </c>
      <c r="K61" s="142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8" t="s">
        <v>51</v>
      </c>
      <c r="E65" s="139"/>
      <c r="F65" s="139"/>
      <c r="G65" s="138" t="s">
        <v>52</v>
      </c>
      <c r="H65" s="139"/>
      <c r="I65" s="140"/>
      <c r="J65" s="139"/>
      <c r="K65" s="139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41" t="s">
        <v>49</v>
      </c>
      <c r="E76" s="142"/>
      <c r="F76" s="143" t="s">
        <v>50</v>
      </c>
      <c r="G76" s="141" t="s">
        <v>49</v>
      </c>
      <c r="H76" s="142"/>
      <c r="I76" s="144"/>
      <c r="J76" s="145" t="s">
        <v>50</v>
      </c>
      <c r="K76" s="142"/>
      <c r="L76" s="38"/>
    </row>
    <row r="77" spans="2:12" s="1" customFormat="1" ht="14.45" customHeight="1"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38"/>
    </row>
    <row r="81" spans="2:12" s="1" customFormat="1" ht="6.95" customHeight="1"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38"/>
    </row>
    <row r="82" spans="2:12" s="1" customFormat="1" ht="24.95" customHeight="1">
      <c r="B82" s="34"/>
      <c r="C82" s="23" t="s">
        <v>120</v>
      </c>
      <c r="D82" s="35"/>
      <c r="E82" s="35"/>
      <c r="F82" s="35"/>
      <c r="G82" s="35"/>
      <c r="H82" s="35"/>
      <c r="I82" s="117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7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7"/>
      <c r="J84" s="35"/>
      <c r="K84" s="35"/>
      <c r="L84" s="38"/>
    </row>
    <row r="85" spans="2:12" s="1" customFormat="1" ht="16.5" customHeight="1">
      <c r="B85" s="34"/>
      <c r="C85" s="35"/>
      <c r="D85" s="35"/>
      <c r="E85" s="326" t="str">
        <f>E7</f>
        <v>Rekonstrukce stávajícího chodníku na ul. Hrabenovská, Šumperk</v>
      </c>
      <c r="F85" s="327"/>
      <c r="G85" s="327"/>
      <c r="H85" s="327"/>
      <c r="I85" s="117"/>
      <c r="J85" s="35"/>
      <c r="K85" s="35"/>
      <c r="L85" s="38"/>
    </row>
    <row r="86" spans="2:12" ht="12" customHeight="1">
      <c r="B86" s="21"/>
      <c r="C86" s="29" t="s">
        <v>116</v>
      </c>
      <c r="D86" s="22"/>
      <c r="E86" s="22"/>
      <c r="F86" s="22"/>
      <c r="G86" s="22"/>
      <c r="H86" s="22"/>
      <c r="J86" s="22"/>
      <c r="K86" s="22"/>
      <c r="L86" s="20"/>
    </row>
    <row r="87" spans="2:12" s="1" customFormat="1" ht="16.5" customHeight="1">
      <c r="B87" s="34"/>
      <c r="C87" s="35"/>
      <c r="D87" s="35"/>
      <c r="E87" s="326" t="s">
        <v>252</v>
      </c>
      <c r="F87" s="328"/>
      <c r="G87" s="328"/>
      <c r="H87" s="328"/>
      <c r="I87" s="117"/>
      <c r="J87" s="35"/>
      <c r="K87" s="35"/>
      <c r="L87" s="38"/>
    </row>
    <row r="88" spans="2:12" s="1" customFormat="1" ht="12" customHeight="1">
      <c r="B88" s="34"/>
      <c r="C88" s="29" t="s">
        <v>118</v>
      </c>
      <c r="D88" s="35"/>
      <c r="E88" s="35"/>
      <c r="F88" s="35"/>
      <c r="G88" s="35"/>
      <c r="H88" s="35"/>
      <c r="I88" s="117"/>
      <c r="J88" s="35"/>
      <c r="K88" s="35"/>
      <c r="L88" s="38"/>
    </row>
    <row r="89" spans="2:12" s="1" customFormat="1" ht="16.5" customHeight="1">
      <c r="B89" s="34"/>
      <c r="C89" s="35"/>
      <c r="D89" s="35"/>
      <c r="E89" s="294" t="str">
        <f>E11</f>
        <v>SO 191 - Dopravní značení trvalé</v>
      </c>
      <c r="F89" s="328"/>
      <c r="G89" s="328"/>
      <c r="H89" s="328"/>
      <c r="I89" s="117"/>
      <c r="J89" s="35"/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7"/>
      <c r="J90" s="35"/>
      <c r="K90" s="35"/>
      <c r="L90" s="38"/>
    </row>
    <row r="91" spans="2:12" s="1" customFormat="1" ht="12" customHeight="1">
      <c r="B91" s="34"/>
      <c r="C91" s="29" t="s">
        <v>20</v>
      </c>
      <c r="D91" s="35"/>
      <c r="E91" s="35"/>
      <c r="F91" s="27" t="str">
        <f>F14</f>
        <v>Šumperk</v>
      </c>
      <c r="G91" s="35"/>
      <c r="H91" s="35"/>
      <c r="I91" s="118" t="s">
        <v>22</v>
      </c>
      <c r="J91" s="61" t="str">
        <f>IF(J14="","",J14)</f>
        <v>16. 4. 2022</v>
      </c>
      <c r="K91" s="35"/>
      <c r="L91" s="38"/>
    </row>
    <row r="92" spans="2:12" s="1" customFormat="1" ht="6.95" customHeight="1">
      <c r="B92" s="34"/>
      <c r="C92" s="35"/>
      <c r="D92" s="35"/>
      <c r="E92" s="35"/>
      <c r="F92" s="35"/>
      <c r="G92" s="35"/>
      <c r="H92" s="35"/>
      <c r="I92" s="117"/>
      <c r="J92" s="35"/>
      <c r="K92" s="35"/>
      <c r="L92" s="38"/>
    </row>
    <row r="93" spans="2:12" s="1" customFormat="1" ht="15.2" customHeight="1">
      <c r="B93" s="34"/>
      <c r="C93" s="29" t="s">
        <v>24</v>
      </c>
      <c r="D93" s="35"/>
      <c r="E93" s="35"/>
      <c r="F93" s="27" t="str">
        <f>E17</f>
        <v xml:space="preserve"> </v>
      </c>
      <c r="G93" s="35"/>
      <c r="H93" s="35"/>
      <c r="I93" s="118" t="s">
        <v>30</v>
      </c>
      <c r="J93" s="32" t="str">
        <f>E23</f>
        <v xml:space="preserve"> </v>
      </c>
      <c r="K93" s="35"/>
      <c r="L93" s="38"/>
    </row>
    <row r="94" spans="2:12" s="1" customFormat="1" ht="15.2" customHeight="1">
      <c r="B94" s="34"/>
      <c r="C94" s="29" t="s">
        <v>28</v>
      </c>
      <c r="D94" s="35"/>
      <c r="E94" s="35"/>
      <c r="F94" s="27" t="str">
        <f>IF(E20="","",E20)</f>
        <v>Vyplň údaj</v>
      </c>
      <c r="G94" s="35"/>
      <c r="H94" s="35"/>
      <c r="I94" s="118" t="s">
        <v>32</v>
      </c>
      <c r="J94" s="32" t="str">
        <f>E26</f>
        <v xml:space="preserve"> </v>
      </c>
      <c r="K94" s="35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7"/>
      <c r="J95" s="35"/>
      <c r="K95" s="35"/>
      <c r="L95" s="38"/>
    </row>
    <row r="96" spans="2:12" s="1" customFormat="1" ht="29.25" customHeight="1">
      <c r="B96" s="34"/>
      <c r="C96" s="152" t="s">
        <v>121</v>
      </c>
      <c r="D96" s="153"/>
      <c r="E96" s="153"/>
      <c r="F96" s="153"/>
      <c r="G96" s="153"/>
      <c r="H96" s="153"/>
      <c r="I96" s="154"/>
      <c r="J96" s="155" t="s">
        <v>122</v>
      </c>
      <c r="K96" s="153"/>
      <c r="L96" s="38"/>
    </row>
    <row r="97" spans="2:12" s="1" customFormat="1" ht="10.35" customHeight="1">
      <c r="B97" s="34"/>
      <c r="C97" s="35"/>
      <c r="D97" s="35"/>
      <c r="E97" s="35"/>
      <c r="F97" s="35"/>
      <c r="G97" s="35"/>
      <c r="H97" s="35"/>
      <c r="I97" s="117"/>
      <c r="J97" s="35"/>
      <c r="K97" s="35"/>
      <c r="L97" s="38"/>
    </row>
    <row r="98" spans="2:47" s="1" customFormat="1" ht="22.9" customHeight="1">
      <c r="B98" s="34"/>
      <c r="C98" s="156" t="s">
        <v>123</v>
      </c>
      <c r="D98" s="35"/>
      <c r="E98" s="35"/>
      <c r="F98" s="35"/>
      <c r="G98" s="35"/>
      <c r="H98" s="35"/>
      <c r="I98" s="117"/>
      <c r="J98" s="79">
        <f>J123</f>
        <v>0</v>
      </c>
      <c r="K98" s="35"/>
      <c r="L98" s="38"/>
      <c r="AU98" s="17" t="s">
        <v>124</v>
      </c>
    </row>
    <row r="99" spans="2:12" s="8" customFormat="1" ht="24.95" customHeight="1">
      <c r="B99" s="157"/>
      <c r="C99" s="158"/>
      <c r="D99" s="159" t="s">
        <v>125</v>
      </c>
      <c r="E99" s="160"/>
      <c r="F99" s="160"/>
      <c r="G99" s="160"/>
      <c r="H99" s="160"/>
      <c r="I99" s="161"/>
      <c r="J99" s="162">
        <f>J124</f>
        <v>0</v>
      </c>
      <c r="K99" s="158"/>
      <c r="L99" s="163"/>
    </row>
    <row r="100" spans="2:12" s="9" customFormat="1" ht="19.9" customHeight="1">
      <c r="B100" s="164"/>
      <c r="C100" s="99"/>
      <c r="D100" s="165" t="s">
        <v>127</v>
      </c>
      <c r="E100" s="166"/>
      <c r="F100" s="166"/>
      <c r="G100" s="166"/>
      <c r="H100" s="166"/>
      <c r="I100" s="167"/>
      <c r="J100" s="168">
        <f>J125</f>
        <v>0</v>
      </c>
      <c r="K100" s="99"/>
      <c r="L100" s="169"/>
    </row>
    <row r="101" spans="2:12" s="9" customFormat="1" ht="19.9" customHeight="1">
      <c r="B101" s="164"/>
      <c r="C101" s="99"/>
      <c r="D101" s="165" t="s">
        <v>258</v>
      </c>
      <c r="E101" s="166"/>
      <c r="F101" s="166"/>
      <c r="G101" s="166"/>
      <c r="H101" s="166"/>
      <c r="I101" s="167"/>
      <c r="J101" s="168">
        <f>J134</f>
        <v>0</v>
      </c>
      <c r="K101" s="99"/>
      <c r="L101" s="169"/>
    </row>
    <row r="102" spans="2:12" s="1" customFormat="1" ht="21.75" customHeight="1">
      <c r="B102" s="34"/>
      <c r="C102" s="35"/>
      <c r="D102" s="35"/>
      <c r="E102" s="35"/>
      <c r="F102" s="35"/>
      <c r="G102" s="35"/>
      <c r="H102" s="35"/>
      <c r="I102" s="117"/>
      <c r="J102" s="35"/>
      <c r="K102" s="35"/>
      <c r="L102" s="38"/>
    </row>
    <row r="103" spans="2:12" s="1" customFormat="1" ht="6.95" customHeight="1">
      <c r="B103" s="49"/>
      <c r="C103" s="50"/>
      <c r="D103" s="50"/>
      <c r="E103" s="50"/>
      <c r="F103" s="50"/>
      <c r="G103" s="50"/>
      <c r="H103" s="50"/>
      <c r="I103" s="148"/>
      <c r="J103" s="50"/>
      <c r="K103" s="50"/>
      <c r="L103" s="38"/>
    </row>
    <row r="107" spans="2:12" s="1" customFormat="1" ht="6.95" customHeight="1">
      <c r="B107" s="51"/>
      <c r="C107" s="52"/>
      <c r="D107" s="52"/>
      <c r="E107" s="52"/>
      <c r="F107" s="52"/>
      <c r="G107" s="52"/>
      <c r="H107" s="52"/>
      <c r="I107" s="151"/>
      <c r="J107" s="52"/>
      <c r="K107" s="52"/>
      <c r="L107" s="38"/>
    </row>
    <row r="108" spans="2:12" s="1" customFormat="1" ht="24.95" customHeight="1">
      <c r="B108" s="34"/>
      <c r="C108" s="23" t="s">
        <v>129</v>
      </c>
      <c r="D108" s="35"/>
      <c r="E108" s="35"/>
      <c r="F108" s="35"/>
      <c r="G108" s="35"/>
      <c r="H108" s="35"/>
      <c r="I108" s="117"/>
      <c r="J108" s="35"/>
      <c r="K108" s="35"/>
      <c r="L108" s="38"/>
    </row>
    <row r="109" spans="2:12" s="1" customFormat="1" ht="6.95" customHeight="1">
      <c r="B109" s="34"/>
      <c r="C109" s="35"/>
      <c r="D109" s="35"/>
      <c r="E109" s="35"/>
      <c r="F109" s="35"/>
      <c r="G109" s="35"/>
      <c r="H109" s="35"/>
      <c r="I109" s="117"/>
      <c r="J109" s="35"/>
      <c r="K109" s="35"/>
      <c r="L109" s="38"/>
    </row>
    <row r="110" spans="2:12" s="1" customFormat="1" ht="12" customHeight="1">
      <c r="B110" s="34"/>
      <c r="C110" s="29" t="s">
        <v>16</v>
      </c>
      <c r="D110" s="35"/>
      <c r="E110" s="35"/>
      <c r="F110" s="35"/>
      <c r="G110" s="35"/>
      <c r="H110" s="35"/>
      <c r="I110" s="117"/>
      <c r="J110" s="35"/>
      <c r="K110" s="35"/>
      <c r="L110" s="38"/>
    </row>
    <row r="111" spans="2:12" s="1" customFormat="1" ht="16.5" customHeight="1">
      <c r="B111" s="34"/>
      <c r="C111" s="35"/>
      <c r="D111" s="35"/>
      <c r="E111" s="326" t="str">
        <f>E7</f>
        <v>Rekonstrukce stávajícího chodníku na ul. Hrabenovská, Šumperk</v>
      </c>
      <c r="F111" s="327"/>
      <c r="G111" s="327"/>
      <c r="H111" s="327"/>
      <c r="I111" s="117"/>
      <c r="J111" s="35"/>
      <c r="K111" s="35"/>
      <c r="L111" s="38"/>
    </row>
    <row r="112" spans="2:12" ht="12" customHeight="1">
      <c r="B112" s="21"/>
      <c r="C112" s="29" t="s">
        <v>116</v>
      </c>
      <c r="D112" s="22"/>
      <c r="E112" s="22"/>
      <c r="F112" s="22"/>
      <c r="G112" s="22"/>
      <c r="H112" s="22"/>
      <c r="J112" s="22"/>
      <c r="K112" s="22"/>
      <c r="L112" s="20"/>
    </row>
    <row r="113" spans="2:12" s="1" customFormat="1" ht="16.5" customHeight="1">
      <c r="B113" s="34"/>
      <c r="C113" s="35"/>
      <c r="D113" s="35"/>
      <c r="E113" s="326" t="s">
        <v>252</v>
      </c>
      <c r="F113" s="328"/>
      <c r="G113" s="328"/>
      <c r="H113" s="328"/>
      <c r="I113" s="117"/>
      <c r="J113" s="35"/>
      <c r="K113" s="35"/>
      <c r="L113" s="38"/>
    </row>
    <row r="114" spans="2:12" s="1" customFormat="1" ht="12" customHeight="1">
      <c r="B114" s="34"/>
      <c r="C114" s="29" t="s">
        <v>118</v>
      </c>
      <c r="D114" s="35"/>
      <c r="E114" s="35"/>
      <c r="F114" s="35"/>
      <c r="G114" s="35"/>
      <c r="H114" s="35"/>
      <c r="I114" s="117"/>
      <c r="J114" s="35"/>
      <c r="K114" s="35"/>
      <c r="L114" s="38"/>
    </row>
    <row r="115" spans="2:12" s="1" customFormat="1" ht="16.5" customHeight="1">
      <c r="B115" s="34"/>
      <c r="C115" s="35"/>
      <c r="D115" s="35"/>
      <c r="E115" s="294" t="str">
        <f>E11</f>
        <v>SO 191 - Dopravní značení trvalé</v>
      </c>
      <c r="F115" s="328"/>
      <c r="G115" s="328"/>
      <c r="H115" s="328"/>
      <c r="I115" s="117"/>
      <c r="J115" s="35"/>
      <c r="K115" s="35"/>
      <c r="L115" s="38"/>
    </row>
    <row r="116" spans="2:12" s="1" customFormat="1" ht="6.95" customHeight="1">
      <c r="B116" s="34"/>
      <c r="C116" s="35"/>
      <c r="D116" s="35"/>
      <c r="E116" s="35"/>
      <c r="F116" s="35"/>
      <c r="G116" s="35"/>
      <c r="H116" s="35"/>
      <c r="I116" s="117"/>
      <c r="J116" s="35"/>
      <c r="K116" s="35"/>
      <c r="L116" s="38"/>
    </row>
    <row r="117" spans="2:12" s="1" customFormat="1" ht="12" customHeight="1">
      <c r="B117" s="34"/>
      <c r="C117" s="29" t="s">
        <v>20</v>
      </c>
      <c r="D117" s="35"/>
      <c r="E117" s="35"/>
      <c r="F117" s="27" t="str">
        <f>F14</f>
        <v>Šumperk</v>
      </c>
      <c r="G117" s="35"/>
      <c r="H117" s="35"/>
      <c r="I117" s="118" t="s">
        <v>22</v>
      </c>
      <c r="J117" s="61" t="str">
        <f>IF(J14="","",J14)</f>
        <v>16. 4. 2022</v>
      </c>
      <c r="K117" s="35"/>
      <c r="L117" s="38"/>
    </row>
    <row r="118" spans="2:12" s="1" customFormat="1" ht="6.95" customHeight="1">
      <c r="B118" s="34"/>
      <c r="C118" s="35"/>
      <c r="D118" s="35"/>
      <c r="E118" s="35"/>
      <c r="F118" s="35"/>
      <c r="G118" s="35"/>
      <c r="H118" s="35"/>
      <c r="I118" s="117"/>
      <c r="J118" s="35"/>
      <c r="K118" s="35"/>
      <c r="L118" s="38"/>
    </row>
    <row r="119" spans="2:12" s="1" customFormat="1" ht="15.2" customHeight="1">
      <c r="B119" s="34"/>
      <c r="C119" s="29" t="s">
        <v>24</v>
      </c>
      <c r="D119" s="35"/>
      <c r="E119" s="35"/>
      <c r="F119" s="27" t="str">
        <f>E17</f>
        <v xml:space="preserve"> </v>
      </c>
      <c r="G119" s="35"/>
      <c r="H119" s="35"/>
      <c r="I119" s="118" t="s">
        <v>30</v>
      </c>
      <c r="J119" s="32" t="str">
        <f>E23</f>
        <v xml:space="preserve"> </v>
      </c>
      <c r="K119" s="35"/>
      <c r="L119" s="38"/>
    </row>
    <row r="120" spans="2:12" s="1" customFormat="1" ht="15.2" customHeight="1">
      <c r="B120" s="34"/>
      <c r="C120" s="29" t="s">
        <v>28</v>
      </c>
      <c r="D120" s="35"/>
      <c r="E120" s="35"/>
      <c r="F120" s="27" t="str">
        <f>IF(E20="","",E20)</f>
        <v>Vyplň údaj</v>
      </c>
      <c r="G120" s="35"/>
      <c r="H120" s="35"/>
      <c r="I120" s="118" t="s">
        <v>32</v>
      </c>
      <c r="J120" s="32" t="str">
        <f>E26</f>
        <v xml:space="preserve"> </v>
      </c>
      <c r="K120" s="35"/>
      <c r="L120" s="38"/>
    </row>
    <row r="121" spans="2:12" s="1" customFormat="1" ht="10.35" customHeight="1">
      <c r="B121" s="34"/>
      <c r="C121" s="35"/>
      <c r="D121" s="35"/>
      <c r="E121" s="35"/>
      <c r="F121" s="35"/>
      <c r="G121" s="35"/>
      <c r="H121" s="35"/>
      <c r="I121" s="117"/>
      <c r="J121" s="35"/>
      <c r="K121" s="35"/>
      <c r="L121" s="38"/>
    </row>
    <row r="122" spans="2:20" s="10" customFormat="1" ht="29.25" customHeight="1">
      <c r="B122" s="170"/>
      <c r="C122" s="171" t="s">
        <v>130</v>
      </c>
      <c r="D122" s="172" t="s">
        <v>59</v>
      </c>
      <c r="E122" s="172" t="s">
        <v>55</v>
      </c>
      <c r="F122" s="172" t="s">
        <v>56</v>
      </c>
      <c r="G122" s="172" t="s">
        <v>131</v>
      </c>
      <c r="H122" s="172" t="s">
        <v>132</v>
      </c>
      <c r="I122" s="173" t="s">
        <v>133</v>
      </c>
      <c r="J122" s="172" t="s">
        <v>122</v>
      </c>
      <c r="K122" s="174" t="s">
        <v>134</v>
      </c>
      <c r="L122" s="175"/>
      <c r="M122" s="70" t="s">
        <v>1</v>
      </c>
      <c r="N122" s="71" t="s">
        <v>38</v>
      </c>
      <c r="O122" s="71" t="s">
        <v>135</v>
      </c>
      <c r="P122" s="71" t="s">
        <v>136</v>
      </c>
      <c r="Q122" s="71" t="s">
        <v>137</v>
      </c>
      <c r="R122" s="71" t="s">
        <v>138</v>
      </c>
      <c r="S122" s="71" t="s">
        <v>139</v>
      </c>
      <c r="T122" s="72" t="s">
        <v>140</v>
      </c>
    </row>
    <row r="123" spans="2:63" s="1" customFormat="1" ht="22.9" customHeight="1">
      <c r="B123" s="34"/>
      <c r="C123" s="77" t="s">
        <v>141</v>
      </c>
      <c r="D123" s="35"/>
      <c r="E123" s="35"/>
      <c r="F123" s="35"/>
      <c r="G123" s="35"/>
      <c r="H123" s="35"/>
      <c r="I123" s="117"/>
      <c r="J123" s="176">
        <f>BK123</f>
        <v>0</v>
      </c>
      <c r="K123" s="35"/>
      <c r="L123" s="38"/>
      <c r="M123" s="73"/>
      <c r="N123" s="74"/>
      <c r="O123" s="74"/>
      <c r="P123" s="177">
        <f>P124</f>
        <v>0</v>
      </c>
      <c r="Q123" s="74"/>
      <c r="R123" s="177">
        <f>R124</f>
        <v>0.00816</v>
      </c>
      <c r="S123" s="74"/>
      <c r="T123" s="178">
        <f>T124</f>
        <v>0</v>
      </c>
      <c r="AT123" s="17" t="s">
        <v>73</v>
      </c>
      <c r="AU123" s="17" t="s">
        <v>124</v>
      </c>
      <c r="BK123" s="179">
        <f>BK124</f>
        <v>0</v>
      </c>
    </row>
    <row r="124" spans="2:63" s="11" customFormat="1" ht="25.9" customHeight="1">
      <c r="B124" s="180"/>
      <c r="C124" s="181"/>
      <c r="D124" s="182" t="s">
        <v>73</v>
      </c>
      <c r="E124" s="183" t="s">
        <v>142</v>
      </c>
      <c r="F124" s="183" t="s">
        <v>143</v>
      </c>
      <c r="G124" s="181"/>
      <c r="H124" s="181"/>
      <c r="I124" s="184"/>
      <c r="J124" s="185">
        <f>BK124</f>
        <v>0</v>
      </c>
      <c r="K124" s="181"/>
      <c r="L124" s="186"/>
      <c r="M124" s="187"/>
      <c r="N124" s="188"/>
      <c r="O124" s="188"/>
      <c r="P124" s="189">
        <f>P125+P134</f>
        <v>0</v>
      </c>
      <c r="Q124" s="188"/>
      <c r="R124" s="189">
        <f>R125+R134</f>
        <v>0.00816</v>
      </c>
      <c r="S124" s="188"/>
      <c r="T124" s="190">
        <f>T125+T134</f>
        <v>0</v>
      </c>
      <c r="AR124" s="191" t="s">
        <v>81</v>
      </c>
      <c r="AT124" s="192" t="s">
        <v>73</v>
      </c>
      <c r="AU124" s="192" t="s">
        <v>74</v>
      </c>
      <c r="AY124" s="191" t="s">
        <v>144</v>
      </c>
      <c r="BK124" s="193">
        <f>BK125+BK134</f>
        <v>0</v>
      </c>
    </row>
    <row r="125" spans="2:63" s="11" customFormat="1" ht="22.9" customHeight="1">
      <c r="B125" s="180"/>
      <c r="C125" s="181"/>
      <c r="D125" s="182" t="s">
        <v>73</v>
      </c>
      <c r="E125" s="194" t="s">
        <v>200</v>
      </c>
      <c r="F125" s="194" t="s">
        <v>201</v>
      </c>
      <c r="G125" s="181"/>
      <c r="H125" s="181"/>
      <c r="I125" s="184"/>
      <c r="J125" s="195">
        <f>BK125</f>
        <v>0</v>
      </c>
      <c r="K125" s="181"/>
      <c r="L125" s="186"/>
      <c r="M125" s="187"/>
      <c r="N125" s="188"/>
      <c r="O125" s="188"/>
      <c r="P125" s="189">
        <f>SUM(P126:P133)</f>
        <v>0</v>
      </c>
      <c r="Q125" s="188"/>
      <c r="R125" s="189">
        <f>SUM(R126:R133)</f>
        <v>0.00816</v>
      </c>
      <c r="S125" s="188"/>
      <c r="T125" s="190">
        <f>SUM(T126:T133)</f>
        <v>0</v>
      </c>
      <c r="AR125" s="191" t="s">
        <v>81</v>
      </c>
      <c r="AT125" s="192" t="s">
        <v>73</v>
      </c>
      <c r="AU125" s="192" t="s">
        <v>81</v>
      </c>
      <c r="AY125" s="191" t="s">
        <v>144</v>
      </c>
      <c r="BK125" s="193">
        <f>SUM(BK126:BK133)</f>
        <v>0</v>
      </c>
    </row>
    <row r="126" spans="2:65" s="1" customFormat="1" ht="24" customHeight="1">
      <c r="B126" s="34"/>
      <c r="C126" s="196" t="s">
        <v>81</v>
      </c>
      <c r="D126" s="196" t="s">
        <v>146</v>
      </c>
      <c r="E126" s="197" t="s">
        <v>509</v>
      </c>
      <c r="F126" s="198" t="s">
        <v>510</v>
      </c>
      <c r="G126" s="199" t="s">
        <v>190</v>
      </c>
      <c r="H126" s="200">
        <v>102</v>
      </c>
      <c r="I126" s="201"/>
      <c r="J126" s="202">
        <f>ROUND(I126*H126,2)</f>
        <v>0</v>
      </c>
      <c r="K126" s="198" t="s">
        <v>191</v>
      </c>
      <c r="L126" s="38"/>
      <c r="M126" s="203" t="s">
        <v>1</v>
      </c>
      <c r="N126" s="204" t="s">
        <v>39</v>
      </c>
      <c r="O126" s="66"/>
      <c r="P126" s="205">
        <f>O126*H126</f>
        <v>0</v>
      </c>
      <c r="Q126" s="205">
        <v>8E-05</v>
      </c>
      <c r="R126" s="205">
        <f>Q126*H126</f>
        <v>0.00816</v>
      </c>
      <c r="S126" s="205">
        <v>0</v>
      </c>
      <c r="T126" s="206">
        <f>S126*H126</f>
        <v>0</v>
      </c>
      <c r="AR126" s="207" t="s">
        <v>151</v>
      </c>
      <c r="AT126" s="207" t="s">
        <v>146</v>
      </c>
      <c r="AU126" s="207" t="s">
        <v>83</v>
      </c>
      <c r="AY126" s="17" t="s">
        <v>144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7" t="s">
        <v>81</v>
      </c>
      <c r="BK126" s="208">
        <f>ROUND(I126*H126,2)</f>
        <v>0</v>
      </c>
      <c r="BL126" s="17" t="s">
        <v>151</v>
      </c>
      <c r="BM126" s="207" t="s">
        <v>511</v>
      </c>
    </row>
    <row r="127" spans="2:51" s="12" customFormat="1" ht="11.25">
      <c r="B127" s="209"/>
      <c r="C127" s="210"/>
      <c r="D127" s="211" t="s">
        <v>153</v>
      </c>
      <c r="E127" s="212" t="s">
        <v>1</v>
      </c>
      <c r="F127" s="213" t="s">
        <v>512</v>
      </c>
      <c r="G127" s="210"/>
      <c r="H127" s="212" t="s">
        <v>1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153</v>
      </c>
      <c r="AU127" s="219" t="s">
        <v>83</v>
      </c>
      <c r="AV127" s="12" t="s">
        <v>81</v>
      </c>
      <c r="AW127" s="12" t="s">
        <v>31</v>
      </c>
      <c r="AX127" s="12" t="s">
        <v>74</v>
      </c>
      <c r="AY127" s="219" t="s">
        <v>144</v>
      </c>
    </row>
    <row r="128" spans="2:51" s="13" customFormat="1" ht="11.25">
      <c r="B128" s="220"/>
      <c r="C128" s="221"/>
      <c r="D128" s="211" t="s">
        <v>153</v>
      </c>
      <c r="E128" s="222" t="s">
        <v>1</v>
      </c>
      <c r="F128" s="223" t="s">
        <v>169</v>
      </c>
      <c r="G128" s="221"/>
      <c r="H128" s="224">
        <v>102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AT128" s="230" t="s">
        <v>153</v>
      </c>
      <c r="AU128" s="230" t="s">
        <v>83</v>
      </c>
      <c r="AV128" s="13" t="s">
        <v>83</v>
      </c>
      <c r="AW128" s="13" t="s">
        <v>31</v>
      </c>
      <c r="AX128" s="13" t="s">
        <v>74</v>
      </c>
      <c r="AY128" s="230" t="s">
        <v>144</v>
      </c>
    </row>
    <row r="129" spans="2:51" s="14" customFormat="1" ht="11.25">
      <c r="B129" s="231"/>
      <c r="C129" s="232"/>
      <c r="D129" s="211" t="s">
        <v>153</v>
      </c>
      <c r="E129" s="233" t="s">
        <v>1</v>
      </c>
      <c r="F129" s="234" t="s">
        <v>158</v>
      </c>
      <c r="G129" s="232"/>
      <c r="H129" s="235">
        <v>102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AT129" s="241" t="s">
        <v>153</v>
      </c>
      <c r="AU129" s="241" t="s">
        <v>83</v>
      </c>
      <c r="AV129" s="14" t="s">
        <v>151</v>
      </c>
      <c r="AW129" s="14" t="s">
        <v>31</v>
      </c>
      <c r="AX129" s="14" t="s">
        <v>81</v>
      </c>
      <c r="AY129" s="241" t="s">
        <v>144</v>
      </c>
    </row>
    <row r="130" spans="2:65" s="1" customFormat="1" ht="16.5" customHeight="1">
      <c r="B130" s="34"/>
      <c r="C130" s="196" t="s">
        <v>83</v>
      </c>
      <c r="D130" s="196" t="s">
        <v>146</v>
      </c>
      <c r="E130" s="197" t="s">
        <v>513</v>
      </c>
      <c r="F130" s="198" t="s">
        <v>514</v>
      </c>
      <c r="G130" s="199" t="s">
        <v>190</v>
      </c>
      <c r="H130" s="200">
        <v>102</v>
      </c>
      <c r="I130" s="201"/>
      <c r="J130" s="202">
        <f>ROUND(I130*H130,2)</f>
        <v>0</v>
      </c>
      <c r="K130" s="198" t="s">
        <v>191</v>
      </c>
      <c r="L130" s="38"/>
      <c r="M130" s="203" t="s">
        <v>1</v>
      </c>
      <c r="N130" s="204" t="s">
        <v>39</v>
      </c>
      <c r="O130" s="66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AR130" s="207" t="s">
        <v>151</v>
      </c>
      <c r="AT130" s="207" t="s">
        <v>146</v>
      </c>
      <c r="AU130" s="207" t="s">
        <v>83</v>
      </c>
      <c r="AY130" s="17" t="s">
        <v>144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7" t="s">
        <v>81</v>
      </c>
      <c r="BK130" s="208">
        <f>ROUND(I130*H130,2)</f>
        <v>0</v>
      </c>
      <c r="BL130" s="17" t="s">
        <v>151</v>
      </c>
      <c r="BM130" s="207" t="s">
        <v>515</v>
      </c>
    </row>
    <row r="131" spans="2:51" s="12" customFormat="1" ht="11.25">
      <c r="B131" s="209"/>
      <c r="C131" s="210"/>
      <c r="D131" s="211" t="s">
        <v>153</v>
      </c>
      <c r="E131" s="212" t="s">
        <v>1</v>
      </c>
      <c r="F131" s="213" t="s">
        <v>512</v>
      </c>
      <c r="G131" s="210"/>
      <c r="H131" s="212" t="s">
        <v>1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153</v>
      </c>
      <c r="AU131" s="219" t="s">
        <v>83</v>
      </c>
      <c r="AV131" s="12" t="s">
        <v>81</v>
      </c>
      <c r="AW131" s="12" t="s">
        <v>31</v>
      </c>
      <c r="AX131" s="12" t="s">
        <v>74</v>
      </c>
      <c r="AY131" s="219" t="s">
        <v>144</v>
      </c>
    </row>
    <row r="132" spans="2:51" s="13" customFormat="1" ht="11.25">
      <c r="B132" s="220"/>
      <c r="C132" s="221"/>
      <c r="D132" s="211" t="s">
        <v>153</v>
      </c>
      <c r="E132" s="222" t="s">
        <v>1</v>
      </c>
      <c r="F132" s="223" t="s">
        <v>169</v>
      </c>
      <c r="G132" s="221"/>
      <c r="H132" s="224">
        <v>102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153</v>
      </c>
      <c r="AU132" s="230" t="s">
        <v>83</v>
      </c>
      <c r="AV132" s="13" t="s">
        <v>83</v>
      </c>
      <c r="AW132" s="13" t="s">
        <v>31</v>
      </c>
      <c r="AX132" s="13" t="s">
        <v>74</v>
      </c>
      <c r="AY132" s="230" t="s">
        <v>144</v>
      </c>
    </row>
    <row r="133" spans="2:51" s="14" customFormat="1" ht="11.25">
      <c r="B133" s="231"/>
      <c r="C133" s="232"/>
      <c r="D133" s="211" t="s">
        <v>153</v>
      </c>
      <c r="E133" s="233" t="s">
        <v>1</v>
      </c>
      <c r="F133" s="234" t="s">
        <v>158</v>
      </c>
      <c r="G133" s="232"/>
      <c r="H133" s="235">
        <v>102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153</v>
      </c>
      <c r="AU133" s="241" t="s">
        <v>83</v>
      </c>
      <c r="AV133" s="14" t="s">
        <v>151</v>
      </c>
      <c r="AW133" s="14" t="s">
        <v>31</v>
      </c>
      <c r="AX133" s="14" t="s">
        <v>81</v>
      </c>
      <c r="AY133" s="241" t="s">
        <v>144</v>
      </c>
    </row>
    <row r="134" spans="2:63" s="11" customFormat="1" ht="22.9" customHeight="1">
      <c r="B134" s="180"/>
      <c r="C134" s="181"/>
      <c r="D134" s="182" t="s">
        <v>73</v>
      </c>
      <c r="E134" s="194" t="s">
        <v>488</v>
      </c>
      <c r="F134" s="194" t="s">
        <v>489</v>
      </c>
      <c r="G134" s="181"/>
      <c r="H134" s="181"/>
      <c r="I134" s="184"/>
      <c r="J134" s="195">
        <f>BK134</f>
        <v>0</v>
      </c>
      <c r="K134" s="181"/>
      <c r="L134" s="186"/>
      <c r="M134" s="187"/>
      <c r="N134" s="188"/>
      <c r="O134" s="188"/>
      <c r="P134" s="189">
        <f>P135</f>
        <v>0</v>
      </c>
      <c r="Q134" s="188"/>
      <c r="R134" s="189">
        <f>R135</f>
        <v>0</v>
      </c>
      <c r="S134" s="188"/>
      <c r="T134" s="190">
        <f>T135</f>
        <v>0</v>
      </c>
      <c r="AR134" s="191" t="s">
        <v>81</v>
      </c>
      <c r="AT134" s="192" t="s">
        <v>73</v>
      </c>
      <c r="AU134" s="192" t="s">
        <v>81</v>
      </c>
      <c r="AY134" s="191" t="s">
        <v>144</v>
      </c>
      <c r="BK134" s="193">
        <f>BK135</f>
        <v>0</v>
      </c>
    </row>
    <row r="135" spans="2:65" s="1" customFormat="1" ht="24" customHeight="1">
      <c r="B135" s="34"/>
      <c r="C135" s="196" t="s">
        <v>164</v>
      </c>
      <c r="D135" s="196" t="s">
        <v>146</v>
      </c>
      <c r="E135" s="197" t="s">
        <v>516</v>
      </c>
      <c r="F135" s="198" t="s">
        <v>517</v>
      </c>
      <c r="G135" s="199" t="s">
        <v>211</v>
      </c>
      <c r="H135" s="200">
        <v>0.008</v>
      </c>
      <c r="I135" s="201"/>
      <c r="J135" s="202">
        <f>ROUND(I135*H135,2)</f>
        <v>0</v>
      </c>
      <c r="K135" s="198" t="s">
        <v>191</v>
      </c>
      <c r="L135" s="38"/>
      <c r="M135" s="266" t="s">
        <v>1</v>
      </c>
      <c r="N135" s="267" t="s">
        <v>39</v>
      </c>
      <c r="O135" s="268"/>
      <c r="P135" s="269">
        <f>O135*H135</f>
        <v>0</v>
      </c>
      <c r="Q135" s="269">
        <v>0</v>
      </c>
      <c r="R135" s="269">
        <f>Q135*H135</f>
        <v>0</v>
      </c>
      <c r="S135" s="269">
        <v>0</v>
      </c>
      <c r="T135" s="270">
        <f>S135*H135</f>
        <v>0</v>
      </c>
      <c r="AR135" s="207" t="s">
        <v>151</v>
      </c>
      <c r="AT135" s="207" t="s">
        <v>146</v>
      </c>
      <c r="AU135" s="207" t="s">
        <v>83</v>
      </c>
      <c r="AY135" s="17" t="s">
        <v>144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7" t="s">
        <v>81</v>
      </c>
      <c r="BK135" s="208">
        <f>ROUND(I135*H135,2)</f>
        <v>0</v>
      </c>
      <c r="BL135" s="17" t="s">
        <v>151</v>
      </c>
      <c r="BM135" s="207" t="s">
        <v>518</v>
      </c>
    </row>
    <row r="136" spans="2:12" s="1" customFormat="1" ht="6.95" customHeight="1">
      <c r="B136" s="49"/>
      <c r="C136" s="50"/>
      <c r="D136" s="50"/>
      <c r="E136" s="50"/>
      <c r="F136" s="50"/>
      <c r="G136" s="50"/>
      <c r="H136" s="50"/>
      <c r="I136" s="148"/>
      <c r="J136" s="50"/>
      <c r="K136" s="50"/>
      <c r="L136" s="38"/>
    </row>
  </sheetData>
  <sheetProtection algorithmName="SHA-512" hashValue="PS6L+wKivCPJGkXSlkbYoDpD1u+FSKCXEmxwSFkRuja06mjP+AUZoj8qb7Umyeut1EDzYhDbvk59C0nhr0kLXw==" saltValue="JVFsUnx7R62S2oHUxa7Aokc7gyz3/fcKtIRcxqY/ywKAcgZBwsl8u9aLEDxa3KqhgAF2QHMVtkaHNvUwyKnAkA==" spinCount="100000" sheet="1" objects="1" scenarios="1" formatColumns="0" formatRows="0" autoFilter="0"/>
  <autoFilter ref="C122:K135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3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1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103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0"/>
      <c r="AT3" s="17" t="s">
        <v>83</v>
      </c>
    </row>
    <row r="4" spans="2:46" ht="24.95" customHeight="1">
      <c r="B4" s="20"/>
      <c r="D4" s="114" t="s">
        <v>115</v>
      </c>
      <c r="L4" s="20"/>
      <c r="M4" s="11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16" t="s">
        <v>16</v>
      </c>
      <c r="L6" s="20"/>
    </row>
    <row r="7" spans="2:12" ht="16.5" customHeight="1">
      <c r="B7" s="20"/>
      <c r="E7" s="319" t="str">
        <f>'Rekapitulace stavby'!K6</f>
        <v>Rekonstrukce stávajícího chodníku na ul. Hrabenovská, Šumperk</v>
      </c>
      <c r="F7" s="320"/>
      <c r="G7" s="320"/>
      <c r="H7" s="320"/>
      <c r="L7" s="20"/>
    </row>
    <row r="8" spans="2:12" ht="12" customHeight="1">
      <c r="B8" s="20"/>
      <c r="D8" s="116" t="s">
        <v>116</v>
      </c>
      <c r="L8" s="20"/>
    </row>
    <row r="9" spans="2:12" s="1" customFormat="1" ht="16.5" customHeight="1">
      <c r="B9" s="38"/>
      <c r="E9" s="319" t="s">
        <v>252</v>
      </c>
      <c r="F9" s="321"/>
      <c r="G9" s="321"/>
      <c r="H9" s="321"/>
      <c r="I9" s="117"/>
      <c r="L9" s="38"/>
    </row>
    <row r="10" spans="2:12" s="1" customFormat="1" ht="12" customHeight="1">
      <c r="B10" s="38"/>
      <c r="D10" s="116" t="s">
        <v>118</v>
      </c>
      <c r="I10" s="117"/>
      <c r="L10" s="38"/>
    </row>
    <row r="11" spans="2:12" s="1" customFormat="1" ht="36.95" customHeight="1">
      <c r="B11" s="38"/>
      <c r="E11" s="322" t="s">
        <v>519</v>
      </c>
      <c r="F11" s="321"/>
      <c r="G11" s="321"/>
      <c r="H11" s="321"/>
      <c r="I11" s="117"/>
      <c r="L11" s="38"/>
    </row>
    <row r="12" spans="2:12" s="1" customFormat="1" ht="11.25">
      <c r="B12" s="38"/>
      <c r="I12" s="117"/>
      <c r="L12" s="38"/>
    </row>
    <row r="13" spans="2:12" s="1" customFormat="1" ht="12" customHeight="1">
      <c r="B13" s="38"/>
      <c r="D13" s="116" t="s">
        <v>18</v>
      </c>
      <c r="F13" s="105" t="s">
        <v>1</v>
      </c>
      <c r="I13" s="118" t="s">
        <v>19</v>
      </c>
      <c r="J13" s="105" t="s">
        <v>1</v>
      </c>
      <c r="L13" s="38"/>
    </row>
    <row r="14" spans="2:12" s="1" customFormat="1" ht="12" customHeight="1">
      <c r="B14" s="38"/>
      <c r="D14" s="116" t="s">
        <v>20</v>
      </c>
      <c r="F14" s="105" t="s">
        <v>21</v>
      </c>
      <c r="I14" s="118" t="s">
        <v>22</v>
      </c>
      <c r="J14" s="119" t="str">
        <f>'Rekapitulace stavby'!AN8</f>
        <v>16. 4. 2022</v>
      </c>
      <c r="L14" s="38"/>
    </row>
    <row r="15" spans="2:12" s="1" customFormat="1" ht="10.9" customHeight="1">
      <c r="B15" s="38"/>
      <c r="I15" s="117"/>
      <c r="L15" s="38"/>
    </row>
    <row r="16" spans="2:12" s="1" customFormat="1" ht="12" customHeight="1">
      <c r="B16" s="38"/>
      <c r="D16" s="116" t="s">
        <v>24</v>
      </c>
      <c r="I16" s="118" t="s">
        <v>25</v>
      </c>
      <c r="J16" s="105" t="str">
        <f>IF('Rekapitulace stavby'!AN10="","",'Rekapitulace stavby'!AN10)</f>
        <v/>
      </c>
      <c r="L16" s="38"/>
    </row>
    <row r="17" spans="2:12" s="1" customFormat="1" ht="18" customHeight="1">
      <c r="B17" s="38"/>
      <c r="E17" s="105" t="str">
        <f>IF('Rekapitulace stavby'!E11="","",'Rekapitulace stavby'!E11)</f>
        <v xml:space="preserve"> </v>
      </c>
      <c r="I17" s="118" t="s">
        <v>27</v>
      </c>
      <c r="J17" s="105" t="str">
        <f>IF('Rekapitulace stavby'!AN11="","",'Rekapitulace stavby'!AN11)</f>
        <v/>
      </c>
      <c r="L17" s="38"/>
    </row>
    <row r="18" spans="2:12" s="1" customFormat="1" ht="6.95" customHeight="1">
      <c r="B18" s="38"/>
      <c r="I18" s="117"/>
      <c r="L18" s="38"/>
    </row>
    <row r="19" spans="2:12" s="1" customFormat="1" ht="12" customHeight="1">
      <c r="B19" s="38"/>
      <c r="D19" s="116" t="s">
        <v>28</v>
      </c>
      <c r="I19" s="118" t="s">
        <v>25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23" t="str">
        <f>'Rekapitulace stavby'!E14</f>
        <v>Vyplň údaj</v>
      </c>
      <c r="F20" s="324"/>
      <c r="G20" s="324"/>
      <c r="H20" s="324"/>
      <c r="I20" s="118" t="s">
        <v>27</v>
      </c>
      <c r="J20" s="30" t="str">
        <f>'Rekapitulace stavby'!AN14</f>
        <v>Vyplň údaj</v>
      </c>
      <c r="L20" s="38"/>
    </row>
    <row r="21" spans="2:12" s="1" customFormat="1" ht="6.95" customHeight="1">
      <c r="B21" s="38"/>
      <c r="I21" s="117"/>
      <c r="L21" s="38"/>
    </row>
    <row r="22" spans="2:12" s="1" customFormat="1" ht="12" customHeight="1">
      <c r="B22" s="38"/>
      <c r="D22" s="116" t="s">
        <v>30</v>
      </c>
      <c r="I22" s="118" t="s">
        <v>25</v>
      </c>
      <c r="J22" s="105" t="str">
        <f>IF('Rekapitulace stavby'!AN16="","",'Rekapitulace stavby'!AN16)</f>
        <v/>
      </c>
      <c r="L22" s="38"/>
    </row>
    <row r="23" spans="2:12" s="1" customFormat="1" ht="18" customHeight="1">
      <c r="B23" s="38"/>
      <c r="E23" s="105" t="str">
        <f>IF('Rekapitulace stavby'!E17="","",'Rekapitulace stavby'!E17)</f>
        <v xml:space="preserve"> </v>
      </c>
      <c r="I23" s="118" t="s">
        <v>27</v>
      </c>
      <c r="J23" s="105" t="str">
        <f>IF('Rekapitulace stavby'!AN17="","",'Rekapitulace stavby'!AN17)</f>
        <v/>
      </c>
      <c r="L23" s="38"/>
    </row>
    <row r="24" spans="2:12" s="1" customFormat="1" ht="6.95" customHeight="1">
      <c r="B24" s="38"/>
      <c r="I24" s="117"/>
      <c r="L24" s="38"/>
    </row>
    <row r="25" spans="2:12" s="1" customFormat="1" ht="12" customHeight="1">
      <c r="B25" s="38"/>
      <c r="D25" s="116" t="s">
        <v>32</v>
      </c>
      <c r="I25" s="118" t="s">
        <v>25</v>
      </c>
      <c r="J25" s="105" t="str">
        <f>IF('Rekapitulace stavby'!AN19="","",'Rekapitulace stavby'!AN19)</f>
        <v/>
      </c>
      <c r="L25" s="38"/>
    </row>
    <row r="26" spans="2:12" s="1" customFormat="1" ht="18" customHeight="1">
      <c r="B26" s="38"/>
      <c r="E26" s="105" t="str">
        <f>IF('Rekapitulace stavby'!E20="","",'Rekapitulace stavby'!E20)</f>
        <v xml:space="preserve"> </v>
      </c>
      <c r="I26" s="118" t="s">
        <v>27</v>
      </c>
      <c r="J26" s="105" t="str">
        <f>IF('Rekapitulace stavby'!AN20="","",'Rekapitulace stavby'!AN20)</f>
        <v/>
      </c>
      <c r="L26" s="38"/>
    </row>
    <row r="27" spans="2:12" s="1" customFormat="1" ht="6.95" customHeight="1">
      <c r="B27" s="38"/>
      <c r="I27" s="117"/>
      <c r="L27" s="38"/>
    </row>
    <row r="28" spans="2:12" s="1" customFormat="1" ht="12" customHeight="1">
      <c r="B28" s="38"/>
      <c r="D28" s="116" t="s">
        <v>33</v>
      </c>
      <c r="I28" s="117"/>
      <c r="L28" s="38"/>
    </row>
    <row r="29" spans="2:12" s="7" customFormat="1" ht="16.5" customHeight="1">
      <c r="B29" s="120"/>
      <c r="E29" s="325" t="s">
        <v>1</v>
      </c>
      <c r="F29" s="325"/>
      <c r="G29" s="325"/>
      <c r="H29" s="325"/>
      <c r="I29" s="121"/>
      <c r="L29" s="120"/>
    </row>
    <row r="30" spans="2:12" s="1" customFormat="1" ht="6.95" customHeight="1">
      <c r="B30" s="38"/>
      <c r="I30" s="117"/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22"/>
      <c r="J31" s="62"/>
      <c r="K31" s="62"/>
      <c r="L31" s="38"/>
    </row>
    <row r="32" spans="2:12" s="1" customFormat="1" ht="25.35" customHeight="1">
      <c r="B32" s="38"/>
      <c r="D32" s="123" t="s">
        <v>34</v>
      </c>
      <c r="I32" s="117"/>
      <c r="J32" s="124">
        <f>ROUND(J122,2)</f>
        <v>0</v>
      </c>
      <c r="L32" s="38"/>
    </row>
    <row r="33" spans="2:12" s="1" customFormat="1" ht="6.95" customHeight="1">
      <c r="B33" s="38"/>
      <c r="D33" s="62"/>
      <c r="E33" s="62"/>
      <c r="F33" s="62"/>
      <c r="G33" s="62"/>
      <c r="H33" s="62"/>
      <c r="I33" s="122"/>
      <c r="J33" s="62"/>
      <c r="K33" s="62"/>
      <c r="L33" s="38"/>
    </row>
    <row r="34" spans="2:12" s="1" customFormat="1" ht="14.45" customHeight="1">
      <c r="B34" s="38"/>
      <c r="F34" s="125" t="s">
        <v>36</v>
      </c>
      <c r="I34" s="126" t="s">
        <v>35</v>
      </c>
      <c r="J34" s="125" t="s">
        <v>37</v>
      </c>
      <c r="L34" s="38"/>
    </row>
    <row r="35" spans="2:12" s="1" customFormat="1" ht="14.45" customHeight="1">
      <c r="B35" s="38"/>
      <c r="D35" s="127" t="s">
        <v>38</v>
      </c>
      <c r="E35" s="116" t="s">
        <v>39</v>
      </c>
      <c r="F35" s="128">
        <f>ROUND((SUM(BE122:BE130)),2)</f>
        <v>0</v>
      </c>
      <c r="I35" s="129">
        <v>0.21</v>
      </c>
      <c r="J35" s="128">
        <f>ROUND(((SUM(BE122:BE130))*I35),2)</f>
        <v>0</v>
      </c>
      <c r="L35" s="38"/>
    </row>
    <row r="36" spans="2:12" s="1" customFormat="1" ht="14.45" customHeight="1">
      <c r="B36" s="38"/>
      <c r="E36" s="116" t="s">
        <v>40</v>
      </c>
      <c r="F36" s="128">
        <f>ROUND((SUM(BF122:BF130)),2)</f>
        <v>0</v>
      </c>
      <c r="I36" s="129">
        <v>0.15</v>
      </c>
      <c r="J36" s="128">
        <f>ROUND(((SUM(BF122:BF130))*I36),2)</f>
        <v>0</v>
      </c>
      <c r="L36" s="38"/>
    </row>
    <row r="37" spans="2:12" s="1" customFormat="1" ht="14.45" customHeight="1" hidden="1">
      <c r="B37" s="38"/>
      <c r="E37" s="116" t="s">
        <v>41</v>
      </c>
      <c r="F37" s="128">
        <f>ROUND((SUM(BG122:BG130)),2)</f>
        <v>0</v>
      </c>
      <c r="I37" s="129">
        <v>0.21</v>
      </c>
      <c r="J37" s="128">
        <f>0</f>
        <v>0</v>
      </c>
      <c r="L37" s="38"/>
    </row>
    <row r="38" spans="2:12" s="1" customFormat="1" ht="14.45" customHeight="1" hidden="1">
      <c r="B38" s="38"/>
      <c r="E38" s="116" t="s">
        <v>42</v>
      </c>
      <c r="F38" s="128">
        <f>ROUND((SUM(BH122:BH130)),2)</f>
        <v>0</v>
      </c>
      <c r="I38" s="129">
        <v>0.15</v>
      </c>
      <c r="J38" s="128">
        <f>0</f>
        <v>0</v>
      </c>
      <c r="L38" s="38"/>
    </row>
    <row r="39" spans="2:12" s="1" customFormat="1" ht="14.45" customHeight="1" hidden="1">
      <c r="B39" s="38"/>
      <c r="E39" s="116" t="s">
        <v>43</v>
      </c>
      <c r="F39" s="128">
        <f>ROUND((SUM(BI122:BI130)),2)</f>
        <v>0</v>
      </c>
      <c r="I39" s="129">
        <v>0</v>
      </c>
      <c r="J39" s="128">
        <f>0</f>
        <v>0</v>
      </c>
      <c r="L39" s="38"/>
    </row>
    <row r="40" spans="2:12" s="1" customFormat="1" ht="6.95" customHeight="1">
      <c r="B40" s="38"/>
      <c r="I40" s="117"/>
      <c r="L40" s="38"/>
    </row>
    <row r="41" spans="2:12" s="1" customFormat="1" ht="25.35" customHeight="1">
      <c r="B41" s="38"/>
      <c r="C41" s="130"/>
      <c r="D41" s="131" t="s">
        <v>44</v>
      </c>
      <c r="E41" s="132"/>
      <c r="F41" s="132"/>
      <c r="G41" s="133" t="s">
        <v>45</v>
      </c>
      <c r="H41" s="134" t="s">
        <v>46</v>
      </c>
      <c r="I41" s="135"/>
      <c r="J41" s="136">
        <f>SUM(J32:J39)</f>
        <v>0</v>
      </c>
      <c r="K41" s="137"/>
      <c r="L41" s="38"/>
    </row>
    <row r="42" spans="2:12" s="1" customFormat="1" ht="14.45" customHeight="1">
      <c r="B42" s="38"/>
      <c r="I42" s="117"/>
      <c r="L42" s="38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8" t="s">
        <v>47</v>
      </c>
      <c r="E50" s="139"/>
      <c r="F50" s="139"/>
      <c r="G50" s="138" t="s">
        <v>48</v>
      </c>
      <c r="H50" s="139"/>
      <c r="I50" s="140"/>
      <c r="J50" s="139"/>
      <c r="K50" s="139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41" t="s">
        <v>49</v>
      </c>
      <c r="E61" s="142"/>
      <c r="F61" s="143" t="s">
        <v>50</v>
      </c>
      <c r="G61" s="141" t="s">
        <v>49</v>
      </c>
      <c r="H61" s="142"/>
      <c r="I61" s="144"/>
      <c r="J61" s="145" t="s">
        <v>50</v>
      </c>
      <c r="K61" s="142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8" t="s">
        <v>51</v>
      </c>
      <c r="E65" s="139"/>
      <c r="F65" s="139"/>
      <c r="G65" s="138" t="s">
        <v>52</v>
      </c>
      <c r="H65" s="139"/>
      <c r="I65" s="140"/>
      <c r="J65" s="139"/>
      <c r="K65" s="139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41" t="s">
        <v>49</v>
      </c>
      <c r="E76" s="142"/>
      <c r="F76" s="143" t="s">
        <v>50</v>
      </c>
      <c r="G76" s="141" t="s">
        <v>49</v>
      </c>
      <c r="H76" s="142"/>
      <c r="I76" s="144"/>
      <c r="J76" s="145" t="s">
        <v>50</v>
      </c>
      <c r="K76" s="142"/>
      <c r="L76" s="38"/>
    </row>
    <row r="77" spans="2:12" s="1" customFormat="1" ht="14.45" customHeight="1"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38"/>
    </row>
    <row r="81" spans="2:12" s="1" customFormat="1" ht="6.95" customHeight="1"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38"/>
    </row>
    <row r="82" spans="2:12" s="1" customFormat="1" ht="24.95" customHeight="1">
      <c r="B82" s="34"/>
      <c r="C82" s="23" t="s">
        <v>120</v>
      </c>
      <c r="D82" s="35"/>
      <c r="E82" s="35"/>
      <c r="F82" s="35"/>
      <c r="G82" s="35"/>
      <c r="H82" s="35"/>
      <c r="I82" s="117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7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7"/>
      <c r="J84" s="35"/>
      <c r="K84" s="35"/>
      <c r="L84" s="38"/>
    </row>
    <row r="85" spans="2:12" s="1" customFormat="1" ht="16.5" customHeight="1">
      <c r="B85" s="34"/>
      <c r="C85" s="35"/>
      <c r="D85" s="35"/>
      <c r="E85" s="326" t="str">
        <f>E7</f>
        <v>Rekonstrukce stávajícího chodníku na ul. Hrabenovská, Šumperk</v>
      </c>
      <c r="F85" s="327"/>
      <c r="G85" s="327"/>
      <c r="H85" s="327"/>
      <c r="I85" s="117"/>
      <c r="J85" s="35"/>
      <c r="K85" s="35"/>
      <c r="L85" s="38"/>
    </row>
    <row r="86" spans="2:12" ht="12" customHeight="1">
      <c r="B86" s="21"/>
      <c r="C86" s="29" t="s">
        <v>116</v>
      </c>
      <c r="D86" s="22"/>
      <c r="E86" s="22"/>
      <c r="F86" s="22"/>
      <c r="G86" s="22"/>
      <c r="H86" s="22"/>
      <c r="J86" s="22"/>
      <c r="K86" s="22"/>
      <c r="L86" s="20"/>
    </row>
    <row r="87" spans="2:12" s="1" customFormat="1" ht="16.5" customHeight="1">
      <c r="B87" s="34"/>
      <c r="C87" s="35"/>
      <c r="D87" s="35"/>
      <c r="E87" s="326" t="s">
        <v>252</v>
      </c>
      <c r="F87" s="328"/>
      <c r="G87" s="328"/>
      <c r="H87" s="328"/>
      <c r="I87" s="117"/>
      <c r="J87" s="35"/>
      <c r="K87" s="35"/>
      <c r="L87" s="38"/>
    </row>
    <row r="88" spans="2:12" s="1" customFormat="1" ht="12" customHeight="1">
      <c r="B88" s="34"/>
      <c r="C88" s="29" t="s">
        <v>118</v>
      </c>
      <c r="D88" s="35"/>
      <c r="E88" s="35"/>
      <c r="F88" s="35"/>
      <c r="G88" s="35"/>
      <c r="H88" s="35"/>
      <c r="I88" s="117"/>
      <c r="J88" s="35"/>
      <c r="K88" s="35"/>
      <c r="L88" s="38"/>
    </row>
    <row r="89" spans="2:12" s="1" customFormat="1" ht="16.5" customHeight="1">
      <c r="B89" s="34"/>
      <c r="C89" s="35"/>
      <c r="D89" s="35"/>
      <c r="E89" s="294" t="str">
        <f>E11</f>
        <v>SO 192 - Dopravní značení provizorní - DIO</v>
      </c>
      <c r="F89" s="328"/>
      <c r="G89" s="328"/>
      <c r="H89" s="328"/>
      <c r="I89" s="117"/>
      <c r="J89" s="35"/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7"/>
      <c r="J90" s="35"/>
      <c r="K90" s="35"/>
      <c r="L90" s="38"/>
    </row>
    <row r="91" spans="2:12" s="1" customFormat="1" ht="12" customHeight="1">
      <c r="B91" s="34"/>
      <c r="C91" s="29" t="s">
        <v>20</v>
      </c>
      <c r="D91" s="35"/>
      <c r="E91" s="35"/>
      <c r="F91" s="27" t="str">
        <f>F14</f>
        <v>Šumperk</v>
      </c>
      <c r="G91" s="35"/>
      <c r="H91" s="35"/>
      <c r="I91" s="118" t="s">
        <v>22</v>
      </c>
      <c r="J91" s="61" t="str">
        <f>IF(J14="","",J14)</f>
        <v>16. 4. 2022</v>
      </c>
      <c r="K91" s="35"/>
      <c r="L91" s="38"/>
    </row>
    <row r="92" spans="2:12" s="1" customFormat="1" ht="6.95" customHeight="1">
      <c r="B92" s="34"/>
      <c r="C92" s="35"/>
      <c r="D92" s="35"/>
      <c r="E92" s="35"/>
      <c r="F92" s="35"/>
      <c r="G92" s="35"/>
      <c r="H92" s="35"/>
      <c r="I92" s="117"/>
      <c r="J92" s="35"/>
      <c r="K92" s="35"/>
      <c r="L92" s="38"/>
    </row>
    <row r="93" spans="2:12" s="1" customFormat="1" ht="15.2" customHeight="1">
      <c r="B93" s="34"/>
      <c r="C93" s="29" t="s">
        <v>24</v>
      </c>
      <c r="D93" s="35"/>
      <c r="E93" s="35"/>
      <c r="F93" s="27" t="str">
        <f>E17</f>
        <v xml:space="preserve"> </v>
      </c>
      <c r="G93" s="35"/>
      <c r="H93" s="35"/>
      <c r="I93" s="118" t="s">
        <v>30</v>
      </c>
      <c r="J93" s="32" t="str">
        <f>E23</f>
        <v xml:space="preserve"> </v>
      </c>
      <c r="K93" s="35"/>
      <c r="L93" s="38"/>
    </row>
    <row r="94" spans="2:12" s="1" customFormat="1" ht="15.2" customHeight="1">
      <c r="B94" s="34"/>
      <c r="C94" s="29" t="s">
        <v>28</v>
      </c>
      <c r="D94" s="35"/>
      <c r="E94" s="35"/>
      <c r="F94" s="27" t="str">
        <f>IF(E20="","",E20)</f>
        <v>Vyplň údaj</v>
      </c>
      <c r="G94" s="35"/>
      <c r="H94" s="35"/>
      <c r="I94" s="118" t="s">
        <v>32</v>
      </c>
      <c r="J94" s="32" t="str">
        <f>E26</f>
        <v xml:space="preserve"> </v>
      </c>
      <c r="K94" s="35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7"/>
      <c r="J95" s="35"/>
      <c r="K95" s="35"/>
      <c r="L95" s="38"/>
    </row>
    <row r="96" spans="2:12" s="1" customFormat="1" ht="29.25" customHeight="1">
      <c r="B96" s="34"/>
      <c r="C96" s="152" t="s">
        <v>121</v>
      </c>
      <c r="D96" s="153"/>
      <c r="E96" s="153"/>
      <c r="F96" s="153"/>
      <c r="G96" s="153"/>
      <c r="H96" s="153"/>
      <c r="I96" s="154"/>
      <c r="J96" s="155" t="s">
        <v>122</v>
      </c>
      <c r="K96" s="153"/>
      <c r="L96" s="38"/>
    </row>
    <row r="97" spans="2:12" s="1" customFormat="1" ht="10.35" customHeight="1">
      <c r="B97" s="34"/>
      <c r="C97" s="35"/>
      <c r="D97" s="35"/>
      <c r="E97" s="35"/>
      <c r="F97" s="35"/>
      <c r="G97" s="35"/>
      <c r="H97" s="35"/>
      <c r="I97" s="117"/>
      <c r="J97" s="35"/>
      <c r="K97" s="35"/>
      <c r="L97" s="38"/>
    </row>
    <row r="98" spans="2:47" s="1" customFormat="1" ht="22.9" customHeight="1">
      <c r="B98" s="34"/>
      <c r="C98" s="156" t="s">
        <v>123</v>
      </c>
      <c r="D98" s="35"/>
      <c r="E98" s="35"/>
      <c r="F98" s="35"/>
      <c r="G98" s="35"/>
      <c r="H98" s="35"/>
      <c r="I98" s="117"/>
      <c r="J98" s="79">
        <f>J122</f>
        <v>0</v>
      </c>
      <c r="K98" s="35"/>
      <c r="L98" s="38"/>
      <c r="AU98" s="17" t="s">
        <v>124</v>
      </c>
    </row>
    <row r="99" spans="2:12" s="8" customFormat="1" ht="24.95" customHeight="1">
      <c r="B99" s="157"/>
      <c r="C99" s="158"/>
      <c r="D99" s="159" t="s">
        <v>125</v>
      </c>
      <c r="E99" s="160"/>
      <c r="F99" s="160"/>
      <c r="G99" s="160"/>
      <c r="H99" s="160"/>
      <c r="I99" s="161"/>
      <c r="J99" s="162">
        <f>J123</f>
        <v>0</v>
      </c>
      <c r="K99" s="158"/>
      <c r="L99" s="163"/>
    </row>
    <row r="100" spans="2:12" s="9" customFormat="1" ht="19.9" customHeight="1">
      <c r="B100" s="164"/>
      <c r="C100" s="99"/>
      <c r="D100" s="165" t="s">
        <v>127</v>
      </c>
      <c r="E100" s="166"/>
      <c r="F100" s="166"/>
      <c r="G100" s="166"/>
      <c r="H100" s="166"/>
      <c r="I100" s="167"/>
      <c r="J100" s="168">
        <f>J124</f>
        <v>0</v>
      </c>
      <c r="K100" s="99"/>
      <c r="L100" s="169"/>
    </row>
    <row r="101" spans="2:12" s="1" customFormat="1" ht="21.75" customHeight="1">
      <c r="B101" s="34"/>
      <c r="C101" s="35"/>
      <c r="D101" s="35"/>
      <c r="E101" s="35"/>
      <c r="F101" s="35"/>
      <c r="G101" s="35"/>
      <c r="H101" s="35"/>
      <c r="I101" s="117"/>
      <c r="J101" s="35"/>
      <c r="K101" s="35"/>
      <c r="L101" s="38"/>
    </row>
    <row r="102" spans="2:12" s="1" customFormat="1" ht="6.95" customHeight="1">
      <c r="B102" s="49"/>
      <c r="C102" s="50"/>
      <c r="D102" s="50"/>
      <c r="E102" s="50"/>
      <c r="F102" s="50"/>
      <c r="G102" s="50"/>
      <c r="H102" s="50"/>
      <c r="I102" s="148"/>
      <c r="J102" s="50"/>
      <c r="K102" s="50"/>
      <c r="L102" s="38"/>
    </row>
    <row r="106" spans="2:12" s="1" customFormat="1" ht="6.95" customHeight="1">
      <c r="B106" s="51"/>
      <c r="C106" s="52"/>
      <c r="D106" s="52"/>
      <c r="E106" s="52"/>
      <c r="F106" s="52"/>
      <c r="G106" s="52"/>
      <c r="H106" s="52"/>
      <c r="I106" s="151"/>
      <c r="J106" s="52"/>
      <c r="K106" s="52"/>
      <c r="L106" s="38"/>
    </row>
    <row r="107" spans="2:12" s="1" customFormat="1" ht="24.95" customHeight="1">
      <c r="B107" s="34"/>
      <c r="C107" s="23" t="s">
        <v>129</v>
      </c>
      <c r="D107" s="35"/>
      <c r="E107" s="35"/>
      <c r="F107" s="35"/>
      <c r="G107" s="35"/>
      <c r="H107" s="35"/>
      <c r="I107" s="117"/>
      <c r="J107" s="35"/>
      <c r="K107" s="35"/>
      <c r="L107" s="38"/>
    </row>
    <row r="108" spans="2:12" s="1" customFormat="1" ht="6.95" customHeight="1">
      <c r="B108" s="34"/>
      <c r="C108" s="35"/>
      <c r="D108" s="35"/>
      <c r="E108" s="35"/>
      <c r="F108" s="35"/>
      <c r="G108" s="35"/>
      <c r="H108" s="35"/>
      <c r="I108" s="117"/>
      <c r="J108" s="35"/>
      <c r="K108" s="35"/>
      <c r="L108" s="38"/>
    </row>
    <row r="109" spans="2:12" s="1" customFormat="1" ht="12" customHeight="1">
      <c r="B109" s="34"/>
      <c r="C109" s="29" t="s">
        <v>16</v>
      </c>
      <c r="D109" s="35"/>
      <c r="E109" s="35"/>
      <c r="F109" s="35"/>
      <c r="G109" s="35"/>
      <c r="H109" s="35"/>
      <c r="I109" s="117"/>
      <c r="J109" s="35"/>
      <c r="K109" s="35"/>
      <c r="L109" s="38"/>
    </row>
    <row r="110" spans="2:12" s="1" customFormat="1" ht="16.5" customHeight="1">
      <c r="B110" s="34"/>
      <c r="C110" s="35"/>
      <c r="D110" s="35"/>
      <c r="E110" s="326" t="str">
        <f>E7</f>
        <v>Rekonstrukce stávajícího chodníku na ul. Hrabenovská, Šumperk</v>
      </c>
      <c r="F110" s="327"/>
      <c r="G110" s="327"/>
      <c r="H110" s="327"/>
      <c r="I110" s="117"/>
      <c r="J110" s="35"/>
      <c r="K110" s="35"/>
      <c r="L110" s="38"/>
    </row>
    <row r="111" spans="2:12" ht="12" customHeight="1">
      <c r="B111" s="21"/>
      <c r="C111" s="29" t="s">
        <v>116</v>
      </c>
      <c r="D111" s="22"/>
      <c r="E111" s="22"/>
      <c r="F111" s="22"/>
      <c r="G111" s="22"/>
      <c r="H111" s="22"/>
      <c r="J111" s="22"/>
      <c r="K111" s="22"/>
      <c r="L111" s="20"/>
    </row>
    <row r="112" spans="2:12" s="1" customFormat="1" ht="16.5" customHeight="1">
      <c r="B112" s="34"/>
      <c r="C112" s="35"/>
      <c r="D112" s="35"/>
      <c r="E112" s="326" t="s">
        <v>252</v>
      </c>
      <c r="F112" s="328"/>
      <c r="G112" s="328"/>
      <c r="H112" s="328"/>
      <c r="I112" s="117"/>
      <c r="J112" s="35"/>
      <c r="K112" s="35"/>
      <c r="L112" s="38"/>
    </row>
    <row r="113" spans="2:12" s="1" customFormat="1" ht="12" customHeight="1">
      <c r="B113" s="34"/>
      <c r="C113" s="29" t="s">
        <v>118</v>
      </c>
      <c r="D113" s="35"/>
      <c r="E113" s="35"/>
      <c r="F113" s="35"/>
      <c r="G113" s="35"/>
      <c r="H113" s="35"/>
      <c r="I113" s="117"/>
      <c r="J113" s="35"/>
      <c r="K113" s="35"/>
      <c r="L113" s="38"/>
    </row>
    <row r="114" spans="2:12" s="1" customFormat="1" ht="16.5" customHeight="1">
      <c r="B114" s="34"/>
      <c r="C114" s="35"/>
      <c r="D114" s="35"/>
      <c r="E114" s="294" t="str">
        <f>E11</f>
        <v>SO 192 - Dopravní značení provizorní - DIO</v>
      </c>
      <c r="F114" s="328"/>
      <c r="G114" s="328"/>
      <c r="H114" s="328"/>
      <c r="I114" s="117"/>
      <c r="J114" s="35"/>
      <c r="K114" s="35"/>
      <c r="L114" s="38"/>
    </row>
    <row r="115" spans="2:12" s="1" customFormat="1" ht="6.95" customHeight="1">
      <c r="B115" s="34"/>
      <c r="C115" s="35"/>
      <c r="D115" s="35"/>
      <c r="E115" s="35"/>
      <c r="F115" s="35"/>
      <c r="G115" s="35"/>
      <c r="H115" s="35"/>
      <c r="I115" s="117"/>
      <c r="J115" s="35"/>
      <c r="K115" s="35"/>
      <c r="L115" s="38"/>
    </row>
    <row r="116" spans="2:12" s="1" customFormat="1" ht="12" customHeight="1">
      <c r="B116" s="34"/>
      <c r="C116" s="29" t="s">
        <v>20</v>
      </c>
      <c r="D116" s="35"/>
      <c r="E116" s="35"/>
      <c r="F116" s="27" t="str">
        <f>F14</f>
        <v>Šumperk</v>
      </c>
      <c r="G116" s="35"/>
      <c r="H116" s="35"/>
      <c r="I116" s="118" t="s">
        <v>22</v>
      </c>
      <c r="J116" s="61" t="str">
        <f>IF(J14="","",J14)</f>
        <v>16. 4. 2022</v>
      </c>
      <c r="K116" s="35"/>
      <c r="L116" s="38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17"/>
      <c r="J117" s="35"/>
      <c r="K117" s="35"/>
      <c r="L117" s="38"/>
    </row>
    <row r="118" spans="2:12" s="1" customFormat="1" ht="15.2" customHeight="1">
      <c r="B118" s="34"/>
      <c r="C118" s="29" t="s">
        <v>24</v>
      </c>
      <c r="D118" s="35"/>
      <c r="E118" s="35"/>
      <c r="F118" s="27" t="str">
        <f>E17</f>
        <v xml:space="preserve"> </v>
      </c>
      <c r="G118" s="35"/>
      <c r="H118" s="35"/>
      <c r="I118" s="118" t="s">
        <v>30</v>
      </c>
      <c r="J118" s="32" t="str">
        <f>E23</f>
        <v xml:space="preserve"> </v>
      </c>
      <c r="K118" s="35"/>
      <c r="L118" s="38"/>
    </row>
    <row r="119" spans="2:12" s="1" customFormat="1" ht="15.2" customHeight="1">
      <c r="B119" s="34"/>
      <c r="C119" s="29" t="s">
        <v>28</v>
      </c>
      <c r="D119" s="35"/>
      <c r="E119" s="35"/>
      <c r="F119" s="27" t="str">
        <f>IF(E20="","",E20)</f>
        <v>Vyplň údaj</v>
      </c>
      <c r="G119" s="35"/>
      <c r="H119" s="35"/>
      <c r="I119" s="118" t="s">
        <v>32</v>
      </c>
      <c r="J119" s="32" t="str">
        <f>E26</f>
        <v xml:space="preserve"> </v>
      </c>
      <c r="K119" s="35"/>
      <c r="L119" s="38"/>
    </row>
    <row r="120" spans="2:12" s="1" customFormat="1" ht="10.35" customHeight="1">
      <c r="B120" s="34"/>
      <c r="C120" s="35"/>
      <c r="D120" s="35"/>
      <c r="E120" s="35"/>
      <c r="F120" s="35"/>
      <c r="G120" s="35"/>
      <c r="H120" s="35"/>
      <c r="I120" s="117"/>
      <c r="J120" s="35"/>
      <c r="K120" s="35"/>
      <c r="L120" s="38"/>
    </row>
    <row r="121" spans="2:20" s="10" customFormat="1" ht="29.25" customHeight="1">
      <c r="B121" s="170"/>
      <c r="C121" s="171" t="s">
        <v>130</v>
      </c>
      <c r="D121" s="172" t="s">
        <v>59</v>
      </c>
      <c r="E121" s="172" t="s">
        <v>55</v>
      </c>
      <c r="F121" s="172" t="s">
        <v>56</v>
      </c>
      <c r="G121" s="172" t="s">
        <v>131</v>
      </c>
      <c r="H121" s="172" t="s">
        <v>132</v>
      </c>
      <c r="I121" s="173" t="s">
        <v>133</v>
      </c>
      <c r="J121" s="172" t="s">
        <v>122</v>
      </c>
      <c r="K121" s="174" t="s">
        <v>134</v>
      </c>
      <c r="L121" s="175"/>
      <c r="M121" s="70" t="s">
        <v>1</v>
      </c>
      <c r="N121" s="71" t="s">
        <v>38</v>
      </c>
      <c r="O121" s="71" t="s">
        <v>135</v>
      </c>
      <c r="P121" s="71" t="s">
        <v>136</v>
      </c>
      <c r="Q121" s="71" t="s">
        <v>137</v>
      </c>
      <c r="R121" s="71" t="s">
        <v>138</v>
      </c>
      <c r="S121" s="71" t="s">
        <v>139</v>
      </c>
      <c r="T121" s="72" t="s">
        <v>140</v>
      </c>
    </row>
    <row r="122" spans="2:63" s="1" customFormat="1" ht="22.9" customHeight="1">
      <c r="B122" s="34"/>
      <c r="C122" s="77" t="s">
        <v>141</v>
      </c>
      <c r="D122" s="35"/>
      <c r="E122" s="35"/>
      <c r="F122" s="35"/>
      <c r="G122" s="35"/>
      <c r="H122" s="35"/>
      <c r="I122" s="117"/>
      <c r="J122" s="176">
        <f>BK122</f>
        <v>0</v>
      </c>
      <c r="K122" s="35"/>
      <c r="L122" s="38"/>
      <c r="M122" s="73"/>
      <c r="N122" s="74"/>
      <c r="O122" s="74"/>
      <c r="P122" s="177">
        <f>P123</f>
        <v>0</v>
      </c>
      <c r="Q122" s="74"/>
      <c r="R122" s="177">
        <f>R123</f>
        <v>0</v>
      </c>
      <c r="S122" s="74"/>
      <c r="T122" s="178">
        <f>T123</f>
        <v>0</v>
      </c>
      <c r="AT122" s="17" t="s">
        <v>73</v>
      </c>
      <c r="AU122" s="17" t="s">
        <v>124</v>
      </c>
      <c r="BK122" s="179">
        <f>BK123</f>
        <v>0</v>
      </c>
    </row>
    <row r="123" spans="2:63" s="11" customFormat="1" ht="25.9" customHeight="1">
      <c r="B123" s="180"/>
      <c r="C123" s="181"/>
      <c r="D123" s="182" t="s">
        <v>73</v>
      </c>
      <c r="E123" s="183" t="s">
        <v>142</v>
      </c>
      <c r="F123" s="183" t="s">
        <v>143</v>
      </c>
      <c r="G123" s="181"/>
      <c r="H123" s="181"/>
      <c r="I123" s="184"/>
      <c r="J123" s="185">
        <f>BK123</f>
        <v>0</v>
      </c>
      <c r="K123" s="181"/>
      <c r="L123" s="186"/>
      <c r="M123" s="187"/>
      <c r="N123" s="188"/>
      <c r="O123" s="188"/>
      <c r="P123" s="189">
        <f>P124</f>
        <v>0</v>
      </c>
      <c r="Q123" s="188"/>
      <c r="R123" s="189">
        <f>R124</f>
        <v>0</v>
      </c>
      <c r="S123" s="188"/>
      <c r="T123" s="190">
        <f>T124</f>
        <v>0</v>
      </c>
      <c r="AR123" s="191" t="s">
        <v>81</v>
      </c>
      <c r="AT123" s="192" t="s">
        <v>73</v>
      </c>
      <c r="AU123" s="192" t="s">
        <v>74</v>
      </c>
      <c r="AY123" s="191" t="s">
        <v>144</v>
      </c>
      <c r="BK123" s="193">
        <f>BK124</f>
        <v>0</v>
      </c>
    </row>
    <row r="124" spans="2:63" s="11" customFormat="1" ht="22.9" customHeight="1">
      <c r="B124" s="180"/>
      <c r="C124" s="181"/>
      <c r="D124" s="182" t="s">
        <v>73</v>
      </c>
      <c r="E124" s="194" t="s">
        <v>200</v>
      </c>
      <c r="F124" s="194" t="s">
        <v>201</v>
      </c>
      <c r="G124" s="181"/>
      <c r="H124" s="181"/>
      <c r="I124" s="184"/>
      <c r="J124" s="195">
        <f>BK124</f>
        <v>0</v>
      </c>
      <c r="K124" s="181"/>
      <c r="L124" s="186"/>
      <c r="M124" s="187"/>
      <c r="N124" s="188"/>
      <c r="O124" s="188"/>
      <c r="P124" s="189">
        <f>SUM(P125:P130)</f>
        <v>0</v>
      </c>
      <c r="Q124" s="188"/>
      <c r="R124" s="189">
        <f>SUM(R125:R130)</f>
        <v>0</v>
      </c>
      <c r="S124" s="188"/>
      <c r="T124" s="190">
        <f>SUM(T125:T130)</f>
        <v>0</v>
      </c>
      <c r="AR124" s="191" t="s">
        <v>81</v>
      </c>
      <c r="AT124" s="192" t="s">
        <v>73</v>
      </c>
      <c r="AU124" s="192" t="s">
        <v>81</v>
      </c>
      <c r="AY124" s="191" t="s">
        <v>144</v>
      </c>
      <c r="BK124" s="193">
        <f>SUM(BK125:BK130)</f>
        <v>0</v>
      </c>
    </row>
    <row r="125" spans="2:65" s="1" customFormat="1" ht="24" customHeight="1">
      <c r="B125" s="34"/>
      <c r="C125" s="196" t="s">
        <v>81</v>
      </c>
      <c r="D125" s="196" t="s">
        <v>146</v>
      </c>
      <c r="E125" s="197" t="s">
        <v>520</v>
      </c>
      <c r="F125" s="198" t="s">
        <v>521</v>
      </c>
      <c r="G125" s="199" t="s">
        <v>398</v>
      </c>
      <c r="H125" s="200">
        <v>10</v>
      </c>
      <c r="I125" s="201"/>
      <c r="J125" s="202">
        <f>ROUND(I125*H125,2)</f>
        <v>0</v>
      </c>
      <c r="K125" s="198" t="s">
        <v>1</v>
      </c>
      <c r="L125" s="38"/>
      <c r="M125" s="203" t="s">
        <v>1</v>
      </c>
      <c r="N125" s="204" t="s">
        <v>39</v>
      </c>
      <c r="O125" s="66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AR125" s="207" t="s">
        <v>151</v>
      </c>
      <c r="AT125" s="207" t="s">
        <v>146</v>
      </c>
      <c r="AU125" s="207" t="s">
        <v>83</v>
      </c>
      <c r="AY125" s="17" t="s">
        <v>144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7" t="s">
        <v>81</v>
      </c>
      <c r="BK125" s="208">
        <f>ROUND(I125*H125,2)</f>
        <v>0</v>
      </c>
      <c r="BL125" s="17" t="s">
        <v>151</v>
      </c>
      <c r="BM125" s="207" t="s">
        <v>522</v>
      </c>
    </row>
    <row r="126" spans="2:51" s="12" customFormat="1" ht="11.25">
      <c r="B126" s="209"/>
      <c r="C126" s="210"/>
      <c r="D126" s="211" t="s">
        <v>153</v>
      </c>
      <c r="E126" s="212" t="s">
        <v>1</v>
      </c>
      <c r="F126" s="213" t="s">
        <v>523</v>
      </c>
      <c r="G126" s="210"/>
      <c r="H126" s="212" t="s">
        <v>1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153</v>
      </c>
      <c r="AU126" s="219" t="s">
        <v>83</v>
      </c>
      <c r="AV126" s="12" t="s">
        <v>81</v>
      </c>
      <c r="AW126" s="12" t="s">
        <v>31</v>
      </c>
      <c r="AX126" s="12" t="s">
        <v>74</v>
      </c>
      <c r="AY126" s="219" t="s">
        <v>144</v>
      </c>
    </row>
    <row r="127" spans="2:51" s="13" customFormat="1" ht="11.25">
      <c r="B127" s="220"/>
      <c r="C127" s="221"/>
      <c r="D127" s="211" t="s">
        <v>153</v>
      </c>
      <c r="E127" s="222" t="s">
        <v>1</v>
      </c>
      <c r="F127" s="223" t="s">
        <v>83</v>
      </c>
      <c r="G127" s="221"/>
      <c r="H127" s="224">
        <v>2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153</v>
      </c>
      <c r="AU127" s="230" t="s">
        <v>83</v>
      </c>
      <c r="AV127" s="13" t="s">
        <v>83</v>
      </c>
      <c r="AW127" s="13" t="s">
        <v>31</v>
      </c>
      <c r="AX127" s="13" t="s">
        <v>74</v>
      </c>
      <c r="AY127" s="230" t="s">
        <v>144</v>
      </c>
    </row>
    <row r="128" spans="2:51" s="12" customFormat="1" ht="11.25">
      <c r="B128" s="209"/>
      <c r="C128" s="210"/>
      <c r="D128" s="211" t="s">
        <v>153</v>
      </c>
      <c r="E128" s="212" t="s">
        <v>1</v>
      </c>
      <c r="F128" s="213" t="s">
        <v>524</v>
      </c>
      <c r="G128" s="210"/>
      <c r="H128" s="212" t="s">
        <v>1</v>
      </c>
      <c r="I128" s="214"/>
      <c r="J128" s="210"/>
      <c r="K128" s="210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153</v>
      </c>
      <c r="AU128" s="219" t="s">
        <v>83</v>
      </c>
      <c r="AV128" s="12" t="s">
        <v>81</v>
      </c>
      <c r="AW128" s="12" t="s">
        <v>31</v>
      </c>
      <c r="AX128" s="12" t="s">
        <v>74</v>
      </c>
      <c r="AY128" s="219" t="s">
        <v>144</v>
      </c>
    </row>
    <row r="129" spans="2:51" s="13" customFormat="1" ht="11.25">
      <c r="B129" s="220"/>
      <c r="C129" s="221"/>
      <c r="D129" s="211" t="s">
        <v>153</v>
      </c>
      <c r="E129" s="222" t="s">
        <v>1</v>
      </c>
      <c r="F129" s="223" t="s">
        <v>194</v>
      </c>
      <c r="G129" s="221"/>
      <c r="H129" s="224">
        <v>8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153</v>
      </c>
      <c r="AU129" s="230" t="s">
        <v>83</v>
      </c>
      <c r="AV129" s="13" t="s">
        <v>83</v>
      </c>
      <c r="AW129" s="13" t="s">
        <v>31</v>
      </c>
      <c r="AX129" s="13" t="s">
        <v>74</v>
      </c>
      <c r="AY129" s="230" t="s">
        <v>144</v>
      </c>
    </row>
    <row r="130" spans="2:51" s="14" customFormat="1" ht="11.25">
      <c r="B130" s="231"/>
      <c r="C130" s="232"/>
      <c r="D130" s="211" t="s">
        <v>153</v>
      </c>
      <c r="E130" s="233" t="s">
        <v>1</v>
      </c>
      <c r="F130" s="234" t="s">
        <v>158</v>
      </c>
      <c r="G130" s="232"/>
      <c r="H130" s="235">
        <v>10</v>
      </c>
      <c r="I130" s="236"/>
      <c r="J130" s="232"/>
      <c r="K130" s="232"/>
      <c r="L130" s="237"/>
      <c r="M130" s="242"/>
      <c r="N130" s="243"/>
      <c r="O130" s="243"/>
      <c r="P130" s="243"/>
      <c r="Q130" s="243"/>
      <c r="R130" s="243"/>
      <c r="S130" s="243"/>
      <c r="T130" s="244"/>
      <c r="AT130" s="241" t="s">
        <v>153</v>
      </c>
      <c r="AU130" s="241" t="s">
        <v>83</v>
      </c>
      <c r="AV130" s="14" t="s">
        <v>151</v>
      </c>
      <c r="AW130" s="14" t="s">
        <v>31</v>
      </c>
      <c r="AX130" s="14" t="s">
        <v>81</v>
      </c>
      <c r="AY130" s="241" t="s">
        <v>144</v>
      </c>
    </row>
    <row r="131" spans="2:12" s="1" customFormat="1" ht="6.95" customHeight="1">
      <c r="B131" s="49"/>
      <c r="C131" s="50"/>
      <c r="D131" s="50"/>
      <c r="E131" s="50"/>
      <c r="F131" s="50"/>
      <c r="G131" s="50"/>
      <c r="H131" s="50"/>
      <c r="I131" s="148"/>
      <c r="J131" s="50"/>
      <c r="K131" s="50"/>
      <c r="L131" s="38"/>
    </row>
  </sheetData>
  <sheetProtection algorithmName="SHA-512" hashValue="HqYMVQ8y63HcMOErqCpx6t5Rh/lcKIQWTGuDi8NbXja9nRIsuE8Cd0wJN9ojS0WiY3qLTh3ocPXjhvk6c+wTUg==" saltValue="mOQcqGd9r4vWMR9ox3t7CtKXYr0FB0NwOzAJOcUgEhVHspeIxJhvw5FDFi7qpoA51SKdi9N68Mg3gdhhntMI8g==" spinCount="100000" sheet="1" objects="1" scenarios="1" formatColumns="0" formatRows="0" autoFilter="0"/>
  <autoFilter ref="C121:K130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1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108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0"/>
      <c r="AT3" s="17" t="s">
        <v>83</v>
      </c>
    </row>
    <row r="4" spans="2:46" ht="24.95" customHeight="1">
      <c r="B4" s="20"/>
      <c r="D4" s="114" t="s">
        <v>115</v>
      </c>
      <c r="L4" s="20"/>
      <c r="M4" s="11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16" t="s">
        <v>16</v>
      </c>
      <c r="L6" s="20"/>
    </row>
    <row r="7" spans="2:12" ht="16.5" customHeight="1">
      <c r="B7" s="20"/>
      <c r="E7" s="319" t="str">
        <f>'Rekapitulace stavby'!K6</f>
        <v>Rekonstrukce stávajícího chodníku na ul. Hrabenovská, Šumperk</v>
      </c>
      <c r="F7" s="320"/>
      <c r="G7" s="320"/>
      <c r="H7" s="320"/>
      <c r="L7" s="20"/>
    </row>
    <row r="8" spans="2:12" ht="12" customHeight="1">
      <c r="B8" s="20"/>
      <c r="D8" s="116" t="s">
        <v>116</v>
      </c>
      <c r="L8" s="20"/>
    </row>
    <row r="9" spans="2:12" s="1" customFormat="1" ht="16.5" customHeight="1">
      <c r="B9" s="38"/>
      <c r="E9" s="319" t="s">
        <v>525</v>
      </c>
      <c r="F9" s="321"/>
      <c r="G9" s="321"/>
      <c r="H9" s="321"/>
      <c r="I9" s="117"/>
      <c r="L9" s="38"/>
    </row>
    <row r="10" spans="2:12" s="1" customFormat="1" ht="12" customHeight="1">
      <c r="B10" s="38"/>
      <c r="D10" s="116" t="s">
        <v>118</v>
      </c>
      <c r="I10" s="117"/>
      <c r="L10" s="38"/>
    </row>
    <row r="11" spans="2:12" s="1" customFormat="1" ht="36.95" customHeight="1">
      <c r="B11" s="38"/>
      <c r="E11" s="322" t="s">
        <v>526</v>
      </c>
      <c r="F11" s="321"/>
      <c r="G11" s="321"/>
      <c r="H11" s="321"/>
      <c r="I11" s="117"/>
      <c r="L11" s="38"/>
    </row>
    <row r="12" spans="2:12" s="1" customFormat="1" ht="11.25">
      <c r="B12" s="38"/>
      <c r="I12" s="117"/>
      <c r="L12" s="38"/>
    </row>
    <row r="13" spans="2:12" s="1" customFormat="1" ht="12" customHeight="1">
      <c r="B13" s="38"/>
      <c r="D13" s="116" t="s">
        <v>18</v>
      </c>
      <c r="F13" s="105" t="s">
        <v>1</v>
      </c>
      <c r="I13" s="118" t="s">
        <v>19</v>
      </c>
      <c r="J13" s="105" t="s">
        <v>1</v>
      </c>
      <c r="L13" s="38"/>
    </row>
    <row r="14" spans="2:12" s="1" customFormat="1" ht="12" customHeight="1">
      <c r="B14" s="38"/>
      <c r="D14" s="116" t="s">
        <v>20</v>
      </c>
      <c r="F14" s="105" t="s">
        <v>21</v>
      </c>
      <c r="I14" s="118" t="s">
        <v>22</v>
      </c>
      <c r="J14" s="119" t="str">
        <f>'Rekapitulace stavby'!AN8</f>
        <v>16. 4. 2022</v>
      </c>
      <c r="L14" s="38"/>
    </row>
    <row r="15" spans="2:12" s="1" customFormat="1" ht="10.9" customHeight="1">
      <c r="B15" s="38"/>
      <c r="I15" s="117"/>
      <c r="L15" s="38"/>
    </row>
    <row r="16" spans="2:12" s="1" customFormat="1" ht="12" customHeight="1">
      <c r="B16" s="38"/>
      <c r="D16" s="116" t="s">
        <v>24</v>
      </c>
      <c r="I16" s="118" t="s">
        <v>25</v>
      </c>
      <c r="J16" s="105" t="str">
        <f>IF('Rekapitulace stavby'!AN10="","",'Rekapitulace stavby'!AN10)</f>
        <v/>
      </c>
      <c r="L16" s="38"/>
    </row>
    <row r="17" spans="2:12" s="1" customFormat="1" ht="18" customHeight="1">
      <c r="B17" s="38"/>
      <c r="E17" s="105" t="str">
        <f>IF('Rekapitulace stavby'!E11="","",'Rekapitulace stavby'!E11)</f>
        <v xml:space="preserve"> </v>
      </c>
      <c r="I17" s="118" t="s">
        <v>27</v>
      </c>
      <c r="J17" s="105" t="str">
        <f>IF('Rekapitulace stavby'!AN11="","",'Rekapitulace stavby'!AN11)</f>
        <v/>
      </c>
      <c r="L17" s="38"/>
    </row>
    <row r="18" spans="2:12" s="1" customFormat="1" ht="6.95" customHeight="1">
      <c r="B18" s="38"/>
      <c r="I18" s="117"/>
      <c r="L18" s="38"/>
    </row>
    <row r="19" spans="2:12" s="1" customFormat="1" ht="12" customHeight="1">
      <c r="B19" s="38"/>
      <c r="D19" s="116" t="s">
        <v>28</v>
      </c>
      <c r="I19" s="118" t="s">
        <v>25</v>
      </c>
      <c r="J19" s="30" t="str">
        <f>'Rekapitulace stavby'!AN13</f>
        <v>Vyplň údaj</v>
      </c>
      <c r="L19" s="38"/>
    </row>
    <row r="20" spans="2:12" s="1" customFormat="1" ht="18" customHeight="1">
      <c r="B20" s="38"/>
      <c r="E20" s="323" t="str">
        <f>'Rekapitulace stavby'!E14</f>
        <v>Vyplň údaj</v>
      </c>
      <c r="F20" s="324"/>
      <c r="G20" s="324"/>
      <c r="H20" s="324"/>
      <c r="I20" s="118" t="s">
        <v>27</v>
      </c>
      <c r="J20" s="30" t="str">
        <f>'Rekapitulace stavby'!AN14</f>
        <v>Vyplň údaj</v>
      </c>
      <c r="L20" s="38"/>
    </row>
    <row r="21" spans="2:12" s="1" customFormat="1" ht="6.95" customHeight="1">
      <c r="B21" s="38"/>
      <c r="I21" s="117"/>
      <c r="L21" s="38"/>
    </row>
    <row r="22" spans="2:12" s="1" customFormat="1" ht="12" customHeight="1">
      <c r="B22" s="38"/>
      <c r="D22" s="116" t="s">
        <v>30</v>
      </c>
      <c r="I22" s="118" t="s">
        <v>25</v>
      </c>
      <c r="J22" s="105" t="str">
        <f>IF('Rekapitulace stavby'!AN16="","",'Rekapitulace stavby'!AN16)</f>
        <v/>
      </c>
      <c r="L22" s="38"/>
    </row>
    <row r="23" spans="2:12" s="1" customFormat="1" ht="18" customHeight="1">
      <c r="B23" s="38"/>
      <c r="E23" s="105" t="str">
        <f>IF('Rekapitulace stavby'!E17="","",'Rekapitulace stavby'!E17)</f>
        <v xml:space="preserve"> </v>
      </c>
      <c r="I23" s="118" t="s">
        <v>27</v>
      </c>
      <c r="J23" s="105" t="str">
        <f>IF('Rekapitulace stavby'!AN17="","",'Rekapitulace stavby'!AN17)</f>
        <v/>
      </c>
      <c r="L23" s="38"/>
    </row>
    <row r="24" spans="2:12" s="1" customFormat="1" ht="6.95" customHeight="1">
      <c r="B24" s="38"/>
      <c r="I24" s="117"/>
      <c r="L24" s="38"/>
    </row>
    <row r="25" spans="2:12" s="1" customFormat="1" ht="12" customHeight="1">
      <c r="B25" s="38"/>
      <c r="D25" s="116" t="s">
        <v>32</v>
      </c>
      <c r="I25" s="118" t="s">
        <v>25</v>
      </c>
      <c r="J25" s="105" t="str">
        <f>IF('Rekapitulace stavby'!AN19="","",'Rekapitulace stavby'!AN19)</f>
        <v/>
      </c>
      <c r="L25" s="38"/>
    </row>
    <row r="26" spans="2:12" s="1" customFormat="1" ht="18" customHeight="1">
      <c r="B26" s="38"/>
      <c r="E26" s="105" t="str">
        <f>IF('Rekapitulace stavby'!E20="","",'Rekapitulace stavby'!E20)</f>
        <v xml:space="preserve"> </v>
      </c>
      <c r="I26" s="118" t="s">
        <v>27</v>
      </c>
      <c r="J26" s="105" t="str">
        <f>IF('Rekapitulace stavby'!AN20="","",'Rekapitulace stavby'!AN20)</f>
        <v/>
      </c>
      <c r="L26" s="38"/>
    </row>
    <row r="27" spans="2:12" s="1" customFormat="1" ht="6.95" customHeight="1">
      <c r="B27" s="38"/>
      <c r="I27" s="117"/>
      <c r="L27" s="38"/>
    </row>
    <row r="28" spans="2:12" s="1" customFormat="1" ht="12" customHeight="1">
      <c r="B28" s="38"/>
      <c r="D28" s="116" t="s">
        <v>33</v>
      </c>
      <c r="I28" s="117"/>
      <c r="L28" s="38"/>
    </row>
    <row r="29" spans="2:12" s="7" customFormat="1" ht="16.5" customHeight="1">
      <c r="B29" s="120"/>
      <c r="E29" s="325" t="s">
        <v>1</v>
      </c>
      <c r="F29" s="325"/>
      <c r="G29" s="325"/>
      <c r="H29" s="325"/>
      <c r="I29" s="121"/>
      <c r="L29" s="120"/>
    </row>
    <row r="30" spans="2:12" s="1" customFormat="1" ht="6.95" customHeight="1">
      <c r="B30" s="38"/>
      <c r="I30" s="117"/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22"/>
      <c r="J31" s="62"/>
      <c r="K31" s="62"/>
      <c r="L31" s="38"/>
    </row>
    <row r="32" spans="2:12" s="1" customFormat="1" ht="25.35" customHeight="1">
      <c r="B32" s="38"/>
      <c r="D32" s="123" t="s">
        <v>34</v>
      </c>
      <c r="I32" s="117"/>
      <c r="J32" s="124">
        <f>ROUND(J124,2)</f>
        <v>0</v>
      </c>
      <c r="L32" s="38"/>
    </row>
    <row r="33" spans="2:12" s="1" customFormat="1" ht="6.95" customHeight="1">
      <c r="B33" s="38"/>
      <c r="D33" s="62"/>
      <c r="E33" s="62"/>
      <c r="F33" s="62"/>
      <c r="G33" s="62"/>
      <c r="H33" s="62"/>
      <c r="I33" s="122"/>
      <c r="J33" s="62"/>
      <c r="K33" s="62"/>
      <c r="L33" s="38"/>
    </row>
    <row r="34" spans="2:12" s="1" customFormat="1" ht="14.45" customHeight="1">
      <c r="B34" s="38"/>
      <c r="F34" s="125" t="s">
        <v>36</v>
      </c>
      <c r="I34" s="126" t="s">
        <v>35</v>
      </c>
      <c r="J34" s="125" t="s">
        <v>37</v>
      </c>
      <c r="L34" s="38"/>
    </row>
    <row r="35" spans="2:12" s="1" customFormat="1" ht="14.45" customHeight="1">
      <c r="B35" s="38"/>
      <c r="D35" s="127" t="s">
        <v>38</v>
      </c>
      <c r="E35" s="116" t="s">
        <v>39</v>
      </c>
      <c r="F35" s="128">
        <f>ROUND((SUM(BE124:BE159)),2)</f>
        <v>0</v>
      </c>
      <c r="I35" s="129">
        <v>0.21</v>
      </c>
      <c r="J35" s="128">
        <f>ROUND(((SUM(BE124:BE159))*I35),2)</f>
        <v>0</v>
      </c>
      <c r="L35" s="38"/>
    </row>
    <row r="36" spans="2:12" s="1" customFormat="1" ht="14.45" customHeight="1">
      <c r="B36" s="38"/>
      <c r="E36" s="116" t="s">
        <v>40</v>
      </c>
      <c r="F36" s="128">
        <f>ROUND((SUM(BF124:BF159)),2)</f>
        <v>0</v>
      </c>
      <c r="I36" s="129">
        <v>0.15</v>
      </c>
      <c r="J36" s="128">
        <f>ROUND(((SUM(BF124:BF159))*I36),2)</f>
        <v>0</v>
      </c>
      <c r="L36" s="38"/>
    </row>
    <row r="37" spans="2:12" s="1" customFormat="1" ht="14.45" customHeight="1" hidden="1">
      <c r="B37" s="38"/>
      <c r="E37" s="116" t="s">
        <v>41</v>
      </c>
      <c r="F37" s="128">
        <f>ROUND((SUM(BG124:BG159)),2)</f>
        <v>0</v>
      </c>
      <c r="I37" s="129">
        <v>0.21</v>
      </c>
      <c r="J37" s="128">
        <f>0</f>
        <v>0</v>
      </c>
      <c r="L37" s="38"/>
    </row>
    <row r="38" spans="2:12" s="1" customFormat="1" ht="14.45" customHeight="1" hidden="1">
      <c r="B38" s="38"/>
      <c r="E38" s="116" t="s">
        <v>42</v>
      </c>
      <c r="F38" s="128">
        <f>ROUND((SUM(BH124:BH159)),2)</f>
        <v>0</v>
      </c>
      <c r="I38" s="129">
        <v>0.15</v>
      </c>
      <c r="J38" s="128">
        <f>0</f>
        <v>0</v>
      </c>
      <c r="L38" s="38"/>
    </row>
    <row r="39" spans="2:12" s="1" customFormat="1" ht="14.45" customHeight="1" hidden="1">
      <c r="B39" s="38"/>
      <c r="E39" s="116" t="s">
        <v>43</v>
      </c>
      <c r="F39" s="128">
        <f>ROUND((SUM(BI124:BI159)),2)</f>
        <v>0</v>
      </c>
      <c r="I39" s="129">
        <v>0</v>
      </c>
      <c r="J39" s="128">
        <f>0</f>
        <v>0</v>
      </c>
      <c r="L39" s="38"/>
    </row>
    <row r="40" spans="2:12" s="1" customFormat="1" ht="6.95" customHeight="1">
      <c r="B40" s="38"/>
      <c r="I40" s="117"/>
      <c r="L40" s="38"/>
    </row>
    <row r="41" spans="2:12" s="1" customFormat="1" ht="25.35" customHeight="1">
      <c r="B41" s="38"/>
      <c r="C41" s="130"/>
      <c r="D41" s="131" t="s">
        <v>44</v>
      </c>
      <c r="E41" s="132"/>
      <c r="F41" s="132"/>
      <c r="G41" s="133" t="s">
        <v>45</v>
      </c>
      <c r="H41" s="134" t="s">
        <v>46</v>
      </c>
      <c r="I41" s="135"/>
      <c r="J41" s="136">
        <f>SUM(J32:J39)</f>
        <v>0</v>
      </c>
      <c r="K41" s="137"/>
      <c r="L41" s="38"/>
    </row>
    <row r="42" spans="2:12" s="1" customFormat="1" ht="14.45" customHeight="1">
      <c r="B42" s="38"/>
      <c r="I42" s="117"/>
      <c r="L42" s="38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8" t="s">
        <v>47</v>
      </c>
      <c r="E50" s="139"/>
      <c r="F50" s="139"/>
      <c r="G50" s="138" t="s">
        <v>48</v>
      </c>
      <c r="H50" s="139"/>
      <c r="I50" s="140"/>
      <c r="J50" s="139"/>
      <c r="K50" s="139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41" t="s">
        <v>49</v>
      </c>
      <c r="E61" s="142"/>
      <c r="F61" s="143" t="s">
        <v>50</v>
      </c>
      <c r="G61" s="141" t="s">
        <v>49</v>
      </c>
      <c r="H61" s="142"/>
      <c r="I61" s="144"/>
      <c r="J61" s="145" t="s">
        <v>50</v>
      </c>
      <c r="K61" s="142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8" t="s">
        <v>51</v>
      </c>
      <c r="E65" s="139"/>
      <c r="F65" s="139"/>
      <c r="G65" s="138" t="s">
        <v>52</v>
      </c>
      <c r="H65" s="139"/>
      <c r="I65" s="140"/>
      <c r="J65" s="139"/>
      <c r="K65" s="139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41" t="s">
        <v>49</v>
      </c>
      <c r="E76" s="142"/>
      <c r="F76" s="143" t="s">
        <v>50</v>
      </c>
      <c r="G76" s="141" t="s">
        <v>49</v>
      </c>
      <c r="H76" s="142"/>
      <c r="I76" s="144"/>
      <c r="J76" s="145" t="s">
        <v>50</v>
      </c>
      <c r="K76" s="142"/>
      <c r="L76" s="38"/>
    </row>
    <row r="77" spans="2:12" s="1" customFormat="1" ht="14.45" customHeight="1"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38"/>
    </row>
    <row r="81" spans="2:12" s="1" customFormat="1" ht="6.95" customHeight="1"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38"/>
    </row>
    <row r="82" spans="2:12" s="1" customFormat="1" ht="24.95" customHeight="1">
      <c r="B82" s="34"/>
      <c r="C82" s="23" t="s">
        <v>120</v>
      </c>
      <c r="D82" s="35"/>
      <c r="E82" s="35"/>
      <c r="F82" s="35"/>
      <c r="G82" s="35"/>
      <c r="H82" s="35"/>
      <c r="I82" s="117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7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7"/>
      <c r="J84" s="35"/>
      <c r="K84" s="35"/>
      <c r="L84" s="38"/>
    </row>
    <row r="85" spans="2:12" s="1" customFormat="1" ht="16.5" customHeight="1">
      <c r="B85" s="34"/>
      <c r="C85" s="35"/>
      <c r="D85" s="35"/>
      <c r="E85" s="326" t="str">
        <f>E7</f>
        <v>Rekonstrukce stávajícího chodníku na ul. Hrabenovská, Šumperk</v>
      </c>
      <c r="F85" s="327"/>
      <c r="G85" s="327"/>
      <c r="H85" s="327"/>
      <c r="I85" s="117"/>
      <c r="J85" s="35"/>
      <c r="K85" s="35"/>
      <c r="L85" s="38"/>
    </row>
    <row r="86" spans="2:12" ht="12" customHeight="1">
      <c r="B86" s="21"/>
      <c r="C86" s="29" t="s">
        <v>116</v>
      </c>
      <c r="D86" s="22"/>
      <c r="E86" s="22"/>
      <c r="F86" s="22"/>
      <c r="G86" s="22"/>
      <c r="H86" s="22"/>
      <c r="J86" s="22"/>
      <c r="K86" s="22"/>
      <c r="L86" s="20"/>
    </row>
    <row r="87" spans="2:12" s="1" customFormat="1" ht="16.5" customHeight="1">
      <c r="B87" s="34"/>
      <c r="C87" s="35"/>
      <c r="D87" s="35"/>
      <c r="E87" s="326" t="s">
        <v>525</v>
      </c>
      <c r="F87" s="328"/>
      <c r="G87" s="328"/>
      <c r="H87" s="328"/>
      <c r="I87" s="117"/>
      <c r="J87" s="35"/>
      <c r="K87" s="35"/>
      <c r="L87" s="38"/>
    </row>
    <row r="88" spans="2:12" s="1" customFormat="1" ht="12" customHeight="1">
      <c r="B88" s="34"/>
      <c r="C88" s="29" t="s">
        <v>118</v>
      </c>
      <c r="D88" s="35"/>
      <c r="E88" s="35"/>
      <c r="F88" s="35"/>
      <c r="G88" s="35"/>
      <c r="H88" s="35"/>
      <c r="I88" s="117"/>
      <c r="J88" s="35"/>
      <c r="K88" s="35"/>
      <c r="L88" s="38"/>
    </row>
    <row r="89" spans="2:12" s="1" customFormat="1" ht="16.5" customHeight="1">
      <c r="B89" s="34"/>
      <c r="C89" s="35"/>
      <c r="D89" s="35"/>
      <c r="E89" s="294" t="str">
        <f>E11</f>
        <v>SO 801 - Sadové úpravy, jemné terénní úpravy a rekultivace</v>
      </c>
      <c r="F89" s="328"/>
      <c r="G89" s="328"/>
      <c r="H89" s="328"/>
      <c r="I89" s="117"/>
      <c r="J89" s="35"/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7"/>
      <c r="J90" s="35"/>
      <c r="K90" s="35"/>
      <c r="L90" s="38"/>
    </row>
    <row r="91" spans="2:12" s="1" customFormat="1" ht="12" customHeight="1">
      <c r="B91" s="34"/>
      <c r="C91" s="29" t="s">
        <v>20</v>
      </c>
      <c r="D91" s="35"/>
      <c r="E91" s="35"/>
      <c r="F91" s="27" t="str">
        <f>F14</f>
        <v>Šumperk</v>
      </c>
      <c r="G91" s="35"/>
      <c r="H91" s="35"/>
      <c r="I91" s="118" t="s">
        <v>22</v>
      </c>
      <c r="J91" s="61" t="str">
        <f>IF(J14="","",J14)</f>
        <v>16. 4. 2022</v>
      </c>
      <c r="K91" s="35"/>
      <c r="L91" s="38"/>
    </row>
    <row r="92" spans="2:12" s="1" customFormat="1" ht="6.95" customHeight="1">
      <c r="B92" s="34"/>
      <c r="C92" s="35"/>
      <c r="D92" s="35"/>
      <c r="E92" s="35"/>
      <c r="F92" s="35"/>
      <c r="G92" s="35"/>
      <c r="H92" s="35"/>
      <c r="I92" s="117"/>
      <c r="J92" s="35"/>
      <c r="K92" s="35"/>
      <c r="L92" s="38"/>
    </row>
    <row r="93" spans="2:12" s="1" customFormat="1" ht="15.2" customHeight="1">
      <c r="B93" s="34"/>
      <c r="C93" s="29" t="s">
        <v>24</v>
      </c>
      <c r="D93" s="35"/>
      <c r="E93" s="35"/>
      <c r="F93" s="27" t="str">
        <f>E17</f>
        <v xml:space="preserve"> </v>
      </c>
      <c r="G93" s="35"/>
      <c r="H93" s="35"/>
      <c r="I93" s="118" t="s">
        <v>30</v>
      </c>
      <c r="J93" s="32" t="str">
        <f>E23</f>
        <v xml:space="preserve"> </v>
      </c>
      <c r="K93" s="35"/>
      <c r="L93" s="38"/>
    </row>
    <row r="94" spans="2:12" s="1" customFormat="1" ht="15.2" customHeight="1">
      <c r="B94" s="34"/>
      <c r="C94" s="29" t="s">
        <v>28</v>
      </c>
      <c r="D94" s="35"/>
      <c r="E94" s="35"/>
      <c r="F94" s="27" t="str">
        <f>IF(E20="","",E20)</f>
        <v>Vyplň údaj</v>
      </c>
      <c r="G94" s="35"/>
      <c r="H94" s="35"/>
      <c r="I94" s="118" t="s">
        <v>32</v>
      </c>
      <c r="J94" s="32" t="str">
        <f>E26</f>
        <v xml:space="preserve"> </v>
      </c>
      <c r="K94" s="35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7"/>
      <c r="J95" s="35"/>
      <c r="K95" s="35"/>
      <c r="L95" s="38"/>
    </row>
    <row r="96" spans="2:12" s="1" customFormat="1" ht="29.25" customHeight="1">
      <c r="B96" s="34"/>
      <c r="C96" s="152" t="s">
        <v>121</v>
      </c>
      <c r="D96" s="153"/>
      <c r="E96" s="153"/>
      <c r="F96" s="153"/>
      <c r="G96" s="153"/>
      <c r="H96" s="153"/>
      <c r="I96" s="154"/>
      <c r="J96" s="155" t="s">
        <v>122</v>
      </c>
      <c r="K96" s="153"/>
      <c r="L96" s="38"/>
    </row>
    <row r="97" spans="2:12" s="1" customFormat="1" ht="10.35" customHeight="1">
      <c r="B97" s="34"/>
      <c r="C97" s="35"/>
      <c r="D97" s="35"/>
      <c r="E97" s="35"/>
      <c r="F97" s="35"/>
      <c r="G97" s="35"/>
      <c r="H97" s="35"/>
      <c r="I97" s="117"/>
      <c r="J97" s="35"/>
      <c r="K97" s="35"/>
      <c r="L97" s="38"/>
    </row>
    <row r="98" spans="2:47" s="1" customFormat="1" ht="22.9" customHeight="1">
      <c r="B98" s="34"/>
      <c r="C98" s="156" t="s">
        <v>123</v>
      </c>
      <c r="D98" s="35"/>
      <c r="E98" s="35"/>
      <c r="F98" s="35"/>
      <c r="G98" s="35"/>
      <c r="H98" s="35"/>
      <c r="I98" s="117"/>
      <c r="J98" s="79">
        <f>J124</f>
        <v>0</v>
      </c>
      <c r="K98" s="35"/>
      <c r="L98" s="38"/>
      <c r="AU98" s="17" t="s">
        <v>124</v>
      </c>
    </row>
    <row r="99" spans="2:12" s="8" customFormat="1" ht="24.95" customHeight="1">
      <c r="B99" s="157"/>
      <c r="C99" s="158"/>
      <c r="D99" s="159" t="s">
        <v>125</v>
      </c>
      <c r="E99" s="160"/>
      <c r="F99" s="160"/>
      <c r="G99" s="160"/>
      <c r="H99" s="160"/>
      <c r="I99" s="161"/>
      <c r="J99" s="162">
        <f>J125</f>
        <v>0</v>
      </c>
      <c r="K99" s="158"/>
      <c r="L99" s="163"/>
    </row>
    <row r="100" spans="2:12" s="9" customFormat="1" ht="19.9" customHeight="1">
      <c r="B100" s="164"/>
      <c r="C100" s="99"/>
      <c r="D100" s="165" t="s">
        <v>126</v>
      </c>
      <c r="E100" s="166"/>
      <c r="F100" s="166"/>
      <c r="G100" s="166"/>
      <c r="H100" s="166"/>
      <c r="I100" s="167"/>
      <c r="J100" s="168">
        <f>J126</f>
        <v>0</v>
      </c>
      <c r="K100" s="99"/>
      <c r="L100" s="169"/>
    </row>
    <row r="101" spans="2:12" s="9" customFormat="1" ht="19.9" customHeight="1">
      <c r="B101" s="164"/>
      <c r="C101" s="99"/>
      <c r="D101" s="165" t="s">
        <v>527</v>
      </c>
      <c r="E101" s="166"/>
      <c r="F101" s="166"/>
      <c r="G101" s="166"/>
      <c r="H101" s="166"/>
      <c r="I101" s="167"/>
      <c r="J101" s="168">
        <f>J143</f>
        <v>0</v>
      </c>
      <c r="K101" s="99"/>
      <c r="L101" s="169"/>
    </row>
    <row r="102" spans="2:12" s="9" customFormat="1" ht="19.9" customHeight="1">
      <c r="B102" s="164"/>
      <c r="C102" s="99"/>
      <c r="D102" s="165" t="s">
        <v>258</v>
      </c>
      <c r="E102" s="166"/>
      <c r="F102" s="166"/>
      <c r="G102" s="166"/>
      <c r="H102" s="166"/>
      <c r="I102" s="167"/>
      <c r="J102" s="168">
        <f>J158</f>
        <v>0</v>
      </c>
      <c r="K102" s="99"/>
      <c r="L102" s="169"/>
    </row>
    <row r="103" spans="2:12" s="1" customFormat="1" ht="21.75" customHeight="1">
      <c r="B103" s="34"/>
      <c r="C103" s="35"/>
      <c r="D103" s="35"/>
      <c r="E103" s="35"/>
      <c r="F103" s="35"/>
      <c r="G103" s="35"/>
      <c r="H103" s="35"/>
      <c r="I103" s="117"/>
      <c r="J103" s="35"/>
      <c r="K103" s="35"/>
      <c r="L103" s="38"/>
    </row>
    <row r="104" spans="2:12" s="1" customFormat="1" ht="6.95" customHeight="1">
      <c r="B104" s="49"/>
      <c r="C104" s="50"/>
      <c r="D104" s="50"/>
      <c r="E104" s="50"/>
      <c r="F104" s="50"/>
      <c r="G104" s="50"/>
      <c r="H104" s="50"/>
      <c r="I104" s="148"/>
      <c r="J104" s="50"/>
      <c r="K104" s="50"/>
      <c r="L104" s="38"/>
    </row>
    <row r="108" spans="2:12" s="1" customFormat="1" ht="6.95" customHeight="1">
      <c r="B108" s="51"/>
      <c r="C108" s="52"/>
      <c r="D108" s="52"/>
      <c r="E108" s="52"/>
      <c r="F108" s="52"/>
      <c r="G108" s="52"/>
      <c r="H108" s="52"/>
      <c r="I108" s="151"/>
      <c r="J108" s="52"/>
      <c r="K108" s="52"/>
      <c r="L108" s="38"/>
    </row>
    <row r="109" spans="2:12" s="1" customFormat="1" ht="24.95" customHeight="1">
      <c r="B109" s="34"/>
      <c r="C109" s="23" t="s">
        <v>129</v>
      </c>
      <c r="D109" s="35"/>
      <c r="E109" s="35"/>
      <c r="F109" s="35"/>
      <c r="G109" s="35"/>
      <c r="H109" s="35"/>
      <c r="I109" s="117"/>
      <c r="J109" s="35"/>
      <c r="K109" s="35"/>
      <c r="L109" s="38"/>
    </row>
    <row r="110" spans="2:12" s="1" customFormat="1" ht="6.95" customHeight="1">
      <c r="B110" s="34"/>
      <c r="C110" s="35"/>
      <c r="D110" s="35"/>
      <c r="E110" s="35"/>
      <c r="F110" s="35"/>
      <c r="G110" s="35"/>
      <c r="H110" s="35"/>
      <c r="I110" s="117"/>
      <c r="J110" s="35"/>
      <c r="K110" s="35"/>
      <c r="L110" s="38"/>
    </row>
    <row r="111" spans="2:12" s="1" customFormat="1" ht="12" customHeight="1">
      <c r="B111" s="34"/>
      <c r="C111" s="29" t="s">
        <v>16</v>
      </c>
      <c r="D111" s="35"/>
      <c r="E111" s="35"/>
      <c r="F111" s="35"/>
      <c r="G111" s="35"/>
      <c r="H111" s="35"/>
      <c r="I111" s="117"/>
      <c r="J111" s="35"/>
      <c r="K111" s="35"/>
      <c r="L111" s="38"/>
    </row>
    <row r="112" spans="2:12" s="1" customFormat="1" ht="16.5" customHeight="1">
      <c r="B112" s="34"/>
      <c r="C112" s="35"/>
      <c r="D112" s="35"/>
      <c r="E112" s="326" t="str">
        <f>E7</f>
        <v>Rekonstrukce stávajícího chodníku na ul. Hrabenovská, Šumperk</v>
      </c>
      <c r="F112" s="327"/>
      <c r="G112" s="327"/>
      <c r="H112" s="327"/>
      <c r="I112" s="117"/>
      <c r="J112" s="35"/>
      <c r="K112" s="35"/>
      <c r="L112" s="38"/>
    </row>
    <row r="113" spans="2:12" ht="12" customHeight="1">
      <c r="B113" s="21"/>
      <c r="C113" s="29" t="s">
        <v>116</v>
      </c>
      <c r="D113" s="22"/>
      <c r="E113" s="22"/>
      <c r="F113" s="22"/>
      <c r="G113" s="22"/>
      <c r="H113" s="22"/>
      <c r="J113" s="22"/>
      <c r="K113" s="22"/>
      <c r="L113" s="20"/>
    </row>
    <row r="114" spans="2:12" s="1" customFormat="1" ht="16.5" customHeight="1">
      <c r="B114" s="34"/>
      <c r="C114" s="35"/>
      <c r="D114" s="35"/>
      <c r="E114" s="326" t="s">
        <v>525</v>
      </c>
      <c r="F114" s="328"/>
      <c r="G114" s="328"/>
      <c r="H114" s="328"/>
      <c r="I114" s="117"/>
      <c r="J114" s="35"/>
      <c r="K114" s="35"/>
      <c r="L114" s="38"/>
    </row>
    <row r="115" spans="2:12" s="1" customFormat="1" ht="12" customHeight="1">
      <c r="B115" s="34"/>
      <c r="C115" s="29" t="s">
        <v>118</v>
      </c>
      <c r="D115" s="35"/>
      <c r="E115" s="35"/>
      <c r="F115" s="35"/>
      <c r="G115" s="35"/>
      <c r="H115" s="35"/>
      <c r="I115" s="117"/>
      <c r="J115" s="35"/>
      <c r="K115" s="35"/>
      <c r="L115" s="38"/>
    </row>
    <row r="116" spans="2:12" s="1" customFormat="1" ht="16.5" customHeight="1">
      <c r="B116" s="34"/>
      <c r="C116" s="35"/>
      <c r="D116" s="35"/>
      <c r="E116" s="294" t="str">
        <f>E11</f>
        <v>SO 801 - Sadové úpravy, jemné terénní úpravy a rekultivace</v>
      </c>
      <c r="F116" s="328"/>
      <c r="G116" s="328"/>
      <c r="H116" s="328"/>
      <c r="I116" s="117"/>
      <c r="J116" s="35"/>
      <c r="K116" s="35"/>
      <c r="L116" s="38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17"/>
      <c r="J117" s="35"/>
      <c r="K117" s="35"/>
      <c r="L117" s="38"/>
    </row>
    <row r="118" spans="2:12" s="1" customFormat="1" ht="12" customHeight="1">
      <c r="B118" s="34"/>
      <c r="C118" s="29" t="s">
        <v>20</v>
      </c>
      <c r="D118" s="35"/>
      <c r="E118" s="35"/>
      <c r="F118" s="27" t="str">
        <f>F14</f>
        <v>Šumperk</v>
      </c>
      <c r="G118" s="35"/>
      <c r="H118" s="35"/>
      <c r="I118" s="118" t="s">
        <v>22</v>
      </c>
      <c r="J118" s="61" t="str">
        <f>IF(J14="","",J14)</f>
        <v>16. 4. 2022</v>
      </c>
      <c r="K118" s="35"/>
      <c r="L118" s="38"/>
    </row>
    <row r="119" spans="2:12" s="1" customFormat="1" ht="6.95" customHeight="1">
      <c r="B119" s="34"/>
      <c r="C119" s="35"/>
      <c r="D119" s="35"/>
      <c r="E119" s="35"/>
      <c r="F119" s="35"/>
      <c r="G119" s="35"/>
      <c r="H119" s="35"/>
      <c r="I119" s="117"/>
      <c r="J119" s="35"/>
      <c r="K119" s="35"/>
      <c r="L119" s="38"/>
    </row>
    <row r="120" spans="2:12" s="1" customFormat="1" ht="15.2" customHeight="1">
      <c r="B120" s="34"/>
      <c r="C120" s="29" t="s">
        <v>24</v>
      </c>
      <c r="D120" s="35"/>
      <c r="E120" s="35"/>
      <c r="F120" s="27" t="str">
        <f>E17</f>
        <v xml:space="preserve"> </v>
      </c>
      <c r="G120" s="35"/>
      <c r="H120" s="35"/>
      <c r="I120" s="118" t="s">
        <v>30</v>
      </c>
      <c r="J120" s="32" t="str">
        <f>E23</f>
        <v xml:space="preserve"> </v>
      </c>
      <c r="K120" s="35"/>
      <c r="L120" s="38"/>
    </row>
    <row r="121" spans="2:12" s="1" customFormat="1" ht="15.2" customHeight="1">
      <c r="B121" s="34"/>
      <c r="C121" s="29" t="s">
        <v>28</v>
      </c>
      <c r="D121" s="35"/>
      <c r="E121" s="35"/>
      <c r="F121" s="27" t="str">
        <f>IF(E20="","",E20)</f>
        <v>Vyplň údaj</v>
      </c>
      <c r="G121" s="35"/>
      <c r="H121" s="35"/>
      <c r="I121" s="118" t="s">
        <v>32</v>
      </c>
      <c r="J121" s="32" t="str">
        <f>E26</f>
        <v xml:space="preserve"> </v>
      </c>
      <c r="K121" s="35"/>
      <c r="L121" s="38"/>
    </row>
    <row r="122" spans="2:12" s="1" customFormat="1" ht="10.35" customHeight="1">
      <c r="B122" s="34"/>
      <c r="C122" s="35"/>
      <c r="D122" s="35"/>
      <c r="E122" s="35"/>
      <c r="F122" s="35"/>
      <c r="G122" s="35"/>
      <c r="H122" s="35"/>
      <c r="I122" s="117"/>
      <c r="J122" s="35"/>
      <c r="K122" s="35"/>
      <c r="L122" s="38"/>
    </row>
    <row r="123" spans="2:20" s="10" customFormat="1" ht="29.25" customHeight="1">
      <c r="B123" s="170"/>
      <c r="C123" s="171" t="s">
        <v>130</v>
      </c>
      <c r="D123" s="172" t="s">
        <v>59</v>
      </c>
      <c r="E123" s="172" t="s">
        <v>55</v>
      </c>
      <c r="F123" s="172" t="s">
        <v>56</v>
      </c>
      <c r="G123" s="172" t="s">
        <v>131</v>
      </c>
      <c r="H123" s="172" t="s">
        <v>132</v>
      </c>
      <c r="I123" s="173" t="s">
        <v>133</v>
      </c>
      <c r="J123" s="172" t="s">
        <v>122</v>
      </c>
      <c r="K123" s="174" t="s">
        <v>134</v>
      </c>
      <c r="L123" s="175"/>
      <c r="M123" s="70" t="s">
        <v>1</v>
      </c>
      <c r="N123" s="71" t="s">
        <v>38</v>
      </c>
      <c r="O123" s="71" t="s">
        <v>135</v>
      </c>
      <c r="P123" s="71" t="s">
        <v>136</v>
      </c>
      <c r="Q123" s="71" t="s">
        <v>137</v>
      </c>
      <c r="R123" s="71" t="s">
        <v>138</v>
      </c>
      <c r="S123" s="71" t="s">
        <v>139</v>
      </c>
      <c r="T123" s="72" t="s">
        <v>140</v>
      </c>
    </row>
    <row r="124" spans="2:63" s="1" customFormat="1" ht="22.9" customHeight="1">
      <c r="B124" s="34"/>
      <c r="C124" s="77" t="s">
        <v>141</v>
      </c>
      <c r="D124" s="35"/>
      <c r="E124" s="35"/>
      <c r="F124" s="35"/>
      <c r="G124" s="35"/>
      <c r="H124" s="35"/>
      <c r="I124" s="117"/>
      <c r="J124" s="176">
        <f>BK124</f>
        <v>0</v>
      </c>
      <c r="K124" s="35"/>
      <c r="L124" s="38"/>
      <c r="M124" s="73"/>
      <c r="N124" s="74"/>
      <c r="O124" s="74"/>
      <c r="P124" s="177">
        <f>P125</f>
        <v>0</v>
      </c>
      <c r="Q124" s="74"/>
      <c r="R124" s="177">
        <f>R125</f>
        <v>0.0036000000000000003</v>
      </c>
      <c r="S124" s="74"/>
      <c r="T124" s="178">
        <f>T125</f>
        <v>0</v>
      </c>
      <c r="AT124" s="17" t="s">
        <v>73</v>
      </c>
      <c r="AU124" s="17" t="s">
        <v>124</v>
      </c>
      <c r="BK124" s="179">
        <f>BK125</f>
        <v>0</v>
      </c>
    </row>
    <row r="125" spans="2:63" s="11" customFormat="1" ht="25.9" customHeight="1">
      <c r="B125" s="180"/>
      <c r="C125" s="181"/>
      <c r="D125" s="182" t="s">
        <v>73</v>
      </c>
      <c r="E125" s="183" t="s">
        <v>142</v>
      </c>
      <c r="F125" s="183" t="s">
        <v>143</v>
      </c>
      <c r="G125" s="181"/>
      <c r="H125" s="181"/>
      <c r="I125" s="184"/>
      <c r="J125" s="185">
        <f>BK125</f>
        <v>0</v>
      </c>
      <c r="K125" s="181"/>
      <c r="L125" s="186"/>
      <c r="M125" s="187"/>
      <c r="N125" s="188"/>
      <c r="O125" s="188"/>
      <c r="P125" s="189">
        <f>P126+P143+P158</f>
        <v>0</v>
      </c>
      <c r="Q125" s="188"/>
      <c r="R125" s="189">
        <f>R126+R143+R158</f>
        <v>0.0036000000000000003</v>
      </c>
      <c r="S125" s="188"/>
      <c r="T125" s="190">
        <f>T126+T143+T158</f>
        <v>0</v>
      </c>
      <c r="AR125" s="191" t="s">
        <v>81</v>
      </c>
      <c r="AT125" s="192" t="s">
        <v>73</v>
      </c>
      <c r="AU125" s="192" t="s">
        <v>74</v>
      </c>
      <c r="AY125" s="191" t="s">
        <v>144</v>
      </c>
      <c r="BK125" s="193">
        <f>BK126+BK143+BK158</f>
        <v>0</v>
      </c>
    </row>
    <row r="126" spans="2:63" s="11" customFormat="1" ht="22.9" customHeight="1">
      <c r="B126" s="180"/>
      <c r="C126" s="181"/>
      <c r="D126" s="182" t="s">
        <v>73</v>
      </c>
      <c r="E126" s="194" t="s">
        <v>81</v>
      </c>
      <c r="F126" s="194" t="s">
        <v>145</v>
      </c>
      <c r="G126" s="181"/>
      <c r="H126" s="181"/>
      <c r="I126" s="184"/>
      <c r="J126" s="195">
        <f>BK126</f>
        <v>0</v>
      </c>
      <c r="K126" s="181"/>
      <c r="L126" s="186"/>
      <c r="M126" s="187"/>
      <c r="N126" s="188"/>
      <c r="O126" s="188"/>
      <c r="P126" s="189">
        <f>SUM(P127:P142)</f>
        <v>0</v>
      </c>
      <c r="Q126" s="188"/>
      <c r="R126" s="189">
        <f>SUM(R127:R142)</f>
        <v>0</v>
      </c>
      <c r="S126" s="188"/>
      <c r="T126" s="190">
        <f>SUM(T127:T142)</f>
        <v>0</v>
      </c>
      <c r="AR126" s="191" t="s">
        <v>81</v>
      </c>
      <c r="AT126" s="192" t="s">
        <v>73</v>
      </c>
      <c r="AU126" s="192" t="s">
        <v>81</v>
      </c>
      <c r="AY126" s="191" t="s">
        <v>144</v>
      </c>
      <c r="BK126" s="193">
        <f>SUM(BK127:BK142)</f>
        <v>0</v>
      </c>
    </row>
    <row r="127" spans="2:65" s="1" customFormat="1" ht="16.5" customHeight="1">
      <c r="B127" s="34"/>
      <c r="C127" s="196" t="s">
        <v>81</v>
      </c>
      <c r="D127" s="196" t="s">
        <v>146</v>
      </c>
      <c r="E127" s="197" t="s">
        <v>528</v>
      </c>
      <c r="F127" s="198" t="s">
        <v>529</v>
      </c>
      <c r="G127" s="199" t="s">
        <v>261</v>
      </c>
      <c r="H127" s="200">
        <v>10.8</v>
      </c>
      <c r="I127" s="201"/>
      <c r="J127" s="202">
        <f>ROUND(I127*H127,2)</f>
        <v>0</v>
      </c>
      <c r="K127" s="198" t="s">
        <v>1</v>
      </c>
      <c r="L127" s="38"/>
      <c r="M127" s="203" t="s">
        <v>1</v>
      </c>
      <c r="N127" s="204" t="s">
        <v>39</v>
      </c>
      <c r="O127" s="66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AR127" s="207" t="s">
        <v>151</v>
      </c>
      <c r="AT127" s="207" t="s">
        <v>146</v>
      </c>
      <c r="AU127" s="207" t="s">
        <v>83</v>
      </c>
      <c r="AY127" s="17" t="s">
        <v>144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7" t="s">
        <v>81</v>
      </c>
      <c r="BK127" s="208">
        <f>ROUND(I127*H127,2)</f>
        <v>0</v>
      </c>
      <c r="BL127" s="17" t="s">
        <v>151</v>
      </c>
      <c r="BM127" s="207" t="s">
        <v>530</v>
      </c>
    </row>
    <row r="128" spans="2:51" s="12" customFormat="1" ht="11.25">
      <c r="B128" s="209"/>
      <c r="C128" s="210"/>
      <c r="D128" s="211" t="s">
        <v>153</v>
      </c>
      <c r="E128" s="212" t="s">
        <v>1</v>
      </c>
      <c r="F128" s="213" t="s">
        <v>531</v>
      </c>
      <c r="G128" s="210"/>
      <c r="H128" s="212" t="s">
        <v>1</v>
      </c>
      <c r="I128" s="214"/>
      <c r="J128" s="210"/>
      <c r="K128" s="210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153</v>
      </c>
      <c r="AU128" s="219" t="s">
        <v>83</v>
      </c>
      <c r="AV128" s="12" t="s">
        <v>81</v>
      </c>
      <c r="AW128" s="12" t="s">
        <v>31</v>
      </c>
      <c r="AX128" s="12" t="s">
        <v>74</v>
      </c>
      <c r="AY128" s="219" t="s">
        <v>144</v>
      </c>
    </row>
    <row r="129" spans="2:51" s="13" customFormat="1" ht="11.25">
      <c r="B129" s="220"/>
      <c r="C129" s="221"/>
      <c r="D129" s="211" t="s">
        <v>153</v>
      </c>
      <c r="E129" s="222" t="s">
        <v>1</v>
      </c>
      <c r="F129" s="223" t="s">
        <v>532</v>
      </c>
      <c r="G129" s="221"/>
      <c r="H129" s="224">
        <v>10.8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153</v>
      </c>
      <c r="AU129" s="230" t="s">
        <v>83</v>
      </c>
      <c r="AV129" s="13" t="s">
        <v>83</v>
      </c>
      <c r="AW129" s="13" t="s">
        <v>31</v>
      </c>
      <c r="AX129" s="13" t="s">
        <v>74</v>
      </c>
      <c r="AY129" s="230" t="s">
        <v>144</v>
      </c>
    </row>
    <row r="130" spans="2:51" s="14" customFormat="1" ht="11.25">
      <c r="B130" s="231"/>
      <c r="C130" s="232"/>
      <c r="D130" s="211" t="s">
        <v>153</v>
      </c>
      <c r="E130" s="233" t="s">
        <v>1</v>
      </c>
      <c r="F130" s="234" t="s">
        <v>158</v>
      </c>
      <c r="G130" s="232"/>
      <c r="H130" s="235">
        <v>10.8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153</v>
      </c>
      <c r="AU130" s="241" t="s">
        <v>83</v>
      </c>
      <c r="AV130" s="14" t="s">
        <v>151</v>
      </c>
      <c r="AW130" s="14" t="s">
        <v>31</v>
      </c>
      <c r="AX130" s="14" t="s">
        <v>81</v>
      </c>
      <c r="AY130" s="241" t="s">
        <v>144</v>
      </c>
    </row>
    <row r="131" spans="2:65" s="1" customFormat="1" ht="24" customHeight="1">
      <c r="B131" s="34"/>
      <c r="C131" s="196" t="s">
        <v>83</v>
      </c>
      <c r="D131" s="196" t="s">
        <v>146</v>
      </c>
      <c r="E131" s="197" t="s">
        <v>283</v>
      </c>
      <c r="F131" s="198" t="s">
        <v>284</v>
      </c>
      <c r="G131" s="199" t="s">
        <v>261</v>
      </c>
      <c r="H131" s="200">
        <v>10.8</v>
      </c>
      <c r="I131" s="201"/>
      <c r="J131" s="202">
        <f>ROUND(I131*H131,2)</f>
        <v>0</v>
      </c>
      <c r="K131" s="198" t="s">
        <v>150</v>
      </c>
      <c r="L131" s="38"/>
      <c r="M131" s="203" t="s">
        <v>1</v>
      </c>
      <c r="N131" s="204" t="s">
        <v>39</v>
      </c>
      <c r="O131" s="66"/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AR131" s="207" t="s">
        <v>151</v>
      </c>
      <c r="AT131" s="207" t="s">
        <v>146</v>
      </c>
      <c r="AU131" s="207" t="s">
        <v>83</v>
      </c>
      <c r="AY131" s="17" t="s">
        <v>144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7" t="s">
        <v>81</v>
      </c>
      <c r="BK131" s="208">
        <f>ROUND(I131*H131,2)</f>
        <v>0</v>
      </c>
      <c r="BL131" s="17" t="s">
        <v>151</v>
      </c>
      <c r="BM131" s="207" t="s">
        <v>533</v>
      </c>
    </row>
    <row r="132" spans="2:51" s="12" customFormat="1" ht="11.25">
      <c r="B132" s="209"/>
      <c r="C132" s="210"/>
      <c r="D132" s="211" t="s">
        <v>153</v>
      </c>
      <c r="E132" s="212" t="s">
        <v>1</v>
      </c>
      <c r="F132" s="213" t="s">
        <v>531</v>
      </c>
      <c r="G132" s="210"/>
      <c r="H132" s="212" t="s">
        <v>1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153</v>
      </c>
      <c r="AU132" s="219" t="s">
        <v>83</v>
      </c>
      <c r="AV132" s="12" t="s">
        <v>81</v>
      </c>
      <c r="AW132" s="12" t="s">
        <v>31</v>
      </c>
      <c r="AX132" s="12" t="s">
        <v>74</v>
      </c>
      <c r="AY132" s="219" t="s">
        <v>144</v>
      </c>
    </row>
    <row r="133" spans="2:51" s="13" customFormat="1" ht="11.25">
      <c r="B133" s="220"/>
      <c r="C133" s="221"/>
      <c r="D133" s="211" t="s">
        <v>153</v>
      </c>
      <c r="E133" s="222" t="s">
        <v>1</v>
      </c>
      <c r="F133" s="223" t="s">
        <v>532</v>
      </c>
      <c r="G133" s="221"/>
      <c r="H133" s="224">
        <v>10.8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153</v>
      </c>
      <c r="AU133" s="230" t="s">
        <v>83</v>
      </c>
      <c r="AV133" s="13" t="s">
        <v>83</v>
      </c>
      <c r="AW133" s="13" t="s">
        <v>31</v>
      </c>
      <c r="AX133" s="13" t="s">
        <v>74</v>
      </c>
      <c r="AY133" s="230" t="s">
        <v>144</v>
      </c>
    </row>
    <row r="134" spans="2:51" s="14" customFormat="1" ht="11.25">
      <c r="B134" s="231"/>
      <c r="C134" s="232"/>
      <c r="D134" s="211" t="s">
        <v>153</v>
      </c>
      <c r="E134" s="233" t="s">
        <v>1</v>
      </c>
      <c r="F134" s="234" t="s">
        <v>158</v>
      </c>
      <c r="G134" s="232"/>
      <c r="H134" s="235">
        <v>10.8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153</v>
      </c>
      <c r="AU134" s="241" t="s">
        <v>83</v>
      </c>
      <c r="AV134" s="14" t="s">
        <v>151</v>
      </c>
      <c r="AW134" s="14" t="s">
        <v>31</v>
      </c>
      <c r="AX134" s="14" t="s">
        <v>81</v>
      </c>
      <c r="AY134" s="241" t="s">
        <v>144</v>
      </c>
    </row>
    <row r="135" spans="2:65" s="1" customFormat="1" ht="24" customHeight="1">
      <c r="B135" s="34"/>
      <c r="C135" s="196" t="s">
        <v>164</v>
      </c>
      <c r="D135" s="196" t="s">
        <v>146</v>
      </c>
      <c r="E135" s="197" t="s">
        <v>534</v>
      </c>
      <c r="F135" s="198" t="s">
        <v>535</v>
      </c>
      <c r="G135" s="199" t="s">
        <v>149</v>
      </c>
      <c r="H135" s="200">
        <v>72</v>
      </c>
      <c r="I135" s="201"/>
      <c r="J135" s="202">
        <f>ROUND(I135*H135,2)</f>
        <v>0</v>
      </c>
      <c r="K135" s="198" t="s">
        <v>150</v>
      </c>
      <c r="L135" s="38"/>
      <c r="M135" s="203" t="s">
        <v>1</v>
      </c>
      <c r="N135" s="204" t="s">
        <v>39</v>
      </c>
      <c r="O135" s="66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AR135" s="207" t="s">
        <v>151</v>
      </c>
      <c r="AT135" s="207" t="s">
        <v>146</v>
      </c>
      <c r="AU135" s="207" t="s">
        <v>83</v>
      </c>
      <c r="AY135" s="17" t="s">
        <v>144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7" t="s">
        <v>81</v>
      </c>
      <c r="BK135" s="208">
        <f>ROUND(I135*H135,2)</f>
        <v>0</v>
      </c>
      <c r="BL135" s="17" t="s">
        <v>151</v>
      </c>
      <c r="BM135" s="207" t="s">
        <v>536</v>
      </c>
    </row>
    <row r="136" spans="2:51" s="12" customFormat="1" ht="11.25">
      <c r="B136" s="209"/>
      <c r="C136" s="210"/>
      <c r="D136" s="211" t="s">
        <v>153</v>
      </c>
      <c r="E136" s="212" t="s">
        <v>1</v>
      </c>
      <c r="F136" s="213" t="s">
        <v>537</v>
      </c>
      <c r="G136" s="210"/>
      <c r="H136" s="212" t="s">
        <v>1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153</v>
      </c>
      <c r="AU136" s="219" t="s">
        <v>83</v>
      </c>
      <c r="AV136" s="12" t="s">
        <v>81</v>
      </c>
      <c r="AW136" s="12" t="s">
        <v>31</v>
      </c>
      <c r="AX136" s="12" t="s">
        <v>74</v>
      </c>
      <c r="AY136" s="219" t="s">
        <v>144</v>
      </c>
    </row>
    <row r="137" spans="2:51" s="13" customFormat="1" ht="11.25">
      <c r="B137" s="220"/>
      <c r="C137" s="221"/>
      <c r="D137" s="211" t="s">
        <v>153</v>
      </c>
      <c r="E137" s="222" t="s">
        <v>1</v>
      </c>
      <c r="F137" s="223" t="s">
        <v>538</v>
      </c>
      <c r="G137" s="221"/>
      <c r="H137" s="224">
        <v>72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153</v>
      </c>
      <c r="AU137" s="230" t="s">
        <v>83</v>
      </c>
      <c r="AV137" s="13" t="s">
        <v>83</v>
      </c>
      <c r="AW137" s="13" t="s">
        <v>31</v>
      </c>
      <c r="AX137" s="13" t="s">
        <v>74</v>
      </c>
      <c r="AY137" s="230" t="s">
        <v>144</v>
      </c>
    </row>
    <row r="138" spans="2:51" s="14" customFormat="1" ht="11.25">
      <c r="B138" s="231"/>
      <c r="C138" s="232"/>
      <c r="D138" s="211" t="s">
        <v>153</v>
      </c>
      <c r="E138" s="233" t="s">
        <v>1</v>
      </c>
      <c r="F138" s="234" t="s">
        <v>158</v>
      </c>
      <c r="G138" s="232"/>
      <c r="H138" s="235">
        <v>72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153</v>
      </c>
      <c r="AU138" s="241" t="s">
        <v>83</v>
      </c>
      <c r="AV138" s="14" t="s">
        <v>151</v>
      </c>
      <c r="AW138" s="14" t="s">
        <v>31</v>
      </c>
      <c r="AX138" s="14" t="s">
        <v>81</v>
      </c>
      <c r="AY138" s="241" t="s">
        <v>144</v>
      </c>
    </row>
    <row r="139" spans="2:65" s="1" customFormat="1" ht="16.5" customHeight="1">
      <c r="B139" s="34"/>
      <c r="C139" s="196" t="s">
        <v>151</v>
      </c>
      <c r="D139" s="196" t="s">
        <v>146</v>
      </c>
      <c r="E139" s="197" t="s">
        <v>539</v>
      </c>
      <c r="F139" s="198" t="s">
        <v>540</v>
      </c>
      <c r="G139" s="199" t="s">
        <v>149</v>
      </c>
      <c r="H139" s="200">
        <v>72</v>
      </c>
      <c r="I139" s="201"/>
      <c r="J139" s="202">
        <f>ROUND(I139*H139,2)</f>
        <v>0</v>
      </c>
      <c r="K139" s="198" t="s">
        <v>150</v>
      </c>
      <c r="L139" s="38"/>
      <c r="M139" s="203" t="s">
        <v>1</v>
      </c>
      <c r="N139" s="204" t="s">
        <v>39</v>
      </c>
      <c r="O139" s="66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AR139" s="207" t="s">
        <v>151</v>
      </c>
      <c r="AT139" s="207" t="s">
        <v>146</v>
      </c>
      <c r="AU139" s="207" t="s">
        <v>83</v>
      </c>
      <c r="AY139" s="17" t="s">
        <v>144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7" t="s">
        <v>81</v>
      </c>
      <c r="BK139" s="208">
        <f>ROUND(I139*H139,2)</f>
        <v>0</v>
      </c>
      <c r="BL139" s="17" t="s">
        <v>151</v>
      </c>
      <c r="BM139" s="207" t="s">
        <v>541</v>
      </c>
    </row>
    <row r="140" spans="2:51" s="12" customFormat="1" ht="11.25">
      <c r="B140" s="209"/>
      <c r="C140" s="210"/>
      <c r="D140" s="211" t="s">
        <v>153</v>
      </c>
      <c r="E140" s="212" t="s">
        <v>1</v>
      </c>
      <c r="F140" s="213" t="s">
        <v>542</v>
      </c>
      <c r="G140" s="210"/>
      <c r="H140" s="212" t="s">
        <v>1</v>
      </c>
      <c r="I140" s="214"/>
      <c r="J140" s="210"/>
      <c r="K140" s="210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153</v>
      </c>
      <c r="AU140" s="219" t="s">
        <v>83</v>
      </c>
      <c r="AV140" s="12" t="s">
        <v>81</v>
      </c>
      <c r="AW140" s="12" t="s">
        <v>31</v>
      </c>
      <c r="AX140" s="12" t="s">
        <v>74</v>
      </c>
      <c r="AY140" s="219" t="s">
        <v>144</v>
      </c>
    </row>
    <row r="141" spans="2:51" s="13" customFormat="1" ht="11.25">
      <c r="B141" s="220"/>
      <c r="C141" s="221"/>
      <c r="D141" s="211" t="s">
        <v>153</v>
      </c>
      <c r="E141" s="222" t="s">
        <v>1</v>
      </c>
      <c r="F141" s="223" t="s">
        <v>538</v>
      </c>
      <c r="G141" s="221"/>
      <c r="H141" s="224">
        <v>72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153</v>
      </c>
      <c r="AU141" s="230" t="s">
        <v>83</v>
      </c>
      <c r="AV141" s="13" t="s">
        <v>83</v>
      </c>
      <c r="AW141" s="13" t="s">
        <v>31</v>
      </c>
      <c r="AX141" s="13" t="s">
        <v>74</v>
      </c>
      <c r="AY141" s="230" t="s">
        <v>144</v>
      </c>
    </row>
    <row r="142" spans="2:51" s="14" customFormat="1" ht="11.25">
      <c r="B142" s="231"/>
      <c r="C142" s="232"/>
      <c r="D142" s="211" t="s">
        <v>153</v>
      </c>
      <c r="E142" s="233" t="s">
        <v>1</v>
      </c>
      <c r="F142" s="234" t="s">
        <v>158</v>
      </c>
      <c r="G142" s="232"/>
      <c r="H142" s="235">
        <v>72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153</v>
      </c>
      <c r="AU142" s="241" t="s">
        <v>83</v>
      </c>
      <c r="AV142" s="14" t="s">
        <v>151</v>
      </c>
      <c r="AW142" s="14" t="s">
        <v>31</v>
      </c>
      <c r="AX142" s="14" t="s">
        <v>81</v>
      </c>
      <c r="AY142" s="241" t="s">
        <v>144</v>
      </c>
    </row>
    <row r="143" spans="2:63" s="11" customFormat="1" ht="22.9" customHeight="1">
      <c r="B143" s="180"/>
      <c r="C143" s="181"/>
      <c r="D143" s="182" t="s">
        <v>73</v>
      </c>
      <c r="E143" s="194" t="s">
        <v>351</v>
      </c>
      <c r="F143" s="194" t="s">
        <v>543</v>
      </c>
      <c r="G143" s="181"/>
      <c r="H143" s="181"/>
      <c r="I143" s="184"/>
      <c r="J143" s="195">
        <f>BK143</f>
        <v>0</v>
      </c>
      <c r="K143" s="181"/>
      <c r="L143" s="186"/>
      <c r="M143" s="187"/>
      <c r="N143" s="188"/>
      <c r="O143" s="188"/>
      <c r="P143" s="189">
        <f>SUM(P144:P157)</f>
        <v>0</v>
      </c>
      <c r="Q143" s="188"/>
      <c r="R143" s="189">
        <f>SUM(R144:R157)</f>
        <v>0.0036000000000000003</v>
      </c>
      <c r="S143" s="188"/>
      <c r="T143" s="190">
        <f>SUM(T144:T157)</f>
        <v>0</v>
      </c>
      <c r="AR143" s="191" t="s">
        <v>81</v>
      </c>
      <c r="AT143" s="192" t="s">
        <v>73</v>
      </c>
      <c r="AU143" s="192" t="s">
        <v>81</v>
      </c>
      <c r="AY143" s="191" t="s">
        <v>144</v>
      </c>
      <c r="BK143" s="193">
        <f>SUM(BK144:BK157)</f>
        <v>0</v>
      </c>
    </row>
    <row r="144" spans="2:65" s="1" customFormat="1" ht="16.5" customHeight="1">
      <c r="B144" s="34"/>
      <c r="C144" s="196" t="s">
        <v>175</v>
      </c>
      <c r="D144" s="196" t="s">
        <v>146</v>
      </c>
      <c r="E144" s="197" t="s">
        <v>544</v>
      </c>
      <c r="F144" s="198" t="s">
        <v>545</v>
      </c>
      <c r="G144" s="199" t="s">
        <v>261</v>
      </c>
      <c r="H144" s="200">
        <v>10.8</v>
      </c>
      <c r="I144" s="201"/>
      <c r="J144" s="202">
        <f>ROUND(I144*H144,2)</f>
        <v>0</v>
      </c>
      <c r="K144" s="198" t="s">
        <v>150</v>
      </c>
      <c r="L144" s="38"/>
      <c r="M144" s="203" t="s">
        <v>1</v>
      </c>
      <c r="N144" s="204" t="s">
        <v>39</v>
      </c>
      <c r="O144" s="66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AR144" s="207" t="s">
        <v>151</v>
      </c>
      <c r="AT144" s="207" t="s">
        <v>146</v>
      </c>
      <c r="AU144" s="207" t="s">
        <v>83</v>
      </c>
      <c r="AY144" s="17" t="s">
        <v>144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7" t="s">
        <v>81</v>
      </c>
      <c r="BK144" s="208">
        <f>ROUND(I144*H144,2)</f>
        <v>0</v>
      </c>
      <c r="BL144" s="17" t="s">
        <v>151</v>
      </c>
      <c r="BM144" s="207" t="s">
        <v>546</v>
      </c>
    </row>
    <row r="145" spans="2:51" s="12" customFormat="1" ht="11.25">
      <c r="B145" s="209"/>
      <c r="C145" s="210"/>
      <c r="D145" s="211" t="s">
        <v>153</v>
      </c>
      <c r="E145" s="212" t="s">
        <v>1</v>
      </c>
      <c r="F145" s="213" t="s">
        <v>547</v>
      </c>
      <c r="G145" s="210"/>
      <c r="H145" s="212" t="s">
        <v>1</v>
      </c>
      <c r="I145" s="214"/>
      <c r="J145" s="210"/>
      <c r="K145" s="210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153</v>
      </c>
      <c r="AU145" s="219" t="s">
        <v>83</v>
      </c>
      <c r="AV145" s="12" t="s">
        <v>81</v>
      </c>
      <c r="AW145" s="12" t="s">
        <v>31</v>
      </c>
      <c r="AX145" s="12" t="s">
        <v>74</v>
      </c>
      <c r="AY145" s="219" t="s">
        <v>144</v>
      </c>
    </row>
    <row r="146" spans="2:51" s="13" customFormat="1" ht="11.25">
      <c r="B146" s="220"/>
      <c r="C146" s="221"/>
      <c r="D146" s="211" t="s">
        <v>153</v>
      </c>
      <c r="E146" s="222" t="s">
        <v>1</v>
      </c>
      <c r="F146" s="223" t="s">
        <v>548</v>
      </c>
      <c r="G146" s="221"/>
      <c r="H146" s="224">
        <v>10.8</v>
      </c>
      <c r="I146" s="225"/>
      <c r="J146" s="221"/>
      <c r="K146" s="221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153</v>
      </c>
      <c r="AU146" s="230" t="s">
        <v>83</v>
      </c>
      <c r="AV146" s="13" t="s">
        <v>83</v>
      </c>
      <c r="AW146" s="13" t="s">
        <v>31</v>
      </c>
      <c r="AX146" s="13" t="s">
        <v>74</v>
      </c>
      <c r="AY146" s="230" t="s">
        <v>144</v>
      </c>
    </row>
    <row r="147" spans="2:51" s="14" customFormat="1" ht="11.25">
      <c r="B147" s="231"/>
      <c r="C147" s="232"/>
      <c r="D147" s="211" t="s">
        <v>153</v>
      </c>
      <c r="E147" s="233" t="s">
        <v>1</v>
      </c>
      <c r="F147" s="234" t="s">
        <v>158</v>
      </c>
      <c r="G147" s="232"/>
      <c r="H147" s="235">
        <v>10.8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153</v>
      </c>
      <c r="AU147" s="241" t="s">
        <v>83</v>
      </c>
      <c r="AV147" s="14" t="s">
        <v>151</v>
      </c>
      <c r="AW147" s="14" t="s">
        <v>31</v>
      </c>
      <c r="AX147" s="14" t="s">
        <v>81</v>
      </c>
      <c r="AY147" s="241" t="s">
        <v>144</v>
      </c>
    </row>
    <row r="148" spans="2:65" s="1" customFormat="1" ht="24" customHeight="1">
      <c r="B148" s="34"/>
      <c r="C148" s="196" t="s">
        <v>182</v>
      </c>
      <c r="D148" s="196" t="s">
        <v>146</v>
      </c>
      <c r="E148" s="197" t="s">
        <v>549</v>
      </c>
      <c r="F148" s="198" t="s">
        <v>550</v>
      </c>
      <c r="G148" s="199" t="s">
        <v>149</v>
      </c>
      <c r="H148" s="200">
        <v>72</v>
      </c>
      <c r="I148" s="201"/>
      <c r="J148" s="202">
        <f>ROUND(I148*H148,2)</f>
        <v>0</v>
      </c>
      <c r="K148" s="198" t="s">
        <v>150</v>
      </c>
      <c r="L148" s="38"/>
      <c r="M148" s="203" t="s">
        <v>1</v>
      </c>
      <c r="N148" s="204" t="s">
        <v>39</v>
      </c>
      <c r="O148" s="66"/>
      <c r="P148" s="205">
        <f>O148*H148</f>
        <v>0</v>
      </c>
      <c r="Q148" s="205">
        <v>0</v>
      </c>
      <c r="R148" s="205">
        <f>Q148*H148</f>
        <v>0</v>
      </c>
      <c r="S148" s="205">
        <v>0</v>
      </c>
      <c r="T148" s="206">
        <f>S148*H148</f>
        <v>0</v>
      </c>
      <c r="AR148" s="207" t="s">
        <v>151</v>
      </c>
      <c r="AT148" s="207" t="s">
        <v>146</v>
      </c>
      <c r="AU148" s="207" t="s">
        <v>83</v>
      </c>
      <c r="AY148" s="17" t="s">
        <v>144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17" t="s">
        <v>81</v>
      </c>
      <c r="BK148" s="208">
        <f>ROUND(I148*H148,2)</f>
        <v>0</v>
      </c>
      <c r="BL148" s="17" t="s">
        <v>151</v>
      </c>
      <c r="BM148" s="207" t="s">
        <v>551</v>
      </c>
    </row>
    <row r="149" spans="2:51" s="12" customFormat="1" ht="11.25">
      <c r="B149" s="209"/>
      <c r="C149" s="210"/>
      <c r="D149" s="211" t="s">
        <v>153</v>
      </c>
      <c r="E149" s="212" t="s">
        <v>1</v>
      </c>
      <c r="F149" s="213" t="s">
        <v>552</v>
      </c>
      <c r="G149" s="210"/>
      <c r="H149" s="212" t="s">
        <v>1</v>
      </c>
      <c r="I149" s="214"/>
      <c r="J149" s="210"/>
      <c r="K149" s="210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153</v>
      </c>
      <c r="AU149" s="219" t="s">
        <v>83</v>
      </c>
      <c r="AV149" s="12" t="s">
        <v>81</v>
      </c>
      <c r="AW149" s="12" t="s">
        <v>31</v>
      </c>
      <c r="AX149" s="12" t="s">
        <v>74</v>
      </c>
      <c r="AY149" s="219" t="s">
        <v>144</v>
      </c>
    </row>
    <row r="150" spans="2:51" s="12" customFormat="1" ht="11.25">
      <c r="B150" s="209"/>
      <c r="C150" s="210"/>
      <c r="D150" s="211" t="s">
        <v>153</v>
      </c>
      <c r="E150" s="212" t="s">
        <v>1</v>
      </c>
      <c r="F150" s="213" t="s">
        <v>537</v>
      </c>
      <c r="G150" s="210"/>
      <c r="H150" s="212" t="s">
        <v>1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153</v>
      </c>
      <c r="AU150" s="219" t="s">
        <v>83</v>
      </c>
      <c r="AV150" s="12" t="s">
        <v>81</v>
      </c>
      <c r="AW150" s="12" t="s">
        <v>31</v>
      </c>
      <c r="AX150" s="12" t="s">
        <v>74</v>
      </c>
      <c r="AY150" s="219" t="s">
        <v>144</v>
      </c>
    </row>
    <row r="151" spans="2:51" s="13" customFormat="1" ht="11.25">
      <c r="B151" s="220"/>
      <c r="C151" s="221"/>
      <c r="D151" s="211" t="s">
        <v>153</v>
      </c>
      <c r="E151" s="222" t="s">
        <v>1</v>
      </c>
      <c r="F151" s="223" t="s">
        <v>538</v>
      </c>
      <c r="G151" s="221"/>
      <c r="H151" s="224">
        <v>72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153</v>
      </c>
      <c r="AU151" s="230" t="s">
        <v>83</v>
      </c>
      <c r="AV151" s="13" t="s">
        <v>83</v>
      </c>
      <c r="AW151" s="13" t="s">
        <v>31</v>
      </c>
      <c r="AX151" s="13" t="s">
        <v>74</v>
      </c>
      <c r="AY151" s="230" t="s">
        <v>144</v>
      </c>
    </row>
    <row r="152" spans="2:51" s="14" customFormat="1" ht="11.25">
      <c r="B152" s="231"/>
      <c r="C152" s="232"/>
      <c r="D152" s="211" t="s">
        <v>153</v>
      </c>
      <c r="E152" s="233" t="s">
        <v>1</v>
      </c>
      <c r="F152" s="234" t="s">
        <v>158</v>
      </c>
      <c r="G152" s="232"/>
      <c r="H152" s="235">
        <v>72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153</v>
      </c>
      <c r="AU152" s="241" t="s">
        <v>83</v>
      </c>
      <c r="AV152" s="14" t="s">
        <v>151</v>
      </c>
      <c r="AW152" s="14" t="s">
        <v>31</v>
      </c>
      <c r="AX152" s="14" t="s">
        <v>81</v>
      </c>
      <c r="AY152" s="241" t="s">
        <v>144</v>
      </c>
    </row>
    <row r="153" spans="2:65" s="1" customFormat="1" ht="16.5" customHeight="1">
      <c r="B153" s="34"/>
      <c r="C153" s="245" t="s">
        <v>187</v>
      </c>
      <c r="D153" s="245" t="s">
        <v>305</v>
      </c>
      <c r="E153" s="246" t="s">
        <v>553</v>
      </c>
      <c r="F153" s="247" t="s">
        <v>554</v>
      </c>
      <c r="G153" s="248" t="s">
        <v>555</v>
      </c>
      <c r="H153" s="249">
        <v>3.6</v>
      </c>
      <c r="I153" s="250"/>
      <c r="J153" s="251">
        <f>ROUND(I153*H153,2)</f>
        <v>0</v>
      </c>
      <c r="K153" s="247" t="s">
        <v>150</v>
      </c>
      <c r="L153" s="252"/>
      <c r="M153" s="253" t="s">
        <v>1</v>
      </c>
      <c r="N153" s="254" t="s">
        <v>39</v>
      </c>
      <c r="O153" s="66"/>
      <c r="P153" s="205">
        <f>O153*H153</f>
        <v>0</v>
      </c>
      <c r="Q153" s="205">
        <v>0.001</v>
      </c>
      <c r="R153" s="205">
        <f>Q153*H153</f>
        <v>0.0036000000000000003</v>
      </c>
      <c r="S153" s="205">
        <v>0</v>
      </c>
      <c r="T153" s="206">
        <f>S153*H153</f>
        <v>0</v>
      </c>
      <c r="AR153" s="207" t="s">
        <v>194</v>
      </c>
      <c r="AT153" s="207" t="s">
        <v>305</v>
      </c>
      <c r="AU153" s="207" t="s">
        <v>83</v>
      </c>
      <c r="AY153" s="17" t="s">
        <v>144</v>
      </c>
      <c r="BE153" s="208">
        <f>IF(N153="základní",J153,0)</f>
        <v>0</v>
      </c>
      <c r="BF153" s="208">
        <f>IF(N153="snížená",J153,0)</f>
        <v>0</v>
      </c>
      <c r="BG153" s="208">
        <f>IF(N153="zákl. přenesená",J153,0)</f>
        <v>0</v>
      </c>
      <c r="BH153" s="208">
        <f>IF(N153="sníž. přenesená",J153,0)</f>
        <v>0</v>
      </c>
      <c r="BI153" s="208">
        <f>IF(N153="nulová",J153,0)</f>
        <v>0</v>
      </c>
      <c r="BJ153" s="17" t="s">
        <v>81</v>
      </c>
      <c r="BK153" s="208">
        <f>ROUND(I153*H153,2)</f>
        <v>0</v>
      </c>
      <c r="BL153" s="17" t="s">
        <v>151</v>
      </c>
      <c r="BM153" s="207" t="s">
        <v>556</v>
      </c>
    </row>
    <row r="154" spans="2:51" s="12" customFormat="1" ht="11.25">
      <c r="B154" s="209"/>
      <c r="C154" s="210"/>
      <c r="D154" s="211" t="s">
        <v>153</v>
      </c>
      <c r="E154" s="212" t="s">
        <v>1</v>
      </c>
      <c r="F154" s="213" t="s">
        <v>552</v>
      </c>
      <c r="G154" s="210"/>
      <c r="H154" s="212" t="s">
        <v>1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153</v>
      </c>
      <c r="AU154" s="219" t="s">
        <v>83</v>
      </c>
      <c r="AV154" s="12" t="s">
        <v>81</v>
      </c>
      <c r="AW154" s="12" t="s">
        <v>31</v>
      </c>
      <c r="AX154" s="12" t="s">
        <v>74</v>
      </c>
      <c r="AY154" s="219" t="s">
        <v>144</v>
      </c>
    </row>
    <row r="155" spans="2:51" s="12" customFormat="1" ht="11.25">
      <c r="B155" s="209"/>
      <c r="C155" s="210"/>
      <c r="D155" s="211" t="s">
        <v>153</v>
      </c>
      <c r="E155" s="212" t="s">
        <v>1</v>
      </c>
      <c r="F155" s="213" t="s">
        <v>537</v>
      </c>
      <c r="G155" s="210"/>
      <c r="H155" s="212" t="s">
        <v>1</v>
      </c>
      <c r="I155" s="214"/>
      <c r="J155" s="210"/>
      <c r="K155" s="210"/>
      <c r="L155" s="215"/>
      <c r="M155" s="216"/>
      <c r="N155" s="217"/>
      <c r="O155" s="217"/>
      <c r="P155" s="217"/>
      <c r="Q155" s="217"/>
      <c r="R155" s="217"/>
      <c r="S155" s="217"/>
      <c r="T155" s="218"/>
      <c r="AT155" s="219" t="s">
        <v>153</v>
      </c>
      <c r="AU155" s="219" t="s">
        <v>83</v>
      </c>
      <c r="AV155" s="12" t="s">
        <v>81</v>
      </c>
      <c r="AW155" s="12" t="s">
        <v>31</v>
      </c>
      <c r="AX155" s="12" t="s">
        <v>74</v>
      </c>
      <c r="AY155" s="219" t="s">
        <v>144</v>
      </c>
    </row>
    <row r="156" spans="2:51" s="13" customFormat="1" ht="11.25">
      <c r="B156" s="220"/>
      <c r="C156" s="221"/>
      <c r="D156" s="211" t="s">
        <v>153</v>
      </c>
      <c r="E156" s="222" t="s">
        <v>1</v>
      </c>
      <c r="F156" s="223" t="s">
        <v>557</v>
      </c>
      <c r="G156" s="221"/>
      <c r="H156" s="224">
        <v>3.6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153</v>
      </c>
      <c r="AU156" s="230" t="s">
        <v>83</v>
      </c>
      <c r="AV156" s="13" t="s">
        <v>83</v>
      </c>
      <c r="AW156" s="13" t="s">
        <v>31</v>
      </c>
      <c r="AX156" s="13" t="s">
        <v>74</v>
      </c>
      <c r="AY156" s="230" t="s">
        <v>144</v>
      </c>
    </row>
    <row r="157" spans="2:51" s="14" customFormat="1" ht="11.25">
      <c r="B157" s="231"/>
      <c r="C157" s="232"/>
      <c r="D157" s="211" t="s">
        <v>153</v>
      </c>
      <c r="E157" s="233" t="s">
        <v>1</v>
      </c>
      <c r="F157" s="234" t="s">
        <v>158</v>
      </c>
      <c r="G157" s="232"/>
      <c r="H157" s="235">
        <v>3.6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153</v>
      </c>
      <c r="AU157" s="241" t="s">
        <v>83</v>
      </c>
      <c r="AV157" s="14" t="s">
        <v>151</v>
      </c>
      <c r="AW157" s="14" t="s">
        <v>31</v>
      </c>
      <c r="AX157" s="14" t="s">
        <v>81</v>
      </c>
      <c r="AY157" s="241" t="s">
        <v>144</v>
      </c>
    </row>
    <row r="158" spans="2:63" s="11" customFormat="1" ht="22.9" customHeight="1">
      <c r="B158" s="180"/>
      <c r="C158" s="181"/>
      <c r="D158" s="182" t="s">
        <v>73</v>
      </c>
      <c r="E158" s="194" t="s">
        <v>488</v>
      </c>
      <c r="F158" s="194" t="s">
        <v>489</v>
      </c>
      <c r="G158" s="181"/>
      <c r="H158" s="181"/>
      <c r="I158" s="184"/>
      <c r="J158" s="195">
        <f>BK158</f>
        <v>0</v>
      </c>
      <c r="K158" s="181"/>
      <c r="L158" s="186"/>
      <c r="M158" s="187"/>
      <c r="N158" s="188"/>
      <c r="O158" s="188"/>
      <c r="P158" s="189">
        <f>P159</f>
        <v>0</v>
      </c>
      <c r="Q158" s="188"/>
      <c r="R158" s="189">
        <f>R159</f>
        <v>0</v>
      </c>
      <c r="S158" s="188"/>
      <c r="T158" s="190">
        <f>T159</f>
        <v>0</v>
      </c>
      <c r="AR158" s="191" t="s">
        <v>81</v>
      </c>
      <c r="AT158" s="192" t="s">
        <v>73</v>
      </c>
      <c r="AU158" s="192" t="s">
        <v>81</v>
      </c>
      <c r="AY158" s="191" t="s">
        <v>144</v>
      </c>
      <c r="BK158" s="193">
        <f>BK159</f>
        <v>0</v>
      </c>
    </row>
    <row r="159" spans="2:65" s="1" customFormat="1" ht="24" customHeight="1">
      <c r="B159" s="34"/>
      <c r="C159" s="196" t="s">
        <v>194</v>
      </c>
      <c r="D159" s="196" t="s">
        <v>146</v>
      </c>
      <c r="E159" s="197" t="s">
        <v>558</v>
      </c>
      <c r="F159" s="198" t="s">
        <v>559</v>
      </c>
      <c r="G159" s="199" t="s">
        <v>211</v>
      </c>
      <c r="H159" s="200">
        <v>0.004</v>
      </c>
      <c r="I159" s="201"/>
      <c r="J159" s="202">
        <f>ROUND(I159*H159,2)</f>
        <v>0</v>
      </c>
      <c r="K159" s="198" t="s">
        <v>560</v>
      </c>
      <c r="L159" s="38"/>
      <c r="M159" s="266" t="s">
        <v>1</v>
      </c>
      <c r="N159" s="267" t="s">
        <v>39</v>
      </c>
      <c r="O159" s="268"/>
      <c r="P159" s="269">
        <f>O159*H159</f>
        <v>0</v>
      </c>
      <c r="Q159" s="269">
        <v>0</v>
      </c>
      <c r="R159" s="269">
        <f>Q159*H159</f>
        <v>0</v>
      </c>
      <c r="S159" s="269">
        <v>0</v>
      </c>
      <c r="T159" s="270">
        <f>S159*H159</f>
        <v>0</v>
      </c>
      <c r="AR159" s="207" t="s">
        <v>151</v>
      </c>
      <c r="AT159" s="207" t="s">
        <v>146</v>
      </c>
      <c r="AU159" s="207" t="s">
        <v>83</v>
      </c>
      <c r="AY159" s="17" t="s">
        <v>144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7" t="s">
        <v>81</v>
      </c>
      <c r="BK159" s="208">
        <f>ROUND(I159*H159,2)</f>
        <v>0</v>
      </c>
      <c r="BL159" s="17" t="s">
        <v>151</v>
      </c>
      <c r="BM159" s="207" t="s">
        <v>561</v>
      </c>
    </row>
    <row r="160" spans="2:12" s="1" customFormat="1" ht="6.95" customHeight="1">
      <c r="B160" s="49"/>
      <c r="C160" s="50"/>
      <c r="D160" s="50"/>
      <c r="E160" s="50"/>
      <c r="F160" s="50"/>
      <c r="G160" s="50"/>
      <c r="H160" s="50"/>
      <c r="I160" s="148"/>
      <c r="J160" s="50"/>
      <c r="K160" s="50"/>
      <c r="L160" s="38"/>
    </row>
  </sheetData>
  <sheetProtection algorithmName="SHA-512" hashValue="xC0gct8SnIIsfdJpI0Y4KNUspxXfJW0qEWIbZskGTqG0GbR0YMCR3Q5gLeL1ANPtOUUSSwraTmTxJZIR7V8YXg==" saltValue="eZGD0ESt2DpGJLGcNs0Gm7p4fioHtjr+f4jDnI9nzJlBHrDtkP/XBO15J9OW7jc/O+k8UPWuWDRkhVf+u2bf4A==" spinCount="100000" sheet="1" objects="1" scenarios="1" formatColumns="0" formatRows="0" autoFilter="0"/>
  <autoFilter ref="C123:K159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5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1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111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0"/>
      <c r="AT3" s="17" t="s">
        <v>83</v>
      </c>
    </row>
    <row r="4" spans="2:46" ht="24.95" customHeight="1">
      <c r="B4" s="20"/>
      <c r="D4" s="114" t="s">
        <v>115</v>
      </c>
      <c r="L4" s="20"/>
      <c r="M4" s="11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16" t="s">
        <v>16</v>
      </c>
      <c r="L6" s="20"/>
    </row>
    <row r="7" spans="2:12" ht="16.5" customHeight="1">
      <c r="B7" s="20"/>
      <c r="E7" s="319" t="str">
        <f>'Rekapitulace stavby'!K6</f>
        <v>Rekonstrukce stávajícího chodníku na ul. Hrabenovská, Šumperk</v>
      </c>
      <c r="F7" s="320"/>
      <c r="G7" s="320"/>
      <c r="H7" s="320"/>
      <c r="L7" s="20"/>
    </row>
    <row r="8" spans="2:12" s="1" customFormat="1" ht="12" customHeight="1">
      <c r="B8" s="38"/>
      <c r="D8" s="116" t="s">
        <v>116</v>
      </c>
      <c r="I8" s="117"/>
      <c r="L8" s="38"/>
    </row>
    <row r="9" spans="2:12" s="1" customFormat="1" ht="36.95" customHeight="1">
      <c r="B9" s="38"/>
      <c r="E9" s="322" t="s">
        <v>562</v>
      </c>
      <c r="F9" s="321"/>
      <c r="G9" s="321"/>
      <c r="H9" s="321"/>
      <c r="I9" s="117"/>
      <c r="L9" s="38"/>
    </row>
    <row r="10" spans="2:12" s="1" customFormat="1" ht="11.25">
      <c r="B10" s="38"/>
      <c r="I10" s="117"/>
      <c r="L10" s="38"/>
    </row>
    <row r="11" spans="2:12" s="1" customFormat="1" ht="12" customHeight="1">
      <c r="B11" s="38"/>
      <c r="D11" s="116" t="s">
        <v>18</v>
      </c>
      <c r="F11" s="105" t="s">
        <v>1</v>
      </c>
      <c r="I11" s="118" t="s">
        <v>19</v>
      </c>
      <c r="J11" s="105" t="s">
        <v>1</v>
      </c>
      <c r="L11" s="38"/>
    </row>
    <row r="12" spans="2:12" s="1" customFormat="1" ht="12" customHeight="1">
      <c r="B12" s="38"/>
      <c r="D12" s="116" t="s">
        <v>20</v>
      </c>
      <c r="F12" s="105" t="s">
        <v>21</v>
      </c>
      <c r="I12" s="118" t="s">
        <v>22</v>
      </c>
      <c r="J12" s="119" t="str">
        <f>'Rekapitulace stavby'!AN8</f>
        <v>16. 4. 2022</v>
      </c>
      <c r="L12" s="38"/>
    </row>
    <row r="13" spans="2:12" s="1" customFormat="1" ht="10.9" customHeight="1">
      <c r="B13" s="38"/>
      <c r="I13" s="117"/>
      <c r="L13" s="38"/>
    </row>
    <row r="14" spans="2:12" s="1" customFormat="1" ht="12" customHeight="1">
      <c r="B14" s="38"/>
      <c r="D14" s="116" t="s">
        <v>24</v>
      </c>
      <c r="I14" s="118" t="s">
        <v>25</v>
      </c>
      <c r="J14" s="105" t="str">
        <f>IF('Rekapitulace stavby'!AN10="","",'Rekapitulace stavby'!AN10)</f>
        <v/>
      </c>
      <c r="L14" s="38"/>
    </row>
    <row r="15" spans="2:12" s="1" customFormat="1" ht="18" customHeight="1">
      <c r="B15" s="38"/>
      <c r="E15" s="105" t="str">
        <f>IF('Rekapitulace stavby'!E11="","",'Rekapitulace stavby'!E11)</f>
        <v xml:space="preserve"> </v>
      </c>
      <c r="I15" s="118" t="s">
        <v>27</v>
      </c>
      <c r="J15" s="105" t="str">
        <f>IF('Rekapitulace stavby'!AN11="","",'Rekapitulace stavby'!AN11)</f>
        <v/>
      </c>
      <c r="L15" s="38"/>
    </row>
    <row r="16" spans="2:12" s="1" customFormat="1" ht="6.95" customHeight="1">
      <c r="B16" s="38"/>
      <c r="I16" s="117"/>
      <c r="L16" s="38"/>
    </row>
    <row r="17" spans="2:12" s="1" customFormat="1" ht="12" customHeight="1">
      <c r="B17" s="38"/>
      <c r="D17" s="116" t="s">
        <v>28</v>
      </c>
      <c r="I17" s="118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3" t="str">
        <f>'Rekapitulace stavby'!E14</f>
        <v>Vyplň údaj</v>
      </c>
      <c r="F18" s="324"/>
      <c r="G18" s="324"/>
      <c r="H18" s="324"/>
      <c r="I18" s="118" t="s">
        <v>27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7"/>
      <c r="L19" s="38"/>
    </row>
    <row r="20" spans="2:12" s="1" customFormat="1" ht="12" customHeight="1">
      <c r="B20" s="38"/>
      <c r="D20" s="116" t="s">
        <v>30</v>
      </c>
      <c r="I20" s="118" t="s">
        <v>25</v>
      </c>
      <c r="J20" s="105" t="str">
        <f>IF('Rekapitulace stavby'!AN16="","",'Rekapitulace stavby'!AN16)</f>
        <v/>
      </c>
      <c r="L20" s="38"/>
    </row>
    <row r="21" spans="2:12" s="1" customFormat="1" ht="18" customHeight="1">
      <c r="B21" s="38"/>
      <c r="E21" s="105" t="str">
        <f>IF('Rekapitulace stavby'!E17="","",'Rekapitulace stavby'!E17)</f>
        <v xml:space="preserve"> </v>
      </c>
      <c r="I21" s="118" t="s">
        <v>27</v>
      </c>
      <c r="J21" s="105" t="str">
        <f>IF('Rekapitulace stavby'!AN17="","",'Rekapitulace stavby'!AN17)</f>
        <v/>
      </c>
      <c r="L21" s="38"/>
    </row>
    <row r="22" spans="2:12" s="1" customFormat="1" ht="6.95" customHeight="1">
      <c r="B22" s="38"/>
      <c r="I22" s="117"/>
      <c r="L22" s="38"/>
    </row>
    <row r="23" spans="2:12" s="1" customFormat="1" ht="12" customHeight="1">
      <c r="B23" s="38"/>
      <c r="D23" s="116" t="s">
        <v>32</v>
      </c>
      <c r="I23" s="118" t="s">
        <v>25</v>
      </c>
      <c r="J23" s="105" t="str">
        <f>IF('Rekapitulace stavby'!AN19="","",'Rekapitulace stavby'!AN19)</f>
        <v/>
      </c>
      <c r="L23" s="38"/>
    </row>
    <row r="24" spans="2:12" s="1" customFormat="1" ht="18" customHeight="1">
      <c r="B24" s="38"/>
      <c r="E24" s="105" t="str">
        <f>IF('Rekapitulace stavby'!E20="","",'Rekapitulace stavby'!E20)</f>
        <v xml:space="preserve"> </v>
      </c>
      <c r="I24" s="118" t="s">
        <v>27</v>
      </c>
      <c r="J24" s="105" t="str">
        <f>IF('Rekapitulace stavby'!AN20="","",'Rekapitulace stavby'!AN20)</f>
        <v/>
      </c>
      <c r="L24" s="38"/>
    </row>
    <row r="25" spans="2:12" s="1" customFormat="1" ht="6.95" customHeight="1">
      <c r="B25" s="38"/>
      <c r="I25" s="117"/>
      <c r="L25" s="38"/>
    </row>
    <row r="26" spans="2:12" s="1" customFormat="1" ht="12" customHeight="1">
      <c r="B26" s="38"/>
      <c r="D26" s="116" t="s">
        <v>33</v>
      </c>
      <c r="I26" s="117"/>
      <c r="L26" s="38"/>
    </row>
    <row r="27" spans="2:12" s="7" customFormat="1" ht="16.5" customHeight="1">
      <c r="B27" s="120"/>
      <c r="E27" s="325" t="s">
        <v>1</v>
      </c>
      <c r="F27" s="325"/>
      <c r="G27" s="325"/>
      <c r="H27" s="325"/>
      <c r="I27" s="121"/>
      <c r="L27" s="120"/>
    </row>
    <row r="28" spans="2:12" s="1" customFormat="1" ht="6.95" customHeight="1">
      <c r="B28" s="38"/>
      <c r="I28" s="117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22"/>
      <c r="J29" s="62"/>
      <c r="K29" s="62"/>
      <c r="L29" s="38"/>
    </row>
    <row r="30" spans="2:12" s="1" customFormat="1" ht="25.35" customHeight="1">
      <c r="B30" s="38"/>
      <c r="D30" s="123" t="s">
        <v>34</v>
      </c>
      <c r="I30" s="117"/>
      <c r="J30" s="124">
        <f>ROUND(J118,2)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22"/>
      <c r="J31" s="62"/>
      <c r="K31" s="62"/>
      <c r="L31" s="38"/>
    </row>
    <row r="32" spans="2:12" s="1" customFormat="1" ht="14.45" customHeight="1">
      <c r="B32" s="38"/>
      <c r="F32" s="125" t="s">
        <v>36</v>
      </c>
      <c r="I32" s="126" t="s">
        <v>35</v>
      </c>
      <c r="J32" s="125" t="s">
        <v>37</v>
      </c>
      <c r="L32" s="38"/>
    </row>
    <row r="33" spans="2:12" s="1" customFormat="1" ht="14.45" customHeight="1">
      <c r="B33" s="38"/>
      <c r="D33" s="127" t="s">
        <v>38</v>
      </c>
      <c r="E33" s="116" t="s">
        <v>39</v>
      </c>
      <c r="F33" s="128">
        <f>ROUND((SUM(BE118:BE150)),2)</f>
        <v>0</v>
      </c>
      <c r="I33" s="129">
        <v>0.21</v>
      </c>
      <c r="J33" s="128">
        <f>ROUND(((SUM(BE118:BE150))*I33),2)</f>
        <v>0</v>
      </c>
      <c r="L33" s="38"/>
    </row>
    <row r="34" spans="2:12" s="1" customFormat="1" ht="14.45" customHeight="1">
      <c r="B34" s="38"/>
      <c r="E34" s="116" t="s">
        <v>40</v>
      </c>
      <c r="F34" s="128">
        <f>ROUND((SUM(BF118:BF150)),2)</f>
        <v>0</v>
      </c>
      <c r="I34" s="129">
        <v>0.15</v>
      </c>
      <c r="J34" s="128">
        <f>ROUND(((SUM(BF118:BF150))*I34),2)</f>
        <v>0</v>
      </c>
      <c r="L34" s="38"/>
    </row>
    <row r="35" spans="2:12" s="1" customFormat="1" ht="14.45" customHeight="1" hidden="1">
      <c r="B35" s="38"/>
      <c r="E35" s="116" t="s">
        <v>41</v>
      </c>
      <c r="F35" s="128">
        <f>ROUND((SUM(BG118:BG150)),2)</f>
        <v>0</v>
      </c>
      <c r="I35" s="129">
        <v>0.21</v>
      </c>
      <c r="J35" s="128">
        <f>0</f>
        <v>0</v>
      </c>
      <c r="L35" s="38"/>
    </row>
    <row r="36" spans="2:12" s="1" customFormat="1" ht="14.45" customHeight="1" hidden="1">
      <c r="B36" s="38"/>
      <c r="E36" s="116" t="s">
        <v>42</v>
      </c>
      <c r="F36" s="128">
        <f>ROUND((SUM(BH118:BH150)),2)</f>
        <v>0</v>
      </c>
      <c r="I36" s="129">
        <v>0.15</v>
      </c>
      <c r="J36" s="128">
        <f>0</f>
        <v>0</v>
      </c>
      <c r="L36" s="38"/>
    </row>
    <row r="37" spans="2:12" s="1" customFormat="1" ht="14.45" customHeight="1" hidden="1">
      <c r="B37" s="38"/>
      <c r="E37" s="116" t="s">
        <v>43</v>
      </c>
      <c r="F37" s="128">
        <f>ROUND((SUM(BI118:BI150)),2)</f>
        <v>0</v>
      </c>
      <c r="I37" s="129">
        <v>0</v>
      </c>
      <c r="J37" s="128">
        <f>0</f>
        <v>0</v>
      </c>
      <c r="L37" s="38"/>
    </row>
    <row r="38" spans="2:12" s="1" customFormat="1" ht="6.95" customHeight="1">
      <c r="B38" s="38"/>
      <c r="I38" s="117"/>
      <c r="L38" s="38"/>
    </row>
    <row r="39" spans="2:12" s="1" customFormat="1" ht="25.35" customHeight="1">
      <c r="B39" s="38"/>
      <c r="C39" s="130"/>
      <c r="D39" s="131" t="s">
        <v>44</v>
      </c>
      <c r="E39" s="132"/>
      <c r="F39" s="132"/>
      <c r="G39" s="133" t="s">
        <v>45</v>
      </c>
      <c r="H39" s="134" t="s">
        <v>46</v>
      </c>
      <c r="I39" s="135"/>
      <c r="J39" s="136">
        <f>SUM(J30:J37)</f>
        <v>0</v>
      </c>
      <c r="K39" s="137"/>
      <c r="L39" s="38"/>
    </row>
    <row r="40" spans="2:12" s="1" customFormat="1" ht="14.45" customHeight="1">
      <c r="B40" s="38"/>
      <c r="I40" s="117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8" t="s">
        <v>47</v>
      </c>
      <c r="E50" s="139"/>
      <c r="F50" s="139"/>
      <c r="G50" s="138" t="s">
        <v>48</v>
      </c>
      <c r="H50" s="139"/>
      <c r="I50" s="140"/>
      <c r="J50" s="139"/>
      <c r="K50" s="139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41" t="s">
        <v>49</v>
      </c>
      <c r="E61" s="142"/>
      <c r="F61" s="143" t="s">
        <v>50</v>
      </c>
      <c r="G61" s="141" t="s">
        <v>49</v>
      </c>
      <c r="H61" s="142"/>
      <c r="I61" s="144"/>
      <c r="J61" s="145" t="s">
        <v>50</v>
      </c>
      <c r="K61" s="142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8" t="s">
        <v>51</v>
      </c>
      <c r="E65" s="139"/>
      <c r="F65" s="139"/>
      <c r="G65" s="138" t="s">
        <v>52</v>
      </c>
      <c r="H65" s="139"/>
      <c r="I65" s="140"/>
      <c r="J65" s="139"/>
      <c r="K65" s="139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41" t="s">
        <v>49</v>
      </c>
      <c r="E76" s="142"/>
      <c r="F76" s="143" t="s">
        <v>50</v>
      </c>
      <c r="G76" s="141" t="s">
        <v>49</v>
      </c>
      <c r="H76" s="142"/>
      <c r="I76" s="144"/>
      <c r="J76" s="145" t="s">
        <v>50</v>
      </c>
      <c r="K76" s="142"/>
      <c r="L76" s="38"/>
    </row>
    <row r="77" spans="2:12" s="1" customFormat="1" ht="14.45" customHeight="1"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38"/>
    </row>
    <row r="81" spans="2:12" s="1" customFormat="1" ht="6.95" customHeight="1"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38"/>
    </row>
    <row r="82" spans="2:12" s="1" customFormat="1" ht="24.95" customHeight="1">
      <c r="B82" s="34"/>
      <c r="C82" s="23" t="s">
        <v>120</v>
      </c>
      <c r="D82" s="35"/>
      <c r="E82" s="35"/>
      <c r="F82" s="35"/>
      <c r="G82" s="35"/>
      <c r="H82" s="35"/>
      <c r="I82" s="117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7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7"/>
      <c r="J84" s="35"/>
      <c r="K84" s="35"/>
      <c r="L84" s="38"/>
    </row>
    <row r="85" spans="2:12" s="1" customFormat="1" ht="16.5" customHeight="1">
      <c r="B85" s="34"/>
      <c r="C85" s="35"/>
      <c r="D85" s="35"/>
      <c r="E85" s="326" t="str">
        <f>E7</f>
        <v>Rekonstrukce stávajícího chodníku na ul. Hrabenovská, Šumperk</v>
      </c>
      <c r="F85" s="327"/>
      <c r="G85" s="327"/>
      <c r="H85" s="327"/>
      <c r="I85" s="117"/>
      <c r="J85" s="35"/>
      <c r="K85" s="35"/>
      <c r="L85" s="38"/>
    </row>
    <row r="86" spans="2:12" s="1" customFormat="1" ht="12" customHeight="1">
      <c r="B86" s="34"/>
      <c r="C86" s="29" t="s">
        <v>116</v>
      </c>
      <c r="D86" s="35"/>
      <c r="E86" s="35"/>
      <c r="F86" s="35"/>
      <c r="G86" s="35"/>
      <c r="H86" s="35"/>
      <c r="I86" s="117"/>
      <c r="J86" s="35"/>
      <c r="K86" s="35"/>
      <c r="L86" s="38"/>
    </row>
    <row r="87" spans="2:12" s="1" customFormat="1" ht="16.5" customHeight="1">
      <c r="B87" s="34"/>
      <c r="C87" s="35"/>
      <c r="D87" s="35"/>
      <c r="E87" s="294" t="str">
        <f>E9</f>
        <v>1000 - Ostatní náklady</v>
      </c>
      <c r="F87" s="328"/>
      <c r="G87" s="328"/>
      <c r="H87" s="328"/>
      <c r="I87" s="117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7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Šumperk</v>
      </c>
      <c r="G89" s="35"/>
      <c r="H89" s="35"/>
      <c r="I89" s="118" t="s">
        <v>22</v>
      </c>
      <c r="J89" s="61" t="str">
        <f>IF(J12="","",J12)</f>
        <v>16. 4. 2022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7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8" t="s">
        <v>30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8" t="s">
        <v>32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7"/>
      <c r="J93" s="35"/>
      <c r="K93" s="35"/>
      <c r="L93" s="38"/>
    </row>
    <row r="94" spans="2:12" s="1" customFormat="1" ht="29.25" customHeight="1">
      <c r="B94" s="34"/>
      <c r="C94" s="152" t="s">
        <v>121</v>
      </c>
      <c r="D94" s="153"/>
      <c r="E94" s="153"/>
      <c r="F94" s="153"/>
      <c r="G94" s="153"/>
      <c r="H94" s="153"/>
      <c r="I94" s="154"/>
      <c r="J94" s="155" t="s">
        <v>122</v>
      </c>
      <c r="K94" s="153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7"/>
      <c r="J95" s="35"/>
      <c r="K95" s="35"/>
      <c r="L95" s="38"/>
    </row>
    <row r="96" spans="2:47" s="1" customFormat="1" ht="22.9" customHeight="1">
      <c r="B96" s="34"/>
      <c r="C96" s="156" t="s">
        <v>123</v>
      </c>
      <c r="D96" s="35"/>
      <c r="E96" s="35"/>
      <c r="F96" s="35"/>
      <c r="G96" s="35"/>
      <c r="H96" s="35"/>
      <c r="I96" s="117"/>
      <c r="J96" s="79">
        <f>J118</f>
        <v>0</v>
      </c>
      <c r="K96" s="35"/>
      <c r="L96" s="38"/>
      <c r="AU96" s="17" t="s">
        <v>124</v>
      </c>
    </row>
    <row r="97" spans="2:12" s="8" customFormat="1" ht="24.95" customHeight="1">
      <c r="B97" s="157"/>
      <c r="C97" s="158"/>
      <c r="D97" s="159" t="s">
        <v>563</v>
      </c>
      <c r="E97" s="160"/>
      <c r="F97" s="160"/>
      <c r="G97" s="160"/>
      <c r="H97" s="160"/>
      <c r="I97" s="161"/>
      <c r="J97" s="162">
        <f>J119</f>
        <v>0</v>
      </c>
      <c r="K97" s="158"/>
      <c r="L97" s="163"/>
    </row>
    <row r="98" spans="2:12" s="9" customFormat="1" ht="19.9" customHeight="1">
      <c r="B98" s="164"/>
      <c r="C98" s="99"/>
      <c r="D98" s="165" t="s">
        <v>564</v>
      </c>
      <c r="E98" s="166"/>
      <c r="F98" s="166"/>
      <c r="G98" s="166"/>
      <c r="H98" s="166"/>
      <c r="I98" s="167"/>
      <c r="J98" s="168">
        <f>J120</f>
        <v>0</v>
      </c>
      <c r="K98" s="99"/>
      <c r="L98" s="169"/>
    </row>
    <row r="99" spans="2:12" s="1" customFormat="1" ht="21.75" customHeight="1">
      <c r="B99" s="34"/>
      <c r="C99" s="35"/>
      <c r="D99" s="35"/>
      <c r="E99" s="35"/>
      <c r="F99" s="35"/>
      <c r="G99" s="35"/>
      <c r="H99" s="35"/>
      <c r="I99" s="117"/>
      <c r="J99" s="35"/>
      <c r="K99" s="35"/>
      <c r="L99" s="38"/>
    </row>
    <row r="100" spans="2:12" s="1" customFormat="1" ht="6.95" customHeight="1">
      <c r="B100" s="49"/>
      <c r="C100" s="50"/>
      <c r="D100" s="50"/>
      <c r="E100" s="50"/>
      <c r="F100" s="50"/>
      <c r="G100" s="50"/>
      <c r="H100" s="50"/>
      <c r="I100" s="148"/>
      <c r="J100" s="50"/>
      <c r="K100" s="50"/>
      <c r="L100" s="38"/>
    </row>
    <row r="104" spans="2:12" s="1" customFormat="1" ht="6.95" customHeight="1">
      <c r="B104" s="51"/>
      <c r="C104" s="52"/>
      <c r="D104" s="52"/>
      <c r="E104" s="52"/>
      <c r="F104" s="52"/>
      <c r="G104" s="52"/>
      <c r="H104" s="52"/>
      <c r="I104" s="151"/>
      <c r="J104" s="52"/>
      <c r="K104" s="52"/>
      <c r="L104" s="38"/>
    </row>
    <row r="105" spans="2:12" s="1" customFormat="1" ht="24.95" customHeight="1">
      <c r="B105" s="34"/>
      <c r="C105" s="23" t="s">
        <v>129</v>
      </c>
      <c r="D105" s="35"/>
      <c r="E105" s="35"/>
      <c r="F105" s="35"/>
      <c r="G105" s="35"/>
      <c r="H105" s="35"/>
      <c r="I105" s="117"/>
      <c r="J105" s="35"/>
      <c r="K105" s="35"/>
      <c r="L105" s="38"/>
    </row>
    <row r="106" spans="2:12" s="1" customFormat="1" ht="6.95" customHeight="1">
      <c r="B106" s="34"/>
      <c r="C106" s="35"/>
      <c r="D106" s="35"/>
      <c r="E106" s="35"/>
      <c r="F106" s="35"/>
      <c r="G106" s="35"/>
      <c r="H106" s="35"/>
      <c r="I106" s="117"/>
      <c r="J106" s="35"/>
      <c r="K106" s="35"/>
      <c r="L106" s="38"/>
    </row>
    <row r="107" spans="2:12" s="1" customFormat="1" ht="12" customHeight="1">
      <c r="B107" s="34"/>
      <c r="C107" s="29" t="s">
        <v>16</v>
      </c>
      <c r="D107" s="35"/>
      <c r="E107" s="35"/>
      <c r="F107" s="35"/>
      <c r="G107" s="35"/>
      <c r="H107" s="35"/>
      <c r="I107" s="117"/>
      <c r="J107" s="35"/>
      <c r="K107" s="35"/>
      <c r="L107" s="38"/>
    </row>
    <row r="108" spans="2:12" s="1" customFormat="1" ht="16.5" customHeight="1">
      <c r="B108" s="34"/>
      <c r="C108" s="35"/>
      <c r="D108" s="35"/>
      <c r="E108" s="326" t="str">
        <f>E7</f>
        <v>Rekonstrukce stávajícího chodníku na ul. Hrabenovská, Šumperk</v>
      </c>
      <c r="F108" s="327"/>
      <c r="G108" s="327"/>
      <c r="H108" s="327"/>
      <c r="I108" s="117"/>
      <c r="J108" s="35"/>
      <c r="K108" s="35"/>
      <c r="L108" s="38"/>
    </row>
    <row r="109" spans="2:12" s="1" customFormat="1" ht="12" customHeight="1">
      <c r="B109" s="34"/>
      <c r="C109" s="29" t="s">
        <v>116</v>
      </c>
      <c r="D109" s="35"/>
      <c r="E109" s="35"/>
      <c r="F109" s="35"/>
      <c r="G109" s="35"/>
      <c r="H109" s="35"/>
      <c r="I109" s="117"/>
      <c r="J109" s="35"/>
      <c r="K109" s="35"/>
      <c r="L109" s="38"/>
    </row>
    <row r="110" spans="2:12" s="1" customFormat="1" ht="16.5" customHeight="1">
      <c r="B110" s="34"/>
      <c r="C110" s="35"/>
      <c r="D110" s="35"/>
      <c r="E110" s="294" t="str">
        <f>E9</f>
        <v>1000 - Ostatní náklady</v>
      </c>
      <c r="F110" s="328"/>
      <c r="G110" s="328"/>
      <c r="H110" s="328"/>
      <c r="I110" s="117"/>
      <c r="J110" s="35"/>
      <c r="K110" s="35"/>
      <c r="L110" s="38"/>
    </row>
    <row r="111" spans="2:12" s="1" customFormat="1" ht="6.95" customHeight="1">
      <c r="B111" s="34"/>
      <c r="C111" s="35"/>
      <c r="D111" s="35"/>
      <c r="E111" s="35"/>
      <c r="F111" s="35"/>
      <c r="G111" s="35"/>
      <c r="H111" s="35"/>
      <c r="I111" s="117"/>
      <c r="J111" s="35"/>
      <c r="K111" s="35"/>
      <c r="L111" s="38"/>
    </row>
    <row r="112" spans="2:12" s="1" customFormat="1" ht="12" customHeight="1">
      <c r="B112" s="34"/>
      <c r="C112" s="29" t="s">
        <v>20</v>
      </c>
      <c r="D112" s="35"/>
      <c r="E112" s="35"/>
      <c r="F112" s="27" t="str">
        <f>F12</f>
        <v>Šumperk</v>
      </c>
      <c r="G112" s="35"/>
      <c r="H112" s="35"/>
      <c r="I112" s="118" t="s">
        <v>22</v>
      </c>
      <c r="J112" s="61" t="str">
        <f>IF(J12="","",J12)</f>
        <v>16. 4. 2022</v>
      </c>
      <c r="K112" s="35"/>
      <c r="L112" s="38"/>
    </row>
    <row r="113" spans="2:12" s="1" customFormat="1" ht="6.95" customHeight="1">
      <c r="B113" s="34"/>
      <c r="C113" s="35"/>
      <c r="D113" s="35"/>
      <c r="E113" s="35"/>
      <c r="F113" s="35"/>
      <c r="G113" s="35"/>
      <c r="H113" s="35"/>
      <c r="I113" s="117"/>
      <c r="J113" s="35"/>
      <c r="K113" s="35"/>
      <c r="L113" s="38"/>
    </row>
    <row r="114" spans="2:12" s="1" customFormat="1" ht="15.2" customHeight="1">
      <c r="B114" s="34"/>
      <c r="C114" s="29" t="s">
        <v>24</v>
      </c>
      <c r="D114" s="35"/>
      <c r="E114" s="35"/>
      <c r="F114" s="27" t="str">
        <f>E15</f>
        <v xml:space="preserve"> </v>
      </c>
      <c r="G114" s="35"/>
      <c r="H114" s="35"/>
      <c r="I114" s="118" t="s">
        <v>30</v>
      </c>
      <c r="J114" s="32" t="str">
        <f>E21</f>
        <v xml:space="preserve"> </v>
      </c>
      <c r="K114" s="35"/>
      <c r="L114" s="38"/>
    </row>
    <row r="115" spans="2:12" s="1" customFormat="1" ht="15.2" customHeight="1">
      <c r="B115" s="34"/>
      <c r="C115" s="29" t="s">
        <v>28</v>
      </c>
      <c r="D115" s="35"/>
      <c r="E115" s="35"/>
      <c r="F115" s="27" t="str">
        <f>IF(E18="","",E18)</f>
        <v>Vyplň údaj</v>
      </c>
      <c r="G115" s="35"/>
      <c r="H115" s="35"/>
      <c r="I115" s="118" t="s">
        <v>32</v>
      </c>
      <c r="J115" s="32" t="str">
        <f>E24</f>
        <v xml:space="preserve"> </v>
      </c>
      <c r="K115" s="35"/>
      <c r="L115" s="38"/>
    </row>
    <row r="116" spans="2:12" s="1" customFormat="1" ht="10.35" customHeight="1">
      <c r="B116" s="34"/>
      <c r="C116" s="35"/>
      <c r="D116" s="35"/>
      <c r="E116" s="35"/>
      <c r="F116" s="35"/>
      <c r="G116" s="35"/>
      <c r="H116" s="35"/>
      <c r="I116" s="117"/>
      <c r="J116" s="35"/>
      <c r="K116" s="35"/>
      <c r="L116" s="38"/>
    </row>
    <row r="117" spans="2:20" s="10" customFormat="1" ht="29.25" customHeight="1">
      <c r="B117" s="170"/>
      <c r="C117" s="171" t="s">
        <v>130</v>
      </c>
      <c r="D117" s="172" t="s">
        <v>59</v>
      </c>
      <c r="E117" s="172" t="s">
        <v>55</v>
      </c>
      <c r="F117" s="172" t="s">
        <v>56</v>
      </c>
      <c r="G117" s="172" t="s">
        <v>131</v>
      </c>
      <c r="H117" s="172" t="s">
        <v>132</v>
      </c>
      <c r="I117" s="173" t="s">
        <v>133</v>
      </c>
      <c r="J117" s="172" t="s">
        <v>122</v>
      </c>
      <c r="K117" s="174" t="s">
        <v>134</v>
      </c>
      <c r="L117" s="175"/>
      <c r="M117" s="70" t="s">
        <v>1</v>
      </c>
      <c r="N117" s="71" t="s">
        <v>38</v>
      </c>
      <c r="O117" s="71" t="s">
        <v>135</v>
      </c>
      <c r="P117" s="71" t="s">
        <v>136</v>
      </c>
      <c r="Q117" s="71" t="s">
        <v>137</v>
      </c>
      <c r="R117" s="71" t="s">
        <v>138</v>
      </c>
      <c r="S117" s="71" t="s">
        <v>139</v>
      </c>
      <c r="T117" s="72" t="s">
        <v>140</v>
      </c>
    </row>
    <row r="118" spans="2:63" s="1" customFormat="1" ht="22.9" customHeight="1">
      <c r="B118" s="34"/>
      <c r="C118" s="77" t="s">
        <v>141</v>
      </c>
      <c r="D118" s="35"/>
      <c r="E118" s="35"/>
      <c r="F118" s="35"/>
      <c r="G118" s="35"/>
      <c r="H118" s="35"/>
      <c r="I118" s="117"/>
      <c r="J118" s="176">
        <f>BK118</f>
        <v>0</v>
      </c>
      <c r="K118" s="35"/>
      <c r="L118" s="38"/>
      <c r="M118" s="73"/>
      <c r="N118" s="74"/>
      <c r="O118" s="74"/>
      <c r="P118" s="177">
        <f>P119</f>
        <v>0</v>
      </c>
      <c r="Q118" s="74"/>
      <c r="R118" s="177">
        <f>R119</f>
        <v>0</v>
      </c>
      <c r="S118" s="74"/>
      <c r="T118" s="178">
        <f>T119</f>
        <v>0</v>
      </c>
      <c r="AT118" s="17" t="s">
        <v>73</v>
      </c>
      <c r="AU118" s="17" t="s">
        <v>124</v>
      </c>
      <c r="BK118" s="179">
        <f>BK119</f>
        <v>0</v>
      </c>
    </row>
    <row r="119" spans="2:63" s="11" customFormat="1" ht="25.9" customHeight="1">
      <c r="B119" s="180"/>
      <c r="C119" s="181"/>
      <c r="D119" s="182" t="s">
        <v>73</v>
      </c>
      <c r="E119" s="183" t="s">
        <v>565</v>
      </c>
      <c r="F119" s="183" t="s">
        <v>566</v>
      </c>
      <c r="G119" s="181"/>
      <c r="H119" s="181"/>
      <c r="I119" s="184"/>
      <c r="J119" s="185">
        <f>BK119</f>
        <v>0</v>
      </c>
      <c r="K119" s="181"/>
      <c r="L119" s="186"/>
      <c r="M119" s="187"/>
      <c r="N119" s="188"/>
      <c r="O119" s="188"/>
      <c r="P119" s="189">
        <f>P120</f>
        <v>0</v>
      </c>
      <c r="Q119" s="188"/>
      <c r="R119" s="189">
        <f>R120</f>
        <v>0</v>
      </c>
      <c r="S119" s="188"/>
      <c r="T119" s="190">
        <f>T120</f>
        <v>0</v>
      </c>
      <c r="AR119" s="191" t="s">
        <v>151</v>
      </c>
      <c r="AT119" s="192" t="s">
        <v>73</v>
      </c>
      <c r="AU119" s="192" t="s">
        <v>74</v>
      </c>
      <c r="AY119" s="191" t="s">
        <v>144</v>
      </c>
      <c r="BK119" s="193">
        <f>BK120</f>
        <v>0</v>
      </c>
    </row>
    <row r="120" spans="2:63" s="11" customFormat="1" ht="22.9" customHeight="1">
      <c r="B120" s="180"/>
      <c r="C120" s="181"/>
      <c r="D120" s="182" t="s">
        <v>73</v>
      </c>
      <c r="E120" s="194" t="s">
        <v>567</v>
      </c>
      <c r="F120" s="194" t="s">
        <v>566</v>
      </c>
      <c r="G120" s="181"/>
      <c r="H120" s="181"/>
      <c r="I120" s="184"/>
      <c r="J120" s="195">
        <f>BK120</f>
        <v>0</v>
      </c>
      <c r="K120" s="181"/>
      <c r="L120" s="186"/>
      <c r="M120" s="187"/>
      <c r="N120" s="188"/>
      <c r="O120" s="188"/>
      <c r="P120" s="189">
        <f>SUM(P121:P150)</f>
        <v>0</v>
      </c>
      <c r="Q120" s="188"/>
      <c r="R120" s="189">
        <f>SUM(R121:R150)</f>
        <v>0</v>
      </c>
      <c r="S120" s="188"/>
      <c r="T120" s="190">
        <f>SUM(T121:T150)</f>
        <v>0</v>
      </c>
      <c r="AR120" s="191" t="s">
        <v>151</v>
      </c>
      <c r="AT120" s="192" t="s">
        <v>73</v>
      </c>
      <c r="AU120" s="192" t="s">
        <v>81</v>
      </c>
      <c r="AY120" s="191" t="s">
        <v>144</v>
      </c>
      <c r="BK120" s="193">
        <f>SUM(BK121:BK150)</f>
        <v>0</v>
      </c>
    </row>
    <row r="121" spans="2:65" s="1" customFormat="1" ht="16.5" customHeight="1">
      <c r="B121" s="34"/>
      <c r="C121" s="196" t="s">
        <v>81</v>
      </c>
      <c r="D121" s="196" t="s">
        <v>146</v>
      </c>
      <c r="E121" s="197" t="s">
        <v>568</v>
      </c>
      <c r="F121" s="198" t="s">
        <v>569</v>
      </c>
      <c r="G121" s="199" t="s">
        <v>392</v>
      </c>
      <c r="H121" s="200">
        <v>1</v>
      </c>
      <c r="I121" s="201"/>
      <c r="J121" s="202">
        <f>ROUND(I121*H121,2)</f>
        <v>0</v>
      </c>
      <c r="K121" s="198" t="s">
        <v>1</v>
      </c>
      <c r="L121" s="38"/>
      <c r="M121" s="203" t="s">
        <v>1</v>
      </c>
      <c r="N121" s="204" t="s">
        <v>39</v>
      </c>
      <c r="O121" s="66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AR121" s="207" t="s">
        <v>570</v>
      </c>
      <c r="AT121" s="207" t="s">
        <v>146</v>
      </c>
      <c r="AU121" s="207" t="s">
        <v>83</v>
      </c>
      <c r="AY121" s="17" t="s">
        <v>144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7" t="s">
        <v>81</v>
      </c>
      <c r="BK121" s="208">
        <f>ROUND(I121*H121,2)</f>
        <v>0</v>
      </c>
      <c r="BL121" s="17" t="s">
        <v>570</v>
      </c>
      <c r="BM121" s="207" t="s">
        <v>571</v>
      </c>
    </row>
    <row r="122" spans="2:65" s="1" customFormat="1" ht="16.5" customHeight="1">
      <c r="B122" s="34"/>
      <c r="C122" s="196" t="s">
        <v>83</v>
      </c>
      <c r="D122" s="196" t="s">
        <v>146</v>
      </c>
      <c r="E122" s="197" t="s">
        <v>572</v>
      </c>
      <c r="F122" s="198" t="s">
        <v>573</v>
      </c>
      <c r="G122" s="199" t="s">
        <v>392</v>
      </c>
      <c r="H122" s="200">
        <v>1</v>
      </c>
      <c r="I122" s="201"/>
      <c r="J122" s="202">
        <f>ROUND(I122*H122,2)</f>
        <v>0</v>
      </c>
      <c r="K122" s="198" t="s">
        <v>1</v>
      </c>
      <c r="L122" s="38"/>
      <c r="M122" s="203" t="s">
        <v>1</v>
      </c>
      <c r="N122" s="204" t="s">
        <v>39</v>
      </c>
      <c r="O122" s="66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AR122" s="207" t="s">
        <v>570</v>
      </c>
      <c r="AT122" s="207" t="s">
        <v>146</v>
      </c>
      <c r="AU122" s="207" t="s">
        <v>83</v>
      </c>
      <c r="AY122" s="17" t="s">
        <v>144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7" t="s">
        <v>81</v>
      </c>
      <c r="BK122" s="208">
        <f>ROUND(I122*H122,2)</f>
        <v>0</v>
      </c>
      <c r="BL122" s="17" t="s">
        <v>570</v>
      </c>
      <c r="BM122" s="207" t="s">
        <v>574</v>
      </c>
    </row>
    <row r="123" spans="2:51" s="12" customFormat="1" ht="22.5">
      <c r="B123" s="209"/>
      <c r="C123" s="210"/>
      <c r="D123" s="211" t="s">
        <v>153</v>
      </c>
      <c r="E123" s="212" t="s">
        <v>1</v>
      </c>
      <c r="F123" s="213" t="s">
        <v>575</v>
      </c>
      <c r="G123" s="210"/>
      <c r="H123" s="212" t="s">
        <v>1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153</v>
      </c>
      <c r="AU123" s="219" t="s">
        <v>83</v>
      </c>
      <c r="AV123" s="12" t="s">
        <v>81</v>
      </c>
      <c r="AW123" s="12" t="s">
        <v>31</v>
      </c>
      <c r="AX123" s="12" t="s">
        <v>74</v>
      </c>
      <c r="AY123" s="219" t="s">
        <v>144</v>
      </c>
    </row>
    <row r="124" spans="2:51" s="13" customFormat="1" ht="11.25">
      <c r="B124" s="220"/>
      <c r="C124" s="221"/>
      <c r="D124" s="211" t="s">
        <v>153</v>
      </c>
      <c r="E124" s="222" t="s">
        <v>1</v>
      </c>
      <c r="F124" s="223" t="s">
        <v>81</v>
      </c>
      <c r="G124" s="221"/>
      <c r="H124" s="224">
        <v>1</v>
      </c>
      <c r="I124" s="225"/>
      <c r="J124" s="221"/>
      <c r="K124" s="221"/>
      <c r="L124" s="226"/>
      <c r="M124" s="227"/>
      <c r="N124" s="228"/>
      <c r="O124" s="228"/>
      <c r="P124" s="228"/>
      <c r="Q124" s="228"/>
      <c r="R124" s="228"/>
      <c r="S124" s="228"/>
      <c r="T124" s="229"/>
      <c r="AT124" s="230" t="s">
        <v>153</v>
      </c>
      <c r="AU124" s="230" t="s">
        <v>83</v>
      </c>
      <c r="AV124" s="13" t="s">
        <v>83</v>
      </c>
      <c r="AW124" s="13" t="s">
        <v>31</v>
      </c>
      <c r="AX124" s="13" t="s">
        <v>81</v>
      </c>
      <c r="AY124" s="230" t="s">
        <v>144</v>
      </c>
    </row>
    <row r="125" spans="2:65" s="1" customFormat="1" ht="16.5" customHeight="1">
      <c r="B125" s="34"/>
      <c r="C125" s="196" t="s">
        <v>164</v>
      </c>
      <c r="D125" s="196" t="s">
        <v>146</v>
      </c>
      <c r="E125" s="197" t="s">
        <v>576</v>
      </c>
      <c r="F125" s="198" t="s">
        <v>577</v>
      </c>
      <c r="G125" s="199" t="s">
        <v>392</v>
      </c>
      <c r="H125" s="200">
        <v>1</v>
      </c>
      <c r="I125" s="201"/>
      <c r="J125" s="202">
        <f>ROUND(I125*H125,2)</f>
        <v>0</v>
      </c>
      <c r="K125" s="198" t="s">
        <v>1</v>
      </c>
      <c r="L125" s="38"/>
      <c r="M125" s="203" t="s">
        <v>1</v>
      </c>
      <c r="N125" s="204" t="s">
        <v>39</v>
      </c>
      <c r="O125" s="66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AR125" s="207" t="s">
        <v>570</v>
      </c>
      <c r="AT125" s="207" t="s">
        <v>146</v>
      </c>
      <c r="AU125" s="207" t="s">
        <v>83</v>
      </c>
      <c r="AY125" s="17" t="s">
        <v>144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7" t="s">
        <v>81</v>
      </c>
      <c r="BK125" s="208">
        <f>ROUND(I125*H125,2)</f>
        <v>0</v>
      </c>
      <c r="BL125" s="17" t="s">
        <v>570</v>
      </c>
      <c r="BM125" s="207" t="s">
        <v>578</v>
      </c>
    </row>
    <row r="126" spans="2:51" s="12" customFormat="1" ht="22.5">
      <c r="B126" s="209"/>
      <c r="C126" s="210"/>
      <c r="D126" s="211" t="s">
        <v>153</v>
      </c>
      <c r="E126" s="212" t="s">
        <v>1</v>
      </c>
      <c r="F126" s="213" t="s">
        <v>579</v>
      </c>
      <c r="G126" s="210"/>
      <c r="H126" s="212" t="s">
        <v>1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153</v>
      </c>
      <c r="AU126" s="219" t="s">
        <v>83</v>
      </c>
      <c r="AV126" s="12" t="s">
        <v>81</v>
      </c>
      <c r="AW126" s="12" t="s">
        <v>31</v>
      </c>
      <c r="AX126" s="12" t="s">
        <v>74</v>
      </c>
      <c r="AY126" s="219" t="s">
        <v>144</v>
      </c>
    </row>
    <row r="127" spans="2:51" s="12" customFormat="1" ht="22.5">
      <c r="B127" s="209"/>
      <c r="C127" s="210"/>
      <c r="D127" s="211" t="s">
        <v>153</v>
      </c>
      <c r="E127" s="212" t="s">
        <v>1</v>
      </c>
      <c r="F127" s="213" t="s">
        <v>580</v>
      </c>
      <c r="G127" s="210"/>
      <c r="H127" s="212" t="s">
        <v>1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153</v>
      </c>
      <c r="AU127" s="219" t="s">
        <v>83</v>
      </c>
      <c r="AV127" s="12" t="s">
        <v>81</v>
      </c>
      <c r="AW127" s="12" t="s">
        <v>31</v>
      </c>
      <c r="AX127" s="12" t="s">
        <v>74</v>
      </c>
      <c r="AY127" s="219" t="s">
        <v>144</v>
      </c>
    </row>
    <row r="128" spans="2:51" s="13" customFormat="1" ht="11.25">
      <c r="B128" s="220"/>
      <c r="C128" s="221"/>
      <c r="D128" s="211" t="s">
        <v>153</v>
      </c>
      <c r="E128" s="222" t="s">
        <v>1</v>
      </c>
      <c r="F128" s="223" t="s">
        <v>81</v>
      </c>
      <c r="G128" s="221"/>
      <c r="H128" s="224">
        <v>1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AT128" s="230" t="s">
        <v>153</v>
      </c>
      <c r="AU128" s="230" t="s">
        <v>83</v>
      </c>
      <c r="AV128" s="13" t="s">
        <v>83</v>
      </c>
      <c r="AW128" s="13" t="s">
        <v>31</v>
      </c>
      <c r="AX128" s="13" t="s">
        <v>81</v>
      </c>
      <c r="AY128" s="230" t="s">
        <v>144</v>
      </c>
    </row>
    <row r="129" spans="2:65" s="1" customFormat="1" ht="16.5" customHeight="1">
      <c r="B129" s="34"/>
      <c r="C129" s="196" t="s">
        <v>151</v>
      </c>
      <c r="D129" s="196" t="s">
        <v>146</v>
      </c>
      <c r="E129" s="197" t="s">
        <v>581</v>
      </c>
      <c r="F129" s="198" t="s">
        <v>582</v>
      </c>
      <c r="G129" s="199" t="s">
        <v>392</v>
      </c>
      <c r="H129" s="200">
        <v>1</v>
      </c>
      <c r="I129" s="201"/>
      <c r="J129" s="202">
        <f>ROUND(I129*H129,2)</f>
        <v>0</v>
      </c>
      <c r="K129" s="198" t="s">
        <v>1</v>
      </c>
      <c r="L129" s="38"/>
      <c r="M129" s="203" t="s">
        <v>1</v>
      </c>
      <c r="N129" s="204" t="s">
        <v>39</v>
      </c>
      <c r="O129" s="66"/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AR129" s="207" t="s">
        <v>570</v>
      </c>
      <c r="AT129" s="207" t="s">
        <v>146</v>
      </c>
      <c r="AU129" s="207" t="s">
        <v>83</v>
      </c>
      <c r="AY129" s="17" t="s">
        <v>144</v>
      </c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17" t="s">
        <v>81</v>
      </c>
      <c r="BK129" s="208">
        <f>ROUND(I129*H129,2)</f>
        <v>0</v>
      </c>
      <c r="BL129" s="17" t="s">
        <v>570</v>
      </c>
      <c r="BM129" s="207" t="s">
        <v>583</v>
      </c>
    </row>
    <row r="130" spans="2:51" s="12" customFormat="1" ht="33.75">
      <c r="B130" s="209"/>
      <c r="C130" s="210"/>
      <c r="D130" s="211" t="s">
        <v>153</v>
      </c>
      <c r="E130" s="212" t="s">
        <v>1</v>
      </c>
      <c r="F130" s="213" t="s">
        <v>584</v>
      </c>
      <c r="G130" s="210"/>
      <c r="H130" s="212" t="s">
        <v>1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153</v>
      </c>
      <c r="AU130" s="219" t="s">
        <v>83</v>
      </c>
      <c r="AV130" s="12" t="s">
        <v>81</v>
      </c>
      <c r="AW130" s="12" t="s">
        <v>31</v>
      </c>
      <c r="AX130" s="12" t="s">
        <v>74</v>
      </c>
      <c r="AY130" s="219" t="s">
        <v>144</v>
      </c>
    </row>
    <row r="131" spans="2:51" s="12" customFormat="1" ht="11.25">
      <c r="B131" s="209"/>
      <c r="C131" s="210"/>
      <c r="D131" s="211" t="s">
        <v>153</v>
      </c>
      <c r="E131" s="212" t="s">
        <v>1</v>
      </c>
      <c r="F131" s="213" t="s">
        <v>585</v>
      </c>
      <c r="G131" s="210"/>
      <c r="H131" s="212" t="s">
        <v>1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153</v>
      </c>
      <c r="AU131" s="219" t="s">
        <v>83</v>
      </c>
      <c r="AV131" s="12" t="s">
        <v>81</v>
      </c>
      <c r="AW131" s="12" t="s">
        <v>31</v>
      </c>
      <c r="AX131" s="12" t="s">
        <v>74</v>
      </c>
      <c r="AY131" s="219" t="s">
        <v>144</v>
      </c>
    </row>
    <row r="132" spans="2:51" s="13" customFormat="1" ht="11.25">
      <c r="B132" s="220"/>
      <c r="C132" s="221"/>
      <c r="D132" s="211" t="s">
        <v>153</v>
      </c>
      <c r="E132" s="222" t="s">
        <v>1</v>
      </c>
      <c r="F132" s="223" t="s">
        <v>81</v>
      </c>
      <c r="G132" s="221"/>
      <c r="H132" s="224">
        <v>1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153</v>
      </c>
      <c r="AU132" s="230" t="s">
        <v>83</v>
      </c>
      <c r="AV132" s="13" t="s">
        <v>83</v>
      </c>
      <c r="AW132" s="13" t="s">
        <v>31</v>
      </c>
      <c r="AX132" s="13" t="s">
        <v>81</v>
      </c>
      <c r="AY132" s="230" t="s">
        <v>144</v>
      </c>
    </row>
    <row r="133" spans="2:65" s="1" customFormat="1" ht="16.5" customHeight="1">
      <c r="B133" s="34"/>
      <c r="C133" s="196" t="s">
        <v>175</v>
      </c>
      <c r="D133" s="196" t="s">
        <v>146</v>
      </c>
      <c r="E133" s="197" t="s">
        <v>586</v>
      </c>
      <c r="F133" s="198" t="s">
        <v>587</v>
      </c>
      <c r="G133" s="199" t="s">
        <v>392</v>
      </c>
      <c r="H133" s="200">
        <v>1</v>
      </c>
      <c r="I133" s="201"/>
      <c r="J133" s="202">
        <f>ROUND(I133*H133,2)</f>
        <v>0</v>
      </c>
      <c r="K133" s="198" t="s">
        <v>1</v>
      </c>
      <c r="L133" s="38"/>
      <c r="M133" s="203" t="s">
        <v>1</v>
      </c>
      <c r="N133" s="204" t="s">
        <v>39</v>
      </c>
      <c r="O133" s="66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AR133" s="207" t="s">
        <v>570</v>
      </c>
      <c r="AT133" s="207" t="s">
        <v>146</v>
      </c>
      <c r="AU133" s="207" t="s">
        <v>83</v>
      </c>
      <c r="AY133" s="17" t="s">
        <v>144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7" t="s">
        <v>81</v>
      </c>
      <c r="BK133" s="208">
        <f>ROUND(I133*H133,2)</f>
        <v>0</v>
      </c>
      <c r="BL133" s="17" t="s">
        <v>570</v>
      </c>
      <c r="BM133" s="207" t="s">
        <v>588</v>
      </c>
    </row>
    <row r="134" spans="2:51" s="12" customFormat="1" ht="22.5">
      <c r="B134" s="209"/>
      <c r="C134" s="210"/>
      <c r="D134" s="211" t="s">
        <v>153</v>
      </c>
      <c r="E134" s="212" t="s">
        <v>1</v>
      </c>
      <c r="F134" s="213" t="s">
        <v>589</v>
      </c>
      <c r="G134" s="210"/>
      <c r="H134" s="212" t="s">
        <v>1</v>
      </c>
      <c r="I134" s="214"/>
      <c r="J134" s="210"/>
      <c r="K134" s="210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153</v>
      </c>
      <c r="AU134" s="219" t="s">
        <v>83</v>
      </c>
      <c r="AV134" s="12" t="s">
        <v>81</v>
      </c>
      <c r="AW134" s="12" t="s">
        <v>31</v>
      </c>
      <c r="AX134" s="12" t="s">
        <v>74</v>
      </c>
      <c r="AY134" s="219" t="s">
        <v>144</v>
      </c>
    </row>
    <row r="135" spans="2:51" s="12" customFormat="1" ht="11.25">
      <c r="B135" s="209"/>
      <c r="C135" s="210"/>
      <c r="D135" s="211" t="s">
        <v>153</v>
      </c>
      <c r="E135" s="212" t="s">
        <v>1</v>
      </c>
      <c r="F135" s="213" t="s">
        <v>585</v>
      </c>
      <c r="G135" s="210"/>
      <c r="H135" s="212" t="s">
        <v>1</v>
      </c>
      <c r="I135" s="214"/>
      <c r="J135" s="210"/>
      <c r="K135" s="210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153</v>
      </c>
      <c r="AU135" s="219" t="s">
        <v>83</v>
      </c>
      <c r="AV135" s="12" t="s">
        <v>81</v>
      </c>
      <c r="AW135" s="12" t="s">
        <v>31</v>
      </c>
      <c r="AX135" s="12" t="s">
        <v>74</v>
      </c>
      <c r="AY135" s="219" t="s">
        <v>144</v>
      </c>
    </row>
    <row r="136" spans="2:51" s="12" customFormat="1" ht="11.25">
      <c r="B136" s="209"/>
      <c r="C136" s="210"/>
      <c r="D136" s="211" t="s">
        <v>153</v>
      </c>
      <c r="E136" s="212" t="s">
        <v>1</v>
      </c>
      <c r="F136" s="213" t="s">
        <v>590</v>
      </c>
      <c r="G136" s="210"/>
      <c r="H136" s="212" t="s">
        <v>1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153</v>
      </c>
      <c r="AU136" s="219" t="s">
        <v>83</v>
      </c>
      <c r="AV136" s="12" t="s">
        <v>81</v>
      </c>
      <c r="AW136" s="12" t="s">
        <v>31</v>
      </c>
      <c r="AX136" s="12" t="s">
        <v>74</v>
      </c>
      <c r="AY136" s="219" t="s">
        <v>144</v>
      </c>
    </row>
    <row r="137" spans="2:51" s="13" customFormat="1" ht="11.25">
      <c r="B137" s="220"/>
      <c r="C137" s="221"/>
      <c r="D137" s="211" t="s">
        <v>153</v>
      </c>
      <c r="E137" s="222" t="s">
        <v>1</v>
      </c>
      <c r="F137" s="223" t="s">
        <v>81</v>
      </c>
      <c r="G137" s="221"/>
      <c r="H137" s="224">
        <v>1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153</v>
      </c>
      <c r="AU137" s="230" t="s">
        <v>83</v>
      </c>
      <c r="AV137" s="13" t="s">
        <v>83</v>
      </c>
      <c r="AW137" s="13" t="s">
        <v>31</v>
      </c>
      <c r="AX137" s="13" t="s">
        <v>81</v>
      </c>
      <c r="AY137" s="230" t="s">
        <v>144</v>
      </c>
    </row>
    <row r="138" spans="2:65" s="1" customFormat="1" ht="16.5" customHeight="1">
      <c r="B138" s="34"/>
      <c r="C138" s="196" t="s">
        <v>182</v>
      </c>
      <c r="D138" s="196" t="s">
        <v>146</v>
      </c>
      <c r="E138" s="197" t="s">
        <v>591</v>
      </c>
      <c r="F138" s="198" t="s">
        <v>592</v>
      </c>
      <c r="G138" s="199" t="s">
        <v>392</v>
      </c>
      <c r="H138" s="200">
        <v>1</v>
      </c>
      <c r="I138" s="201"/>
      <c r="J138" s="202">
        <f>ROUND(I138*H138,2)</f>
        <v>0</v>
      </c>
      <c r="K138" s="198" t="s">
        <v>1</v>
      </c>
      <c r="L138" s="38"/>
      <c r="M138" s="203" t="s">
        <v>1</v>
      </c>
      <c r="N138" s="204" t="s">
        <v>39</v>
      </c>
      <c r="O138" s="66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AR138" s="207" t="s">
        <v>570</v>
      </c>
      <c r="AT138" s="207" t="s">
        <v>146</v>
      </c>
      <c r="AU138" s="207" t="s">
        <v>83</v>
      </c>
      <c r="AY138" s="17" t="s">
        <v>144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7" t="s">
        <v>81</v>
      </c>
      <c r="BK138" s="208">
        <f>ROUND(I138*H138,2)</f>
        <v>0</v>
      </c>
      <c r="BL138" s="17" t="s">
        <v>570</v>
      </c>
      <c r="BM138" s="207" t="s">
        <v>593</v>
      </c>
    </row>
    <row r="139" spans="2:65" s="1" customFormat="1" ht="16.5" customHeight="1">
      <c r="B139" s="34"/>
      <c r="C139" s="196" t="s">
        <v>187</v>
      </c>
      <c r="D139" s="196" t="s">
        <v>146</v>
      </c>
      <c r="E139" s="197" t="s">
        <v>594</v>
      </c>
      <c r="F139" s="198" t="s">
        <v>595</v>
      </c>
      <c r="G139" s="199" t="s">
        <v>392</v>
      </c>
      <c r="H139" s="200">
        <v>1</v>
      </c>
      <c r="I139" s="201"/>
      <c r="J139" s="202">
        <f>ROUND(I139*H139,2)</f>
        <v>0</v>
      </c>
      <c r="K139" s="198" t="s">
        <v>1</v>
      </c>
      <c r="L139" s="38"/>
      <c r="M139" s="203" t="s">
        <v>1</v>
      </c>
      <c r="N139" s="204" t="s">
        <v>39</v>
      </c>
      <c r="O139" s="66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AR139" s="207" t="s">
        <v>570</v>
      </c>
      <c r="AT139" s="207" t="s">
        <v>146</v>
      </c>
      <c r="AU139" s="207" t="s">
        <v>83</v>
      </c>
      <c r="AY139" s="17" t="s">
        <v>144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7" t="s">
        <v>81</v>
      </c>
      <c r="BK139" s="208">
        <f>ROUND(I139*H139,2)</f>
        <v>0</v>
      </c>
      <c r="BL139" s="17" t="s">
        <v>570</v>
      </c>
      <c r="BM139" s="207" t="s">
        <v>596</v>
      </c>
    </row>
    <row r="140" spans="2:65" s="1" customFormat="1" ht="16.5" customHeight="1">
      <c r="B140" s="34"/>
      <c r="C140" s="196" t="s">
        <v>194</v>
      </c>
      <c r="D140" s="196" t="s">
        <v>146</v>
      </c>
      <c r="E140" s="197" t="s">
        <v>597</v>
      </c>
      <c r="F140" s="198" t="s">
        <v>598</v>
      </c>
      <c r="G140" s="199" t="s">
        <v>392</v>
      </c>
      <c r="H140" s="200">
        <v>1</v>
      </c>
      <c r="I140" s="201"/>
      <c r="J140" s="202">
        <f>ROUND(I140*H140,2)</f>
        <v>0</v>
      </c>
      <c r="K140" s="198" t="s">
        <v>1</v>
      </c>
      <c r="L140" s="38"/>
      <c r="M140" s="203" t="s">
        <v>1</v>
      </c>
      <c r="N140" s="204" t="s">
        <v>39</v>
      </c>
      <c r="O140" s="66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AR140" s="207" t="s">
        <v>570</v>
      </c>
      <c r="AT140" s="207" t="s">
        <v>146</v>
      </c>
      <c r="AU140" s="207" t="s">
        <v>83</v>
      </c>
      <c r="AY140" s="17" t="s">
        <v>144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7" t="s">
        <v>81</v>
      </c>
      <c r="BK140" s="208">
        <f>ROUND(I140*H140,2)</f>
        <v>0</v>
      </c>
      <c r="BL140" s="17" t="s">
        <v>570</v>
      </c>
      <c r="BM140" s="207" t="s">
        <v>599</v>
      </c>
    </row>
    <row r="141" spans="2:65" s="1" customFormat="1" ht="16.5" customHeight="1">
      <c r="B141" s="34"/>
      <c r="C141" s="196" t="s">
        <v>200</v>
      </c>
      <c r="D141" s="196" t="s">
        <v>146</v>
      </c>
      <c r="E141" s="197" t="s">
        <v>600</v>
      </c>
      <c r="F141" s="198" t="s">
        <v>601</v>
      </c>
      <c r="G141" s="199" t="s">
        <v>392</v>
      </c>
      <c r="H141" s="200">
        <v>1</v>
      </c>
      <c r="I141" s="201"/>
      <c r="J141" s="202">
        <f>ROUND(I141*H141,2)</f>
        <v>0</v>
      </c>
      <c r="K141" s="198" t="s">
        <v>1</v>
      </c>
      <c r="L141" s="38"/>
      <c r="M141" s="203" t="s">
        <v>1</v>
      </c>
      <c r="N141" s="204" t="s">
        <v>39</v>
      </c>
      <c r="O141" s="66"/>
      <c r="P141" s="205">
        <f>O141*H141</f>
        <v>0</v>
      </c>
      <c r="Q141" s="205">
        <v>0</v>
      </c>
      <c r="R141" s="205">
        <f>Q141*H141</f>
        <v>0</v>
      </c>
      <c r="S141" s="205">
        <v>0</v>
      </c>
      <c r="T141" s="206">
        <f>S141*H141</f>
        <v>0</v>
      </c>
      <c r="AR141" s="207" t="s">
        <v>570</v>
      </c>
      <c r="AT141" s="207" t="s">
        <v>146</v>
      </c>
      <c r="AU141" s="207" t="s">
        <v>83</v>
      </c>
      <c r="AY141" s="17" t="s">
        <v>144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7" t="s">
        <v>81</v>
      </c>
      <c r="BK141" s="208">
        <f>ROUND(I141*H141,2)</f>
        <v>0</v>
      </c>
      <c r="BL141" s="17" t="s">
        <v>570</v>
      </c>
      <c r="BM141" s="207" t="s">
        <v>602</v>
      </c>
    </row>
    <row r="142" spans="2:51" s="12" customFormat="1" ht="22.5">
      <c r="B142" s="209"/>
      <c r="C142" s="210"/>
      <c r="D142" s="211" t="s">
        <v>153</v>
      </c>
      <c r="E142" s="212" t="s">
        <v>1</v>
      </c>
      <c r="F142" s="213" t="s">
        <v>603</v>
      </c>
      <c r="G142" s="210"/>
      <c r="H142" s="212" t="s">
        <v>1</v>
      </c>
      <c r="I142" s="214"/>
      <c r="J142" s="210"/>
      <c r="K142" s="210"/>
      <c r="L142" s="215"/>
      <c r="M142" s="216"/>
      <c r="N142" s="217"/>
      <c r="O142" s="217"/>
      <c r="P142" s="217"/>
      <c r="Q142" s="217"/>
      <c r="R142" s="217"/>
      <c r="S142" s="217"/>
      <c r="T142" s="218"/>
      <c r="AT142" s="219" t="s">
        <v>153</v>
      </c>
      <c r="AU142" s="219" t="s">
        <v>83</v>
      </c>
      <c r="AV142" s="12" t="s">
        <v>81</v>
      </c>
      <c r="AW142" s="12" t="s">
        <v>31</v>
      </c>
      <c r="AX142" s="12" t="s">
        <v>74</v>
      </c>
      <c r="AY142" s="219" t="s">
        <v>144</v>
      </c>
    </row>
    <row r="143" spans="2:51" s="13" customFormat="1" ht="11.25">
      <c r="B143" s="220"/>
      <c r="C143" s="221"/>
      <c r="D143" s="211" t="s">
        <v>153</v>
      </c>
      <c r="E143" s="222" t="s">
        <v>1</v>
      </c>
      <c r="F143" s="223" t="s">
        <v>81</v>
      </c>
      <c r="G143" s="221"/>
      <c r="H143" s="224">
        <v>1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153</v>
      </c>
      <c r="AU143" s="230" t="s">
        <v>83</v>
      </c>
      <c r="AV143" s="13" t="s">
        <v>83</v>
      </c>
      <c r="AW143" s="13" t="s">
        <v>31</v>
      </c>
      <c r="AX143" s="13" t="s">
        <v>81</v>
      </c>
      <c r="AY143" s="230" t="s">
        <v>144</v>
      </c>
    </row>
    <row r="144" spans="2:65" s="1" customFormat="1" ht="16.5" customHeight="1">
      <c r="B144" s="34"/>
      <c r="C144" s="196" t="s">
        <v>208</v>
      </c>
      <c r="D144" s="196" t="s">
        <v>146</v>
      </c>
      <c r="E144" s="197" t="s">
        <v>604</v>
      </c>
      <c r="F144" s="198" t="s">
        <v>605</v>
      </c>
      <c r="G144" s="199" t="s">
        <v>392</v>
      </c>
      <c r="H144" s="200">
        <v>1</v>
      </c>
      <c r="I144" s="201"/>
      <c r="J144" s="202">
        <f>ROUND(I144*H144,2)</f>
        <v>0</v>
      </c>
      <c r="K144" s="198" t="s">
        <v>1</v>
      </c>
      <c r="L144" s="38"/>
      <c r="M144" s="203" t="s">
        <v>1</v>
      </c>
      <c r="N144" s="204" t="s">
        <v>39</v>
      </c>
      <c r="O144" s="66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AR144" s="207" t="s">
        <v>570</v>
      </c>
      <c r="AT144" s="207" t="s">
        <v>146</v>
      </c>
      <c r="AU144" s="207" t="s">
        <v>83</v>
      </c>
      <c r="AY144" s="17" t="s">
        <v>144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7" t="s">
        <v>81</v>
      </c>
      <c r="BK144" s="208">
        <f>ROUND(I144*H144,2)</f>
        <v>0</v>
      </c>
      <c r="BL144" s="17" t="s">
        <v>570</v>
      </c>
      <c r="BM144" s="207" t="s">
        <v>606</v>
      </c>
    </row>
    <row r="145" spans="2:51" s="12" customFormat="1" ht="22.5">
      <c r="B145" s="209"/>
      <c r="C145" s="210"/>
      <c r="D145" s="211" t="s">
        <v>153</v>
      </c>
      <c r="E145" s="212" t="s">
        <v>1</v>
      </c>
      <c r="F145" s="213" t="s">
        <v>607</v>
      </c>
      <c r="G145" s="210"/>
      <c r="H145" s="212" t="s">
        <v>1</v>
      </c>
      <c r="I145" s="214"/>
      <c r="J145" s="210"/>
      <c r="K145" s="210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153</v>
      </c>
      <c r="AU145" s="219" t="s">
        <v>83</v>
      </c>
      <c r="AV145" s="12" t="s">
        <v>81</v>
      </c>
      <c r="AW145" s="12" t="s">
        <v>31</v>
      </c>
      <c r="AX145" s="12" t="s">
        <v>74</v>
      </c>
      <c r="AY145" s="219" t="s">
        <v>144</v>
      </c>
    </row>
    <row r="146" spans="2:51" s="12" customFormat="1" ht="22.5">
      <c r="B146" s="209"/>
      <c r="C146" s="210"/>
      <c r="D146" s="211" t="s">
        <v>153</v>
      </c>
      <c r="E146" s="212" t="s">
        <v>1</v>
      </c>
      <c r="F146" s="213" t="s">
        <v>608</v>
      </c>
      <c r="G146" s="210"/>
      <c r="H146" s="212" t="s">
        <v>1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153</v>
      </c>
      <c r="AU146" s="219" t="s">
        <v>83</v>
      </c>
      <c r="AV146" s="12" t="s">
        <v>81</v>
      </c>
      <c r="AW146" s="12" t="s">
        <v>31</v>
      </c>
      <c r="AX146" s="12" t="s">
        <v>74</v>
      </c>
      <c r="AY146" s="219" t="s">
        <v>144</v>
      </c>
    </row>
    <row r="147" spans="2:51" s="12" customFormat="1" ht="11.25">
      <c r="B147" s="209"/>
      <c r="C147" s="210"/>
      <c r="D147" s="211" t="s">
        <v>153</v>
      </c>
      <c r="E147" s="212" t="s">
        <v>1</v>
      </c>
      <c r="F147" s="213" t="s">
        <v>609</v>
      </c>
      <c r="G147" s="210"/>
      <c r="H147" s="212" t="s">
        <v>1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153</v>
      </c>
      <c r="AU147" s="219" t="s">
        <v>83</v>
      </c>
      <c r="AV147" s="12" t="s">
        <v>81</v>
      </c>
      <c r="AW147" s="12" t="s">
        <v>31</v>
      </c>
      <c r="AX147" s="12" t="s">
        <v>74</v>
      </c>
      <c r="AY147" s="219" t="s">
        <v>144</v>
      </c>
    </row>
    <row r="148" spans="2:51" s="13" customFormat="1" ht="11.25">
      <c r="B148" s="220"/>
      <c r="C148" s="221"/>
      <c r="D148" s="211" t="s">
        <v>153</v>
      </c>
      <c r="E148" s="222" t="s">
        <v>1</v>
      </c>
      <c r="F148" s="223" t="s">
        <v>81</v>
      </c>
      <c r="G148" s="221"/>
      <c r="H148" s="224">
        <v>1</v>
      </c>
      <c r="I148" s="225"/>
      <c r="J148" s="221"/>
      <c r="K148" s="221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153</v>
      </c>
      <c r="AU148" s="230" t="s">
        <v>83</v>
      </c>
      <c r="AV148" s="13" t="s">
        <v>83</v>
      </c>
      <c r="AW148" s="13" t="s">
        <v>31</v>
      </c>
      <c r="AX148" s="13" t="s">
        <v>81</v>
      </c>
      <c r="AY148" s="230" t="s">
        <v>144</v>
      </c>
    </row>
    <row r="149" spans="2:65" s="1" customFormat="1" ht="24" customHeight="1">
      <c r="B149" s="34"/>
      <c r="C149" s="196" t="s">
        <v>217</v>
      </c>
      <c r="D149" s="196" t="s">
        <v>146</v>
      </c>
      <c r="E149" s="197" t="s">
        <v>610</v>
      </c>
      <c r="F149" s="198" t="s">
        <v>611</v>
      </c>
      <c r="G149" s="199" t="s">
        <v>392</v>
      </c>
      <c r="H149" s="200">
        <v>1</v>
      </c>
      <c r="I149" s="201"/>
      <c r="J149" s="202">
        <f>ROUND(I149*H149,2)</f>
        <v>0</v>
      </c>
      <c r="K149" s="198" t="s">
        <v>1</v>
      </c>
      <c r="L149" s="38"/>
      <c r="M149" s="203" t="s">
        <v>1</v>
      </c>
      <c r="N149" s="204" t="s">
        <v>39</v>
      </c>
      <c r="O149" s="66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AR149" s="207" t="s">
        <v>570</v>
      </c>
      <c r="AT149" s="207" t="s">
        <v>146</v>
      </c>
      <c r="AU149" s="207" t="s">
        <v>83</v>
      </c>
      <c r="AY149" s="17" t="s">
        <v>144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7" t="s">
        <v>81</v>
      </c>
      <c r="BK149" s="208">
        <f>ROUND(I149*H149,2)</f>
        <v>0</v>
      </c>
      <c r="BL149" s="17" t="s">
        <v>570</v>
      </c>
      <c r="BM149" s="207" t="s">
        <v>612</v>
      </c>
    </row>
    <row r="150" spans="2:51" s="13" customFormat="1" ht="11.25">
      <c r="B150" s="220"/>
      <c r="C150" s="221"/>
      <c r="D150" s="211" t="s">
        <v>153</v>
      </c>
      <c r="E150" s="222" t="s">
        <v>1</v>
      </c>
      <c r="F150" s="223" t="s">
        <v>81</v>
      </c>
      <c r="G150" s="221"/>
      <c r="H150" s="224">
        <v>1</v>
      </c>
      <c r="I150" s="225"/>
      <c r="J150" s="221"/>
      <c r="K150" s="221"/>
      <c r="L150" s="226"/>
      <c r="M150" s="271"/>
      <c r="N150" s="272"/>
      <c r="O150" s="272"/>
      <c r="P150" s="272"/>
      <c r="Q150" s="272"/>
      <c r="R150" s="272"/>
      <c r="S150" s="272"/>
      <c r="T150" s="273"/>
      <c r="AT150" s="230" t="s">
        <v>153</v>
      </c>
      <c r="AU150" s="230" t="s">
        <v>83</v>
      </c>
      <c r="AV150" s="13" t="s">
        <v>83</v>
      </c>
      <c r="AW150" s="13" t="s">
        <v>31</v>
      </c>
      <c r="AX150" s="13" t="s">
        <v>81</v>
      </c>
      <c r="AY150" s="230" t="s">
        <v>144</v>
      </c>
    </row>
    <row r="151" spans="2:12" s="1" customFormat="1" ht="6.95" customHeight="1">
      <c r="B151" s="49"/>
      <c r="C151" s="50"/>
      <c r="D151" s="50"/>
      <c r="E151" s="50"/>
      <c r="F151" s="50"/>
      <c r="G151" s="50"/>
      <c r="H151" s="50"/>
      <c r="I151" s="148"/>
      <c r="J151" s="50"/>
      <c r="K151" s="50"/>
      <c r="L151" s="38"/>
    </row>
  </sheetData>
  <sheetProtection algorithmName="SHA-512" hashValue="Zt/YqeF3eFoCFPq4HjTkSD7bbXpRSZB/Qd7QiDMNtolx97Q4GKUQVYsOFhaBmcfuq71RCHp/jm4eiFBuh3CXNQ==" saltValue="pfFwXyxxeZXNgLBr6t2KB2PpM7Fs21NCU9SJCYukccG4aq/umTDHaJbPr8yD4THSzXTtms2tnrtDMzPr2wZcCQ==" spinCount="100000" sheet="1" objects="1" scenarios="1" formatColumns="0" formatRows="0" autoFilter="0"/>
  <autoFilter ref="C117:K15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1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114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0"/>
      <c r="AT3" s="17" t="s">
        <v>83</v>
      </c>
    </row>
    <row r="4" spans="2:46" ht="24.95" customHeight="1">
      <c r="B4" s="20"/>
      <c r="D4" s="114" t="s">
        <v>115</v>
      </c>
      <c r="L4" s="20"/>
      <c r="M4" s="11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16" t="s">
        <v>16</v>
      </c>
      <c r="L6" s="20"/>
    </row>
    <row r="7" spans="2:12" ht="16.5" customHeight="1">
      <c r="B7" s="20"/>
      <c r="E7" s="319" t="str">
        <f>'Rekapitulace stavby'!K6</f>
        <v>Rekonstrukce stávajícího chodníku na ul. Hrabenovská, Šumperk</v>
      </c>
      <c r="F7" s="320"/>
      <c r="G7" s="320"/>
      <c r="H7" s="320"/>
      <c r="L7" s="20"/>
    </row>
    <row r="8" spans="2:12" s="1" customFormat="1" ht="12" customHeight="1">
      <c r="B8" s="38"/>
      <c r="D8" s="116" t="s">
        <v>116</v>
      </c>
      <c r="I8" s="117"/>
      <c r="L8" s="38"/>
    </row>
    <row r="9" spans="2:12" s="1" customFormat="1" ht="36.95" customHeight="1">
      <c r="B9" s="38"/>
      <c r="E9" s="322" t="s">
        <v>613</v>
      </c>
      <c r="F9" s="321"/>
      <c r="G9" s="321"/>
      <c r="H9" s="321"/>
      <c r="I9" s="117"/>
      <c r="L9" s="38"/>
    </row>
    <row r="10" spans="2:12" s="1" customFormat="1" ht="11.25">
      <c r="B10" s="38"/>
      <c r="I10" s="117"/>
      <c r="L10" s="38"/>
    </row>
    <row r="11" spans="2:12" s="1" customFormat="1" ht="12" customHeight="1">
      <c r="B11" s="38"/>
      <c r="D11" s="116" t="s">
        <v>18</v>
      </c>
      <c r="F11" s="105" t="s">
        <v>1</v>
      </c>
      <c r="I11" s="118" t="s">
        <v>19</v>
      </c>
      <c r="J11" s="105" t="s">
        <v>1</v>
      </c>
      <c r="L11" s="38"/>
    </row>
    <row r="12" spans="2:12" s="1" customFormat="1" ht="12" customHeight="1">
      <c r="B12" s="38"/>
      <c r="D12" s="116" t="s">
        <v>20</v>
      </c>
      <c r="F12" s="105" t="s">
        <v>21</v>
      </c>
      <c r="I12" s="118" t="s">
        <v>22</v>
      </c>
      <c r="J12" s="119" t="str">
        <f>'Rekapitulace stavby'!AN8</f>
        <v>16. 4. 2022</v>
      </c>
      <c r="L12" s="38"/>
    </row>
    <row r="13" spans="2:12" s="1" customFormat="1" ht="10.9" customHeight="1">
      <c r="B13" s="38"/>
      <c r="I13" s="117"/>
      <c r="L13" s="38"/>
    </row>
    <row r="14" spans="2:12" s="1" customFormat="1" ht="12" customHeight="1">
      <c r="B14" s="38"/>
      <c r="D14" s="116" t="s">
        <v>24</v>
      </c>
      <c r="I14" s="118" t="s">
        <v>25</v>
      </c>
      <c r="J14" s="105" t="str">
        <f>IF('Rekapitulace stavby'!AN10="","",'Rekapitulace stavby'!AN10)</f>
        <v/>
      </c>
      <c r="L14" s="38"/>
    </row>
    <row r="15" spans="2:12" s="1" customFormat="1" ht="18" customHeight="1">
      <c r="B15" s="38"/>
      <c r="E15" s="105" t="str">
        <f>IF('Rekapitulace stavby'!E11="","",'Rekapitulace stavby'!E11)</f>
        <v xml:space="preserve"> </v>
      </c>
      <c r="I15" s="118" t="s">
        <v>27</v>
      </c>
      <c r="J15" s="105" t="str">
        <f>IF('Rekapitulace stavby'!AN11="","",'Rekapitulace stavby'!AN11)</f>
        <v/>
      </c>
      <c r="L15" s="38"/>
    </row>
    <row r="16" spans="2:12" s="1" customFormat="1" ht="6.95" customHeight="1">
      <c r="B16" s="38"/>
      <c r="I16" s="117"/>
      <c r="L16" s="38"/>
    </row>
    <row r="17" spans="2:12" s="1" customFormat="1" ht="12" customHeight="1">
      <c r="B17" s="38"/>
      <c r="D17" s="116" t="s">
        <v>28</v>
      </c>
      <c r="I17" s="118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3" t="str">
        <f>'Rekapitulace stavby'!E14</f>
        <v>Vyplň údaj</v>
      </c>
      <c r="F18" s="324"/>
      <c r="G18" s="324"/>
      <c r="H18" s="324"/>
      <c r="I18" s="118" t="s">
        <v>27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7"/>
      <c r="L19" s="38"/>
    </row>
    <row r="20" spans="2:12" s="1" customFormat="1" ht="12" customHeight="1">
      <c r="B20" s="38"/>
      <c r="D20" s="116" t="s">
        <v>30</v>
      </c>
      <c r="I20" s="118" t="s">
        <v>25</v>
      </c>
      <c r="J20" s="105" t="str">
        <f>IF('Rekapitulace stavby'!AN16="","",'Rekapitulace stavby'!AN16)</f>
        <v/>
      </c>
      <c r="L20" s="38"/>
    </row>
    <row r="21" spans="2:12" s="1" customFormat="1" ht="18" customHeight="1">
      <c r="B21" s="38"/>
      <c r="E21" s="105" t="str">
        <f>IF('Rekapitulace stavby'!E17="","",'Rekapitulace stavby'!E17)</f>
        <v xml:space="preserve"> </v>
      </c>
      <c r="I21" s="118" t="s">
        <v>27</v>
      </c>
      <c r="J21" s="105" t="str">
        <f>IF('Rekapitulace stavby'!AN17="","",'Rekapitulace stavby'!AN17)</f>
        <v/>
      </c>
      <c r="L21" s="38"/>
    </row>
    <row r="22" spans="2:12" s="1" customFormat="1" ht="6.95" customHeight="1">
      <c r="B22" s="38"/>
      <c r="I22" s="117"/>
      <c r="L22" s="38"/>
    </row>
    <row r="23" spans="2:12" s="1" customFormat="1" ht="12" customHeight="1">
      <c r="B23" s="38"/>
      <c r="D23" s="116" t="s">
        <v>32</v>
      </c>
      <c r="I23" s="118" t="s">
        <v>25</v>
      </c>
      <c r="J23" s="105" t="str">
        <f>IF('Rekapitulace stavby'!AN19="","",'Rekapitulace stavby'!AN19)</f>
        <v/>
      </c>
      <c r="L23" s="38"/>
    </row>
    <row r="24" spans="2:12" s="1" customFormat="1" ht="18" customHeight="1">
      <c r="B24" s="38"/>
      <c r="E24" s="105" t="str">
        <f>IF('Rekapitulace stavby'!E20="","",'Rekapitulace stavby'!E20)</f>
        <v xml:space="preserve"> </v>
      </c>
      <c r="I24" s="118" t="s">
        <v>27</v>
      </c>
      <c r="J24" s="105" t="str">
        <f>IF('Rekapitulace stavby'!AN20="","",'Rekapitulace stavby'!AN20)</f>
        <v/>
      </c>
      <c r="L24" s="38"/>
    </row>
    <row r="25" spans="2:12" s="1" customFormat="1" ht="6.95" customHeight="1">
      <c r="B25" s="38"/>
      <c r="I25" s="117"/>
      <c r="L25" s="38"/>
    </row>
    <row r="26" spans="2:12" s="1" customFormat="1" ht="12" customHeight="1">
      <c r="B26" s="38"/>
      <c r="D26" s="116" t="s">
        <v>33</v>
      </c>
      <c r="I26" s="117"/>
      <c r="L26" s="38"/>
    </row>
    <row r="27" spans="2:12" s="7" customFormat="1" ht="16.5" customHeight="1">
      <c r="B27" s="120"/>
      <c r="E27" s="325" t="s">
        <v>1</v>
      </c>
      <c r="F27" s="325"/>
      <c r="G27" s="325"/>
      <c r="H27" s="325"/>
      <c r="I27" s="121"/>
      <c r="L27" s="120"/>
    </row>
    <row r="28" spans="2:12" s="1" customFormat="1" ht="6.95" customHeight="1">
      <c r="B28" s="38"/>
      <c r="I28" s="117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22"/>
      <c r="J29" s="62"/>
      <c r="K29" s="62"/>
      <c r="L29" s="38"/>
    </row>
    <row r="30" spans="2:12" s="1" customFormat="1" ht="25.35" customHeight="1">
      <c r="B30" s="38"/>
      <c r="D30" s="123" t="s">
        <v>34</v>
      </c>
      <c r="I30" s="117"/>
      <c r="J30" s="124">
        <f>ROUND(J118,2)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22"/>
      <c r="J31" s="62"/>
      <c r="K31" s="62"/>
      <c r="L31" s="38"/>
    </row>
    <row r="32" spans="2:12" s="1" customFormat="1" ht="14.45" customHeight="1">
      <c r="B32" s="38"/>
      <c r="F32" s="125" t="s">
        <v>36</v>
      </c>
      <c r="I32" s="126" t="s">
        <v>35</v>
      </c>
      <c r="J32" s="125" t="s">
        <v>37</v>
      </c>
      <c r="L32" s="38"/>
    </row>
    <row r="33" spans="2:12" s="1" customFormat="1" ht="14.45" customHeight="1">
      <c r="B33" s="38"/>
      <c r="D33" s="127" t="s">
        <v>38</v>
      </c>
      <c r="E33" s="116" t="s">
        <v>39</v>
      </c>
      <c r="F33" s="128">
        <f>ROUND((SUM(BE118:BE122)),2)</f>
        <v>0</v>
      </c>
      <c r="I33" s="129">
        <v>0.21</v>
      </c>
      <c r="J33" s="128">
        <f>ROUND(((SUM(BE118:BE122))*I33),2)</f>
        <v>0</v>
      </c>
      <c r="L33" s="38"/>
    </row>
    <row r="34" spans="2:12" s="1" customFormat="1" ht="14.45" customHeight="1">
      <c r="B34" s="38"/>
      <c r="E34" s="116" t="s">
        <v>40</v>
      </c>
      <c r="F34" s="128">
        <f>ROUND((SUM(BF118:BF122)),2)</f>
        <v>0</v>
      </c>
      <c r="I34" s="129">
        <v>0.15</v>
      </c>
      <c r="J34" s="128">
        <f>ROUND(((SUM(BF118:BF122))*I34),2)</f>
        <v>0</v>
      </c>
      <c r="L34" s="38"/>
    </row>
    <row r="35" spans="2:12" s="1" customFormat="1" ht="14.45" customHeight="1" hidden="1">
      <c r="B35" s="38"/>
      <c r="E35" s="116" t="s">
        <v>41</v>
      </c>
      <c r="F35" s="128">
        <f>ROUND((SUM(BG118:BG122)),2)</f>
        <v>0</v>
      </c>
      <c r="I35" s="129">
        <v>0.21</v>
      </c>
      <c r="J35" s="128">
        <f>0</f>
        <v>0</v>
      </c>
      <c r="L35" s="38"/>
    </row>
    <row r="36" spans="2:12" s="1" customFormat="1" ht="14.45" customHeight="1" hidden="1">
      <c r="B36" s="38"/>
      <c r="E36" s="116" t="s">
        <v>42</v>
      </c>
      <c r="F36" s="128">
        <f>ROUND((SUM(BH118:BH122)),2)</f>
        <v>0</v>
      </c>
      <c r="I36" s="129">
        <v>0.15</v>
      </c>
      <c r="J36" s="128">
        <f>0</f>
        <v>0</v>
      </c>
      <c r="L36" s="38"/>
    </row>
    <row r="37" spans="2:12" s="1" customFormat="1" ht="14.45" customHeight="1" hidden="1">
      <c r="B37" s="38"/>
      <c r="E37" s="116" t="s">
        <v>43</v>
      </c>
      <c r="F37" s="128">
        <f>ROUND((SUM(BI118:BI122)),2)</f>
        <v>0</v>
      </c>
      <c r="I37" s="129">
        <v>0</v>
      </c>
      <c r="J37" s="128">
        <f>0</f>
        <v>0</v>
      </c>
      <c r="L37" s="38"/>
    </row>
    <row r="38" spans="2:12" s="1" customFormat="1" ht="6.95" customHeight="1">
      <c r="B38" s="38"/>
      <c r="I38" s="117"/>
      <c r="L38" s="38"/>
    </row>
    <row r="39" spans="2:12" s="1" customFormat="1" ht="25.35" customHeight="1">
      <c r="B39" s="38"/>
      <c r="C39" s="130"/>
      <c r="D39" s="131" t="s">
        <v>44</v>
      </c>
      <c r="E39" s="132"/>
      <c r="F39" s="132"/>
      <c r="G39" s="133" t="s">
        <v>45</v>
      </c>
      <c r="H39" s="134" t="s">
        <v>46</v>
      </c>
      <c r="I39" s="135"/>
      <c r="J39" s="136">
        <f>SUM(J30:J37)</f>
        <v>0</v>
      </c>
      <c r="K39" s="137"/>
      <c r="L39" s="38"/>
    </row>
    <row r="40" spans="2:12" s="1" customFormat="1" ht="14.45" customHeight="1">
      <c r="B40" s="38"/>
      <c r="I40" s="117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8" t="s">
        <v>47</v>
      </c>
      <c r="E50" s="139"/>
      <c r="F50" s="139"/>
      <c r="G50" s="138" t="s">
        <v>48</v>
      </c>
      <c r="H50" s="139"/>
      <c r="I50" s="140"/>
      <c r="J50" s="139"/>
      <c r="K50" s="139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41" t="s">
        <v>49</v>
      </c>
      <c r="E61" s="142"/>
      <c r="F61" s="143" t="s">
        <v>50</v>
      </c>
      <c r="G61" s="141" t="s">
        <v>49</v>
      </c>
      <c r="H61" s="142"/>
      <c r="I61" s="144"/>
      <c r="J61" s="145" t="s">
        <v>50</v>
      </c>
      <c r="K61" s="142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8" t="s">
        <v>51</v>
      </c>
      <c r="E65" s="139"/>
      <c r="F65" s="139"/>
      <c r="G65" s="138" t="s">
        <v>52</v>
      </c>
      <c r="H65" s="139"/>
      <c r="I65" s="140"/>
      <c r="J65" s="139"/>
      <c r="K65" s="139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41" t="s">
        <v>49</v>
      </c>
      <c r="E76" s="142"/>
      <c r="F76" s="143" t="s">
        <v>50</v>
      </c>
      <c r="G76" s="141" t="s">
        <v>49</v>
      </c>
      <c r="H76" s="142"/>
      <c r="I76" s="144"/>
      <c r="J76" s="145" t="s">
        <v>50</v>
      </c>
      <c r="K76" s="142"/>
      <c r="L76" s="38"/>
    </row>
    <row r="77" spans="2:12" s="1" customFormat="1" ht="14.45" customHeight="1"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38"/>
    </row>
    <row r="81" spans="2:12" s="1" customFormat="1" ht="6.95" customHeight="1"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38"/>
    </row>
    <row r="82" spans="2:12" s="1" customFormat="1" ht="24.95" customHeight="1">
      <c r="B82" s="34"/>
      <c r="C82" s="23" t="s">
        <v>120</v>
      </c>
      <c r="D82" s="35"/>
      <c r="E82" s="35"/>
      <c r="F82" s="35"/>
      <c r="G82" s="35"/>
      <c r="H82" s="35"/>
      <c r="I82" s="117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7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7"/>
      <c r="J84" s="35"/>
      <c r="K84" s="35"/>
      <c r="L84" s="38"/>
    </row>
    <row r="85" spans="2:12" s="1" customFormat="1" ht="16.5" customHeight="1">
      <c r="B85" s="34"/>
      <c r="C85" s="35"/>
      <c r="D85" s="35"/>
      <c r="E85" s="326" t="str">
        <f>E7</f>
        <v>Rekonstrukce stávajícího chodníku na ul. Hrabenovská, Šumperk</v>
      </c>
      <c r="F85" s="327"/>
      <c r="G85" s="327"/>
      <c r="H85" s="327"/>
      <c r="I85" s="117"/>
      <c r="J85" s="35"/>
      <c r="K85" s="35"/>
      <c r="L85" s="38"/>
    </row>
    <row r="86" spans="2:12" s="1" customFormat="1" ht="12" customHeight="1">
      <c r="B86" s="34"/>
      <c r="C86" s="29" t="s">
        <v>116</v>
      </c>
      <c r="D86" s="35"/>
      <c r="E86" s="35"/>
      <c r="F86" s="35"/>
      <c r="G86" s="35"/>
      <c r="H86" s="35"/>
      <c r="I86" s="117"/>
      <c r="J86" s="35"/>
      <c r="K86" s="35"/>
      <c r="L86" s="38"/>
    </row>
    <row r="87" spans="2:12" s="1" customFormat="1" ht="16.5" customHeight="1">
      <c r="B87" s="34"/>
      <c r="C87" s="35"/>
      <c r="D87" s="35"/>
      <c r="E87" s="294" t="str">
        <f>E9</f>
        <v>1020 - VRN</v>
      </c>
      <c r="F87" s="328"/>
      <c r="G87" s="328"/>
      <c r="H87" s="328"/>
      <c r="I87" s="117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7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Šumperk</v>
      </c>
      <c r="G89" s="35"/>
      <c r="H89" s="35"/>
      <c r="I89" s="118" t="s">
        <v>22</v>
      </c>
      <c r="J89" s="61" t="str">
        <f>IF(J12="","",J12)</f>
        <v>16. 4. 2022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7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8" t="s">
        <v>30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8" t="s">
        <v>32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7"/>
      <c r="J93" s="35"/>
      <c r="K93" s="35"/>
      <c r="L93" s="38"/>
    </row>
    <row r="94" spans="2:12" s="1" customFormat="1" ht="29.25" customHeight="1">
      <c r="B94" s="34"/>
      <c r="C94" s="152" t="s">
        <v>121</v>
      </c>
      <c r="D94" s="153"/>
      <c r="E94" s="153"/>
      <c r="F94" s="153"/>
      <c r="G94" s="153"/>
      <c r="H94" s="153"/>
      <c r="I94" s="154"/>
      <c r="J94" s="155" t="s">
        <v>122</v>
      </c>
      <c r="K94" s="153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7"/>
      <c r="J95" s="35"/>
      <c r="K95" s="35"/>
      <c r="L95" s="38"/>
    </row>
    <row r="96" spans="2:47" s="1" customFormat="1" ht="22.9" customHeight="1">
      <c r="B96" s="34"/>
      <c r="C96" s="156" t="s">
        <v>123</v>
      </c>
      <c r="D96" s="35"/>
      <c r="E96" s="35"/>
      <c r="F96" s="35"/>
      <c r="G96" s="35"/>
      <c r="H96" s="35"/>
      <c r="I96" s="117"/>
      <c r="J96" s="79">
        <f>J118</f>
        <v>0</v>
      </c>
      <c r="K96" s="35"/>
      <c r="L96" s="38"/>
      <c r="AU96" s="17" t="s">
        <v>124</v>
      </c>
    </row>
    <row r="97" spans="2:12" s="8" customFormat="1" ht="24.95" customHeight="1">
      <c r="B97" s="157"/>
      <c r="C97" s="158"/>
      <c r="D97" s="159" t="s">
        <v>614</v>
      </c>
      <c r="E97" s="160"/>
      <c r="F97" s="160"/>
      <c r="G97" s="160"/>
      <c r="H97" s="160"/>
      <c r="I97" s="161"/>
      <c r="J97" s="162">
        <f>J119</f>
        <v>0</v>
      </c>
      <c r="K97" s="158"/>
      <c r="L97" s="163"/>
    </row>
    <row r="98" spans="2:12" s="9" customFormat="1" ht="19.9" customHeight="1">
      <c r="B98" s="164"/>
      <c r="C98" s="99"/>
      <c r="D98" s="165" t="s">
        <v>615</v>
      </c>
      <c r="E98" s="166"/>
      <c r="F98" s="166"/>
      <c r="G98" s="166"/>
      <c r="H98" s="166"/>
      <c r="I98" s="167"/>
      <c r="J98" s="168">
        <f>J120</f>
        <v>0</v>
      </c>
      <c r="K98" s="99"/>
      <c r="L98" s="169"/>
    </row>
    <row r="99" spans="2:12" s="1" customFormat="1" ht="21.75" customHeight="1">
      <c r="B99" s="34"/>
      <c r="C99" s="35"/>
      <c r="D99" s="35"/>
      <c r="E99" s="35"/>
      <c r="F99" s="35"/>
      <c r="G99" s="35"/>
      <c r="H99" s="35"/>
      <c r="I99" s="117"/>
      <c r="J99" s="35"/>
      <c r="K99" s="35"/>
      <c r="L99" s="38"/>
    </row>
    <row r="100" spans="2:12" s="1" customFormat="1" ht="6.95" customHeight="1">
      <c r="B100" s="49"/>
      <c r="C100" s="50"/>
      <c r="D100" s="50"/>
      <c r="E100" s="50"/>
      <c r="F100" s="50"/>
      <c r="G100" s="50"/>
      <c r="H100" s="50"/>
      <c r="I100" s="148"/>
      <c r="J100" s="50"/>
      <c r="K100" s="50"/>
      <c r="L100" s="38"/>
    </row>
    <row r="104" spans="2:12" s="1" customFormat="1" ht="6.95" customHeight="1">
      <c r="B104" s="51"/>
      <c r="C104" s="52"/>
      <c r="D104" s="52"/>
      <c r="E104" s="52"/>
      <c r="F104" s="52"/>
      <c r="G104" s="52"/>
      <c r="H104" s="52"/>
      <c r="I104" s="151"/>
      <c r="J104" s="52"/>
      <c r="K104" s="52"/>
      <c r="L104" s="38"/>
    </row>
    <row r="105" spans="2:12" s="1" customFormat="1" ht="24.95" customHeight="1">
      <c r="B105" s="34"/>
      <c r="C105" s="23" t="s">
        <v>129</v>
      </c>
      <c r="D105" s="35"/>
      <c r="E105" s="35"/>
      <c r="F105" s="35"/>
      <c r="G105" s="35"/>
      <c r="H105" s="35"/>
      <c r="I105" s="117"/>
      <c r="J105" s="35"/>
      <c r="K105" s="35"/>
      <c r="L105" s="38"/>
    </row>
    <row r="106" spans="2:12" s="1" customFormat="1" ht="6.95" customHeight="1">
      <c r="B106" s="34"/>
      <c r="C106" s="35"/>
      <c r="D106" s="35"/>
      <c r="E106" s="35"/>
      <c r="F106" s="35"/>
      <c r="G106" s="35"/>
      <c r="H106" s="35"/>
      <c r="I106" s="117"/>
      <c r="J106" s="35"/>
      <c r="K106" s="35"/>
      <c r="L106" s="38"/>
    </row>
    <row r="107" spans="2:12" s="1" customFormat="1" ht="12" customHeight="1">
      <c r="B107" s="34"/>
      <c r="C107" s="29" t="s">
        <v>16</v>
      </c>
      <c r="D107" s="35"/>
      <c r="E107" s="35"/>
      <c r="F107" s="35"/>
      <c r="G107" s="35"/>
      <c r="H107" s="35"/>
      <c r="I107" s="117"/>
      <c r="J107" s="35"/>
      <c r="K107" s="35"/>
      <c r="L107" s="38"/>
    </row>
    <row r="108" spans="2:12" s="1" customFormat="1" ht="16.5" customHeight="1">
      <c r="B108" s="34"/>
      <c r="C108" s="35"/>
      <c r="D108" s="35"/>
      <c r="E108" s="326" t="str">
        <f>E7</f>
        <v>Rekonstrukce stávajícího chodníku na ul. Hrabenovská, Šumperk</v>
      </c>
      <c r="F108" s="327"/>
      <c r="G108" s="327"/>
      <c r="H108" s="327"/>
      <c r="I108" s="117"/>
      <c r="J108" s="35"/>
      <c r="K108" s="35"/>
      <c r="L108" s="38"/>
    </row>
    <row r="109" spans="2:12" s="1" customFormat="1" ht="12" customHeight="1">
      <c r="B109" s="34"/>
      <c r="C109" s="29" t="s">
        <v>116</v>
      </c>
      <c r="D109" s="35"/>
      <c r="E109" s="35"/>
      <c r="F109" s="35"/>
      <c r="G109" s="35"/>
      <c r="H109" s="35"/>
      <c r="I109" s="117"/>
      <c r="J109" s="35"/>
      <c r="K109" s="35"/>
      <c r="L109" s="38"/>
    </row>
    <row r="110" spans="2:12" s="1" customFormat="1" ht="16.5" customHeight="1">
      <c r="B110" s="34"/>
      <c r="C110" s="35"/>
      <c r="D110" s="35"/>
      <c r="E110" s="294" t="str">
        <f>E9</f>
        <v>1020 - VRN</v>
      </c>
      <c r="F110" s="328"/>
      <c r="G110" s="328"/>
      <c r="H110" s="328"/>
      <c r="I110" s="117"/>
      <c r="J110" s="35"/>
      <c r="K110" s="35"/>
      <c r="L110" s="38"/>
    </row>
    <row r="111" spans="2:12" s="1" customFormat="1" ht="6.95" customHeight="1">
      <c r="B111" s="34"/>
      <c r="C111" s="35"/>
      <c r="D111" s="35"/>
      <c r="E111" s="35"/>
      <c r="F111" s="35"/>
      <c r="G111" s="35"/>
      <c r="H111" s="35"/>
      <c r="I111" s="117"/>
      <c r="J111" s="35"/>
      <c r="K111" s="35"/>
      <c r="L111" s="38"/>
    </row>
    <row r="112" spans="2:12" s="1" customFormat="1" ht="12" customHeight="1">
      <c r="B112" s="34"/>
      <c r="C112" s="29" t="s">
        <v>20</v>
      </c>
      <c r="D112" s="35"/>
      <c r="E112" s="35"/>
      <c r="F112" s="27" t="str">
        <f>F12</f>
        <v>Šumperk</v>
      </c>
      <c r="G112" s="35"/>
      <c r="H112" s="35"/>
      <c r="I112" s="118" t="s">
        <v>22</v>
      </c>
      <c r="J112" s="61" t="str">
        <f>IF(J12="","",J12)</f>
        <v>16. 4. 2022</v>
      </c>
      <c r="K112" s="35"/>
      <c r="L112" s="38"/>
    </row>
    <row r="113" spans="2:12" s="1" customFormat="1" ht="6.95" customHeight="1">
      <c r="B113" s="34"/>
      <c r="C113" s="35"/>
      <c r="D113" s="35"/>
      <c r="E113" s="35"/>
      <c r="F113" s="35"/>
      <c r="G113" s="35"/>
      <c r="H113" s="35"/>
      <c r="I113" s="117"/>
      <c r="J113" s="35"/>
      <c r="K113" s="35"/>
      <c r="L113" s="38"/>
    </row>
    <row r="114" spans="2:12" s="1" customFormat="1" ht="15.2" customHeight="1">
      <c r="B114" s="34"/>
      <c r="C114" s="29" t="s">
        <v>24</v>
      </c>
      <c r="D114" s="35"/>
      <c r="E114" s="35"/>
      <c r="F114" s="27" t="str">
        <f>E15</f>
        <v xml:space="preserve"> </v>
      </c>
      <c r="G114" s="35"/>
      <c r="H114" s="35"/>
      <c r="I114" s="118" t="s">
        <v>30</v>
      </c>
      <c r="J114" s="32" t="str">
        <f>E21</f>
        <v xml:space="preserve"> </v>
      </c>
      <c r="K114" s="35"/>
      <c r="L114" s="38"/>
    </row>
    <row r="115" spans="2:12" s="1" customFormat="1" ht="15.2" customHeight="1">
      <c r="B115" s="34"/>
      <c r="C115" s="29" t="s">
        <v>28</v>
      </c>
      <c r="D115" s="35"/>
      <c r="E115" s="35"/>
      <c r="F115" s="27" t="str">
        <f>IF(E18="","",E18)</f>
        <v>Vyplň údaj</v>
      </c>
      <c r="G115" s="35"/>
      <c r="H115" s="35"/>
      <c r="I115" s="118" t="s">
        <v>32</v>
      </c>
      <c r="J115" s="32" t="str">
        <f>E24</f>
        <v xml:space="preserve"> </v>
      </c>
      <c r="K115" s="35"/>
      <c r="L115" s="38"/>
    </row>
    <row r="116" spans="2:12" s="1" customFormat="1" ht="10.35" customHeight="1">
      <c r="B116" s="34"/>
      <c r="C116" s="35"/>
      <c r="D116" s="35"/>
      <c r="E116" s="35"/>
      <c r="F116" s="35"/>
      <c r="G116" s="35"/>
      <c r="H116" s="35"/>
      <c r="I116" s="117"/>
      <c r="J116" s="35"/>
      <c r="K116" s="35"/>
      <c r="L116" s="38"/>
    </row>
    <row r="117" spans="2:20" s="10" customFormat="1" ht="29.25" customHeight="1">
      <c r="B117" s="170"/>
      <c r="C117" s="171" t="s">
        <v>130</v>
      </c>
      <c r="D117" s="172" t="s">
        <v>59</v>
      </c>
      <c r="E117" s="172" t="s">
        <v>55</v>
      </c>
      <c r="F117" s="172" t="s">
        <v>56</v>
      </c>
      <c r="G117" s="172" t="s">
        <v>131</v>
      </c>
      <c r="H117" s="172" t="s">
        <v>132</v>
      </c>
      <c r="I117" s="173" t="s">
        <v>133</v>
      </c>
      <c r="J117" s="172" t="s">
        <v>122</v>
      </c>
      <c r="K117" s="174" t="s">
        <v>134</v>
      </c>
      <c r="L117" s="175"/>
      <c r="M117" s="70" t="s">
        <v>1</v>
      </c>
      <c r="N117" s="71" t="s">
        <v>38</v>
      </c>
      <c r="O117" s="71" t="s">
        <v>135</v>
      </c>
      <c r="P117" s="71" t="s">
        <v>136</v>
      </c>
      <c r="Q117" s="71" t="s">
        <v>137</v>
      </c>
      <c r="R117" s="71" t="s">
        <v>138</v>
      </c>
      <c r="S117" s="71" t="s">
        <v>139</v>
      </c>
      <c r="T117" s="72" t="s">
        <v>140</v>
      </c>
    </row>
    <row r="118" spans="2:63" s="1" customFormat="1" ht="22.9" customHeight="1">
      <c r="B118" s="34"/>
      <c r="C118" s="77" t="s">
        <v>141</v>
      </c>
      <c r="D118" s="35"/>
      <c r="E118" s="35"/>
      <c r="F118" s="35"/>
      <c r="G118" s="35"/>
      <c r="H118" s="35"/>
      <c r="I118" s="117"/>
      <c r="J118" s="176">
        <f>BK118</f>
        <v>0</v>
      </c>
      <c r="K118" s="35"/>
      <c r="L118" s="38"/>
      <c r="M118" s="73"/>
      <c r="N118" s="74"/>
      <c r="O118" s="74"/>
      <c r="P118" s="177">
        <f>P119</f>
        <v>0</v>
      </c>
      <c r="Q118" s="74"/>
      <c r="R118" s="177">
        <f>R119</f>
        <v>0</v>
      </c>
      <c r="S118" s="74"/>
      <c r="T118" s="178">
        <f>T119</f>
        <v>0</v>
      </c>
      <c r="AT118" s="17" t="s">
        <v>73</v>
      </c>
      <c r="AU118" s="17" t="s">
        <v>124</v>
      </c>
      <c r="BK118" s="179">
        <f>BK119</f>
        <v>0</v>
      </c>
    </row>
    <row r="119" spans="2:63" s="11" customFormat="1" ht="25.9" customHeight="1">
      <c r="B119" s="180"/>
      <c r="C119" s="181"/>
      <c r="D119" s="182" t="s">
        <v>73</v>
      </c>
      <c r="E119" s="183" t="s">
        <v>113</v>
      </c>
      <c r="F119" s="183" t="s">
        <v>616</v>
      </c>
      <c r="G119" s="181"/>
      <c r="H119" s="181"/>
      <c r="I119" s="184"/>
      <c r="J119" s="185">
        <f>BK119</f>
        <v>0</v>
      </c>
      <c r="K119" s="181"/>
      <c r="L119" s="186"/>
      <c r="M119" s="187"/>
      <c r="N119" s="188"/>
      <c r="O119" s="188"/>
      <c r="P119" s="189">
        <f>P120</f>
        <v>0</v>
      </c>
      <c r="Q119" s="188"/>
      <c r="R119" s="189">
        <f>R120</f>
        <v>0</v>
      </c>
      <c r="S119" s="188"/>
      <c r="T119" s="190">
        <f>T120</f>
        <v>0</v>
      </c>
      <c r="AR119" s="191" t="s">
        <v>175</v>
      </c>
      <c r="AT119" s="192" t="s">
        <v>73</v>
      </c>
      <c r="AU119" s="192" t="s">
        <v>74</v>
      </c>
      <c r="AY119" s="191" t="s">
        <v>144</v>
      </c>
      <c r="BK119" s="193">
        <f>BK120</f>
        <v>0</v>
      </c>
    </row>
    <row r="120" spans="2:63" s="11" customFormat="1" ht="22.9" customHeight="1">
      <c r="B120" s="180"/>
      <c r="C120" s="181"/>
      <c r="D120" s="182" t="s">
        <v>73</v>
      </c>
      <c r="E120" s="194" t="s">
        <v>74</v>
      </c>
      <c r="F120" s="194" t="s">
        <v>616</v>
      </c>
      <c r="G120" s="181"/>
      <c r="H120" s="181"/>
      <c r="I120" s="184"/>
      <c r="J120" s="195">
        <f>BK120</f>
        <v>0</v>
      </c>
      <c r="K120" s="181"/>
      <c r="L120" s="186"/>
      <c r="M120" s="187"/>
      <c r="N120" s="188"/>
      <c r="O120" s="188"/>
      <c r="P120" s="189">
        <f>SUM(P121:P122)</f>
        <v>0</v>
      </c>
      <c r="Q120" s="188"/>
      <c r="R120" s="189">
        <f>SUM(R121:R122)</f>
        <v>0</v>
      </c>
      <c r="S120" s="188"/>
      <c r="T120" s="190">
        <f>SUM(T121:T122)</f>
        <v>0</v>
      </c>
      <c r="AR120" s="191" t="s">
        <v>175</v>
      </c>
      <c r="AT120" s="192" t="s">
        <v>73</v>
      </c>
      <c r="AU120" s="192" t="s">
        <v>81</v>
      </c>
      <c r="AY120" s="191" t="s">
        <v>144</v>
      </c>
      <c r="BK120" s="193">
        <f>SUM(BK121:BK122)</f>
        <v>0</v>
      </c>
    </row>
    <row r="121" spans="2:65" s="1" customFormat="1" ht="16.5" customHeight="1">
      <c r="B121" s="34"/>
      <c r="C121" s="196" t="s">
        <v>81</v>
      </c>
      <c r="D121" s="196" t="s">
        <v>146</v>
      </c>
      <c r="E121" s="197" t="s">
        <v>617</v>
      </c>
      <c r="F121" s="198" t="s">
        <v>618</v>
      </c>
      <c r="G121" s="199" t="s">
        <v>619</v>
      </c>
      <c r="H121" s="200">
        <v>2</v>
      </c>
      <c r="I121" s="201"/>
      <c r="J121" s="202">
        <f>ROUND(I121*H121,2)</f>
        <v>0</v>
      </c>
      <c r="K121" s="198" t="s">
        <v>620</v>
      </c>
      <c r="L121" s="38"/>
      <c r="M121" s="203" t="s">
        <v>1</v>
      </c>
      <c r="N121" s="204" t="s">
        <v>39</v>
      </c>
      <c r="O121" s="66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AR121" s="207" t="s">
        <v>621</v>
      </c>
      <c r="AT121" s="207" t="s">
        <v>146</v>
      </c>
      <c r="AU121" s="207" t="s">
        <v>83</v>
      </c>
      <c r="AY121" s="17" t="s">
        <v>144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7" t="s">
        <v>81</v>
      </c>
      <c r="BK121" s="208">
        <f>ROUND(I121*H121,2)</f>
        <v>0</v>
      </c>
      <c r="BL121" s="17" t="s">
        <v>621</v>
      </c>
      <c r="BM121" s="207" t="s">
        <v>622</v>
      </c>
    </row>
    <row r="122" spans="2:65" s="1" customFormat="1" ht="16.5" customHeight="1">
      <c r="B122" s="34"/>
      <c r="C122" s="196" t="s">
        <v>83</v>
      </c>
      <c r="D122" s="196" t="s">
        <v>146</v>
      </c>
      <c r="E122" s="197" t="s">
        <v>623</v>
      </c>
      <c r="F122" s="198" t="s">
        <v>624</v>
      </c>
      <c r="G122" s="199" t="s">
        <v>619</v>
      </c>
      <c r="H122" s="200">
        <v>1</v>
      </c>
      <c r="I122" s="201"/>
      <c r="J122" s="202">
        <f>ROUND(I122*H122,2)</f>
        <v>0</v>
      </c>
      <c r="K122" s="198" t="s">
        <v>620</v>
      </c>
      <c r="L122" s="38"/>
      <c r="M122" s="266" t="s">
        <v>1</v>
      </c>
      <c r="N122" s="267" t="s">
        <v>39</v>
      </c>
      <c r="O122" s="268"/>
      <c r="P122" s="269">
        <f>O122*H122</f>
        <v>0</v>
      </c>
      <c r="Q122" s="269">
        <v>0</v>
      </c>
      <c r="R122" s="269">
        <f>Q122*H122</f>
        <v>0</v>
      </c>
      <c r="S122" s="269">
        <v>0</v>
      </c>
      <c r="T122" s="270">
        <f>S122*H122</f>
        <v>0</v>
      </c>
      <c r="AR122" s="207" t="s">
        <v>621</v>
      </c>
      <c r="AT122" s="207" t="s">
        <v>146</v>
      </c>
      <c r="AU122" s="207" t="s">
        <v>83</v>
      </c>
      <c r="AY122" s="17" t="s">
        <v>144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7" t="s">
        <v>81</v>
      </c>
      <c r="BK122" s="208">
        <f>ROUND(I122*H122,2)</f>
        <v>0</v>
      </c>
      <c r="BL122" s="17" t="s">
        <v>621</v>
      </c>
      <c r="BM122" s="207" t="s">
        <v>625</v>
      </c>
    </row>
    <row r="123" spans="2:12" s="1" customFormat="1" ht="6.95" customHeight="1">
      <c r="B123" s="49"/>
      <c r="C123" s="50"/>
      <c r="D123" s="50"/>
      <c r="E123" s="50"/>
      <c r="F123" s="50"/>
      <c r="G123" s="50"/>
      <c r="H123" s="50"/>
      <c r="I123" s="148"/>
      <c r="J123" s="50"/>
      <c r="K123" s="50"/>
      <c r="L123" s="38"/>
    </row>
  </sheetData>
  <sheetProtection algorithmName="SHA-512" hashValue="CXTM73YMFMhnXfk0vuc8SUSgZ7XRFMS0Mk1OllcAM0SPDH7QXA8JDlWFlBM1dkF8CTdnOaji3t6Le2awsg7miA==" saltValue="uqByKvYI6TLJzWf8XiS1hextGfUI7fnY7pjjww5IDzxc6fxE/p+SZRfjJ7QOeS6PGH/upuQv68KZ5z87svH5jA==" spinCount="100000" sheet="1" objects="1" scenarios="1" formatColumns="0" formatRows="0" autoFilter="0"/>
  <autoFilter ref="C117:K12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DESKTOP-LR3EJNP\Sváťa</dc:creator>
  <cp:keywords/>
  <dc:description/>
  <cp:lastModifiedBy>Nádeníčková Eva, Ing.</cp:lastModifiedBy>
  <dcterms:created xsi:type="dcterms:W3CDTF">2022-04-19T07:50:20Z</dcterms:created>
  <dcterms:modified xsi:type="dcterms:W3CDTF">2022-05-04T08:33:42Z</dcterms:modified>
  <cp:category/>
  <cp:version/>
  <cp:contentType/>
  <cp:contentStatus/>
</cp:coreProperties>
</file>