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3875" activeTab="0"/>
  </bookViews>
  <sheets>
    <sheet name="Rekapitulace stavby" sheetId="1" r:id="rId1"/>
    <sheet name="VK-001-2018 - Technické z..." sheetId="2" r:id="rId2"/>
  </sheets>
  <definedNames/>
  <calcPr fullCalcOnLoad="1"/>
</workbook>
</file>

<file path=xl/sharedStrings.xml><?xml version="1.0" encoding="utf-8"?>
<sst xmlns="http://schemas.openxmlformats.org/spreadsheetml/2006/main" count="984" uniqueCount="287">
  <si>
    <t>Export VZ</t>
  </si>
  <si>
    <t>List obsahuje:</t>
  </si>
  <si>
    <t>3.0</t>
  </si>
  <si>
    <t>ZAMOK</t>
  </si>
  <si>
    <t>False</t>
  </si>
  <si>
    <t>{a60739be-8013-46d4-9d64-40ce2c8c8216}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</si>
  <si>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</si>
  <si>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</si>
  <si>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</si>
  <si>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</si>
  <si>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</si>
  <si>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</si>
  <si>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</si>
  <si>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</si>
  <si>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VK/001/2018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</si>
  <si>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</si>
  <si>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</si>
  <si>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Technické zhodnocení chodníku na ulici Jesenická v Šumperku v úseku od prodejny Penny Market po ulici M.R Štefánika</t>
  </si>
  <si>
    <t>0,1</t>
  </si>
  <si>
    <t>KSO:</t>
  </si>
  <si>
    <t/>
  </si>
  <si>
    <t>CC-CZ:</t>
  </si>
  <si>
    <t>1</t>
  </si>
  <si>
    <t>Místo:</t>
  </si>
  <si>
    <t>Jesenická</t>
  </si>
  <si>
    <t>Datum:</t>
  </si>
  <si>
    <t>10.05.2018</t>
  </si>
  <si>
    <t>10</t>
  </si>
  <si>
    <t>100</t>
  </si>
  <si>
    <t>Zadavatel:</t>
  </si>
  <si>
    <t>IČ:</t>
  </si>
  <si>
    <t>00303461</t>
  </si>
  <si>
    <t>Město Šumperk, nam. Míru 1 , 787 01</t>
  </si>
  <si>
    <t>DIČ:</t>
  </si>
  <si>
    <t>CZ00303461</t>
  </si>
  <si>
    <t>Uchazeč:</t>
  </si>
  <si>
    <t>Vyplň údaj</t>
  </si>
  <si>
    <t>Projektant:</t>
  </si>
  <si>
    <t xml:space="preserve"> </t>
  </si>
  <si>
    <t>True</t>
  </si>
  <si>
    <t>Poznámka:</t>
  </si>
  <si>
    <t>Objednatel zastoupený společností: 
Podniky Města Šumperka a.s., Slovanská 21, 787 01 Šumperk
IČO:65138163; DIČ: CZ00303461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</si>
  <si>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</si>
  <si>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</si>
  <si>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</si>
  <si>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</si>
  <si>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</si>
  <si>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</si>
  <si>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</si>
  <si>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</si>
  <si>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</si>
  <si>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</si>
  <si>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</si>
  <si>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</si>
  <si>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</si>
  <si>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</si>
  <si>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</si>
  <si>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</si>
  <si>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</si>
  <si>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</si>
  <si>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</si>
  <si>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</si>
  <si>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</si>
  <si>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</si>
  <si>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</si>
  <si>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</si>
  <si>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</si>
  <si>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</si>
  <si>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</si>
  <si>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</si>
  <si>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</si>
  <si>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</si>
  <si>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</si>
  <si>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</si>
  <si>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</si>
  <si>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</si>
  <si>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</si>
  <si>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</si>
  <si>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</si>
  <si>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</si>
  <si>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</si>
  <si>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</si>
  <si>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</si>
  <si>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</si>
  <si>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</si>
  <si>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</si>
  <si>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</si>
  <si>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</si>
  <si>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</si>
  <si>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</si>
  <si>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</si>
  <si>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</si>
  <si>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</si>
  <si>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</si>
  <si>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</si>
  <si>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</si>
  <si>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</si>
  <si>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</si>
  <si>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</si>
  <si>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</si>
  <si>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</si>
  <si>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</si>
  <si>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</si>
  <si>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</si>
  <si>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</si>
  <si>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</si>
  <si>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</si>
  <si>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</si>
  <si>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</si>
  <si>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</si>
  <si>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</si>
  <si>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</si>
  <si>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</si>
  <si>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</si>
  <si>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</si>
  <si>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</si>
  <si>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</si>
  <si>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</si>
  <si>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32</t>
  </si>
  <si>
    <t>K</t>
  </si>
  <si>
    <t>113107222</t>
  </si>
  <si>
    <t>Odstranění podkladu pl přes 200 m2 z kameniva drceného do tl 200 mm</t>
  </si>
  <si>
    <t>m2</t>
  </si>
  <si>
    <t>CS ÚRS 2016 01</t>
  </si>
  <si>
    <t>4</t>
  </si>
  <si>
    <t>2058471555</t>
  </si>
  <si>
    <t>113107241</t>
  </si>
  <si>
    <t>Odstranění podkladu pl přes 200 m2 živičných tl 50 mm</t>
  </si>
  <si>
    <t>-51674662</t>
  </si>
  <si>
    <t>VV</t>
  </si>
  <si>
    <t>36,5*2+68,6*1,8+85*3,3-2,1*1,5*4+(11*9,5)/2-7,2*1,2+28*3</t>
  </si>
  <si>
    <t>113202111</t>
  </si>
  <si>
    <t>Vytrhání obrub krajníků obrubníků stojatých</t>
  </si>
  <si>
    <t>m</t>
  </si>
  <si>
    <t>-1141920392</t>
  </si>
  <si>
    <t>10+2+10+2+9+28</t>
  </si>
  <si>
    <t>3</t>
  </si>
  <si>
    <t>122201101.1</t>
  </si>
  <si>
    <t>Úprava rýhy pro opětovné osazení obruby kamenné do betonu</t>
  </si>
  <si>
    <t>m3</t>
  </si>
  <si>
    <t>-487245779</t>
  </si>
  <si>
    <t>111,7*0,3*0,3</t>
  </si>
  <si>
    <t>181411131</t>
  </si>
  <si>
    <t>Založení parkového trávníku výsevem plochy do 1000 m2 v rovině a ve svahu do 1:5</t>
  </si>
  <si>
    <t>-1908014730</t>
  </si>
  <si>
    <t>7,2*3</t>
  </si>
  <si>
    <t>5</t>
  </si>
  <si>
    <t>M</t>
  </si>
  <si>
    <t>005724100</t>
  </si>
  <si>
    <t>osivo směs travní parková</t>
  </si>
  <si>
    <t>kg</t>
  </si>
  <si>
    <t>8</t>
  </si>
  <si>
    <t>1586764761</t>
  </si>
  <si>
    <t>21,6*0,015 'Přepočtené koeficientem množství</t>
  </si>
  <si>
    <t>6</t>
  </si>
  <si>
    <t>182303111.1</t>
  </si>
  <si>
    <t>Doplnění zeminy nebo substrátu na travnatých plochách tl 150 mm rovina v rovinně a svahu do 1:5</t>
  </si>
  <si>
    <t>-545476578</t>
  </si>
  <si>
    <t>20</t>
  </si>
  <si>
    <t>103715000</t>
  </si>
  <si>
    <t>substrát pro trávníky A  VL</t>
  </si>
  <si>
    <t>1508977347</t>
  </si>
  <si>
    <t>7,2*3*0,15</t>
  </si>
  <si>
    <t>Zakládání</t>
  </si>
  <si>
    <t>7</t>
  </si>
  <si>
    <t>215901101</t>
  </si>
  <si>
    <t>Zhutnění podloží z hornin soudržných do 92% PS nebo nesoudržných sypkých I(d) do 0,8</t>
  </si>
  <si>
    <t>563622184</t>
  </si>
  <si>
    <t>36,5*2+68,6*1,8+85*3,3-2,1*1,5*4+(9*9,5)/2+28*3</t>
  </si>
  <si>
    <t>Komunikace pozemní</t>
  </si>
  <si>
    <t>564851111</t>
  </si>
  <si>
    <t>Podklad ze štěrkodrtě ŠD do tl 150 mm</t>
  </si>
  <si>
    <t>-686042822</t>
  </si>
  <si>
    <t>36,5*2+68,6*1,8+85*3,3-2,1*1,5*4+(11*9,5)/2-7,2*3+28*3</t>
  </si>
  <si>
    <t>9</t>
  </si>
  <si>
    <t>596211113</t>
  </si>
  <si>
    <t>Kladení zámkové dlažby komunikací pro pěší tl 60 mm skupiny A pl přes 300 m2</t>
  </si>
  <si>
    <t>-89838284</t>
  </si>
  <si>
    <t>592450380</t>
  </si>
  <si>
    <t>dlažba zámková H-PROFIL HBB 20x16,5x6 cm přírodní</t>
  </si>
  <si>
    <t>1956645155</t>
  </si>
  <si>
    <t>P</t>
  </si>
  <si>
    <t>Poznámka k položce:
spotřeba: 36 kus/m2</t>
  </si>
  <si>
    <t>579,03-6,64</t>
  </si>
  <si>
    <t>572,39*1,03 'Přepočtené koeficientem množství</t>
  </si>
  <si>
    <t>592450380.1</t>
  </si>
  <si>
    <t>dlažba zámková H-PROFIL HBB 20x16,5x6 cm slepecká červená</t>
  </si>
  <si>
    <t>-1500114796</t>
  </si>
  <si>
    <t>1,8*0,4*2+10*0,4+3*0,4</t>
  </si>
  <si>
    <t>6,64*1,03 'Přepočtené koeficientem množství</t>
  </si>
  <si>
    <t>Ostatní konstrukce a práce, bourání</t>
  </si>
  <si>
    <t>23</t>
  </si>
  <si>
    <t>914511111</t>
  </si>
  <si>
    <t>Montáž sloupku dopravních značek délky do 3,5 m s betonovým základem</t>
  </si>
  <si>
    <t>kus</t>
  </si>
  <si>
    <t>107468187</t>
  </si>
  <si>
    <t>11</t>
  </si>
  <si>
    <t>916231213</t>
  </si>
  <si>
    <t>Osazení chodníkového obrubníku betonového stojatého s boční opěrou do lože z betonu prostého</t>
  </si>
  <si>
    <t>1921998745</t>
  </si>
  <si>
    <t xml:space="preserve">Poznámka k položce:
</t>
  </si>
  <si>
    <t>36,5+11+2*2+21+2++7,2+3+24+3</t>
  </si>
  <si>
    <t>12</t>
  </si>
  <si>
    <t>592174170</t>
  </si>
  <si>
    <t>obrubník betonový chodníkový 100x10x25 cm</t>
  </si>
  <si>
    <t>83648498</t>
  </si>
  <si>
    <t>22</t>
  </si>
  <si>
    <t>919735112</t>
  </si>
  <si>
    <t>Řezání stávajícího živičného krytu hl do 100 mm</t>
  </si>
  <si>
    <t>1354502610</t>
  </si>
  <si>
    <t>3+2*2</t>
  </si>
  <si>
    <t>24</t>
  </si>
  <si>
    <t>966006132</t>
  </si>
  <si>
    <t>Odstranění značek dopravních nebo orientačních se sloupky s betonovými patkami</t>
  </si>
  <si>
    <t>863792372</t>
  </si>
  <si>
    <t>997</t>
  </si>
  <si>
    <t>Přesun sutě</t>
  </si>
  <si>
    <t>13</t>
  </si>
  <si>
    <t>997221551</t>
  </si>
  <si>
    <t>Vodorovná doprava suti ze sypkých materiálů do 1 km</t>
  </si>
  <si>
    <t>t</t>
  </si>
  <si>
    <t>1497351782</t>
  </si>
  <si>
    <t>14</t>
  </si>
  <si>
    <t>997221559</t>
  </si>
  <si>
    <t>Příplatek ZKD 1 km u vodorovné dopravy suti ze sypkých materiálů</t>
  </si>
  <si>
    <t>-1870745723</t>
  </si>
  <si>
    <t>Poznámka k položce:
na veřejnou skládku na vzdálenost 6km za posledních 5km</t>
  </si>
  <si>
    <t>139,118</t>
  </si>
  <si>
    <t>139,118*5 'Přepočtené koeficientem množství</t>
  </si>
  <si>
    <t>27</t>
  </si>
  <si>
    <t>997221551.1</t>
  </si>
  <si>
    <t>Vodorovná doprava suti ze sypkých materiálů do 1 km-asfalt</t>
  </si>
  <si>
    <t>-1542202482</t>
  </si>
  <si>
    <t>28</t>
  </si>
  <si>
    <t>997221559.1</t>
  </si>
  <si>
    <t>Příplatek ZKD 1 km u vodorovné dopravy suti ze sypkých materiálů -  asfalt</t>
  </si>
  <si>
    <t>973005672</t>
  </si>
  <si>
    <t>Poznámka k položce:
na skládku investora na vzdálenost 3km za posledních 2km</t>
  </si>
  <si>
    <t>58,015</t>
  </si>
  <si>
    <t>58,015*2 'Přepočtené koeficientem množství</t>
  </si>
  <si>
    <t>997221561</t>
  </si>
  <si>
    <t>Vodorovná doprava suti z kusových materiálů do 1 km</t>
  </si>
  <si>
    <t>-566070778</t>
  </si>
  <si>
    <t>16</t>
  </si>
  <si>
    <t>997221569</t>
  </si>
  <si>
    <t>Příplatek ZKD 1 km u vodorovné dopravy suti z kusových materiálů</t>
  </si>
  <si>
    <t>-1983336682</t>
  </si>
  <si>
    <t>12,505</t>
  </si>
  <si>
    <t>12,505*5 'Přepočtené koeficientem množství</t>
  </si>
  <si>
    <t>17</t>
  </si>
  <si>
    <t>997221815</t>
  </si>
  <si>
    <t>Poplatek za uložení betonového odpadu na skládce (skládkovné)</t>
  </si>
  <si>
    <t>-1541705399</t>
  </si>
  <si>
    <t>29</t>
  </si>
  <si>
    <t>997221855</t>
  </si>
  <si>
    <t>Poplatek za uložení odpadu z kameniva na skládce (skládkovné)</t>
  </si>
  <si>
    <t>556174860</t>
  </si>
  <si>
    <t>998</t>
  </si>
  <si>
    <t>Přesun hmot</t>
  </si>
  <si>
    <t>18</t>
  </si>
  <si>
    <t>998223011</t>
  </si>
  <si>
    <t>Přesun hmot pro pozemní komunikace s krytem dlážděným</t>
  </si>
  <si>
    <t>-831024469</t>
  </si>
  <si>
    <t>PSV</t>
  </si>
  <si>
    <t>Práce a dodávky PSV</t>
  </si>
  <si>
    <t>711</t>
  </si>
  <si>
    <t>Izolace proti vodě, vlhkosti a plynům</t>
  </si>
  <si>
    <t>30</t>
  </si>
  <si>
    <t>711161306.1</t>
  </si>
  <si>
    <t>Izolace proti zemní vlhkosti stěn foliemi nopovými pro běžné podmínky tl. 0,5 mm šířky 0,5 m</t>
  </si>
  <si>
    <t>-1505796695</t>
  </si>
  <si>
    <t>119*0,5</t>
  </si>
  <si>
    <t>31</t>
  </si>
  <si>
    <t>998711101</t>
  </si>
  <si>
    <t>Přesun hmot tonážní pro izolace proti vodě, vlhkosti a plynům v objektech výšky do 6 m</t>
  </si>
  <si>
    <t>65602559</t>
  </si>
  <si>
    <t>25,95*0,001*0,950</t>
  </si>
  <si>
    <t>VRN</t>
  </si>
  <si>
    <t>Vedlejší rozpočtové náklady</t>
  </si>
  <si>
    <t>VRN3</t>
  </si>
  <si>
    <t>Zařízení staveniště</t>
  </si>
  <si>
    <t>19</t>
  </si>
  <si>
    <t>030001000</t>
  </si>
  <si>
    <t>Zařízení staveniště 2%</t>
  </si>
  <si>
    <t>%</t>
  </si>
  <si>
    <t>1024</t>
  </si>
  <si>
    <t>1931324142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</si>
</sst>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10"/>
      <color indexed="37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</borders>
  <cellStyleXfs count="63"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0" fillId="15" borderId="0" applyNumberFormat="0" applyBorder="0" applyAlignment="0" applyProtection="0"/>
    <xf numFmtId="0" fontId="45" fillId="16" borderId="1" applyNumberFormat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9" fillId="1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18" borderId="5" applyNumberFormat="0" applyAlignment="0" applyProtection="0"/>
    <xf numFmtId="0" fontId="43" fillId="3" borderId="1" applyNumberFormat="0" applyAlignment="0" applyProtection="0"/>
    <xf numFmtId="0" fontId="47" fillId="0" borderId="6" applyNumberFormat="0" applyFill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1" fillId="8" borderId="0" applyNumberFormat="0" applyBorder="0" applyAlignment="0" applyProtection="0"/>
    <xf numFmtId="0" fontId="35" fillId="4" borderId="7" applyNumberFormat="0" applyFont="0" applyAlignment="0" applyProtection="0"/>
    <xf numFmtId="0" fontId="44" fillId="16" borderId="8" applyNumberFormat="0" applyAlignment="0" applyProtection="0"/>
    <xf numFmtId="9" fontId="3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5">
    <xf numFmtId="0" fontId="4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8" borderId="0" xfId="0" applyFont="1" applyFill="1" applyAlignment="1">
      <alignment horizontal="left" vertical="center"/>
    </xf>
    <xf numFmtId="0" fontId="4" fillId="8" borderId="0" xfId="0" applyFill="1" applyAlignment="1">
      <alignment/>
    </xf>
    <xf numFmtId="0" fontId="14" fillId="8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Border="1" applyAlignment="1">
      <alignment/>
    </xf>
    <xf numFmtId="0" fontId="4" fillId="0" borderId="11" xfId="0" applyBorder="1" applyAlignment="1">
      <alignment/>
    </xf>
    <xf numFmtId="0" fontId="4" fillId="0" borderId="12" xfId="0" applyBorder="1" applyAlignment="1">
      <alignment/>
    </xf>
    <xf numFmtId="0" fontId="4" fillId="0" borderId="13" xfId="0" applyBorder="1" applyAlignment="1">
      <alignment/>
    </xf>
    <xf numFmtId="0" fontId="4" fillId="0" borderId="0" xfId="0" applyBorder="1" applyAlignment="1">
      <alignment/>
    </xf>
    <xf numFmtId="0" fontId="15" fillId="0" borderId="0" xfId="0" applyFont="1" applyBorder="1" applyAlignment="1">
      <alignment horizontal="left" vertical="center"/>
    </xf>
    <xf numFmtId="0" fontId="4" fillId="0" borderId="14" xfId="0" applyBorder="1" applyAlignment="1">
      <alignment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49" fontId="6" fillId="4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4" fillId="19" borderId="0" xfId="0" applyFont="1" applyFill="1" applyBorder="1" applyAlignment="1">
      <alignment vertical="center"/>
    </xf>
    <xf numFmtId="0" fontId="7" fillId="19" borderId="17" xfId="0" applyFont="1" applyFill="1" applyBorder="1" applyAlignment="1">
      <alignment horizontal="left" vertical="center"/>
    </xf>
    <xf numFmtId="0" fontId="4" fillId="19" borderId="18" xfId="0" applyFont="1" applyFill="1" applyBorder="1" applyAlignment="1">
      <alignment vertical="center"/>
    </xf>
    <xf numFmtId="0" fontId="7" fillId="19" borderId="18" xfId="0" applyFont="1" applyFill="1" applyBorder="1" applyAlignment="1">
      <alignment horizontal="center" vertical="center"/>
    </xf>
    <xf numFmtId="4" fontId="7" fillId="19" borderId="18" xfId="0" applyNumberFormat="1" applyFont="1" applyFill="1" applyBorder="1" applyAlignment="1">
      <alignment vertical="center"/>
    </xf>
    <xf numFmtId="0" fontId="4" fillId="19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73" fontId="6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19" borderId="26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22" fillId="0" borderId="2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74" fontId="22" fillId="0" borderId="0" xfId="0" applyNumberFormat="1" applyFont="1" applyBorder="1" applyAlignment="1">
      <alignment vertical="center"/>
    </xf>
    <xf numFmtId="4" fontId="22" fillId="0" borderId="25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31" xfId="0" applyNumberFormat="1" applyFont="1" applyBorder="1" applyAlignment="1">
      <alignment vertical="center"/>
    </xf>
    <xf numFmtId="4" fontId="27" fillId="0" borderId="32" xfId="0" applyNumberFormat="1" applyFont="1" applyBorder="1" applyAlignment="1">
      <alignment vertical="center"/>
    </xf>
    <xf numFmtId="174" fontId="27" fillId="0" borderId="32" xfId="0" applyNumberFormat="1" applyFont="1" applyBorder="1" applyAlignment="1">
      <alignment vertical="center"/>
    </xf>
    <xf numFmtId="4" fontId="27" fillId="0" borderId="33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Alignment="1" applyProtection="1">
      <alignment/>
      <protection locked="0"/>
    </xf>
    <xf numFmtId="0" fontId="4" fillId="8" borderId="0" xfId="0" applyFill="1" applyAlignment="1" applyProtection="1">
      <alignment/>
      <protection locked="0"/>
    </xf>
    <xf numFmtId="0" fontId="4" fillId="0" borderId="11" xfId="0" applyBorder="1" applyAlignment="1" applyProtection="1">
      <alignment/>
      <protection locked="0"/>
    </xf>
    <xf numFmtId="0" fontId="4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73" fontId="6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>
      <alignment vertical="center"/>
    </xf>
    <xf numFmtId="172" fontId="5" fillId="0" borderId="0" xfId="0" applyNumberFormat="1" applyFont="1" applyBorder="1" applyAlignment="1" applyProtection="1">
      <alignment horizontal="right" vertical="center"/>
      <protection locked="0"/>
    </xf>
    <xf numFmtId="0" fontId="7" fillId="19" borderId="18" xfId="0" applyFont="1" applyFill="1" applyBorder="1" applyAlignment="1">
      <alignment horizontal="right" vertical="center"/>
    </xf>
    <xf numFmtId="0" fontId="4" fillId="19" borderId="18" xfId="0" applyFont="1" applyFill="1" applyBorder="1" applyAlignment="1" applyProtection="1">
      <alignment vertical="center"/>
      <protection locked="0"/>
    </xf>
    <xf numFmtId="0" fontId="4" fillId="19" borderId="35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49" fontId="6" fillId="4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4" fontId="20" fillId="0" borderId="16" xfId="0" applyNumberFormat="1" applyFont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6" fillId="19" borderId="0" xfId="0" applyFont="1" applyFill="1" applyBorder="1" applyAlignment="1">
      <alignment horizontal="left" vertical="center"/>
    </xf>
    <xf numFmtId="0" fontId="4" fillId="19" borderId="0" xfId="0" applyFont="1" applyFill="1" applyBorder="1" applyAlignment="1" applyProtection="1">
      <alignment vertical="center"/>
      <protection locked="0"/>
    </xf>
    <xf numFmtId="0" fontId="6" fillId="19" borderId="0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2" xfId="0" applyFont="1" applyBorder="1" applyAlignment="1">
      <alignment horizontal="left" vertical="center"/>
    </xf>
    <xf numFmtId="0" fontId="9" fillId="0" borderId="32" xfId="0" applyFont="1" applyBorder="1" applyAlignment="1">
      <alignment vertical="center"/>
    </xf>
    <xf numFmtId="0" fontId="9" fillId="0" borderId="32" xfId="0" applyFont="1" applyBorder="1" applyAlignment="1" applyProtection="1">
      <alignment vertical="center"/>
      <protection locked="0"/>
    </xf>
    <xf numFmtId="4" fontId="9" fillId="0" borderId="32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2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0" fontId="10" fillId="0" borderId="32" xfId="0" applyFont="1" applyBorder="1" applyAlignment="1" applyProtection="1">
      <alignment vertical="center"/>
      <protection locked="0"/>
    </xf>
    <xf numFmtId="4" fontId="10" fillId="0" borderId="32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6" fillId="19" borderId="27" xfId="0" applyFont="1" applyFill="1" applyBorder="1" applyAlignment="1">
      <alignment horizontal="center" vertical="center" wrapText="1"/>
    </xf>
    <xf numFmtId="0" fontId="6" fillId="19" borderId="28" xfId="0" applyFont="1" applyFill="1" applyBorder="1" applyAlignment="1">
      <alignment horizontal="center" vertical="center" wrapText="1"/>
    </xf>
    <xf numFmtId="0" fontId="29" fillId="19" borderId="28" xfId="0" applyFont="1" applyFill="1" applyBorder="1" applyAlignment="1" applyProtection="1">
      <alignment horizontal="center" vertical="center" wrapText="1"/>
      <protection locked="0"/>
    </xf>
    <xf numFmtId="0" fontId="6" fillId="19" borderId="2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74" fontId="30" fillId="0" borderId="22" xfId="0" applyNumberFormat="1" applyFont="1" applyBorder="1" applyAlignment="1">
      <alignment/>
    </xf>
    <xf numFmtId="0" fontId="4" fillId="0" borderId="0" xfId="0" applyBorder="1" applyAlignment="1">
      <alignment/>
    </xf>
    <xf numFmtId="174" fontId="30" fillId="0" borderId="23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 applyProtection="1">
      <alignment/>
      <protection locked="0"/>
    </xf>
    <xf numFmtId="4" fontId="9" fillId="0" borderId="0" xfId="0" applyNumberFormat="1" applyFont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174" fontId="11" fillId="0" borderId="25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4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5" fillId="4" borderId="36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174" fontId="5" fillId="0" borderId="0" xfId="0" applyNumberFormat="1" applyFont="1" applyBorder="1" applyAlignment="1">
      <alignment vertical="center"/>
    </xf>
    <xf numFmtId="174" fontId="5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2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75" fontId="12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3" fillId="0" borderId="36" xfId="0" applyFont="1" applyBorder="1" applyAlignment="1" applyProtection="1">
      <alignment horizontal="center" vertical="center"/>
      <protection/>
    </xf>
    <xf numFmtId="49" fontId="33" fillId="0" borderId="36" xfId="0" applyNumberFormat="1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center" vertical="center" wrapText="1"/>
      <protection/>
    </xf>
    <xf numFmtId="175" fontId="33" fillId="0" borderId="36" xfId="0" applyNumberFormat="1" applyFont="1" applyBorder="1" applyAlignment="1" applyProtection="1">
      <alignment vertical="center"/>
      <protection/>
    </xf>
    <xf numFmtId="4" fontId="33" fillId="4" borderId="36" xfId="0" applyNumberFormat="1" applyFont="1" applyFill="1" applyBorder="1" applyAlignment="1" applyProtection="1">
      <alignment vertical="center"/>
      <protection locked="0"/>
    </xf>
    <xf numFmtId="4" fontId="33" fillId="0" borderId="36" xfId="0" applyNumberFormat="1" applyFont="1" applyBorder="1" applyAlignment="1" applyProtection="1">
      <alignment vertical="center"/>
      <protection/>
    </xf>
    <xf numFmtId="0" fontId="33" fillId="0" borderId="13" xfId="0" applyFont="1" applyBorder="1" applyAlignment="1">
      <alignment vertical="center"/>
    </xf>
    <xf numFmtId="0" fontId="33" fillId="4" borderId="36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75" fontId="12" fillId="0" borderId="0" xfId="0" applyNumberFormat="1" applyFont="1" applyAlignment="1">
      <alignment vertical="center"/>
    </xf>
    <xf numFmtId="0" fontId="34" fillId="0" borderId="0" xfId="0" applyFont="1" applyAlignment="1">
      <alignment vertical="center" wrapText="1"/>
    </xf>
    <xf numFmtId="175" fontId="4" fillId="4" borderId="36" xfId="0" applyNumberFormat="1" applyFont="1" applyFill="1" applyBorder="1" applyAlignment="1" applyProtection="1">
      <alignment vertical="center"/>
      <protection locked="0"/>
    </xf>
    <xf numFmtId="0" fontId="5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5" fillId="0" borderId="32" xfId="0" applyNumberFormat="1" applyFont="1" applyBorder="1" applyAlignment="1">
      <alignment vertical="center"/>
    </xf>
    <xf numFmtId="174" fontId="5" fillId="0" borderId="33" xfId="0" applyNumberFormat="1" applyFont="1" applyBorder="1" applyAlignment="1">
      <alignment vertical="center"/>
    </xf>
    <xf numFmtId="0" fontId="4" fillId="0" borderId="0" xfId="0" applyAlignment="1">
      <alignment/>
    </xf>
    <xf numFmtId="0" fontId="19" fillId="0" borderId="0" xfId="0" applyFont="1" applyAlignment="1">
      <alignment horizontal="left" vertical="top" wrapText="1"/>
    </xf>
    <xf numFmtId="0" fontId="4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7" fillId="19" borderId="18" xfId="0" applyFont="1" applyFill="1" applyBorder="1" applyAlignment="1">
      <alignment horizontal="left" vertical="center"/>
    </xf>
    <xf numFmtId="0" fontId="4" fillId="19" borderId="18" xfId="0" applyFont="1" applyFill="1" applyBorder="1" applyAlignment="1">
      <alignment vertical="center"/>
    </xf>
    <xf numFmtId="4" fontId="7" fillId="19" borderId="18" xfId="0" applyNumberFormat="1" applyFont="1" applyFill="1" applyBorder="1" applyAlignment="1">
      <alignment vertical="center"/>
    </xf>
    <xf numFmtId="0" fontId="4" fillId="19" borderId="26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17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19" borderId="17" xfId="0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8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  <col min="92" max="16384" width="9.28125" style="0" customWidth="1"/>
  </cols>
  <sheetData>
    <row r="1" spans="1:74" ht="21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5" t="s">
        <v>4</v>
      </c>
      <c r="BU1" s="15" t="s">
        <v>4</v>
      </c>
      <c r="BV1" s="15" t="s">
        <v>5</v>
      </c>
    </row>
    <row r="2" spans="44:72" ht="36.75" customHeight="1"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06" t="s">
        <v>14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21"/>
      <c r="AQ5" s="23"/>
      <c r="BE5" s="202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107" t="s">
        <v>17</v>
      </c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21"/>
      <c r="AQ6" s="23"/>
      <c r="BE6" s="203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03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03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03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31</v>
      </c>
      <c r="AO10" s="21"/>
      <c r="AP10" s="21"/>
      <c r="AQ10" s="23"/>
      <c r="BE10" s="203"/>
      <c r="BS10" s="16" t="s">
        <v>18</v>
      </c>
    </row>
    <row r="11" spans="2:71" ht="18" customHeight="1">
      <c r="B11" s="20"/>
      <c r="C11" s="21"/>
      <c r="D11" s="21"/>
      <c r="E11" s="27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33</v>
      </c>
      <c r="AL11" s="21"/>
      <c r="AM11" s="21"/>
      <c r="AN11" s="27" t="s">
        <v>34</v>
      </c>
      <c r="AO11" s="21"/>
      <c r="AP11" s="21"/>
      <c r="AQ11" s="23"/>
      <c r="BE11" s="203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03"/>
      <c r="BS12" s="16" t="s">
        <v>18</v>
      </c>
    </row>
    <row r="13" spans="2:71" ht="14.25" customHeight="1">
      <c r="B13" s="20"/>
      <c r="C13" s="21"/>
      <c r="D13" s="29" t="s">
        <v>35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36</v>
      </c>
      <c r="AO13" s="21"/>
      <c r="AP13" s="21"/>
      <c r="AQ13" s="23"/>
      <c r="BE13" s="203"/>
      <c r="BS13" s="16" t="s">
        <v>18</v>
      </c>
    </row>
    <row r="14" spans="2:71" ht="15">
      <c r="B14" s="20"/>
      <c r="C14" s="21"/>
      <c r="D14" s="21"/>
      <c r="E14" s="108" t="s">
        <v>36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29" t="s">
        <v>33</v>
      </c>
      <c r="AL14" s="21"/>
      <c r="AM14" s="21"/>
      <c r="AN14" s="31" t="s">
        <v>36</v>
      </c>
      <c r="AO14" s="21"/>
      <c r="AP14" s="21"/>
      <c r="AQ14" s="23"/>
      <c r="BE14" s="203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03"/>
      <c r="BS15" s="16" t="s">
        <v>4</v>
      </c>
    </row>
    <row r="16" spans="2:71" ht="14.25" customHeight="1">
      <c r="B16" s="20"/>
      <c r="C16" s="21"/>
      <c r="D16" s="29" t="s">
        <v>37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203"/>
      <c r="BS16" s="16" t="s">
        <v>4</v>
      </c>
    </row>
    <row r="17" spans="2:71" ht="18" customHeight="1">
      <c r="B17" s="20"/>
      <c r="C17" s="21"/>
      <c r="D17" s="21"/>
      <c r="E17" s="27" t="s">
        <v>38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33</v>
      </c>
      <c r="AL17" s="21"/>
      <c r="AM17" s="21"/>
      <c r="AN17" s="27" t="s">
        <v>20</v>
      </c>
      <c r="AO17" s="21"/>
      <c r="AP17" s="21"/>
      <c r="AQ17" s="23"/>
      <c r="BE17" s="203"/>
      <c r="BS17" s="16" t="s">
        <v>39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03"/>
      <c r="BS18" s="16" t="s">
        <v>6</v>
      </c>
    </row>
    <row r="19" spans="2:71" ht="14.25" customHeight="1">
      <c r="B19" s="20"/>
      <c r="C19" s="21"/>
      <c r="D19" s="29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03"/>
      <c r="BS19" s="16" t="s">
        <v>6</v>
      </c>
    </row>
    <row r="20" spans="2:71" ht="48.75" customHeight="1">
      <c r="B20" s="20"/>
      <c r="C20" s="21"/>
      <c r="D20" s="21"/>
      <c r="E20" s="109" t="s">
        <v>41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21"/>
      <c r="AP20" s="21"/>
      <c r="AQ20" s="23"/>
      <c r="BE20" s="203"/>
      <c r="BS20" s="16" t="s">
        <v>39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03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03"/>
    </row>
    <row r="23" spans="2:57" s="1" customFormat="1" ht="25.5" customHeight="1">
      <c r="B23" s="33"/>
      <c r="C23" s="34"/>
      <c r="D23" s="35" t="s">
        <v>42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10">
        <f>ROUND(AG51,2)</f>
        <v>0</v>
      </c>
      <c r="AL23" s="207"/>
      <c r="AM23" s="207"/>
      <c r="AN23" s="207"/>
      <c r="AO23" s="207"/>
      <c r="AP23" s="34"/>
      <c r="AQ23" s="37"/>
      <c r="BE23" s="204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04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08" t="s">
        <v>43</v>
      </c>
      <c r="M25" s="209"/>
      <c r="N25" s="209"/>
      <c r="O25" s="209"/>
      <c r="P25" s="34"/>
      <c r="Q25" s="34"/>
      <c r="R25" s="34"/>
      <c r="S25" s="34"/>
      <c r="T25" s="34"/>
      <c r="U25" s="34"/>
      <c r="V25" s="34"/>
      <c r="W25" s="208" t="s">
        <v>44</v>
      </c>
      <c r="X25" s="209"/>
      <c r="Y25" s="209"/>
      <c r="Z25" s="209"/>
      <c r="AA25" s="209"/>
      <c r="AB25" s="209"/>
      <c r="AC25" s="209"/>
      <c r="AD25" s="209"/>
      <c r="AE25" s="209"/>
      <c r="AF25" s="34"/>
      <c r="AG25" s="34"/>
      <c r="AH25" s="34"/>
      <c r="AI25" s="34"/>
      <c r="AJ25" s="34"/>
      <c r="AK25" s="208" t="s">
        <v>45</v>
      </c>
      <c r="AL25" s="209"/>
      <c r="AM25" s="209"/>
      <c r="AN25" s="209"/>
      <c r="AO25" s="209"/>
      <c r="AP25" s="34"/>
      <c r="AQ25" s="37"/>
      <c r="BE25" s="204"/>
    </row>
    <row r="26" spans="2:57" s="2" customFormat="1" ht="14.25" customHeight="1" hidden="1">
      <c r="B26" s="39"/>
      <c r="C26" s="40"/>
      <c r="D26" s="41" t="s">
        <v>46</v>
      </c>
      <c r="E26" s="40"/>
      <c r="F26" s="41" t="s">
        <v>47</v>
      </c>
      <c r="G26" s="40"/>
      <c r="H26" s="40"/>
      <c r="I26" s="40"/>
      <c r="J26" s="40"/>
      <c r="K26" s="40"/>
      <c r="L26" s="210">
        <v>0.21</v>
      </c>
      <c r="M26" s="211"/>
      <c r="N26" s="211"/>
      <c r="O26" s="211"/>
      <c r="P26" s="40"/>
      <c r="Q26" s="40"/>
      <c r="R26" s="40"/>
      <c r="S26" s="40"/>
      <c r="T26" s="40"/>
      <c r="U26" s="40"/>
      <c r="V26" s="40"/>
      <c r="W26" s="212">
        <f>ROUND(AZ51,2)</f>
        <v>0</v>
      </c>
      <c r="X26" s="211"/>
      <c r="Y26" s="211"/>
      <c r="Z26" s="211"/>
      <c r="AA26" s="211"/>
      <c r="AB26" s="211"/>
      <c r="AC26" s="211"/>
      <c r="AD26" s="211"/>
      <c r="AE26" s="211"/>
      <c r="AF26" s="40"/>
      <c r="AG26" s="40"/>
      <c r="AH26" s="40"/>
      <c r="AI26" s="40"/>
      <c r="AJ26" s="40"/>
      <c r="AK26" s="212">
        <f>ROUND(AV51,2)</f>
        <v>0</v>
      </c>
      <c r="AL26" s="211"/>
      <c r="AM26" s="211"/>
      <c r="AN26" s="211"/>
      <c r="AO26" s="211"/>
      <c r="AP26" s="40"/>
      <c r="AQ26" s="42"/>
      <c r="BE26" s="205"/>
    </row>
    <row r="27" spans="2:57" s="2" customFormat="1" ht="14.25" customHeight="1" hidden="1">
      <c r="B27" s="39"/>
      <c r="C27" s="40"/>
      <c r="D27" s="40"/>
      <c r="E27" s="40"/>
      <c r="F27" s="41" t="s">
        <v>48</v>
      </c>
      <c r="G27" s="40"/>
      <c r="H27" s="40"/>
      <c r="I27" s="40"/>
      <c r="J27" s="40"/>
      <c r="K27" s="40"/>
      <c r="L27" s="210">
        <v>0.15</v>
      </c>
      <c r="M27" s="211"/>
      <c r="N27" s="211"/>
      <c r="O27" s="211"/>
      <c r="P27" s="40"/>
      <c r="Q27" s="40"/>
      <c r="R27" s="40"/>
      <c r="S27" s="40"/>
      <c r="T27" s="40"/>
      <c r="U27" s="40"/>
      <c r="V27" s="40"/>
      <c r="W27" s="212">
        <f>ROUND(BA51,2)</f>
        <v>0</v>
      </c>
      <c r="X27" s="211"/>
      <c r="Y27" s="211"/>
      <c r="Z27" s="211"/>
      <c r="AA27" s="211"/>
      <c r="AB27" s="211"/>
      <c r="AC27" s="211"/>
      <c r="AD27" s="211"/>
      <c r="AE27" s="211"/>
      <c r="AF27" s="40"/>
      <c r="AG27" s="40"/>
      <c r="AH27" s="40"/>
      <c r="AI27" s="40"/>
      <c r="AJ27" s="40"/>
      <c r="AK27" s="212">
        <f>ROUND(AW51,2)</f>
        <v>0</v>
      </c>
      <c r="AL27" s="211"/>
      <c r="AM27" s="211"/>
      <c r="AN27" s="211"/>
      <c r="AO27" s="211"/>
      <c r="AP27" s="40"/>
      <c r="AQ27" s="42"/>
      <c r="BE27" s="205"/>
    </row>
    <row r="28" spans="2:57" s="2" customFormat="1" ht="14.25" customHeight="1">
      <c r="B28" s="39"/>
      <c r="C28" s="40"/>
      <c r="D28" s="41" t="s">
        <v>46</v>
      </c>
      <c r="E28" s="40"/>
      <c r="F28" s="41" t="s">
        <v>49</v>
      </c>
      <c r="G28" s="40"/>
      <c r="H28" s="40"/>
      <c r="I28" s="40"/>
      <c r="J28" s="40"/>
      <c r="K28" s="40"/>
      <c r="L28" s="210">
        <v>0.21</v>
      </c>
      <c r="M28" s="211"/>
      <c r="N28" s="211"/>
      <c r="O28" s="211"/>
      <c r="P28" s="40"/>
      <c r="Q28" s="40"/>
      <c r="R28" s="40"/>
      <c r="S28" s="40"/>
      <c r="T28" s="40"/>
      <c r="U28" s="40"/>
      <c r="V28" s="40"/>
      <c r="W28" s="212">
        <f>ROUND(BB51,2)</f>
        <v>0</v>
      </c>
      <c r="X28" s="211"/>
      <c r="Y28" s="211"/>
      <c r="Z28" s="211"/>
      <c r="AA28" s="211"/>
      <c r="AB28" s="211"/>
      <c r="AC28" s="211"/>
      <c r="AD28" s="211"/>
      <c r="AE28" s="211"/>
      <c r="AF28" s="40"/>
      <c r="AG28" s="40"/>
      <c r="AH28" s="40"/>
      <c r="AI28" s="40"/>
      <c r="AJ28" s="40"/>
      <c r="AK28" s="212">
        <v>0</v>
      </c>
      <c r="AL28" s="211"/>
      <c r="AM28" s="211"/>
      <c r="AN28" s="211"/>
      <c r="AO28" s="211"/>
      <c r="AP28" s="40"/>
      <c r="AQ28" s="42"/>
      <c r="BE28" s="205"/>
    </row>
    <row r="29" spans="2:57" s="2" customFormat="1" ht="14.25" customHeight="1">
      <c r="B29" s="39"/>
      <c r="C29" s="40"/>
      <c r="D29" s="40"/>
      <c r="E29" s="40"/>
      <c r="F29" s="41" t="s">
        <v>50</v>
      </c>
      <c r="G29" s="40"/>
      <c r="H29" s="40"/>
      <c r="I29" s="40"/>
      <c r="J29" s="40"/>
      <c r="K29" s="40"/>
      <c r="L29" s="210">
        <v>0.15</v>
      </c>
      <c r="M29" s="211"/>
      <c r="N29" s="211"/>
      <c r="O29" s="211"/>
      <c r="P29" s="40"/>
      <c r="Q29" s="40"/>
      <c r="R29" s="40"/>
      <c r="S29" s="40"/>
      <c r="T29" s="40"/>
      <c r="U29" s="40"/>
      <c r="V29" s="40"/>
      <c r="W29" s="212">
        <f>ROUND(BC51,2)</f>
        <v>0</v>
      </c>
      <c r="X29" s="211"/>
      <c r="Y29" s="211"/>
      <c r="Z29" s="211"/>
      <c r="AA29" s="211"/>
      <c r="AB29" s="211"/>
      <c r="AC29" s="211"/>
      <c r="AD29" s="211"/>
      <c r="AE29" s="211"/>
      <c r="AF29" s="40"/>
      <c r="AG29" s="40"/>
      <c r="AH29" s="40"/>
      <c r="AI29" s="40"/>
      <c r="AJ29" s="40"/>
      <c r="AK29" s="212">
        <v>0</v>
      </c>
      <c r="AL29" s="211"/>
      <c r="AM29" s="211"/>
      <c r="AN29" s="211"/>
      <c r="AO29" s="211"/>
      <c r="AP29" s="40"/>
      <c r="AQ29" s="42"/>
      <c r="BE29" s="205"/>
    </row>
    <row r="30" spans="2:57" s="2" customFormat="1" ht="14.25" customHeight="1" hidden="1">
      <c r="B30" s="39"/>
      <c r="C30" s="40"/>
      <c r="D30" s="40"/>
      <c r="E30" s="40"/>
      <c r="F30" s="41" t="s">
        <v>51</v>
      </c>
      <c r="G30" s="40"/>
      <c r="H30" s="40"/>
      <c r="I30" s="40"/>
      <c r="J30" s="40"/>
      <c r="K30" s="40"/>
      <c r="L30" s="210">
        <v>0</v>
      </c>
      <c r="M30" s="211"/>
      <c r="N30" s="211"/>
      <c r="O30" s="211"/>
      <c r="P30" s="40"/>
      <c r="Q30" s="40"/>
      <c r="R30" s="40"/>
      <c r="S30" s="40"/>
      <c r="T30" s="40"/>
      <c r="U30" s="40"/>
      <c r="V30" s="40"/>
      <c r="W30" s="212">
        <f>ROUND(BD51,2)</f>
        <v>0</v>
      </c>
      <c r="X30" s="211"/>
      <c r="Y30" s="211"/>
      <c r="Z30" s="211"/>
      <c r="AA30" s="211"/>
      <c r="AB30" s="211"/>
      <c r="AC30" s="211"/>
      <c r="AD30" s="211"/>
      <c r="AE30" s="211"/>
      <c r="AF30" s="40"/>
      <c r="AG30" s="40"/>
      <c r="AH30" s="40"/>
      <c r="AI30" s="40"/>
      <c r="AJ30" s="40"/>
      <c r="AK30" s="212">
        <v>0</v>
      </c>
      <c r="AL30" s="211"/>
      <c r="AM30" s="211"/>
      <c r="AN30" s="211"/>
      <c r="AO30" s="211"/>
      <c r="AP30" s="40"/>
      <c r="AQ30" s="42"/>
      <c r="BE30" s="205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04"/>
    </row>
    <row r="32" spans="2:57" s="1" customFormat="1" ht="25.5" customHeight="1">
      <c r="B32" s="33"/>
      <c r="C32" s="43"/>
      <c r="D32" s="44" t="s">
        <v>52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53</v>
      </c>
      <c r="U32" s="45"/>
      <c r="V32" s="45"/>
      <c r="W32" s="45"/>
      <c r="X32" s="213" t="s">
        <v>54</v>
      </c>
      <c r="Y32" s="214"/>
      <c r="Z32" s="214"/>
      <c r="AA32" s="214"/>
      <c r="AB32" s="214"/>
      <c r="AC32" s="45"/>
      <c r="AD32" s="45"/>
      <c r="AE32" s="45"/>
      <c r="AF32" s="45"/>
      <c r="AG32" s="45"/>
      <c r="AH32" s="45"/>
      <c r="AI32" s="45"/>
      <c r="AJ32" s="45"/>
      <c r="AK32" s="215">
        <f>SUM(AK23:AK30)</f>
        <v>0</v>
      </c>
      <c r="AL32" s="214"/>
      <c r="AM32" s="214"/>
      <c r="AN32" s="214"/>
      <c r="AO32" s="216"/>
      <c r="AP32" s="43"/>
      <c r="AQ32" s="48"/>
      <c r="BE32" s="204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3"/>
    </row>
    <row r="39" spans="2:44" s="1" customFormat="1" ht="36.75" customHeight="1">
      <c r="B39" s="33"/>
      <c r="C39" s="54" t="s">
        <v>55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5"/>
      <c r="C41" s="56" t="s">
        <v>13</v>
      </c>
      <c r="L41" s="3" t="str">
        <f>K5</f>
        <v>VK/001/2018</v>
      </c>
      <c r="AR41" s="55"/>
    </row>
    <row r="42" spans="2:44" s="4" customFormat="1" ht="36.75" customHeight="1">
      <c r="B42" s="57"/>
      <c r="C42" s="58" t="s">
        <v>16</v>
      </c>
      <c r="L42" s="217" t="str">
        <f>K6</f>
        <v>Technické zhodnocení chodníku na ulici Jesenická v Šumperku v úseku od prodejny Penny Market po ulici M.R Štefánika</v>
      </c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R42" s="57"/>
    </row>
    <row r="43" spans="2:44" s="1" customFormat="1" ht="6.75" customHeight="1">
      <c r="B43" s="33"/>
      <c r="AR43" s="33"/>
    </row>
    <row r="44" spans="2:44" s="1" customFormat="1" ht="15">
      <c r="B44" s="33"/>
      <c r="C44" s="56" t="s">
        <v>23</v>
      </c>
      <c r="L44" s="59" t="str">
        <f>IF(K8="","",K8)</f>
        <v>Jesenická</v>
      </c>
      <c r="AI44" s="56" t="s">
        <v>25</v>
      </c>
      <c r="AM44" s="219" t="str">
        <f>IF(AN8="","",AN8)</f>
        <v>10.05.2018</v>
      </c>
      <c r="AN44" s="204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6" t="s">
        <v>29</v>
      </c>
      <c r="L46" s="3" t="str">
        <f>IF(E11="","",E11)</f>
        <v>Město Šumperk, nam. Míru 1 , 787 01</v>
      </c>
      <c r="AI46" s="56" t="s">
        <v>37</v>
      </c>
      <c r="AM46" s="220" t="str">
        <f>IF(E17="","",E17)</f>
        <v> </v>
      </c>
      <c r="AN46" s="204"/>
      <c r="AO46" s="204"/>
      <c r="AP46" s="204"/>
      <c r="AR46" s="33"/>
      <c r="AS46" s="221" t="s">
        <v>56</v>
      </c>
      <c r="AT46" s="222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3"/>
      <c r="C47" s="56" t="s">
        <v>35</v>
      </c>
      <c r="L47" s="3">
        <f>IF(E14="Vyplň údaj","",E14)</f>
      </c>
      <c r="AR47" s="33"/>
      <c r="AS47" s="223"/>
      <c r="AT47" s="209"/>
      <c r="AU47" s="34"/>
      <c r="AV47" s="34"/>
      <c r="AW47" s="34"/>
      <c r="AX47" s="34"/>
      <c r="AY47" s="34"/>
      <c r="AZ47" s="34"/>
      <c r="BA47" s="34"/>
      <c r="BB47" s="34"/>
      <c r="BC47" s="34"/>
      <c r="BD47" s="64"/>
    </row>
    <row r="48" spans="2:56" s="1" customFormat="1" ht="10.5" customHeight="1">
      <c r="B48" s="33"/>
      <c r="AR48" s="33"/>
      <c r="AS48" s="223"/>
      <c r="AT48" s="209"/>
      <c r="AU48" s="34"/>
      <c r="AV48" s="34"/>
      <c r="AW48" s="34"/>
      <c r="AX48" s="34"/>
      <c r="AY48" s="34"/>
      <c r="AZ48" s="34"/>
      <c r="BA48" s="34"/>
      <c r="BB48" s="34"/>
      <c r="BC48" s="34"/>
      <c r="BD48" s="64"/>
    </row>
    <row r="49" spans="2:56" s="1" customFormat="1" ht="29.25" customHeight="1">
      <c r="B49" s="33"/>
      <c r="C49" s="224" t="s">
        <v>57</v>
      </c>
      <c r="D49" s="214"/>
      <c r="E49" s="214"/>
      <c r="F49" s="214"/>
      <c r="G49" s="214"/>
      <c r="H49" s="45"/>
      <c r="I49" s="225" t="s">
        <v>58</v>
      </c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26" t="s">
        <v>59</v>
      </c>
      <c r="AH49" s="214"/>
      <c r="AI49" s="214"/>
      <c r="AJ49" s="214"/>
      <c r="AK49" s="214"/>
      <c r="AL49" s="214"/>
      <c r="AM49" s="214"/>
      <c r="AN49" s="225" t="s">
        <v>60</v>
      </c>
      <c r="AO49" s="214"/>
      <c r="AP49" s="214"/>
      <c r="AQ49" s="65" t="s">
        <v>61</v>
      </c>
      <c r="AR49" s="33"/>
      <c r="AS49" s="66" t="s">
        <v>62</v>
      </c>
      <c r="AT49" s="67" t="s">
        <v>63</v>
      </c>
      <c r="AU49" s="67" t="s">
        <v>64</v>
      </c>
      <c r="AV49" s="67" t="s">
        <v>65</v>
      </c>
      <c r="AW49" s="67" t="s">
        <v>66</v>
      </c>
      <c r="AX49" s="67" t="s">
        <v>67</v>
      </c>
      <c r="AY49" s="67" t="s">
        <v>68</v>
      </c>
      <c r="AZ49" s="67" t="s">
        <v>69</v>
      </c>
      <c r="BA49" s="67" t="s">
        <v>70</v>
      </c>
      <c r="BB49" s="67" t="s">
        <v>71</v>
      </c>
      <c r="BC49" s="67" t="s">
        <v>72</v>
      </c>
      <c r="BD49" s="68" t="s">
        <v>73</v>
      </c>
    </row>
    <row r="50" spans="2:56" s="1" customFormat="1" ht="10.5" customHeight="1">
      <c r="B50" s="33"/>
      <c r="AR50" s="33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0" t="s">
        <v>74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30">
        <f>ROUND(AG52,2)</f>
        <v>0</v>
      </c>
      <c r="AH51" s="230"/>
      <c r="AI51" s="230"/>
      <c r="AJ51" s="230"/>
      <c r="AK51" s="230"/>
      <c r="AL51" s="230"/>
      <c r="AM51" s="230"/>
      <c r="AN51" s="231">
        <f>SUM(AG51,AT51)</f>
        <v>0</v>
      </c>
      <c r="AO51" s="231"/>
      <c r="AP51" s="231"/>
      <c r="AQ51" s="72" t="s">
        <v>20</v>
      </c>
      <c r="AR51" s="57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8" t="s">
        <v>75</v>
      </c>
      <c r="BT51" s="58" t="s">
        <v>76</v>
      </c>
      <c r="BV51" s="58" t="s">
        <v>77</v>
      </c>
      <c r="BW51" s="58" t="s">
        <v>5</v>
      </c>
      <c r="BX51" s="58" t="s">
        <v>78</v>
      </c>
      <c r="CL51" s="58" t="s">
        <v>20</v>
      </c>
    </row>
    <row r="52" spans="2:90" s="5" customFormat="1" ht="27" customHeight="1">
      <c r="B52" s="77"/>
      <c r="C52" s="78"/>
      <c r="D52" s="229" t="s">
        <v>14</v>
      </c>
      <c r="E52" s="228"/>
      <c r="F52" s="228"/>
      <c r="G52" s="228"/>
      <c r="H52" s="228"/>
      <c r="I52" s="79"/>
      <c r="J52" s="229" t="s">
        <v>17</v>
      </c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7">
        <f>'VK-001-2018 - Technické z...'!J25</f>
        <v>0</v>
      </c>
      <c r="AH52" s="228"/>
      <c r="AI52" s="228"/>
      <c r="AJ52" s="228"/>
      <c r="AK52" s="228"/>
      <c r="AL52" s="228"/>
      <c r="AM52" s="228"/>
      <c r="AN52" s="227">
        <f>SUM(AG52,AT52)</f>
        <v>0</v>
      </c>
      <c r="AO52" s="228"/>
      <c r="AP52" s="228"/>
      <c r="AQ52" s="80" t="s">
        <v>79</v>
      </c>
      <c r="AR52" s="77"/>
      <c r="AS52" s="81">
        <v>0</v>
      </c>
      <c r="AT52" s="82">
        <f>ROUND(SUM(AV52:AW52),2)</f>
        <v>0</v>
      </c>
      <c r="AU52" s="83">
        <f>'VK-001-2018 - Technické z...'!P81</f>
        <v>0</v>
      </c>
      <c r="AV52" s="82">
        <f>'VK-001-2018 - Technické z...'!J28</f>
        <v>0</v>
      </c>
      <c r="AW52" s="82">
        <f>'VK-001-2018 - Technické z...'!J29</f>
        <v>0</v>
      </c>
      <c r="AX52" s="82">
        <f>'VK-001-2018 - Technické z...'!J30</f>
        <v>0</v>
      </c>
      <c r="AY52" s="82">
        <f>'VK-001-2018 - Technické z...'!J31</f>
        <v>0</v>
      </c>
      <c r="AZ52" s="82">
        <f>'VK-001-2018 - Technické z...'!F28</f>
        <v>0</v>
      </c>
      <c r="BA52" s="82">
        <f>'VK-001-2018 - Technické z...'!F29</f>
        <v>0</v>
      </c>
      <c r="BB52" s="82">
        <f>'VK-001-2018 - Technické z...'!F30</f>
        <v>0</v>
      </c>
      <c r="BC52" s="82">
        <f>'VK-001-2018 - Technické z...'!F31</f>
        <v>0</v>
      </c>
      <c r="BD52" s="84">
        <f>'VK-001-2018 - Technické z...'!F32</f>
        <v>0</v>
      </c>
      <c r="BT52" s="85" t="s">
        <v>22</v>
      </c>
      <c r="BU52" s="85" t="s">
        <v>80</v>
      </c>
      <c r="BV52" s="85" t="s">
        <v>77</v>
      </c>
      <c r="BW52" s="85" t="s">
        <v>5</v>
      </c>
      <c r="BX52" s="85" t="s">
        <v>78</v>
      </c>
      <c r="CL52" s="85" t="s">
        <v>20</v>
      </c>
    </row>
    <row r="53" spans="2:44" s="1" customFormat="1" ht="30" customHeight="1">
      <c r="B53" s="33"/>
      <c r="AR53" s="33"/>
    </row>
    <row r="54" spans="2:44" s="1" customFormat="1" ht="6.7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33"/>
    </row>
  </sheetData>
  <sheetProtection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printOptions/>
  <pageMargins left="0.5833333134651184" right="0.5833333134651184" top="0.5833333134651184" bottom="0.5833333134651184" header="0" footer="0"/>
  <pageSetup blackAndWhite="1" errors="blank"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6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3"/>
      <c r="B1" s="13"/>
      <c r="C1" s="13"/>
      <c r="D1" s="14" t="s">
        <v>1</v>
      </c>
      <c r="E1" s="13"/>
      <c r="F1" s="13"/>
      <c r="G1" s="234"/>
      <c r="H1" s="234"/>
      <c r="I1" s="87"/>
      <c r="J1" s="13"/>
      <c r="K1" s="14" t="s">
        <v>81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12:46" ht="36.75" customHeight="1"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6" t="s">
        <v>5</v>
      </c>
    </row>
    <row r="3" spans="2:46" ht="6.75" customHeight="1">
      <c r="B3" s="17"/>
      <c r="C3" s="18"/>
      <c r="D3" s="18"/>
      <c r="E3" s="18"/>
      <c r="F3" s="18"/>
      <c r="G3" s="18"/>
      <c r="H3" s="18"/>
      <c r="I3" s="88"/>
      <c r="J3" s="18"/>
      <c r="K3" s="19"/>
      <c r="AT3" s="16" t="s">
        <v>82</v>
      </c>
    </row>
    <row r="4" spans="2:46" ht="36.75" customHeight="1">
      <c r="B4" s="20"/>
      <c r="C4" s="21"/>
      <c r="D4" s="22" t="s">
        <v>83</v>
      </c>
      <c r="E4" s="21"/>
      <c r="F4" s="21"/>
      <c r="G4" s="21"/>
      <c r="H4" s="21"/>
      <c r="I4" s="89"/>
      <c r="J4" s="21"/>
      <c r="K4" s="23"/>
      <c r="M4" s="24" t="s">
        <v>10</v>
      </c>
      <c r="AT4" s="16" t="s">
        <v>39</v>
      </c>
    </row>
    <row r="5" spans="2:11" ht="6.75" customHeight="1">
      <c r="B5" s="20"/>
      <c r="C5" s="21"/>
      <c r="D5" s="21"/>
      <c r="E5" s="21"/>
      <c r="F5" s="21"/>
      <c r="G5" s="21"/>
      <c r="H5" s="21"/>
      <c r="I5" s="89"/>
      <c r="J5" s="21"/>
      <c r="K5" s="23"/>
    </row>
    <row r="6" spans="2:11" s="1" customFormat="1" ht="15">
      <c r="B6" s="33"/>
      <c r="C6" s="34"/>
      <c r="D6" s="29" t="s">
        <v>16</v>
      </c>
      <c r="E6" s="34"/>
      <c r="F6" s="34"/>
      <c r="G6" s="34"/>
      <c r="H6" s="34"/>
      <c r="I6" s="90"/>
      <c r="J6" s="34"/>
      <c r="K6" s="37"/>
    </row>
    <row r="7" spans="2:11" s="1" customFormat="1" ht="36.75" customHeight="1">
      <c r="B7" s="33"/>
      <c r="C7" s="34"/>
      <c r="D7" s="34"/>
      <c r="E7" s="232" t="s">
        <v>17</v>
      </c>
      <c r="F7" s="209"/>
      <c r="G7" s="209"/>
      <c r="H7" s="209"/>
      <c r="I7" s="90"/>
      <c r="J7" s="34"/>
      <c r="K7" s="37"/>
    </row>
    <row r="8" spans="2:11" s="1" customFormat="1" ht="13.5">
      <c r="B8" s="33"/>
      <c r="C8" s="34"/>
      <c r="D8" s="34"/>
      <c r="E8" s="34"/>
      <c r="F8" s="34"/>
      <c r="G8" s="34"/>
      <c r="H8" s="34"/>
      <c r="I8" s="90"/>
      <c r="J8" s="34"/>
      <c r="K8" s="37"/>
    </row>
    <row r="9" spans="2:11" s="1" customFormat="1" ht="14.25" customHeight="1">
      <c r="B9" s="33"/>
      <c r="C9" s="34"/>
      <c r="D9" s="29" t="s">
        <v>19</v>
      </c>
      <c r="E9" s="34"/>
      <c r="F9" s="27" t="s">
        <v>20</v>
      </c>
      <c r="G9" s="34"/>
      <c r="H9" s="34"/>
      <c r="I9" s="91" t="s">
        <v>21</v>
      </c>
      <c r="J9" s="27" t="s">
        <v>20</v>
      </c>
      <c r="K9" s="37"/>
    </row>
    <row r="10" spans="2:11" s="1" customFormat="1" ht="14.25" customHeight="1">
      <c r="B10" s="33"/>
      <c r="C10" s="34"/>
      <c r="D10" s="29" t="s">
        <v>23</v>
      </c>
      <c r="E10" s="34"/>
      <c r="F10" s="27" t="s">
        <v>24</v>
      </c>
      <c r="G10" s="34"/>
      <c r="H10" s="34"/>
      <c r="I10" s="91" t="s">
        <v>25</v>
      </c>
      <c r="J10" s="92" t="str">
        <f>'Rekapitulace stavby'!AN8</f>
        <v>10.05.2018</v>
      </c>
      <c r="K10" s="37"/>
    </row>
    <row r="11" spans="2:11" s="1" customFormat="1" ht="10.5" customHeight="1">
      <c r="B11" s="33"/>
      <c r="C11" s="34"/>
      <c r="D11" s="34"/>
      <c r="E11" s="34"/>
      <c r="F11" s="34"/>
      <c r="G11" s="34"/>
      <c r="H11" s="34"/>
      <c r="I11" s="90"/>
      <c r="J11" s="34"/>
      <c r="K11" s="37"/>
    </row>
    <row r="12" spans="2:11" s="1" customFormat="1" ht="14.25" customHeight="1">
      <c r="B12" s="33"/>
      <c r="C12" s="34"/>
      <c r="D12" s="29" t="s">
        <v>29</v>
      </c>
      <c r="E12" s="34"/>
      <c r="F12" s="34"/>
      <c r="G12" s="34"/>
      <c r="H12" s="34"/>
      <c r="I12" s="91" t="s">
        <v>30</v>
      </c>
      <c r="J12" s="27" t="s">
        <v>31</v>
      </c>
      <c r="K12" s="37"/>
    </row>
    <row r="13" spans="2:11" s="1" customFormat="1" ht="18" customHeight="1">
      <c r="B13" s="33"/>
      <c r="C13" s="34"/>
      <c r="D13" s="34"/>
      <c r="E13" s="27" t="s">
        <v>32</v>
      </c>
      <c r="F13" s="34"/>
      <c r="G13" s="34"/>
      <c r="H13" s="34"/>
      <c r="I13" s="91" t="s">
        <v>33</v>
      </c>
      <c r="J13" s="27" t="s">
        <v>34</v>
      </c>
      <c r="K13" s="37"/>
    </row>
    <row r="14" spans="2:11" s="1" customFormat="1" ht="6.75" customHeight="1">
      <c r="B14" s="33"/>
      <c r="C14" s="34"/>
      <c r="D14" s="34"/>
      <c r="E14" s="34"/>
      <c r="F14" s="34"/>
      <c r="G14" s="34"/>
      <c r="H14" s="34"/>
      <c r="I14" s="90"/>
      <c r="J14" s="34"/>
      <c r="K14" s="37"/>
    </row>
    <row r="15" spans="2:11" s="1" customFormat="1" ht="14.25" customHeight="1">
      <c r="B15" s="33"/>
      <c r="C15" s="34"/>
      <c r="D15" s="29" t="s">
        <v>35</v>
      </c>
      <c r="E15" s="34"/>
      <c r="F15" s="34"/>
      <c r="G15" s="34"/>
      <c r="H15" s="34"/>
      <c r="I15" s="91" t="s">
        <v>30</v>
      </c>
      <c r="J15" s="27">
        <f>IF('Rekapitulace stavby'!AN13="Vyplň údaj","",IF('Rekapitulace stavby'!AN13="","",'Rekapitulace stavby'!AN13))</f>
      </c>
      <c r="K15" s="37"/>
    </row>
    <row r="16" spans="2:11" s="1" customFormat="1" ht="18" customHeight="1">
      <c r="B16" s="33"/>
      <c r="C16" s="34"/>
      <c r="D16" s="34"/>
      <c r="E16" s="27">
        <f>IF('Rekapitulace stavby'!E14="Vyplň údaj","",IF('Rekapitulace stavby'!E14="","",'Rekapitulace stavby'!E14))</f>
      </c>
      <c r="F16" s="34"/>
      <c r="G16" s="34"/>
      <c r="H16" s="34"/>
      <c r="I16" s="91" t="s">
        <v>33</v>
      </c>
      <c r="J16" s="27">
        <f>IF('Rekapitulace stavby'!AN14="Vyplň údaj","",IF('Rekapitulace stavby'!AN14="","",'Rekapitulace stavby'!AN14))</f>
      </c>
      <c r="K16" s="37"/>
    </row>
    <row r="17" spans="2:11" s="1" customFormat="1" ht="6.75" customHeight="1">
      <c r="B17" s="33"/>
      <c r="C17" s="34"/>
      <c r="D17" s="34"/>
      <c r="E17" s="34"/>
      <c r="F17" s="34"/>
      <c r="G17" s="34"/>
      <c r="H17" s="34"/>
      <c r="I17" s="90"/>
      <c r="J17" s="34"/>
      <c r="K17" s="37"/>
    </row>
    <row r="18" spans="2:11" s="1" customFormat="1" ht="14.25" customHeight="1">
      <c r="B18" s="33"/>
      <c r="C18" s="34"/>
      <c r="D18" s="29" t="s">
        <v>37</v>
      </c>
      <c r="E18" s="34"/>
      <c r="F18" s="34"/>
      <c r="G18" s="34"/>
      <c r="H18" s="34"/>
      <c r="I18" s="91" t="s">
        <v>30</v>
      </c>
      <c r="J18" s="27">
        <f>IF('Rekapitulace stavby'!AN16="","",'Rekapitulace stavby'!AN16)</f>
      </c>
      <c r="K18" s="37"/>
    </row>
    <row r="19" spans="2:11" s="1" customFormat="1" ht="18" customHeight="1">
      <c r="B19" s="33"/>
      <c r="C19" s="34"/>
      <c r="D19" s="34"/>
      <c r="E19" s="27" t="str">
        <f>IF('Rekapitulace stavby'!E17="","",'Rekapitulace stavby'!E17)</f>
        <v> </v>
      </c>
      <c r="F19" s="34"/>
      <c r="G19" s="34"/>
      <c r="H19" s="34"/>
      <c r="I19" s="91" t="s">
        <v>33</v>
      </c>
      <c r="J19" s="27">
        <f>IF('Rekapitulace stavby'!AN17="","",'Rekapitulace stavby'!AN17)</f>
      </c>
      <c r="K19" s="37"/>
    </row>
    <row r="20" spans="2:11" s="1" customFormat="1" ht="6.75" customHeight="1">
      <c r="B20" s="33"/>
      <c r="C20" s="34"/>
      <c r="D20" s="34"/>
      <c r="E20" s="34"/>
      <c r="F20" s="34"/>
      <c r="G20" s="34"/>
      <c r="H20" s="34"/>
      <c r="I20" s="90"/>
      <c r="J20" s="34"/>
      <c r="K20" s="37"/>
    </row>
    <row r="21" spans="2:11" s="1" customFormat="1" ht="14.25" customHeight="1">
      <c r="B21" s="33"/>
      <c r="C21" s="34"/>
      <c r="D21" s="29" t="s">
        <v>40</v>
      </c>
      <c r="E21" s="34"/>
      <c r="F21" s="34"/>
      <c r="G21" s="34"/>
      <c r="H21" s="34"/>
      <c r="I21" s="90"/>
      <c r="J21" s="34"/>
      <c r="K21" s="37"/>
    </row>
    <row r="22" spans="2:11" s="6" customFormat="1" ht="48.75" customHeight="1">
      <c r="B22" s="93"/>
      <c r="C22" s="94"/>
      <c r="D22" s="94"/>
      <c r="E22" s="109" t="s">
        <v>41</v>
      </c>
      <c r="F22" s="233"/>
      <c r="G22" s="233"/>
      <c r="H22" s="233"/>
      <c r="I22" s="95"/>
      <c r="J22" s="94"/>
      <c r="K22" s="96"/>
    </row>
    <row r="23" spans="2:11" s="1" customFormat="1" ht="6.75" customHeight="1">
      <c r="B23" s="33"/>
      <c r="C23" s="34"/>
      <c r="D23" s="34"/>
      <c r="E23" s="34"/>
      <c r="F23" s="34"/>
      <c r="G23" s="34"/>
      <c r="H23" s="34"/>
      <c r="I23" s="90"/>
      <c r="J23" s="34"/>
      <c r="K23" s="37"/>
    </row>
    <row r="24" spans="2:11" s="1" customFormat="1" ht="6.75" customHeight="1">
      <c r="B24" s="33"/>
      <c r="C24" s="34"/>
      <c r="D24" s="61"/>
      <c r="E24" s="61"/>
      <c r="F24" s="61"/>
      <c r="G24" s="61"/>
      <c r="H24" s="61"/>
      <c r="I24" s="97"/>
      <c r="J24" s="61"/>
      <c r="K24" s="98"/>
    </row>
    <row r="25" spans="2:11" s="1" customFormat="1" ht="24.75" customHeight="1">
      <c r="B25" s="33"/>
      <c r="C25" s="34"/>
      <c r="D25" s="99" t="s">
        <v>42</v>
      </c>
      <c r="E25" s="34"/>
      <c r="F25" s="34"/>
      <c r="G25" s="34"/>
      <c r="H25" s="34"/>
      <c r="I25" s="90"/>
      <c r="J25" s="100">
        <f>ROUND(J81,2)</f>
        <v>0</v>
      </c>
      <c r="K25" s="37"/>
    </row>
    <row r="26" spans="2:11" s="1" customFormat="1" ht="6.75" customHeight="1">
      <c r="B26" s="33"/>
      <c r="C26" s="34"/>
      <c r="D26" s="61"/>
      <c r="E26" s="61"/>
      <c r="F26" s="61"/>
      <c r="G26" s="61"/>
      <c r="H26" s="61"/>
      <c r="I26" s="97"/>
      <c r="J26" s="61"/>
      <c r="K26" s="98"/>
    </row>
    <row r="27" spans="2:11" s="1" customFormat="1" ht="14.25" customHeight="1">
      <c r="B27" s="33"/>
      <c r="C27" s="34"/>
      <c r="D27" s="34"/>
      <c r="E27" s="34"/>
      <c r="F27" s="38" t="s">
        <v>44</v>
      </c>
      <c r="G27" s="34"/>
      <c r="H27" s="34"/>
      <c r="I27" s="101" t="s">
        <v>43</v>
      </c>
      <c r="J27" s="38" t="s">
        <v>45</v>
      </c>
      <c r="K27" s="37"/>
    </row>
    <row r="28" spans="2:11" s="1" customFormat="1" ht="14.25" customHeight="1" hidden="1">
      <c r="B28" s="33"/>
      <c r="C28" s="34"/>
      <c r="D28" s="41" t="s">
        <v>46</v>
      </c>
      <c r="E28" s="41" t="s">
        <v>47</v>
      </c>
      <c r="F28" s="102">
        <f>ROUND(SUM(BE81:BE153),2)</f>
        <v>0</v>
      </c>
      <c r="G28" s="34"/>
      <c r="H28" s="34"/>
      <c r="I28" s="103">
        <v>0.21</v>
      </c>
      <c r="J28" s="102">
        <f>ROUND(ROUND((SUM(BE81:BE153)),2)*I28,2)</f>
        <v>0</v>
      </c>
      <c r="K28" s="37"/>
    </row>
    <row r="29" spans="2:11" s="1" customFormat="1" ht="14.25" customHeight="1" hidden="1">
      <c r="B29" s="33"/>
      <c r="C29" s="34"/>
      <c r="D29" s="34"/>
      <c r="E29" s="41" t="s">
        <v>48</v>
      </c>
      <c r="F29" s="102">
        <f>ROUND(SUM(BF81:BF153),2)</f>
        <v>0</v>
      </c>
      <c r="G29" s="34"/>
      <c r="H29" s="34"/>
      <c r="I29" s="103">
        <v>0.15</v>
      </c>
      <c r="J29" s="102">
        <f>ROUND(ROUND((SUM(BF81:BF153)),2)*I29,2)</f>
        <v>0</v>
      </c>
      <c r="K29" s="37"/>
    </row>
    <row r="30" spans="2:11" s="1" customFormat="1" ht="14.25" customHeight="1">
      <c r="B30" s="33"/>
      <c r="C30" s="34"/>
      <c r="D30" s="41" t="s">
        <v>46</v>
      </c>
      <c r="E30" s="41" t="s">
        <v>49</v>
      </c>
      <c r="F30" s="102">
        <f>ROUND(SUM(BG81:BG153),2)</f>
        <v>0</v>
      </c>
      <c r="G30" s="34"/>
      <c r="H30" s="34"/>
      <c r="I30" s="103">
        <v>0.21</v>
      </c>
      <c r="J30" s="102">
        <v>0</v>
      </c>
      <c r="K30" s="37"/>
    </row>
    <row r="31" spans="2:11" s="1" customFormat="1" ht="14.25" customHeight="1">
      <c r="B31" s="33"/>
      <c r="C31" s="34"/>
      <c r="D31" s="34"/>
      <c r="E31" s="41" t="s">
        <v>50</v>
      </c>
      <c r="F31" s="102">
        <f>ROUND(SUM(BH81:BH153),2)</f>
        <v>0</v>
      </c>
      <c r="G31" s="34"/>
      <c r="H31" s="34"/>
      <c r="I31" s="103">
        <v>0.15</v>
      </c>
      <c r="J31" s="102">
        <v>0</v>
      </c>
      <c r="K31" s="37"/>
    </row>
    <row r="32" spans="2:11" s="1" customFormat="1" ht="14.25" customHeight="1" hidden="1">
      <c r="B32" s="33"/>
      <c r="C32" s="34"/>
      <c r="D32" s="34"/>
      <c r="E32" s="41" t="s">
        <v>51</v>
      </c>
      <c r="F32" s="102">
        <f>ROUND(SUM(BI81:BI153),2)</f>
        <v>0</v>
      </c>
      <c r="G32" s="34"/>
      <c r="H32" s="34"/>
      <c r="I32" s="103">
        <v>0</v>
      </c>
      <c r="J32" s="102">
        <v>0</v>
      </c>
      <c r="K32" s="37"/>
    </row>
    <row r="33" spans="2:11" s="1" customFormat="1" ht="6.75" customHeight="1">
      <c r="B33" s="33"/>
      <c r="C33" s="34"/>
      <c r="D33" s="34"/>
      <c r="E33" s="34"/>
      <c r="F33" s="34"/>
      <c r="G33" s="34"/>
      <c r="H33" s="34"/>
      <c r="I33" s="90"/>
      <c r="J33" s="34"/>
      <c r="K33" s="37"/>
    </row>
    <row r="34" spans="2:11" s="1" customFormat="1" ht="24.75" customHeight="1">
      <c r="B34" s="33"/>
      <c r="C34" s="43"/>
      <c r="D34" s="44" t="s">
        <v>52</v>
      </c>
      <c r="E34" s="45"/>
      <c r="F34" s="45"/>
      <c r="G34" s="104" t="s">
        <v>53</v>
      </c>
      <c r="H34" s="46" t="s">
        <v>54</v>
      </c>
      <c r="I34" s="105"/>
      <c r="J34" s="47">
        <f>SUM(J25:J32)</f>
        <v>0</v>
      </c>
      <c r="K34" s="106"/>
    </row>
    <row r="35" spans="2:11" s="1" customFormat="1" ht="14.25" customHeight="1">
      <c r="B35" s="49"/>
      <c r="C35" s="50"/>
      <c r="D35" s="50"/>
      <c r="E35" s="50"/>
      <c r="F35" s="50"/>
      <c r="G35" s="50"/>
      <c r="H35" s="50"/>
      <c r="I35" s="111"/>
      <c r="J35" s="50"/>
      <c r="K35" s="51"/>
    </row>
    <row r="39" spans="2:11" s="1" customFormat="1" ht="6.75" customHeight="1">
      <c r="B39" s="52"/>
      <c r="C39" s="53"/>
      <c r="D39" s="53"/>
      <c r="E39" s="53"/>
      <c r="F39" s="53"/>
      <c r="G39" s="53"/>
      <c r="H39" s="53"/>
      <c r="I39" s="112"/>
      <c r="J39" s="53"/>
      <c r="K39" s="113"/>
    </row>
    <row r="40" spans="2:11" s="1" customFormat="1" ht="36.75" customHeight="1">
      <c r="B40" s="33"/>
      <c r="C40" s="22" t="s">
        <v>84</v>
      </c>
      <c r="D40" s="34"/>
      <c r="E40" s="34"/>
      <c r="F40" s="34"/>
      <c r="G40" s="34"/>
      <c r="H40" s="34"/>
      <c r="I40" s="90"/>
      <c r="J40" s="34"/>
      <c r="K40" s="37"/>
    </row>
    <row r="41" spans="2:11" s="1" customFormat="1" ht="6.75" customHeight="1">
      <c r="B41" s="33"/>
      <c r="C41" s="34"/>
      <c r="D41" s="34"/>
      <c r="E41" s="34"/>
      <c r="F41" s="34"/>
      <c r="G41" s="34"/>
      <c r="H41" s="34"/>
      <c r="I41" s="90"/>
      <c r="J41" s="34"/>
      <c r="K41" s="37"/>
    </row>
    <row r="42" spans="2:11" s="1" customFormat="1" ht="14.25" customHeight="1">
      <c r="B42" s="33"/>
      <c r="C42" s="29" t="s">
        <v>16</v>
      </c>
      <c r="D42" s="34"/>
      <c r="E42" s="34"/>
      <c r="F42" s="34"/>
      <c r="G42" s="34"/>
      <c r="H42" s="34"/>
      <c r="I42" s="90"/>
      <c r="J42" s="34"/>
      <c r="K42" s="37"/>
    </row>
    <row r="43" spans="2:11" s="1" customFormat="1" ht="23.25" customHeight="1">
      <c r="B43" s="33"/>
      <c r="C43" s="34"/>
      <c r="D43" s="34"/>
      <c r="E43" s="232" t="str">
        <f>E7</f>
        <v>Technické zhodnocení chodníku na ulici Jesenická v Šumperku v úseku od prodejny Penny Market po ulici M.R Štefánika</v>
      </c>
      <c r="F43" s="209"/>
      <c r="G43" s="209"/>
      <c r="H43" s="209"/>
      <c r="I43" s="90"/>
      <c r="J43" s="34"/>
      <c r="K43" s="37"/>
    </row>
    <row r="44" spans="2:11" s="1" customFormat="1" ht="6.75" customHeight="1">
      <c r="B44" s="33"/>
      <c r="C44" s="34"/>
      <c r="D44" s="34"/>
      <c r="E44" s="34"/>
      <c r="F44" s="34"/>
      <c r="G44" s="34"/>
      <c r="H44" s="34"/>
      <c r="I44" s="90"/>
      <c r="J44" s="34"/>
      <c r="K44" s="37"/>
    </row>
    <row r="45" spans="2:11" s="1" customFormat="1" ht="18" customHeight="1">
      <c r="B45" s="33"/>
      <c r="C45" s="29" t="s">
        <v>23</v>
      </c>
      <c r="D45" s="34"/>
      <c r="E45" s="34"/>
      <c r="F45" s="27" t="str">
        <f>F10</f>
        <v>Jesenická</v>
      </c>
      <c r="G45" s="34"/>
      <c r="H45" s="34"/>
      <c r="I45" s="91" t="s">
        <v>25</v>
      </c>
      <c r="J45" s="92" t="str">
        <f>IF(J10="","",J10)</f>
        <v>10.05.2018</v>
      </c>
      <c r="K45" s="37"/>
    </row>
    <row r="46" spans="2:11" s="1" customFormat="1" ht="6.75" customHeight="1">
      <c r="B46" s="33"/>
      <c r="C46" s="34"/>
      <c r="D46" s="34"/>
      <c r="E46" s="34"/>
      <c r="F46" s="34"/>
      <c r="G46" s="34"/>
      <c r="H46" s="34"/>
      <c r="I46" s="90"/>
      <c r="J46" s="34"/>
      <c r="K46" s="37"/>
    </row>
    <row r="47" spans="2:11" s="1" customFormat="1" ht="15">
      <c r="B47" s="33"/>
      <c r="C47" s="29" t="s">
        <v>29</v>
      </c>
      <c r="D47" s="34"/>
      <c r="E47" s="34"/>
      <c r="F47" s="27" t="str">
        <f>E13</f>
        <v>Město Šumperk, nam. Míru 1 , 787 01</v>
      </c>
      <c r="G47" s="34"/>
      <c r="H47" s="34"/>
      <c r="I47" s="91" t="s">
        <v>37</v>
      </c>
      <c r="J47" s="27" t="str">
        <f>E19</f>
        <v> </v>
      </c>
      <c r="K47" s="37"/>
    </row>
    <row r="48" spans="2:11" s="1" customFormat="1" ht="14.25" customHeight="1">
      <c r="B48" s="33"/>
      <c r="C48" s="29" t="s">
        <v>35</v>
      </c>
      <c r="D48" s="34"/>
      <c r="E48" s="34"/>
      <c r="F48" s="27">
        <f>IF(E16="","",E16)</f>
      </c>
      <c r="G48" s="34"/>
      <c r="H48" s="34"/>
      <c r="I48" s="90"/>
      <c r="J48" s="34"/>
      <c r="K48" s="37"/>
    </row>
    <row r="49" spans="2:11" s="1" customFormat="1" ht="9.75" customHeight="1">
      <c r="B49" s="33"/>
      <c r="C49" s="34"/>
      <c r="D49" s="34"/>
      <c r="E49" s="34"/>
      <c r="F49" s="34"/>
      <c r="G49" s="34"/>
      <c r="H49" s="34"/>
      <c r="I49" s="90"/>
      <c r="J49" s="34"/>
      <c r="K49" s="37"/>
    </row>
    <row r="50" spans="2:11" s="1" customFormat="1" ht="29.25" customHeight="1">
      <c r="B50" s="33"/>
      <c r="C50" s="114" t="s">
        <v>85</v>
      </c>
      <c r="D50" s="43"/>
      <c r="E50" s="43"/>
      <c r="F50" s="43"/>
      <c r="G50" s="43"/>
      <c r="H50" s="43"/>
      <c r="I50" s="115"/>
      <c r="J50" s="116" t="s">
        <v>86</v>
      </c>
      <c r="K50" s="48"/>
    </row>
    <row r="51" spans="2:11" s="1" customFormat="1" ht="9.75" customHeight="1">
      <c r="B51" s="33"/>
      <c r="C51" s="34"/>
      <c r="D51" s="34"/>
      <c r="E51" s="34"/>
      <c r="F51" s="34"/>
      <c r="G51" s="34"/>
      <c r="H51" s="34"/>
      <c r="I51" s="90"/>
      <c r="J51" s="34"/>
      <c r="K51" s="37"/>
    </row>
    <row r="52" spans="2:47" s="1" customFormat="1" ht="29.25" customHeight="1">
      <c r="B52" s="33"/>
      <c r="C52" s="117" t="s">
        <v>87</v>
      </c>
      <c r="D52" s="34"/>
      <c r="E52" s="34"/>
      <c r="F52" s="34"/>
      <c r="G52" s="34"/>
      <c r="H52" s="34"/>
      <c r="I52" s="90"/>
      <c r="J52" s="100">
        <f>J81</f>
        <v>0</v>
      </c>
      <c r="K52" s="37"/>
      <c r="AU52" s="16" t="s">
        <v>88</v>
      </c>
    </row>
    <row r="53" spans="2:11" s="7" customFormat="1" ht="24.75" customHeight="1">
      <c r="B53" s="118"/>
      <c r="C53" s="119"/>
      <c r="D53" s="120" t="s">
        <v>89</v>
      </c>
      <c r="E53" s="121"/>
      <c r="F53" s="121"/>
      <c r="G53" s="121"/>
      <c r="H53" s="121"/>
      <c r="I53" s="122"/>
      <c r="J53" s="123">
        <f>J82</f>
        <v>0</v>
      </c>
      <c r="K53" s="124"/>
    </row>
    <row r="54" spans="2:11" s="8" customFormat="1" ht="19.5" customHeight="1">
      <c r="B54" s="125"/>
      <c r="C54" s="126"/>
      <c r="D54" s="127" t="s">
        <v>90</v>
      </c>
      <c r="E54" s="128"/>
      <c r="F54" s="128"/>
      <c r="G54" s="128"/>
      <c r="H54" s="128"/>
      <c r="I54" s="129"/>
      <c r="J54" s="130">
        <f>J83</f>
        <v>0</v>
      </c>
      <c r="K54" s="131"/>
    </row>
    <row r="55" spans="2:11" s="8" customFormat="1" ht="19.5" customHeight="1">
      <c r="B55" s="125"/>
      <c r="C55" s="126"/>
      <c r="D55" s="127" t="s">
        <v>91</v>
      </c>
      <c r="E55" s="128"/>
      <c r="F55" s="128"/>
      <c r="G55" s="128"/>
      <c r="H55" s="128"/>
      <c r="I55" s="129"/>
      <c r="J55" s="130">
        <f>J100</f>
        <v>0</v>
      </c>
      <c r="K55" s="131"/>
    </row>
    <row r="56" spans="2:11" s="8" customFormat="1" ht="19.5" customHeight="1">
      <c r="B56" s="125"/>
      <c r="C56" s="126"/>
      <c r="D56" s="127" t="s">
        <v>92</v>
      </c>
      <c r="E56" s="128"/>
      <c r="F56" s="128"/>
      <c r="G56" s="128"/>
      <c r="H56" s="128"/>
      <c r="I56" s="129"/>
      <c r="J56" s="130">
        <f>J103</f>
        <v>0</v>
      </c>
      <c r="K56" s="131"/>
    </row>
    <row r="57" spans="2:11" s="8" customFormat="1" ht="19.5" customHeight="1">
      <c r="B57" s="125"/>
      <c r="C57" s="126"/>
      <c r="D57" s="127" t="s">
        <v>93</v>
      </c>
      <c r="E57" s="128"/>
      <c r="F57" s="128"/>
      <c r="G57" s="128"/>
      <c r="H57" s="128"/>
      <c r="I57" s="129"/>
      <c r="J57" s="130">
        <f>J116</f>
        <v>0</v>
      </c>
      <c r="K57" s="131"/>
    </row>
    <row r="58" spans="2:11" s="8" customFormat="1" ht="19.5" customHeight="1">
      <c r="B58" s="125"/>
      <c r="C58" s="126"/>
      <c r="D58" s="127" t="s">
        <v>94</v>
      </c>
      <c r="E58" s="128"/>
      <c r="F58" s="128"/>
      <c r="G58" s="128"/>
      <c r="H58" s="128"/>
      <c r="I58" s="129"/>
      <c r="J58" s="130">
        <f>J125</f>
        <v>0</v>
      </c>
      <c r="K58" s="131"/>
    </row>
    <row r="59" spans="2:11" s="8" customFormat="1" ht="19.5" customHeight="1">
      <c r="B59" s="125"/>
      <c r="C59" s="126"/>
      <c r="D59" s="127" t="s">
        <v>95</v>
      </c>
      <c r="E59" s="128"/>
      <c r="F59" s="128"/>
      <c r="G59" s="128"/>
      <c r="H59" s="128"/>
      <c r="I59" s="129"/>
      <c r="J59" s="130">
        <f>J143</f>
        <v>0</v>
      </c>
      <c r="K59" s="131"/>
    </row>
    <row r="60" spans="2:11" s="7" customFormat="1" ht="24.75" customHeight="1">
      <c r="B60" s="118"/>
      <c r="C60" s="119"/>
      <c r="D60" s="120" t="s">
        <v>96</v>
      </c>
      <c r="E60" s="121"/>
      <c r="F60" s="121"/>
      <c r="G60" s="121"/>
      <c r="H60" s="121"/>
      <c r="I60" s="122"/>
      <c r="J60" s="123">
        <f>J145</f>
        <v>0</v>
      </c>
      <c r="K60" s="124"/>
    </row>
    <row r="61" spans="2:11" s="8" customFormat="1" ht="19.5" customHeight="1">
      <c r="B61" s="125"/>
      <c r="C61" s="126"/>
      <c r="D61" s="127" t="s">
        <v>97</v>
      </c>
      <c r="E61" s="128"/>
      <c r="F61" s="128"/>
      <c r="G61" s="128"/>
      <c r="H61" s="128"/>
      <c r="I61" s="129"/>
      <c r="J61" s="130">
        <f>J146</f>
        <v>0</v>
      </c>
      <c r="K61" s="131"/>
    </row>
    <row r="62" spans="2:11" s="7" customFormat="1" ht="24.75" customHeight="1">
      <c r="B62" s="118"/>
      <c r="C62" s="119"/>
      <c r="D62" s="120" t="s">
        <v>98</v>
      </c>
      <c r="E62" s="121"/>
      <c r="F62" s="121"/>
      <c r="G62" s="121"/>
      <c r="H62" s="121"/>
      <c r="I62" s="122"/>
      <c r="J62" s="123">
        <f>J151</f>
        <v>0</v>
      </c>
      <c r="K62" s="124"/>
    </row>
    <row r="63" spans="2:11" s="8" customFormat="1" ht="19.5" customHeight="1">
      <c r="B63" s="125"/>
      <c r="C63" s="126"/>
      <c r="D63" s="127" t="s">
        <v>99</v>
      </c>
      <c r="E63" s="128"/>
      <c r="F63" s="128"/>
      <c r="G63" s="128"/>
      <c r="H63" s="128"/>
      <c r="I63" s="129"/>
      <c r="J63" s="130">
        <f>J152</f>
        <v>0</v>
      </c>
      <c r="K63" s="131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90"/>
      <c r="J64" s="34"/>
      <c r="K64" s="37"/>
    </row>
    <row r="65" spans="2:11" s="1" customFormat="1" ht="6.75" customHeight="1">
      <c r="B65" s="49"/>
      <c r="C65" s="50"/>
      <c r="D65" s="50"/>
      <c r="E65" s="50"/>
      <c r="F65" s="50"/>
      <c r="G65" s="50"/>
      <c r="H65" s="50"/>
      <c r="I65" s="111"/>
      <c r="J65" s="50"/>
      <c r="K65" s="51"/>
    </row>
    <row r="69" spans="2:12" s="1" customFormat="1" ht="6.75" customHeight="1">
      <c r="B69" s="52"/>
      <c r="C69" s="53"/>
      <c r="D69" s="53"/>
      <c r="E69" s="53"/>
      <c r="F69" s="53"/>
      <c r="G69" s="53"/>
      <c r="H69" s="53"/>
      <c r="I69" s="112"/>
      <c r="J69" s="53"/>
      <c r="K69" s="53"/>
      <c r="L69" s="33"/>
    </row>
    <row r="70" spans="2:12" s="1" customFormat="1" ht="36.75" customHeight="1">
      <c r="B70" s="33"/>
      <c r="C70" s="54" t="s">
        <v>100</v>
      </c>
      <c r="I70" s="132"/>
      <c r="L70" s="33"/>
    </row>
    <row r="71" spans="2:12" s="1" customFormat="1" ht="6.75" customHeight="1">
      <c r="B71" s="33"/>
      <c r="I71" s="132"/>
      <c r="L71" s="33"/>
    </row>
    <row r="72" spans="2:12" s="1" customFormat="1" ht="14.25" customHeight="1">
      <c r="B72" s="33"/>
      <c r="C72" s="56" t="s">
        <v>16</v>
      </c>
      <c r="I72" s="132"/>
      <c r="L72" s="33"/>
    </row>
    <row r="73" spans="2:12" s="1" customFormat="1" ht="23.25" customHeight="1">
      <c r="B73" s="33"/>
      <c r="E73" s="217" t="str">
        <f>E7</f>
        <v>Technické zhodnocení chodníku na ulici Jesenická v Šumperku v úseku od prodejny Penny Market po ulici M.R Štefánika</v>
      </c>
      <c r="F73" s="204"/>
      <c r="G73" s="204"/>
      <c r="H73" s="204"/>
      <c r="I73" s="132"/>
      <c r="L73" s="33"/>
    </row>
    <row r="74" spans="2:12" s="1" customFormat="1" ht="6.75" customHeight="1">
      <c r="B74" s="33"/>
      <c r="I74" s="132"/>
      <c r="L74" s="33"/>
    </row>
    <row r="75" spans="2:12" s="1" customFormat="1" ht="18" customHeight="1">
      <c r="B75" s="33"/>
      <c r="C75" s="56" t="s">
        <v>23</v>
      </c>
      <c r="F75" s="133" t="str">
        <f>F10</f>
        <v>Jesenická</v>
      </c>
      <c r="I75" s="134" t="s">
        <v>25</v>
      </c>
      <c r="J75" s="60" t="str">
        <f>IF(J10="","",J10)</f>
        <v>10.05.2018</v>
      </c>
      <c r="L75" s="33"/>
    </row>
    <row r="76" spans="2:12" s="1" customFormat="1" ht="6.75" customHeight="1">
      <c r="B76" s="33"/>
      <c r="I76" s="132"/>
      <c r="L76" s="33"/>
    </row>
    <row r="77" spans="2:12" s="1" customFormat="1" ht="15">
      <c r="B77" s="33"/>
      <c r="C77" s="56" t="s">
        <v>29</v>
      </c>
      <c r="F77" s="133" t="str">
        <f>E13</f>
        <v>Město Šumperk, nam. Míru 1 , 787 01</v>
      </c>
      <c r="I77" s="134" t="s">
        <v>37</v>
      </c>
      <c r="J77" s="133" t="str">
        <f>E19</f>
        <v> </v>
      </c>
      <c r="L77" s="33"/>
    </row>
    <row r="78" spans="2:12" s="1" customFormat="1" ht="14.25" customHeight="1">
      <c r="B78" s="33"/>
      <c r="C78" s="56" t="s">
        <v>35</v>
      </c>
      <c r="F78" s="133">
        <f>IF(E16="","",E16)</f>
      </c>
      <c r="I78" s="132"/>
      <c r="L78" s="33"/>
    </row>
    <row r="79" spans="2:12" s="1" customFormat="1" ht="9.75" customHeight="1">
      <c r="B79" s="33"/>
      <c r="I79" s="132"/>
      <c r="L79" s="33"/>
    </row>
    <row r="80" spans="2:20" s="9" customFormat="1" ht="29.25" customHeight="1">
      <c r="B80" s="135"/>
      <c r="C80" s="136" t="s">
        <v>101</v>
      </c>
      <c r="D80" s="137" t="s">
        <v>61</v>
      </c>
      <c r="E80" s="137" t="s">
        <v>57</v>
      </c>
      <c r="F80" s="137" t="s">
        <v>102</v>
      </c>
      <c r="G80" s="137" t="s">
        <v>103</v>
      </c>
      <c r="H80" s="137" t="s">
        <v>104</v>
      </c>
      <c r="I80" s="138" t="s">
        <v>105</v>
      </c>
      <c r="J80" s="137" t="s">
        <v>86</v>
      </c>
      <c r="K80" s="139" t="s">
        <v>106</v>
      </c>
      <c r="L80" s="135"/>
      <c r="M80" s="66" t="s">
        <v>107</v>
      </c>
      <c r="N80" s="67" t="s">
        <v>46</v>
      </c>
      <c r="O80" s="67" t="s">
        <v>108</v>
      </c>
      <c r="P80" s="67" t="s">
        <v>109</v>
      </c>
      <c r="Q80" s="67" t="s">
        <v>110</v>
      </c>
      <c r="R80" s="67" t="s">
        <v>111</v>
      </c>
      <c r="S80" s="67" t="s">
        <v>112</v>
      </c>
      <c r="T80" s="68" t="s">
        <v>113</v>
      </c>
    </row>
    <row r="81" spans="2:63" s="1" customFormat="1" ht="29.25" customHeight="1">
      <c r="B81" s="33"/>
      <c r="C81" s="70" t="s">
        <v>87</v>
      </c>
      <c r="I81" s="132"/>
      <c r="J81" s="140">
        <f>BK81</f>
        <v>0</v>
      </c>
      <c r="L81" s="33"/>
      <c r="M81" s="69"/>
      <c r="N81" s="61"/>
      <c r="O81" s="61"/>
      <c r="P81" s="141">
        <f>P82+P145+P151</f>
        <v>0</v>
      </c>
      <c r="Q81" s="61"/>
      <c r="R81" s="141">
        <f>R82+R145+R151</f>
        <v>315.59310469999997</v>
      </c>
      <c r="S81" s="61"/>
      <c r="T81" s="143">
        <f>T82+T145+T151</f>
        <v>209.71966999999998</v>
      </c>
      <c r="AT81" s="16" t="s">
        <v>75</v>
      </c>
      <c r="AU81" s="16" t="s">
        <v>88</v>
      </c>
      <c r="BK81" s="144">
        <f>BK82+BK145+BK151</f>
        <v>0</v>
      </c>
    </row>
    <row r="82" spans="2:63" s="10" customFormat="1" ht="36.75" customHeight="1">
      <c r="B82" s="145"/>
      <c r="D82" s="146" t="s">
        <v>75</v>
      </c>
      <c r="E82" s="147" t="s">
        <v>114</v>
      </c>
      <c r="F82" s="147" t="s">
        <v>115</v>
      </c>
      <c r="I82" s="148"/>
      <c r="J82" s="149">
        <f>BK82</f>
        <v>0</v>
      </c>
      <c r="L82" s="145"/>
      <c r="M82" s="150"/>
      <c r="N82" s="151"/>
      <c r="O82" s="151"/>
      <c r="P82" s="152">
        <f>P83+P100+P103+P116+P125+P143</f>
        <v>0</v>
      </c>
      <c r="Q82" s="151"/>
      <c r="R82" s="152">
        <f>R83+R100+R103+R116+R125+R143</f>
        <v>315.5508597</v>
      </c>
      <c r="S82" s="151"/>
      <c r="T82" s="153">
        <f>T83+T100+T103+T116+T125+T143</f>
        <v>209.71966999999998</v>
      </c>
      <c r="AR82" s="146" t="s">
        <v>22</v>
      </c>
      <c r="AT82" s="154" t="s">
        <v>75</v>
      </c>
      <c r="AU82" s="154" t="s">
        <v>76</v>
      </c>
      <c r="AY82" s="146" t="s">
        <v>116</v>
      </c>
      <c r="BK82" s="155">
        <f>BK83+BK100+BK103+BK116+BK125+BK143</f>
        <v>0</v>
      </c>
    </row>
    <row r="83" spans="2:63" s="10" customFormat="1" ht="19.5" customHeight="1">
      <c r="B83" s="145"/>
      <c r="D83" s="156" t="s">
        <v>75</v>
      </c>
      <c r="E83" s="157" t="s">
        <v>22</v>
      </c>
      <c r="F83" s="157" t="s">
        <v>117</v>
      </c>
      <c r="I83" s="148"/>
      <c r="J83" s="158">
        <f>BK83</f>
        <v>0</v>
      </c>
      <c r="L83" s="145"/>
      <c r="M83" s="150"/>
      <c r="N83" s="151"/>
      <c r="O83" s="151"/>
      <c r="P83" s="152">
        <f>SUM(P84:P99)</f>
        <v>0</v>
      </c>
      <c r="Q83" s="151"/>
      <c r="R83" s="152">
        <f>SUM(R84:R99)</f>
        <v>0.680724</v>
      </c>
      <c r="S83" s="151"/>
      <c r="T83" s="153">
        <f>SUM(T84:T99)</f>
        <v>209.63766999999999</v>
      </c>
      <c r="AR83" s="146" t="s">
        <v>22</v>
      </c>
      <c r="AT83" s="154" t="s">
        <v>75</v>
      </c>
      <c r="AU83" s="154" t="s">
        <v>22</v>
      </c>
      <c r="AY83" s="146" t="s">
        <v>116</v>
      </c>
      <c r="BK83" s="155">
        <f>SUM(BK84:BK99)</f>
        <v>0</v>
      </c>
    </row>
    <row r="84" spans="2:65" s="1" customFormat="1" ht="22.5" customHeight="1">
      <c r="B84" s="159"/>
      <c r="C84" s="160" t="s">
        <v>118</v>
      </c>
      <c r="D84" s="160" t="s">
        <v>119</v>
      </c>
      <c r="E84" s="161" t="s">
        <v>120</v>
      </c>
      <c r="F84" s="162" t="s">
        <v>121</v>
      </c>
      <c r="G84" s="163" t="s">
        <v>122</v>
      </c>
      <c r="H84" s="164">
        <v>591.99</v>
      </c>
      <c r="I84" s="165"/>
      <c r="J84" s="166">
        <f>ROUND(I84*H84,2)</f>
        <v>0</v>
      </c>
      <c r="K84" s="162" t="s">
        <v>123</v>
      </c>
      <c r="L84" s="33"/>
      <c r="M84" s="167" t="s">
        <v>20</v>
      </c>
      <c r="N84" s="168" t="s">
        <v>49</v>
      </c>
      <c r="O84" s="34"/>
      <c r="P84" s="169">
        <f>O84*H84</f>
        <v>0</v>
      </c>
      <c r="Q84" s="169">
        <v>0</v>
      </c>
      <c r="R84" s="169">
        <f>Q84*H84</f>
        <v>0</v>
      </c>
      <c r="S84" s="169">
        <v>0.235</v>
      </c>
      <c r="T84" s="170">
        <f>S84*H84</f>
        <v>139.11765</v>
      </c>
      <c r="AR84" s="16" t="s">
        <v>124</v>
      </c>
      <c r="AT84" s="16" t="s">
        <v>119</v>
      </c>
      <c r="AU84" s="16" t="s">
        <v>82</v>
      </c>
      <c r="AY84" s="16" t="s">
        <v>116</v>
      </c>
      <c r="BE84" s="171">
        <f>IF(N84="základní",J84,0)</f>
        <v>0</v>
      </c>
      <c r="BF84" s="171">
        <f>IF(N84="snížená",J84,0)</f>
        <v>0</v>
      </c>
      <c r="BG84" s="171">
        <f>IF(N84="zákl. přenesená",J84,0)</f>
        <v>0</v>
      </c>
      <c r="BH84" s="171">
        <f>IF(N84="sníž. přenesená",J84,0)</f>
        <v>0</v>
      </c>
      <c r="BI84" s="171">
        <f>IF(N84="nulová",J84,0)</f>
        <v>0</v>
      </c>
      <c r="BJ84" s="16" t="s">
        <v>124</v>
      </c>
      <c r="BK84" s="171">
        <f>ROUND(I84*H84,2)</f>
        <v>0</v>
      </c>
      <c r="BL84" s="16" t="s">
        <v>124</v>
      </c>
      <c r="BM84" s="16" t="s">
        <v>125</v>
      </c>
    </row>
    <row r="85" spans="2:65" s="1" customFormat="1" ht="22.5" customHeight="1">
      <c r="B85" s="159"/>
      <c r="C85" s="160" t="s">
        <v>22</v>
      </c>
      <c r="D85" s="160" t="s">
        <v>119</v>
      </c>
      <c r="E85" s="161" t="s">
        <v>126</v>
      </c>
      <c r="F85" s="162" t="s">
        <v>127</v>
      </c>
      <c r="G85" s="163" t="s">
        <v>122</v>
      </c>
      <c r="H85" s="164">
        <v>591.99</v>
      </c>
      <c r="I85" s="165"/>
      <c r="J85" s="166">
        <f>ROUND(I85*H85,2)</f>
        <v>0</v>
      </c>
      <c r="K85" s="162" t="s">
        <v>123</v>
      </c>
      <c r="L85" s="33"/>
      <c r="M85" s="167" t="s">
        <v>20</v>
      </c>
      <c r="N85" s="168" t="s">
        <v>49</v>
      </c>
      <c r="O85" s="34"/>
      <c r="P85" s="169">
        <f>O85*H85</f>
        <v>0</v>
      </c>
      <c r="Q85" s="169">
        <v>0</v>
      </c>
      <c r="R85" s="169">
        <f>Q85*H85</f>
        <v>0</v>
      </c>
      <c r="S85" s="169">
        <v>0.098</v>
      </c>
      <c r="T85" s="170">
        <f>S85*H85</f>
        <v>58.01502</v>
      </c>
      <c r="AR85" s="16" t="s">
        <v>124</v>
      </c>
      <c r="AT85" s="16" t="s">
        <v>119</v>
      </c>
      <c r="AU85" s="16" t="s">
        <v>82</v>
      </c>
      <c r="AY85" s="16" t="s">
        <v>116</v>
      </c>
      <c r="BE85" s="171">
        <f>IF(N85="základní",J85,0)</f>
        <v>0</v>
      </c>
      <c r="BF85" s="171">
        <f>IF(N85="snížená",J85,0)</f>
        <v>0</v>
      </c>
      <c r="BG85" s="171">
        <f>IF(N85="zákl. přenesená",J85,0)</f>
        <v>0</v>
      </c>
      <c r="BH85" s="171">
        <f>IF(N85="sníž. přenesená",J85,0)</f>
        <v>0</v>
      </c>
      <c r="BI85" s="171">
        <f>IF(N85="nulová",J85,0)</f>
        <v>0</v>
      </c>
      <c r="BJ85" s="16" t="s">
        <v>124</v>
      </c>
      <c r="BK85" s="171">
        <f>ROUND(I85*H85,2)</f>
        <v>0</v>
      </c>
      <c r="BL85" s="16" t="s">
        <v>124</v>
      </c>
      <c r="BM85" s="16" t="s">
        <v>128</v>
      </c>
    </row>
    <row r="86" spans="2:51" s="11" customFormat="1" ht="22.5" customHeight="1">
      <c r="B86" s="172"/>
      <c r="D86" s="173" t="s">
        <v>129</v>
      </c>
      <c r="E86" s="174" t="s">
        <v>20</v>
      </c>
      <c r="F86" s="175" t="s">
        <v>130</v>
      </c>
      <c r="H86" s="176">
        <v>591.99</v>
      </c>
      <c r="I86" s="177"/>
      <c r="L86" s="172"/>
      <c r="M86" s="178"/>
      <c r="N86" s="179"/>
      <c r="O86" s="179"/>
      <c r="P86" s="179"/>
      <c r="Q86" s="179"/>
      <c r="R86" s="179"/>
      <c r="S86" s="179"/>
      <c r="T86" s="180"/>
      <c r="AT86" s="181" t="s">
        <v>129</v>
      </c>
      <c r="AU86" s="181" t="s">
        <v>82</v>
      </c>
      <c r="AV86" s="11" t="s">
        <v>82</v>
      </c>
      <c r="AW86" s="11" t="s">
        <v>39</v>
      </c>
      <c r="AX86" s="11" t="s">
        <v>22</v>
      </c>
      <c r="AY86" s="181" t="s">
        <v>116</v>
      </c>
    </row>
    <row r="87" spans="2:65" s="1" customFormat="1" ht="22.5" customHeight="1">
      <c r="B87" s="159"/>
      <c r="C87" s="160" t="s">
        <v>82</v>
      </c>
      <c r="D87" s="160" t="s">
        <v>119</v>
      </c>
      <c r="E87" s="161" t="s">
        <v>131</v>
      </c>
      <c r="F87" s="162" t="s">
        <v>132</v>
      </c>
      <c r="G87" s="163" t="s">
        <v>133</v>
      </c>
      <c r="H87" s="164">
        <v>61</v>
      </c>
      <c r="I87" s="165"/>
      <c r="J87" s="166">
        <f>ROUND(I87*H87,2)</f>
        <v>0</v>
      </c>
      <c r="K87" s="162" t="s">
        <v>123</v>
      </c>
      <c r="L87" s="33"/>
      <c r="M87" s="167" t="s">
        <v>20</v>
      </c>
      <c r="N87" s="168" t="s">
        <v>49</v>
      </c>
      <c r="O87" s="34"/>
      <c r="P87" s="169">
        <f>O87*H87</f>
        <v>0</v>
      </c>
      <c r="Q87" s="169">
        <v>0</v>
      </c>
      <c r="R87" s="169">
        <f>Q87*H87</f>
        <v>0</v>
      </c>
      <c r="S87" s="169">
        <v>0.205</v>
      </c>
      <c r="T87" s="170">
        <f>S87*H87</f>
        <v>12.504999999999999</v>
      </c>
      <c r="AR87" s="16" t="s">
        <v>124</v>
      </c>
      <c r="AT87" s="16" t="s">
        <v>119</v>
      </c>
      <c r="AU87" s="16" t="s">
        <v>82</v>
      </c>
      <c r="AY87" s="16" t="s">
        <v>116</v>
      </c>
      <c r="BE87" s="171">
        <f>IF(N87="základní",J87,0)</f>
        <v>0</v>
      </c>
      <c r="BF87" s="171">
        <f>IF(N87="snížená",J87,0)</f>
        <v>0</v>
      </c>
      <c r="BG87" s="171">
        <f>IF(N87="zákl. přenesená",J87,0)</f>
        <v>0</v>
      </c>
      <c r="BH87" s="171">
        <f>IF(N87="sníž. přenesená",J87,0)</f>
        <v>0</v>
      </c>
      <c r="BI87" s="171">
        <f>IF(N87="nulová",J87,0)</f>
        <v>0</v>
      </c>
      <c r="BJ87" s="16" t="s">
        <v>124</v>
      </c>
      <c r="BK87" s="171">
        <f>ROUND(I87*H87,2)</f>
        <v>0</v>
      </c>
      <c r="BL87" s="16" t="s">
        <v>124</v>
      </c>
      <c r="BM87" s="16" t="s">
        <v>134</v>
      </c>
    </row>
    <row r="88" spans="2:51" s="11" customFormat="1" ht="22.5" customHeight="1">
      <c r="B88" s="172"/>
      <c r="D88" s="173" t="s">
        <v>129</v>
      </c>
      <c r="E88" s="174" t="s">
        <v>20</v>
      </c>
      <c r="F88" s="175" t="s">
        <v>135</v>
      </c>
      <c r="H88" s="176">
        <v>61</v>
      </c>
      <c r="I88" s="177"/>
      <c r="L88" s="172"/>
      <c r="M88" s="178"/>
      <c r="N88" s="179"/>
      <c r="O88" s="179"/>
      <c r="P88" s="179"/>
      <c r="Q88" s="179"/>
      <c r="R88" s="179"/>
      <c r="S88" s="179"/>
      <c r="T88" s="180"/>
      <c r="AT88" s="181" t="s">
        <v>129</v>
      </c>
      <c r="AU88" s="181" t="s">
        <v>82</v>
      </c>
      <c r="AV88" s="11" t="s">
        <v>82</v>
      </c>
      <c r="AW88" s="11" t="s">
        <v>39</v>
      </c>
      <c r="AX88" s="11" t="s">
        <v>22</v>
      </c>
      <c r="AY88" s="181" t="s">
        <v>116</v>
      </c>
    </row>
    <row r="89" spans="2:65" s="1" customFormat="1" ht="22.5" customHeight="1">
      <c r="B89" s="159"/>
      <c r="C89" s="160" t="s">
        <v>136</v>
      </c>
      <c r="D89" s="160" t="s">
        <v>119</v>
      </c>
      <c r="E89" s="161" t="s">
        <v>137</v>
      </c>
      <c r="F89" s="162" t="s">
        <v>138</v>
      </c>
      <c r="G89" s="163" t="s">
        <v>139</v>
      </c>
      <c r="H89" s="164">
        <v>10.053</v>
      </c>
      <c r="I89" s="165"/>
      <c r="J89" s="166">
        <f>ROUND(I89*H89,2)</f>
        <v>0</v>
      </c>
      <c r="K89" s="162" t="s">
        <v>20</v>
      </c>
      <c r="L89" s="33"/>
      <c r="M89" s="167" t="s">
        <v>20</v>
      </c>
      <c r="N89" s="168" t="s">
        <v>49</v>
      </c>
      <c r="O89" s="34"/>
      <c r="P89" s="169">
        <f>O89*H89</f>
        <v>0</v>
      </c>
      <c r="Q89" s="169">
        <v>0</v>
      </c>
      <c r="R89" s="169">
        <f>Q89*H89</f>
        <v>0</v>
      </c>
      <c r="S89" s="169">
        <v>0</v>
      </c>
      <c r="T89" s="170">
        <f>S89*H89</f>
        <v>0</v>
      </c>
      <c r="AR89" s="16" t="s">
        <v>124</v>
      </c>
      <c r="AT89" s="16" t="s">
        <v>119</v>
      </c>
      <c r="AU89" s="16" t="s">
        <v>82</v>
      </c>
      <c r="AY89" s="16" t="s">
        <v>116</v>
      </c>
      <c r="BE89" s="171">
        <f>IF(N89="základní",J89,0)</f>
        <v>0</v>
      </c>
      <c r="BF89" s="171">
        <f>IF(N89="snížená",J89,0)</f>
        <v>0</v>
      </c>
      <c r="BG89" s="171">
        <f>IF(N89="zákl. přenesená",J89,0)</f>
        <v>0</v>
      </c>
      <c r="BH89" s="171">
        <f>IF(N89="sníž. přenesená",J89,0)</f>
        <v>0</v>
      </c>
      <c r="BI89" s="171">
        <f>IF(N89="nulová",J89,0)</f>
        <v>0</v>
      </c>
      <c r="BJ89" s="16" t="s">
        <v>124</v>
      </c>
      <c r="BK89" s="171">
        <f>ROUND(I89*H89,2)</f>
        <v>0</v>
      </c>
      <c r="BL89" s="16" t="s">
        <v>124</v>
      </c>
      <c r="BM89" s="16" t="s">
        <v>140</v>
      </c>
    </row>
    <row r="90" spans="2:51" s="11" customFormat="1" ht="22.5" customHeight="1">
      <c r="B90" s="172"/>
      <c r="D90" s="173" t="s">
        <v>129</v>
      </c>
      <c r="E90" s="174" t="s">
        <v>20</v>
      </c>
      <c r="F90" s="175" t="s">
        <v>141</v>
      </c>
      <c r="H90" s="176">
        <v>10.053</v>
      </c>
      <c r="I90" s="177"/>
      <c r="L90" s="172"/>
      <c r="M90" s="178"/>
      <c r="N90" s="179"/>
      <c r="O90" s="179"/>
      <c r="P90" s="179"/>
      <c r="Q90" s="179"/>
      <c r="R90" s="179"/>
      <c r="S90" s="179"/>
      <c r="T90" s="180"/>
      <c r="AT90" s="181" t="s">
        <v>129</v>
      </c>
      <c r="AU90" s="181" t="s">
        <v>82</v>
      </c>
      <c r="AV90" s="11" t="s">
        <v>82</v>
      </c>
      <c r="AW90" s="11" t="s">
        <v>39</v>
      </c>
      <c r="AX90" s="11" t="s">
        <v>22</v>
      </c>
      <c r="AY90" s="181" t="s">
        <v>116</v>
      </c>
    </row>
    <row r="91" spans="2:65" s="1" customFormat="1" ht="22.5" customHeight="1">
      <c r="B91" s="159"/>
      <c r="C91" s="160" t="s">
        <v>124</v>
      </c>
      <c r="D91" s="160" t="s">
        <v>119</v>
      </c>
      <c r="E91" s="161" t="s">
        <v>142</v>
      </c>
      <c r="F91" s="162" t="s">
        <v>143</v>
      </c>
      <c r="G91" s="163" t="s">
        <v>122</v>
      </c>
      <c r="H91" s="164">
        <v>21.6</v>
      </c>
      <c r="I91" s="165"/>
      <c r="J91" s="166">
        <f>ROUND(I91*H91,2)</f>
        <v>0</v>
      </c>
      <c r="K91" s="162" t="s">
        <v>123</v>
      </c>
      <c r="L91" s="33"/>
      <c r="M91" s="167" t="s">
        <v>20</v>
      </c>
      <c r="N91" s="168" t="s">
        <v>49</v>
      </c>
      <c r="O91" s="34"/>
      <c r="P91" s="169">
        <f>O91*H91</f>
        <v>0</v>
      </c>
      <c r="Q91" s="169">
        <v>0</v>
      </c>
      <c r="R91" s="169">
        <f>Q91*H91</f>
        <v>0</v>
      </c>
      <c r="S91" s="169">
        <v>0</v>
      </c>
      <c r="T91" s="170">
        <f>S91*H91</f>
        <v>0</v>
      </c>
      <c r="AR91" s="16" t="s">
        <v>124</v>
      </c>
      <c r="AT91" s="16" t="s">
        <v>119</v>
      </c>
      <c r="AU91" s="16" t="s">
        <v>82</v>
      </c>
      <c r="AY91" s="16" t="s">
        <v>116</v>
      </c>
      <c r="BE91" s="171">
        <f>IF(N91="základní",J91,0)</f>
        <v>0</v>
      </c>
      <c r="BF91" s="171">
        <f>IF(N91="snížená",J91,0)</f>
        <v>0</v>
      </c>
      <c r="BG91" s="171">
        <f>IF(N91="zákl. přenesená",J91,0)</f>
        <v>0</v>
      </c>
      <c r="BH91" s="171">
        <f>IF(N91="sníž. přenesená",J91,0)</f>
        <v>0</v>
      </c>
      <c r="BI91" s="171">
        <f>IF(N91="nulová",J91,0)</f>
        <v>0</v>
      </c>
      <c r="BJ91" s="16" t="s">
        <v>124</v>
      </c>
      <c r="BK91" s="171">
        <f>ROUND(I91*H91,2)</f>
        <v>0</v>
      </c>
      <c r="BL91" s="16" t="s">
        <v>124</v>
      </c>
      <c r="BM91" s="16" t="s">
        <v>144</v>
      </c>
    </row>
    <row r="92" spans="2:51" s="11" customFormat="1" ht="22.5" customHeight="1">
      <c r="B92" s="172"/>
      <c r="D92" s="173" t="s">
        <v>129</v>
      </c>
      <c r="E92" s="174" t="s">
        <v>20</v>
      </c>
      <c r="F92" s="175" t="s">
        <v>145</v>
      </c>
      <c r="H92" s="176">
        <v>21.6</v>
      </c>
      <c r="I92" s="177"/>
      <c r="L92" s="172"/>
      <c r="M92" s="178"/>
      <c r="N92" s="179"/>
      <c r="O92" s="179"/>
      <c r="P92" s="179"/>
      <c r="Q92" s="179"/>
      <c r="R92" s="179"/>
      <c r="S92" s="179"/>
      <c r="T92" s="180"/>
      <c r="AT92" s="181" t="s">
        <v>129</v>
      </c>
      <c r="AU92" s="181" t="s">
        <v>82</v>
      </c>
      <c r="AV92" s="11" t="s">
        <v>82</v>
      </c>
      <c r="AW92" s="11" t="s">
        <v>39</v>
      </c>
      <c r="AX92" s="11" t="s">
        <v>22</v>
      </c>
      <c r="AY92" s="181" t="s">
        <v>116</v>
      </c>
    </row>
    <row r="93" spans="2:65" s="1" customFormat="1" ht="22.5" customHeight="1">
      <c r="B93" s="159"/>
      <c r="C93" s="182" t="s">
        <v>146</v>
      </c>
      <c r="D93" s="182" t="s">
        <v>147</v>
      </c>
      <c r="E93" s="183" t="s">
        <v>148</v>
      </c>
      <c r="F93" s="184" t="s">
        <v>149</v>
      </c>
      <c r="G93" s="185" t="s">
        <v>150</v>
      </c>
      <c r="H93" s="186">
        <v>0.324</v>
      </c>
      <c r="I93" s="187"/>
      <c r="J93" s="188">
        <f>ROUND(I93*H93,2)</f>
        <v>0</v>
      </c>
      <c r="K93" s="184" t="s">
        <v>123</v>
      </c>
      <c r="L93" s="189"/>
      <c r="M93" s="190" t="s">
        <v>20</v>
      </c>
      <c r="N93" s="191" t="s">
        <v>49</v>
      </c>
      <c r="O93" s="34"/>
      <c r="P93" s="169">
        <f>O93*H93</f>
        <v>0</v>
      </c>
      <c r="Q93" s="169">
        <v>0.001</v>
      </c>
      <c r="R93" s="169">
        <f>Q93*H93</f>
        <v>0.000324</v>
      </c>
      <c r="S93" s="169">
        <v>0</v>
      </c>
      <c r="T93" s="170">
        <f>S93*H93</f>
        <v>0</v>
      </c>
      <c r="AR93" s="16" t="s">
        <v>151</v>
      </c>
      <c r="AT93" s="16" t="s">
        <v>147</v>
      </c>
      <c r="AU93" s="16" t="s">
        <v>82</v>
      </c>
      <c r="AY93" s="16" t="s">
        <v>116</v>
      </c>
      <c r="BE93" s="171">
        <f>IF(N93="základní",J93,0)</f>
        <v>0</v>
      </c>
      <c r="BF93" s="171">
        <f>IF(N93="snížená",J93,0)</f>
        <v>0</v>
      </c>
      <c r="BG93" s="171">
        <f>IF(N93="zákl. přenesená",J93,0)</f>
        <v>0</v>
      </c>
      <c r="BH93" s="171">
        <f>IF(N93="sníž. přenesená",J93,0)</f>
        <v>0</v>
      </c>
      <c r="BI93" s="171">
        <f>IF(N93="nulová",J93,0)</f>
        <v>0</v>
      </c>
      <c r="BJ93" s="16" t="s">
        <v>124</v>
      </c>
      <c r="BK93" s="171">
        <f>ROUND(I93*H93,2)</f>
        <v>0</v>
      </c>
      <c r="BL93" s="16" t="s">
        <v>124</v>
      </c>
      <c r="BM93" s="16" t="s">
        <v>152</v>
      </c>
    </row>
    <row r="94" spans="2:51" s="11" customFormat="1" ht="22.5" customHeight="1">
      <c r="B94" s="172"/>
      <c r="D94" s="192" t="s">
        <v>129</v>
      </c>
      <c r="E94" s="181" t="s">
        <v>20</v>
      </c>
      <c r="F94" s="193" t="s">
        <v>145</v>
      </c>
      <c r="H94" s="194">
        <v>21.6</v>
      </c>
      <c r="I94" s="177"/>
      <c r="L94" s="172"/>
      <c r="M94" s="178"/>
      <c r="N94" s="179"/>
      <c r="O94" s="179"/>
      <c r="P94" s="179"/>
      <c r="Q94" s="179"/>
      <c r="R94" s="179"/>
      <c r="S94" s="179"/>
      <c r="T94" s="180"/>
      <c r="AT94" s="181" t="s">
        <v>129</v>
      </c>
      <c r="AU94" s="181" t="s">
        <v>82</v>
      </c>
      <c r="AV94" s="11" t="s">
        <v>82</v>
      </c>
      <c r="AW94" s="11" t="s">
        <v>39</v>
      </c>
      <c r="AX94" s="11" t="s">
        <v>22</v>
      </c>
      <c r="AY94" s="181" t="s">
        <v>116</v>
      </c>
    </row>
    <row r="95" spans="2:51" s="11" customFormat="1" ht="22.5" customHeight="1">
      <c r="B95" s="172"/>
      <c r="D95" s="173" t="s">
        <v>129</v>
      </c>
      <c r="F95" s="175" t="s">
        <v>153</v>
      </c>
      <c r="H95" s="176">
        <v>0.324</v>
      </c>
      <c r="I95" s="177"/>
      <c r="L95" s="172"/>
      <c r="M95" s="178"/>
      <c r="N95" s="179"/>
      <c r="O95" s="179"/>
      <c r="P95" s="179"/>
      <c r="Q95" s="179"/>
      <c r="R95" s="179"/>
      <c r="S95" s="179"/>
      <c r="T95" s="180"/>
      <c r="AT95" s="181" t="s">
        <v>129</v>
      </c>
      <c r="AU95" s="181" t="s">
        <v>82</v>
      </c>
      <c r="AV95" s="11" t="s">
        <v>82</v>
      </c>
      <c r="AW95" s="11" t="s">
        <v>4</v>
      </c>
      <c r="AX95" s="11" t="s">
        <v>22</v>
      </c>
      <c r="AY95" s="181" t="s">
        <v>116</v>
      </c>
    </row>
    <row r="96" spans="2:65" s="1" customFormat="1" ht="31.5" customHeight="1">
      <c r="B96" s="159"/>
      <c r="C96" s="160" t="s">
        <v>154</v>
      </c>
      <c r="D96" s="160" t="s">
        <v>119</v>
      </c>
      <c r="E96" s="161" t="s">
        <v>155</v>
      </c>
      <c r="F96" s="162" t="s">
        <v>156</v>
      </c>
      <c r="G96" s="163" t="s">
        <v>122</v>
      </c>
      <c r="H96" s="164">
        <v>21.6</v>
      </c>
      <c r="I96" s="165"/>
      <c r="J96" s="166">
        <f>ROUND(I96*H96,2)</f>
        <v>0</v>
      </c>
      <c r="K96" s="162" t="s">
        <v>20</v>
      </c>
      <c r="L96" s="33"/>
      <c r="M96" s="167" t="s">
        <v>20</v>
      </c>
      <c r="N96" s="168" t="s">
        <v>49</v>
      </c>
      <c r="O96" s="34"/>
      <c r="P96" s="169">
        <f>O96*H96</f>
        <v>0</v>
      </c>
      <c r="Q96" s="169">
        <v>0</v>
      </c>
      <c r="R96" s="169">
        <f>Q96*H96</f>
        <v>0</v>
      </c>
      <c r="S96" s="169">
        <v>0</v>
      </c>
      <c r="T96" s="170">
        <f>S96*H96</f>
        <v>0</v>
      </c>
      <c r="AR96" s="16" t="s">
        <v>124</v>
      </c>
      <c r="AT96" s="16" t="s">
        <v>119</v>
      </c>
      <c r="AU96" s="16" t="s">
        <v>82</v>
      </c>
      <c r="AY96" s="16" t="s">
        <v>116</v>
      </c>
      <c r="BE96" s="171">
        <f>IF(N96="základní",J96,0)</f>
        <v>0</v>
      </c>
      <c r="BF96" s="171">
        <f>IF(N96="snížená",J96,0)</f>
        <v>0</v>
      </c>
      <c r="BG96" s="171">
        <f>IF(N96="zákl. přenesená",J96,0)</f>
        <v>0</v>
      </c>
      <c r="BH96" s="171">
        <f>IF(N96="sníž. přenesená",J96,0)</f>
        <v>0</v>
      </c>
      <c r="BI96" s="171">
        <f>IF(N96="nulová",J96,0)</f>
        <v>0</v>
      </c>
      <c r="BJ96" s="16" t="s">
        <v>124</v>
      </c>
      <c r="BK96" s="171">
        <f>ROUND(I96*H96,2)</f>
        <v>0</v>
      </c>
      <c r="BL96" s="16" t="s">
        <v>124</v>
      </c>
      <c r="BM96" s="16" t="s">
        <v>157</v>
      </c>
    </row>
    <row r="97" spans="2:51" s="11" customFormat="1" ht="22.5" customHeight="1">
      <c r="B97" s="172"/>
      <c r="D97" s="173" t="s">
        <v>129</v>
      </c>
      <c r="E97" s="174" t="s">
        <v>20</v>
      </c>
      <c r="F97" s="175" t="s">
        <v>145</v>
      </c>
      <c r="H97" s="176">
        <v>21.6</v>
      </c>
      <c r="I97" s="177"/>
      <c r="L97" s="172"/>
      <c r="M97" s="178"/>
      <c r="N97" s="179"/>
      <c r="O97" s="179"/>
      <c r="P97" s="179"/>
      <c r="Q97" s="179"/>
      <c r="R97" s="179"/>
      <c r="S97" s="179"/>
      <c r="T97" s="180"/>
      <c r="AT97" s="181" t="s">
        <v>129</v>
      </c>
      <c r="AU97" s="181" t="s">
        <v>82</v>
      </c>
      <c r="AV97" s="11" t="s">
        <v>82</v>
      </c>
      <c r="AW97" s="11" t="s">
        <v>39</v>
      </c>
      <c r="AX97" s="11" t="s">
        <v>22</v>
      </c>
      <c r="AY97" s="181" t="s">
        <v>116</v>
      </c>
    </row>
    <row r="98" spans="2:65" s="1" customFormat="1" ht="22.5" customHeight="1">
      <c r="B98" s="159"/>
      <c r="C98" s="182" t="s">
        <v>158</v>
      </c>
      <c r="D98" s="182" t="s">
        <v>147</v>
      </c>
      <c r="E98" s="183" t="s">
        <v>159</v>
      </c>
      <c r="F98" s="184" t="s">
        <v>160</v>
      </c>
      <c r="G98" s="185" t="s">
        <v>139</v>
      </c>
      <c r="H98" s="186">
        <v>3.24</v>
      </c>
      <c r="I98" s="187"/>
      <c r="J98" s="188">
        <f>ROUND(I98*H98,2)</f>
        <v>0</v>
      </c>
      <c r="K98" s="184" t="s">
        <v>123</v>
      </c>
      <c r="L98" s="189"/>
      <c r="M98" s="190" t="s">
        <v>20</v>
      </c>
      <c r="N98" s="191" t="s">
        <v>49</v>
      </c>
      <c r="O98" s="34"/>
      <c r="P98" s="169">
        <f>O98*H98</f>
        <v>0</v>
      </c>
      <c r="Q98" s="169">
        <v>0.21</v>
      </c>
      <c r="R98" s="169">
        <f>Q98*H98</f>
        <v>0.6804</v>
      </c>
      <c r="S98" s="169">
        <v>0</v>
      </c>
      <c r="T98" s="170">
        <f>S98*H98</f>
        <v>0</v>
      </c>
      <c r="AR98" s="16" t="s">
        <v>151</v>
      </c>
      <c r="AT98" s="16" t="s">
        <v>147</v>
      </c>
      <c r="AU98" s="16" t="s">
        <v>82</v>
      </c>
      <c r="AY98" s="16" t="s">
        <v>116</v>
      </c>
      <c r="BE98" s="171">
        <f>IF(N98="základní",J98,0)</f>
        <v>0</v>
      </c>
      <c r="BF98" s="171">
        <f>IF(N98="snížená",J98,0)</f>
        <v>0</v>
      </c>
      <c r="BG98" s="171">
        <f>IF(N98="zákl. přenesená",J98,0)</f>
        <v>0</v>
      </c>
      <c r="BH98" s="171">
        <f>IF(N98="sníž. přenesená",J98,0)</f>
        <v>0</v>
      </c>
      <c r="BI98" s="171">
        <f>IF(N98="nulová",J98,0)</f>
        <v>0</v>
      </c>
      <c r="BJ98" s="16" t="s">
        <v>124</v>
      </c>
      <c r="BK98" s="171">
        <f>ROUND(I98*H98,2)</f>
        <v>0</v>
      </c>
      <c r="BL98" s="16" t="s">
        <v>124</v>
      </c>
      <c r="BM98" s="16" t="s">
        <v>161</v>
      </c>
    </row>
    <row r="99" spans="2:51" s="11" customFormat="1" ht="22.5" customHeight="1">
      <c r="B99" s="172"/>
      <c r="D99" s="192" t="s">
        <v>129</v>
      </c>
      <c r="E99" s="181" t="s">
        <v>20</v>
      </c>
      <c r="F99" s="193" t="s">
        <v>162</v>
      </c>
      <c r="H99" s="194">
        <v>3.24</v>
      </c>
      <c r="I99" s="177"/>
      <c r="L99" s="172"/>
      <c r="M99" s="178"/>
      <c r="N99" s="179"/>
      <c r="O99" s="179"/>
      <c r="P99" s="179"/>
      <c r="Q99" s="179"/>
      <c r="R99" s="179"/>
      <c r="S99" s="179"/>
      <c r="T99" s="180"/>
      <c r="AT99" s="181" t="s">
        <v>129</v>
      </c>
      <c r="AU99" s="181" t="s">
        <v>82</v>
      </c>
      <c r="AV99" s="11" t="s">
        <v>82</v>
      </c>
      <c r="AW99" s="11" t="s">
        <v>39</v>
      </c>
      <c r="AX99" s="11" t="s">
        <v>22</v>
      </c>
      <c r="AY99" s="181" t="s">
        <v>116</v>
      </c>
    </row>
    <row r="100" spans="2:63" s="10" customFormat="1" ht="29.25" customHeight="1">
      <c r="B100" s="145"/>
      <c r="D100" s="156" t="s">
        <v>75</v>
      </c>
      <c r="E100" s="157" t="s">
        <v>82</v>
      </c>
      <c r="F100" s="157" t="s">
        <v>163</v>
      </c>
      <c r="I100" s="148"/>
      <c r="J100" s="158">
        <f>BK100</f>
        <v>0</v>
      </c>
      <c r="L100" s="145"/>
      <c r="M100" s="150"/>
      <c r="N100" s="151"/>
      <c r="O100" s="151"/>
      <c r="P100" s="152">
        <f>SUM(P101:P102)</f>
        <v>0</v>
      </c>
      <c r="Q100" s="151"/>
      <c r="R100" s="152">
        <f>SUM(R101:R102)</f>
        <v>0</v>
      </c>
      <c r="S100" s="151"/>
      <c r="T100" s="153">
        <f>SUM(T101:T102)</f>
        <v>0</v>
      </c>
      <c r="AR100" s="146" t="s">
        <v>22</v>
      </c>
      <c r="AT100" s="154" t="s">
        <v>75</v>
      </c>
      <c r="AU100" s="154" t="s">
        <v>22</v>
      </c>
      <c r="AY100" s="146" t="s">
        <v>116</v>
      </c>
      <c r="BK100" s="155">
        <f>SUM(BK101:BK102)</f>
        <v>0</v>
      </c>
    </row>
    <row r="101" spans="2:65" s="1" customFormat="1" ht="22.5" customHeight="1">
      <c r="B101" s="159"/>
      <c r="C101" s="160" t="s">
        <v>164</v>
      </c>
      <c r="D101" s="160" t="s">
        <v>119</v>
      </c>
      <c r="E101" s="161" t="s">
        <v>165</v>
      </c>
      <c r="F101" s="162" t="s">
        <v>166</v>
      </c>
      <c r="G101" s="163" t="s">
        <v>122</v>
      </c>
      <c r="H101" s="164">
        <v>591.13</v>
      </c>
      <c r="I101" s="165"/>
      <c r="J101" s="166">
        <f>ROUND(I101*H101,2)</f>
        <v>0</v>
      </c>
      <c r="K101" s="162" t="s">
        <v>123</v>
      </c>
      <c r="L101" s="33"/>
      <c r="M101" s="167" t="s">
        <v>20</v>
      </c>
      <c r="N101" s="168" t="s">
        <v>49</v>
      </c>
      <c r="O101" s="34"/>
      <c r="P101" s="169">
        <f>O101*H101</f>
        <v>0</v>
      </c>
      <c r="Q101" s="169">
        <v>0</v>
      </c>
      <c r="R101" s="169">
        <f>Q101*H101</f>
        <v>0</v>
      </c>
      <c r="S101" s="169">
        <v>0</v>
      </c>
      <c r="T101" s="170">
        <f>S101*H101</f>
        <v>0</v>
      </c>
      <c r="AR101" s="16" t="s">
        <v>124</v>
      </c>
      <c r="AT101" s="16" t="s">
        <v>119</v>
      </c>
      <c r="AU101" s="16" t="s">
        <v>82</v>
      </c>
      <c r="AY101" s="16" t="s">
        <v>116</v>
      </c>
      <c r="BE101" s="171">
        <f>IF(N101="základní",J101,0)</f>
        <v>0</v>
      </c>
      <c r="BF101" s="171">
        <f>IF(N101="snížená",J101,0)</f>
        <v>0</v>
      </c>
      <c r="BG101" s="171">
        <f>IF(N101="zákl. přenesená",J101,0)</f>
        <v>0</v>
      </c>
      <c r="BH101" s="171">
        <f>IF(N101="sníž. přenesená",J101,0)</f>
        <v>0</v>
      </c>
      <c r="BI101" s="171">
        <f>IF(N101="nulová",J101,0)</f>
        <v>0</v>
      </c>
      <c r="BJ101" s="16" t="s">
        <v>124</v>
      </c>
      <c r="BK101" s="171">
        <f>ROUND(I101*H101,2)</f>
        <v>0</v>
      </c>
      <c r="BL101" s="16" t="s">
        <v>124</v>
      </c>
      <c r="BM101" s="16" t="s">
        <v>167</v>
      </c>
    </row>
    <row r="102" spans="2:51" s="11" customFormat="1" ht="22.5" customHeight="1">
      <c r="B102" s="172"/>
      <c r="D102" s="192" t="s">
        <v>129</v>
      </c>
      <c r="E102" s="181" t="s">
        <v>20</v>
      </c>
      <c r="F102" s="193" t="s">
        <v>168</v>
      </c>
      <c r="H102" s="194">
        <v>591.13</v>
      </c>
      <c r="I102" s="177"/>
      <c r="L102" s="172"/>
      <c r="M102" s="178"/>
      <c r="N102" s="179"/>
      <c r="O102" s="179"/>
      <c r="P102" s="179"/>
      <c r="Q102" s="179"/>
      <c r="R102" s="179"/>
      <c r="S102" s="179"/>
      <c r="T102" s="180"/>
      <c r="AT102" s="181" t="s">
        <v>129</v>
      </c>
      <c r="AU102" s="181" t="s">
        <v>82</v>
      </c>
      <c r="AV102" s="11" t="s">
        <v>82</v>
      </c>
      <c r="AW102" s="11" t="s">
        <v>39</v>
      </c>
      <c r="AX102" s="11" t="s">
        <v>22</v>
      </c>
      <c r="AY102" s="181" t="s">
        <v>116</v>
      </c>
    </row>
    <row r="103" spans="2:63" s="10" customFormat="1" ht="29.25" customHeight="1">
      <c r="B103" s="145"/>
      <c r="D103" s="156" t="s">
        <v>75</v>
      </c>
      <c r="E103" s="157" t="s">
        <v>146</v>
      </c>
      <c r="F103" s="157" t="s">
        <v>169</v>
      </c>
      <c r="I103" s="148"/>
      <c r="J103" s="158">
        <f>BK103</f>
        <v>0</v>
      </c>
      <c r="L103" s="145"/>
      <c r="M103" s="150"/>
      <c r="N103" s="151"/>
      <c r="O103" s="151"/>
      <c r="P103" s="152">
        <f>SUM(P104:P115)</f>
        <v>0</v>
      </c>
      <c r="Q103" s="151"/>
      <c r="R103" s="152">
        <f>SUM(R104:R115)</f>
        <v>294.3730757</v>
      </c>
      <c r="S103" s="151"/>
      <c r="T103" s="153">
        <f>SUM(T104:T115)</f>
        <v>0</v>
      </c>
      <c r="AR103" s="146" t="s">
        <v>22</v>
      </c>
      <c r="AT103" s="154" t="s">
        <v>75</v>
      </c>
      <c r="AU103" s="154" t="s">
        <v>22</v>
      </c>
      <c r="AY103" s="146" t="s">
        <v>116</v>
      </c>
      <c r="BK103" s="155">
        <f>SUM(BK104:BK115)</f>
        <v>0</v>
      </c>
    </row>
    <row r="104" spans="2:65" s="1" customFormat="1" ht="22.5" customHeight="1">
      <c r="B104" s="159"/>
      <c r="C104" s="160" t="s">
        <v>151</v>
      </c>
      <c r="D104" s="160" t="s">
        <v>119</v>
      </c>
      <c r="E104" s="161" t="s">
        <v>170</v>
      </c>
      <c r="F104" s="162" t="s">
        <v>171</v>
      </c>
      <c r="G104" s="163" t="s">
        <v>122</v>
      </c>
      <c r="H104" s="164">
        <v>579.03</v>
      </c>
      <c r="I104" s="165"/>
      <c r="J104" s="166">
        <f>ROUND(I104*H104,2)</f>
        <v>0</v>
      </c>
      <c r="K104" s="162" t="s">
        <v>123</v>
      </c>
      <c r="L104" s="33"/>
      <c r="M104" s="167" t="s">
        <v>20</v>
      </c>
      <c r="N104" s="168" t="s">
        <v>49</v>
      </c>
      <c r="O104" s="34"/>
      <c r="P104" s="169">
        <f>O104*H104</f>
        <v>0</v>
      </c>
      <c r="Q104" s="169">
        <v>0.27994</v>
      </c>
      <c r="R104" s="169">
        <f>Q104*H104</f>
        <v>162.0936582</v>
      </c>
      <c r="S104" s="169">
        <v>0</v>
      </c>
      <c r="T104" s="170">
        <f>S104*H104</f>
        <v>0</v>
      </c>
      <c r="AR104" s="16" t="s">
        <v>124</v>
      </c>
      <c r="AT104" s="16" t="s">
        <v>119</v>
      </c>
      <c r="AU104" s="16" t="s">
        <v>82</v>
      </c>
      <c r="AY104" s="16" t="s">
        <v>116</v>
      </c>
      <c r="BE104" s="171">
        <f>IF(N104="základní",J104,0)</f>
        <v>0</v>
      </c>
      <c r="BF104" s="171">
        <f>IF(N104="snížená",J104,0)</f>
        <v>0</v>
      </c>
      <c r="BG104" s="171">
        <f>IF(N104="zákl. přenesená",J104,0)</f>
        <v>0</v>
      </c>
      <c r="BH104" s="171">
        <f>IF(N104="sníž. přenesená",J104,0)</f>
        <v>0</v>
      </c>
      <c r="BI104" s="171">
        <f>IF(N104="nulová",J104,0)</f>
        <v>0</v>
      </c>
      <c r="BJ104" s="16" t="s">
        <v>124</v>
      </c>
      <c r="BK104" s="171">
        <f>ROUND(I104*H104,2)</f>
        <v>0</v>
      </c>
      <c r="BL104" s="16" t="s">
        <v>124</v>
      </c>
      <c r="BM104" s="16" t="s">
        <v>172</v>
      </c>
    </row>
    <row r="105" spans="2:51" s="11" customFormat="1" ht="22.5" customHeight="1">
      <c r="B105" s="172"/>
      <c r="D105" s="173" t="s">
        <v>129</v>
      </c>
      <c r="E105" s="174" t="s">
        <v>20</v>
      </c>
      <c r="F105" s="175" t="s">
        <v>173</v>
      </c>
      <c r="H105" s="176">
        <v>579.03</v>
      </c>
      <c r="I105" s="177"/>
      <c r="L105" s="172"/>
      <c r="M105" s="178"/>
      <c r="N105" s="179"/>
      <c r="O105" s="179"/>
      <c r="P105" s="179"/>
      <c r="Q105" s="179"/>
      <c r="R105" s="179"/>
      <c r="S105" s="179"/>
      <c r="T105" s="180"/>
      <c r="AT105" s="181" t="s">
        <v>129</v>
      </c>
      <c r="AU105" s="181" t="s">
        <v>82</v>
      </c>
      <c r="AV105" s="11" t="s">
        <v>82</v>
      </c>
      <c r="AW105" s="11" t="s">
        <v>39</v>
      </c>
      <c r="AX105" s="11" t="s">
        <v>22</v>
      </c>
      <c r="AY105" s="181" t="s">
        <v>116</v>
      </c>
    </row>
    <row r="106" spans="2:65" s="1" customFormat="1" ht="22.5" customHeight="1">
      <c r="B106" s="159"/>
      <c r="C106" s="160" t="s">
        <v>174</v>
      </c>
      <c r="D106" s="160" t="s">
        <v>119</v>
      </c>
      <c r="E106" s="161" t="s">
        <v>175</v>
      </c>
      <c r="F106" s="162" t="s">
        <v>176</v>
      </c>
      <c r="G106" s="163" t="s">
        <v>122</v>
      </c>
      <c r="H106" s="164">
        <v>579.03</v>
      </c>
      <c r="I106" s="165"/>
      <c r="J106" s="166">
        <f>ROUND(I106*H106,2)</f>
        <v>0</v>
      </c>
      <c r="K106" s="162" t="s">
        <v>123</v>
      </c>
      <c r="L106" s="33"/>
      <c r="M106" s="167" t="s">
        <v>20</v>
      </c>
      <c r="N106" s="168" t="s">
        <v>49</v>
      </c>
      <c r="O106" s="34"/>
      <c r="P106" s="169">
        <f>O106*H106</f>
        <v>0</v>
      </c>
      <c r="Q106" s="169">
        <v>0.08425</v>
      </c>
      <c r="R106" s="169">
        <f>Q106*H106</f>
        <v>48.783277500000004</v>
      </c>
      <c r="S106" s="169">
        <v>0</v>
      </c>
      <c r="T106" s="170">
        <f>S106*H106</f>
        <v>0</v>
      </c>
      <c r="AR106" s="16" t="s">
        <v>124</v>
      </c>
      <c r="AT106" s="16" t="s">
        <v>119</v>
      </c>
      <c r="AU106" s="16" t="s">
        <v>82</v>
      </c>
      <c r="AY106" s="16" t="s">
        <v>116</v>
      </c>
      <c r="BE106" s="171">
        <f>IF(N106="základní",J106,0)</f>
        <v>0</v>
      </c>
      <c r="BF106" s="171">
        <f>IF(N106="snížená",J106,0)</f>
        <v>0</v>
      </c>
      <c r="BG106" s="171">
        <f>IF(N106="zákl. přenesená",J106,0)</f>
        <v>0</v>
      </c>
      <c r="BH106" s="171">
        <f>IF(N106="sníž. přenesená",J106,0)</f>
        <v>0</v>
      </c>
      <c r="BI106" s="171">
        <f>IF(N106="nulová",J106,0)</f>
        <v>0</v>
      </c>
      <c r="BJ106" s="16" t="s">
        <v>124</v>
      </c>
      <c r="BK106" s="171">
        <f>ROUND(I106*H106,2)</f>
        <v>0</v>
      </c>
      <c r="BL106" s="16" t="s">
        <v>124</v>
      </c>
      <c r="BM106" s="16" t="s">
        <v>177</v>
      </c>
    </row>
    <row r="107" spans="2:51" s="11" customFormat="1" ht="22.5" customHeight="1">
      <c r="B107" s="172"/>
      <c r="D107" s="173" t="s">
        <v>129</v>
      </c>
      <c r="E107" s="174" t="s">
        <v>20</v>
      </c>
      <c r="F107" s="175" t="s">
        <v>173</v>
      </c>
      <c r="H107" s="176">
        <v>579.03</v>
      </c>
      <c r="I107" s="177"/>
      <c r="L107" s="172"/>
      <c r="M107" s="178"/>
      <c r="N107" s="179"/>
      <c r="O107" s="179"/>
      <c r="P107" s="179"/>
      <c r="Q107" s="179"/>
      <c r="R107" s="179"/>
      <c r="S107" s="179"/>
      <c r="T107" s="180"/>
      <c r="AT107" s="181" t="s">
        <v>129</v>
      </c>
      <c r="AU107" s="181" t="s">
        <v>82</v>
      </c>
      <c r="AV107" s="11" t="s">
        <v>82</v>
      </c>
      <c r="AW107" s="11" t="s">
        <v>39</v>
      </c>
      <c r="AX107" s="11" t="s">
        <v>22</v>
      </c>
      <c r="AY107" s="181" t="s">
        <v>116</v>
      </c>
    </row>
    <row r="108" spans="2:65" s="1" customFormat="1" ht="22.5" customHeight="1">
      <c r="B108" s="159"/>
      <c r="C108" s="182" t="s">
        <v>27</v>
      </c>
      <c r="D108" s="182" t="s">
        <v>147</v>
      </c>
      <c r="E108" s="183" t="s">
        <v>178</v>
      </c>
      <c r="F108" s="184" t="s">
        <v>179</v>
      </c>
      <c r="G108" s="185" t="s">
        <v>122</v>
      </c>
      <c r="H108" s="186">
        <v>589.562</v>
      </c>
      <c r="I108" s="187"/>
      <c r="J108" s="188">
        <f>ROUND(I108*H108,2)</f>
        <v>0</v>
      </c>
      <c r="K108" s="184" t="s">
        <v>123</v>
      </c>
      <c r="L108" s="189"/>
      <c r="M108" s="190" t="s">
        <v>20</v>
      </c>
      <c r="N108" s="191" t="s">
        <v>49</v>
      </c>
      <c r="O108" s="34"/>
      <c r="P108" s="169">
        <f>O108*H108</f>
        <v>0</v>
      </c>
      <c r="Q108" s="169">
        <v>0.14</v>
      </c>
      <c r="R108" s="169">
        <f>Q108*H108</f>
        <v>82.53868000000001</v>
      </c>
      <c r="S108" s="169">
        <v>0</v>
      </c>
      <c r="T108" s="170">
        <f>S108*H108</f>
        <v>0</v>
      </c>
      <c r="AR108" s="16" t="s">
        <v>151</v>
      </c>
      <c r="AT108" s="16" t="s">
        <v>147</v>
      </c>
      <c r="AU108" s="16" t="s">
        <v>82</v>
      </c>
      <c r="AY108" s="16" t="s">
        <v>116</v>
      </c>
      <c r="BE108" s="171">
        <f>IF(N108="základní",J108,0)</f>
        <v>0</v>
      </c>
      <c r="BF108" s="171">
        <f>IF(N108="snížená",J108,0)</f>
        <v>0</v>
      </c>
      <c r="BG108" s="171">
        <f>IF(N108="zákl. přenesená",J108,0)</f>
        <v>0</v>
      </c>
      <c r="BH108" s="171">
        <f>IF(N108="sníž. přenesená",J108,0)</f>
        <v>0</v>
      </c>
      <c r="BI108" s="171">
        <f>IF(N108="nulová",J108,0)</f>
        <v>0</v>
      </c>
      <c r="BJ108" s="16" t="s">
        <v>124</v>
      </c>
      <c r="BK108" s="171">
        <f>ROUND(I108*H108,2)</f>
        <v>0</v>
      </c>
      <c r="BL108" s="16" t="s">
        <v>124</v>
      </c>
      <c r="BM108" s="16" t="s">
        <v>180</v>
      </c>
    </row>
    <row r="109" spans="2:47" s="1" customFormat="1" ht="30" customHeight="1">
      <c r="B109" s="33"/>
      <c r="D109" s="192" t="s">
        <v>181</v>
      </c>
      <c r="F109" s="195" t="s">
        <v>182</v>
      </c>
      <c r="I109" s="132"/>
      <c r="L109" s="33"/>
      <c r="M109" s="63"/>
      <c r="N109" s="34"/>
      <c r="O109" s="34"/>
      <c r="P109" s="34"/>
      <c r="Q109" s="34"/>
      <c r="R109" s="34"/>
      <c r="S109" s="34"/>
      <c r="T109" s="64"/>
      <c r="AT109" s="16" t="s">
        <v>181</v>
      </c>
      <c r="AU109" s="16" t="s">
        <v>82</v>
      </c>
    </row>
    <row r="110" spans="2:51" s="11" customFormat="1" ht="22.5" customHeight="1">
      <c r="B110" s="172"/>
      <c r="D110" s="192" t="s">
        <v>129</v>
      </c>
      <c r="E110" s="181" t="s">
        <v>20</v>
      </c>
      <c r="F110" s="193" t="s">
        <v>183</v>
      </c>
      <c r="H110" s="194">
        <v>572.39</v>
      </c>
      <c r="I110" s="177"/>
      <c r="L110" s="172"/>
      <c r="M110" s="178"/>
      <c r="N110" s="179"/>
      <c r="O110" s="179"/>
      <c r="P110" s="179"/>
      <c r="Q110" s="179"/>
      <c r="R110" s="179"/>
      <c r="S110" s="179"/>
      <c r="T110" s="180"/>
      <c r="AT110" s="181" t="s">
        <v>129</v>
      </c>
      <c r="AU110" s="181" t="s">
        <v>82</v>
      </c>
      <c r="AV110" s="11" t="s">
        <v>82</v>
      </c>
      <c r="AW110" s="11" t="s">
        <v>39</v>
      </c>
      <c r="AX110" s="11" t="s">
        <v>22</v>
      </c>
      <c r="AY110" s="181" t="s">
        <v>116</v>
      </c>
    </row>
    <row r="111" spans="2:51" s="11" customFormat="1" ht="22.5" customHeight="1">
      <c r="B111" s="172"/>
      <c r="D111" s="173" t="s">
        <v>129</v>
      </c>
      <c r="F111" s="175" t="s">
        <v>184</v>
      </c>
      <c r="H111" s="176">
        <v>589.562</v>
      </c>
      <c r="I111" s="177"/>
      <c r="L111" s="172"/>
      <c r="M111" s="178"/>
      <c r="N111" s="179"/>
      <c r="O111" s="179"/>
      <c r="P111" s="179"/>
      <c r="Q111" s="179"/>
      <c r="R111" s="179"/>
      <c r="S111" s="179"/>
      <c r="T111" s="180"/>
      <c r="AT111" s="181" t="s">
        <v>129</v>
      </c>
      <c r="AU111" s="181" t="s">
        <v>82</v>
      </c>
      <c r="AV111" s="11" t="s">
        <v>82</v>
      </c>
      <c r="AW111" s="11" t="s">
        <v>4</v>
      </c>
      <c r="AX111" s="11" t="s">
        <v>22</v>
      </c>
      <c r="AY111" s="181" t="s">
        <v>116</v>
      </c>
    </row>
    <row r="112" spans="2:65" s="1" customFormat="1" ht="22.5" customHeight="1">
      <c r="B112" s="159"/>
      <c r="C112" s="182" t="s">
        <v>7</v>
      </c>
      <c r="D112" s="182" t="s">
        <v>147</v>
      </c>
      <c r="E112" s="183" t="s">
        <v>185</v>
      </c>
      <c r="F112" s="184" t="s">
        <v>186</v>
      </c>
      <c r="G112" s="185" t="s">
        <v>122</v>
      </c>
      <c r="H112" s="186">
        <v>6.839</v>
      </c>
      <c r="I112" s="187"/>
      <c r="J112" s="188">
        <f>ROUND(I112*H112,2)</f>
        <v>0</v>
      </c>
      <c r="K112" s="184" t="s">
        <v>20</v>
      </c>
      <c r="L112" s="189"/>
      <c r="M112" s="190" t="s">
        <v>20</v>
      </c>
      <c r="N112" s="191" t="s">
        <v>49</v>
      </c>
      <c r="O112" s="34"/>
      <c r="P112" s="169">
        <f>O112*H112</f>
        <v>0</v>
      </c>
      <c r="Q112" s="169">
        <v>0.14</v>
      </c>
      <c r="R112" s="169">
        <f>Q112*H112</f>
        <v>0.9574600000000002</v>
      </c>
      <c r="S112" s="169">
        <v>0</v>
      </c>
      <c r="T112" s="170">
        <f>S112*H112</f>
        <v>0</v>
      </c>
      <c r="AR112" s="16" t="s">
        <v>151</v>
      </c>
      <c r="AT112" s="16" t="s">
        <v>147</v>
      </c>
      <c r="AU112" s="16" t="s">
        <v>82</v>
      </c>
      <c r="AY112" s="16" t="s">
        <v>116</v>
      </c>
      <c r="BE112" s="171">
        <f>IF(N112="základní",J112,0)</f>
        <v>0</v>
      </c>
      <c r="BF112" s="171">
        <f>IF(N112="snížená",J112,0)</f>
        <v>0</v>
      </c>
      <c r="BG112" s="171">
        <f>IF(N112="zákl. přenesená",J112,0)</f>
        <v>0</v>
      </c>
      <c r="BH112" s="171">
        <f>IF(N112="sníž. přenesená",J112,0)</f>
        <v>0</v>
      </c>
      <c r="BI112" s="171">
        <f>IF(N112="nulová",J112,0)</f>
        <v>0</v>
      </c>
      <c r="BJ112" s="16" t="s">
        <v>124</v>
      </c>
      <c r="BK112" s="171">
        <f>ROUND(I112*H112,2)</f>
        <v>0</v>
      </c>
      <c r="BL112" s="16" t="s">
        <v>124</v>
      </c>
      <c r="BM112" s="16" t="s">
        <v>187</v>
      </c>
    </row>
    <row r="113" spans="2:47" s="1" customFormat="1" ht="30" customHeight="1">
      <c r="B113" s="33"/>
      <c r="D113" s="192" t="s">
        <v>181</v>
      </c>
      <c r="F113" s="195" t="s">
        <v>182</v>
      </c>
      <c r="I113" s="132"/>
      <c r="L113" s="33"/>
      <c r="M113" s="63"/>
      <c r="N113" s="34"/>
      <c r="O113" s="34"/>
      <c r="P113" s="34"/>
      <c r="Q113" s="34"/>
      <c r="R113" s="34"/>
      <c r="S113" s="34"/>
      <c r="T113" s="64"/>
      <c r="AT113" s="16" t="s">
        <v>181</v>
      </c>
      <c r="AU113" s="16" t="s">
        <v>82</v>
      </c>
    </row>
    <row r="114" spans="2:51" s="11" customFormat="1" ht="22.5" customHeight="1">
      <c r="B114" s="172"/>
      <c r="D114" s="192" t="s">
        <v>129</v>
      </c>
      <c r="E114" s="181" t="s">
        <v>20</v>
      </c>
      <c r="F114" s="193" t="s">
        <v>188</v>
      </c>
      <c r="H114" s="194">
        <v>6.64</v>
      </c>
      <c r="I114" s="177"/>
      <c r="L114" s="172"/>
      <c r="M114" s="178"/>
      <c r="N114" s="179"/>
      <c r="O114" s="179"/>
      <c r="P114" s="179"/>
      <c r="Q114" s="179"/>
      <c r="R114" s="179"/>
      <c r="S114" s="179"/>
      <c r="T114" s="180"/>
      <c r="AT114" s="181" t="s">
        <v>129</v>
      </c>
      <c r="AU114" s="181" t="s">
        <v>82</v>
      </c>
      <c r="AV114" s="11" t="s">
        <v>82</v>
      </c>
      <c r="AW114" s="11" t="s">
        <v>39</v>
      </c>
      <c r="AX114" s="11" t="s">
        <v>22</v>
      </c>
      <c r="AY114" s="181" t="s">
        <v>116</v>
      </c>
    </row>
    <row r="115" spans="2:51" s="11" customFormat="1" ht="22.5" customHeight="1">
      <c r="B115" s="172"/>
      <c r="D115" s="192" t="s">
        <v>129</v>
      </c>
      <c r="F115" s="193" t="s">
        <v>189</v>
      </c>
      <c r="H115" s="194">
        <v>6.839</v>
      </c>
      <c r="I115" s="177"/>
      <c r="L115" s="172"/>
      <c r="M115" s="178"/>
      <c r="N115" s="179"/>
      <c r="O115" s="179"/>
      <c r="P115" s="179"/>
      <c r="Q115" s="179"/>
      <c r="R115" s="179"/>
      <c r="S115" s="179"/>
      <c r="T115" s="180"/>
      <c r="AT115" s="181" t="s">
        <v>129</v>
      </c>
      <c r="AU115" s="181" t="s">
        <v>82</v>
      </c>
      <c r="AV115" s="11" t="s">
        <v>82</v>
      </c>
      <c r="AW115" s="11" t="s">
        <v>4</v>
      </c>
      <c r="AX115" s="11" t="s">
        <v>22</v>
      </c>
      <c r="AY115" s="181" t="s">
        <v>116</v>
      </c>
    </row>
    <row r="116" spans="2:63" s="10" customFormat="1" ht="29.25" customHeight="1">
      <c r="B116" s="145"/>
      <c r="D116" s="156" t="s">
        <v>75</v>
      </c>
      <c r="E116" s="157" t="s">
        <v>174</v>
      </c>
      <c r="F116" s="157" t="s">
        <v>190</v>
      </c>
      <c r="I116" s="148"/>
      <c r="J116" s="158">
        <f>BK116</f>
        <v>0</v>
      </c>
      <c r="L116" s="145"/>
      <c r="M116" s="150"/>
      <c r="N116" s="151"/>
      <c r="O116" s="151"/>
      <c r="P116" s="152">
        <f>SUM(P117:P124)</f>
        <v>0</v>
      </c>
      <c r="Q116" s="151"/>
      <c r="R116" s="152">
        <f>SUM(R117:R124)</f>
        <v>20.49706</v>
      </c>
      <c r="S116" s="151"/>
      <c r="T116" s="153">
        <f>SUM(T117:T124)</f>
        <v>0.082</v>
      </c>
      <c r="AR116" s="146" t="s">
        <v>22</v>
      </c>
      <c r="AT116" s="154" t="s">
        <v>75</v>
      </c>
      <c r="AU116" s="154" t="s">
        <v>22</v>
      </c>
      <c r="AY116" s="146" t="s">
        <v>116</v>
      </c>
      <c r="BK116" s="155">
        <f>SUM(BK117:BK124)</f>
        <v>0</v>
      </c>
    </row>
    <row r="117" spans="2:65" s="1" customFormat="1" ht="22.5" customHeight="1">
      <c r="B117" s="159"/>
      <c r="C117" s="160" t="s">
        <v>191</v>
      </c>
      <c r="D117" s="160" t="s">
        <v>119</v>
      </c>
      <c r="E117" s="161" t="s">
        <v>192</v>
      </c>
      <c r="F117" s="162" t="s">
        <v>193</v>
      </c>
      <c r="G117" s="163" t="s">
        <v>194</v>
      </c>
      <c r="H117" s="164">
        <v>1</v>
      </c>
      <c r="I117" s="165"/>
      <c r="J117" s="166">
        <f>ROUND(I117*H117,2)</f>
        <v>0</v>
      </c>
      <c r="K117" s="162" t="s">
        <v>123</v>
      </c>
      <c r="L117" s="33"/>
      <c r="M117" s="167" t="s">
        <v>20</v>
      </c>
      <c r="N117" s="168" t="s">
        <v>49</v>
      </c>
      <c r="O117" s="34"/>
      <c r="P117" s="169">
        <f>O117*H117</f>
        <v>0</v>
      </c>
      <c r="Q117" s="169">
        <v>0.10941</v>
      </c>
      <c r="R117" s="169">
        <f>Q117*H117</f>
        <v>0.10941</v>
      </c>
      <c r="S117" s="169">
        <v>0</v>
      </c>
      <c r="T117" s="170">
        <f>S117*H117</f>
        <v>0</v>
      </c>
      <c r="AR117" s="16" t="s">
        <v>124</v>
      </c>
      <c r="AT117" s="16" t="s">
        <v>119</v>
      </c>
      <c r="AU117" s="16" t="s">
        <v>82</v>
      </c>
      <c r="AY117" s="16" t="s">
        <v>116</v>
      </c>
      <c r="BE117" s="171">
        <f>IF(N117="základní",J117,0)</f>
        <v>0</v>
      </c>
      <c r="BF117" s="171">
        <f>IF(N117="snížená",J117,0)</f>
        <v>0</v>
      </c>
      <c r="BG117" s="171">
        <f>IF(N117="zákl. přenesená",J117,0)</f>
        <v>0</v>
      </c>
      <c r="BH117" s="171">
        <f>IF(N117="sníž. přenesená",J117,0)</f>
        <v>0</v>
      </c>
      <c r="BI117" s="171">
        <f>IF(N117="nulová",J117,0)</f>
        <v>0</v>
      </c>
      <c r="BJ117" s="16" t="s">
        <v>124</v>
      </c>
      <c r="BK117" s="171">
        <f>ROUND(I117*H117,2)</f>
        <v>0</v>
      </c>
      <c r="BL117" s="16" t="s">
        <v>124</v>
      </c>
      <c r="BM117" s="16" t="s">
        <v>195</v>
      </c>
    </row>
    <row r="118" spans="2:65" s="1" customFormat="1" ht="31.5" customHeight="1">
      <c r="B118" s="159"/>
      <c r="C118" s="160" t="s">
        <v>196</v>
      </c>
      <c r="D118" s="160" t="s">
        <v>119</v>
      </c>
      <c r="E118" s="161" t="s">
        <v>197</v>
      </c>
      <c r="F118" s="162" t="s">
        <v>198</v>
      </c>
      <c r="G118" s="163" t="s">
        <v>133</v>
      </c>
      <c r="H118" s="164">
        <v>111.7</v>
      </c>
      <c r="I118" s="165"/>
      <c r="J118" s="166">
        <f>ROUND(I118*H118,2)</f>
        <v>0</v>
      </c>
      <c r="K118" s="162" t="s">
        <v>123</v>
      </c>
      <c r="L118" s="33"/>
      <c r="M118" s="167" t="s">
        <v>20</v>
      </c>
      <c r="N118" s="168" t="s">
        <v>49</v>
      </c>
      <c r="O118" s="34"/>
      <c r="P118" s="169">
        <f>O118*H118</f>
        <v>0</v>
      </c>
      <c r="Q118" s="169">
        <v>0.1295</v>
      </c>
      <c r="R118" s="169">
        <f>Q118*H118</f>
        <v>14.465150000000001</v>
      </c>
      <c r="S118" s="169">
        <v>0</v>
      </c>
      <c r="T118" s="170">
        <f>S118*H118</f>
        <v>0</v>
      </c>
      <c r="AR118" s="16" t="s">
        <v>124</v>
      </c>
      <c r="AT118" s="16" t="s">
        <v>119</v>
      </c>
      <c r="AU118" s="16" t="s">
        <v>82</v>
      </c>
      <c r="AY118" s="16" t="s">
        <v>116</v>
      </c>
      <c r="BE118" s="171">
        <f>IF(N118="základní",J118,0)</f>
        <v>0</v>
      </c>
      <c r="BF118" s="171">
        <f>IF(N118="snížená",J118,0)</f>
        <v>0</v>
      </c>
      <c r="BG118" s="171">
        <f>IF(N118="zákl. přenesená",J118,0)</f>
        <v>0</v>
      </c>
      <c r="BH118" s="171">
        <f>IF(N118="sníž. přenesená",J118,0)</f>
        <v>0</v>
      </c>
      <c r="BI118" s="171">
        <f>IF(N118="nulová",J118,0)</f>
        <v>0</v>
      </c>
      <c r="BJ118" s="16" t="s">
        <v>124</v>
      </c>
      <c r="BK118" s="171">
        <f>ROUND(I118*H118,2)</f>
        <v>0</v>
      </c>
      <c r="BL118" s="16" t="s">
        <v>124</v>
      </c>
      <c r="BM118" s="16" t="s">
        <v>199</v>
      </c>
    </row>
    <row r="119" spans="2:47" s="1" customFormat="1" ht="54" customHeight="1">
      <c r="B119" s="33"/>
      <c r="D119" s="192" t="s">
        <v>181</v>
      </c>
      <c r="F119" s="195" t="s">
        <v>200</v>
      </c>
      <c r="I119" s="132"/>
      <c r="L119" s="33"/>
      <c r="M119" s="63"/>
      <c r="N119" s="34"/>
      <c r="O119" s="34"/>
      <c r="P119" s="34"/>
      <c r="Q119" s="34"/>
      <c r="R119" s="34"/>
      <c r="S119" s="34"/>
      <c r="T119" s="64"/>
      <c r="AT119" s="16" t="s">
        <v>181</v>
      </c>
      <c r="AU119" s="16" t="s">
        <v>82</v>
      </c>
    </row>
    <row r="120" spans="2:51" s="11" customFormat="1" ht="22.5" customHeight="1">
      <c r="B120" s="172"/>
      <c r="D120" s="173" t="s">
        <v>129</v>
      </c>
      <c r="E120" s="174" t="s">
        <v>20</v>
      </c>
      <c r="F120" s="175" t="s">
        <v>201</v>
      </c>
      <c r="H120" s="176">
        <v>111.7</v>
      </c>
      <c r="I120" s="177"/>
      <c r="L120" s="172"/>
      <c r="M120" s="178"/>
      <c r="N120" s="179"/>
      <c r="O120" s="179"/>
      <c r="P120" s="179"/>
      <c r="Q120" s="179"/>
      <c r="R120" s="179"/>
      <c r="S120" s="179"/>
      <c r="T120" s="180"/>
      <c r="AT120" s="181" t="s">
        <v>129</v>
      </c>
      <c r="AU120" s="181" t="s">
        <v>82</v>
      </c>
      <c r="AV120" s="11" t="s">
        <v>82</v>
      </c>
      <c r="AW120" s="11" t="s">
        <v>39</v>
      </c>
      <c r="AX120" s="11" t="s">
        <v>22</v>
      </c>
      <c r="AY120" s="181" t="s">
        <v>116</v>
      </c>
    </row>
    <row r="121" spans="2:65" s="1" customFormat="1" ht="22.5" customHeight="1">
      <c r="B121" s="159"/>
      <c r="C121" s="182" t="s">
        <v>202</v>
      </c>
      <c r="D121" s="182" t="s">
        <v>147</v>
      </c>
      <c r="E121" s="183" t="s">
        <v>203</v>
      </c>
      <c r="F121" s="184" t="s">
        <v>204</v>
      </c>
      <c r="G121" s="185" t="s">
        <v>194</v>
      </c>
      <c r="H121" s="186">
        <v>115</v>
      </c>
      <c r="I121" s="187"/>
      <c r="J121" s="188">
        <f>ROUND(I121*H121,2)</f>
        <v>0</v>
      </c>
      <c r="K121" s="184" t="s">
        <v>123</v>
      </c>
      <c r="L121" s="189"/>
      <c r="M121" s="190" t="s">
        <v>20</v>
      </c>
      <c r="N121" s="191" t="s">
        <v>49</v>
      </c>
      <c r="O121" s="34"/>
      <c r="P121" s="169">
        <f>O121*H121</f>
        <v>0</v>
      </c>
      <c r="Q121" s="169">
        <v>0.0515</v>
      </c>
      <c r="R121" s="169">
        <f>Q121*H121</f>
        <v>5.922499999999999</v>
      </c>
      <c r="S121" s="169">
        <v>0</v>
      </c>
      <c r="T121" s="170">
        <f>S121*H121</f>
        <v>0</v>
      </c>
      <c r="AR121" s="16" t="s">
        <v>151</v>
      </c>
      <c r="AT121" s="16" t="s">
        <v>147</v>
      </c>
      <c r="AU121" s="16" t="s">
        <v>82</v>
      </c>
      <c r="AY121" s="16" t="s">
        <v>116</v>
      </c>
      <c r="BE121" s="171">
        <f>IF(N121="základní",J121,0)</f>
        <v>0</v>
      </c>
      <c r="BF121" s="171">
        <f>IF(N121="snížená",J121,0)</f>
        <v>0</v>
      </c>
      <c r="BG121" s="171">
        <f>IF(N121="zákl. přenesená",J121,0)</f>
        <v>0</v>
      </c>
      <c r="BH121" s="171">
        <f>IF(N121="sníž. přenesená",J121,0)</f>
        <v>0</v>
      </c>
      <c r="BI121" s="171">
        <f>IF(N121="nulová",J121,0)</f>
        <v>0</v>
      </c>
      <c r="BJ121" s="16" t="s">
        <v>124</v>
      </c>
      <c r="BK121" s="171">
        <f>ROUND(I121*H121,2)</f>
        <v>0</v>
      </c>
      <c r="BL121" s="16" t="s">
        <v>124</v>
      </c>
      <c r="BM121" s="16" t="s">
        <v>205</v>
      </c>
    </row>
    <row r="122" spans="2:65" s="1" customFormat="1" ht="22.5" customHeight="1">
      <c r="B122" s="159"/>
      <c r="C122" s="160" t="s">
        <v>206</v>
      </c>
      <c r="D122" s="160" t="s">
        <v>119</v>
      </c>
      <c r="E122" s="161" t="s">
        <v>207</v>
      </c>
      <c r="F122" s="162" t="s">
        <v>208</v>
      </c>
      <c r="G122" s="163" t="s">
        <v>133</v>
      </c>
      <c r="H122" s="164">
        <v>7</v>
      </c>
      <c r="I122" s="165"/>
      <c r="J122" s="166">
        <f>ROUND(I122*H122,2)</f>
        <v>0</v>
      </c>
      <c r="K122" s="162" t="s">
        <v>123</v>
      </c>
      <c r="L122" s="33"/>
      <c r="M122" s="167" t="s">
        <v>20</v>
      </c>
      <c r="N122" s="168" t="s">
        <v>49</v>
      </c>
      <c r="O122" s="34"/>
      <c r="P122" s="169">
        <f>O122*H122</f>
        <v>0</v>
      </c>
      <c r="Q122" s="169">
        <v>0</v>
      </c>
      <c r="R122" s="169">
        <f>Q122*H122</f>
        <v>0</v>
      </c>
      <c r="S122" s="169">
        <v>0</v>
      </c>
      <c r="T122" s="170">
        <f>S122*H122</f>
        <v>0</v>
      </c>
      <c r="AR122" s="16" t="s">
        <v>124</v>
      </c>
      <c r="AT122" s="16" t="s">
        <v>119</v>
      </c>
      <c r="AU122" s="16" t="s">
        <v>82</v>
      </c>
      <c r="AY122" s="16" t="s">
        <v>116</v>
      </c>
      <c r="BE122" s="171">
        <f>IF(N122="základní",J122,0)</f>
        <v>0</v>
      </c>
      <c r="BF122" s="171">
        <f>IF(N122="snížená",J122,0)</f>
        <v>0</v>
      </c>
      <c r="BG122" s="171">
        <f>IF(N122="zákl. přenesená",J122,0)</f>
        <v>0</v>
      </c>
      <c r="BH122" s="171">
        <f>IF(N122="sníž. přenesená",J122,0)</f>
        <v>0</v>
      </c>
      <c r="BI122" s="171">
        <f>IF(N122="nulová",J122,0)</f>
        <v>0</v>
      </c>
      <c r="BJ122" s="16" t="s">
        <v>124</v>
      </c>
      <c r="BK122" s="171">
        <f>ROUND(I122*H122,2)</f>
        <v>0</v>
      </c>
      <c r="BL122" s="16" t="s">
        <v>124</v>
      </c>
      <c r="BM122" s="16" t="s">
        <v>209</v>
      </c>
    </row>
    <row r="123" spans="2:51" s="11" customFormat="1" ht="22.5" customHeight="1">
      <c r="B123" s="172"/>
      <c r="D123" s="173" t="s">
        <v>129</v>
      </c>
      <c r="E123" s="174" t="s">
        <v>20</v>
      </c>
      <c r="F123" s="175" t="s">
        <v>210</v>
      </c>
      <c r="H123" s="176">
        <v>7</v>
      </c>
      <c r="I123" s="177"/>
      <c r="L123" s="172"/>
      <c r="M123" s="178"/>
      <c r="N123" s="179"/>
      <c r="O123" s="179"/>
      <c r="P123" s="179"/>
      <c r="Q123" s="179"/>
      <c r="R123" s="179"/>
      <c r="S123" s="179"/>
      <c r="T123" s="180"/>
      <c r="AT123" s="181" t="s">
        <v>129</v>
      </c>
      <c r="AU123" s="181" t="s">
        <v>82</v>
      </c>
      <c r="AV123" s="11" t="s">
        <v>82</v>
      </c>
      <c r="AW123" s="11" t="s">
        <v>39</v>
      </c>
      <c r="AX123" s="11" t="s">
        <v>22</v>
      </c>
      <c r="AY123" s="181" t="s">
        <v>116</v>
      </c>
    </row>
    <row r="124" spans="2:65" s="1" customFormat="1" ht="22.5" customHeight="1">
      <c r="B124" s="159"/>
      <c r="C124" s="160" t="s">
        <v>211</v>
      </c>
      <c r="D124" s="160" t="s">
        <v>119</v>
      </c>
      <c r="E124" s="161" t="s">
        <v>212</v>
      </c>
      <c r="F124" s="162" t="s">
        <v>213</v>
      </c>
      <c r="G124" s="163" t="s">
        <v>194</v>
      </c>
      <c r="H124" s="164">
        <v>1</v>
      </c>
      <c r="I124" s="165"/>
      <c r="J124" s="166">
        <f>ROUND(I124*H124,2)</f>
        <v>0</v>
      </c>
      <c r="K124" s="162" t="s">
        <v>123</v>
      </c>
      <c r="L124" s="33"/>
      <c r="M124" s="167" t="s">
        <v>20</v>
      </c>
      <c r="N124" s="168" t="s">
        <v>49</v>
      </c>
      <c r="O124" s="34"/>
      <c r="P124" s="169">
        <f>O124*H124</f>
        <v>0</v>
      </c>
      <c r="Q124" s="169">
        <v>0</v>
      </c>
      <c r="R124" s="169">
        <f>Q124*H124</f>
        <v>0</v>
      </c>
      <c r="S124" s="169">
        <v>0.082</v>
      </c>
      <c r="T124" s="170">
        <f>S124*H124</f>
        <v>0.082</v>
      </c>
      <c r="AR124" s="16" t="s">
        <v>124</v>
      </c>
      <c r="AT124" s="16" t="s">
        <v>119</v>
      </c>
      <c r="AU124" s="16" t="s">
        <v>82</v>
      </c>
      <c r="AY124" s="16" t="s">
        <v>116</v>
      </c>
      <c r="BE124" s="171">
        <f>IF(N124="základní",J124,0)</f>
        <v>0</v>
      </c>
      <c r="BF124" s="171">
        <f>IF(N124="snížená",J124,0)</f>
        <v>0</v>
      </c>
      <c r="BG124" s="171">
        <f>IF(N124="zákl. přenesená",J124,0)</f>
        <v>0</v>
      </c>
      <c r="BH124" s="171">
        <f>IF(N124="sníž. přenesená",J124,0)</f>
        <v>0</v>
      </c>
      <c r="BI124" s="171">
        <f>IF(N124="nulová",J124,0)</f>
        <v>0</v>
      </c>
      <c r="BJ124" s="16" t="s">
        <v>124</v>
      </c>
      <c r="BK124" s="171">
        <f>ROUND(I124*H124,2)</f>
        <v>0</v>
      </c>
      <c r="BL124" s="16" t="s">
        <v>124</v>
      </c>
      <c r="BM124" s="16" t="s">
        <v>214</v>
      </c>
    </row>
    <row r="125" spans="2:63" s="10" customFormat="1" ht="29.25" customHeight="1">
      <c r="B125" s="145"/>
      <c r="D125" s="156" t="s">
        <v>75</v>
      </c>
      <c r="E125" s="157" t="s">
        <v>215</v>
      </c>
      <c r="F125" s="157" t="s">
        <v>216</v>
      </c>
      <c r="I125" s="148"/>
      <c r="J125" s="158">
        <f>BK125</f>
        <v>0</v>
      </c>
      <c r="L125" s="145"/>
      <c r="M125" s="150"/>
      <c r="N125" s="151"/>
      <c r="O125" s="151"/>
      <c r="P125" s="152">
        <f>SUM(P126:P142)</f>
        <v>0</v>
      </c>
      <c r="Q125" s="151"/>
      <c r="R125" s="152">
        <f>SUM(R126:R142)</f>
        <v>0</v>
      </c>
      <c r="S125" s="151"/>
      <c r="T125" s="153">
        <f>SUM(T126:T142)</f>
        <v>0</v>
      </c>
      <c r="AR125" s="146" t="s">
        <v>22</v>
      </c>
      <c r="AT125" s="154" t="s">
        <v>75</v>
      </c>
      <c r="AU125" s="154" t="s">
        <v>22</v>
      </c>
      <c r="AY125" s="146" t="s">
        <v>116</v>
      </c>
      <c r="BK125" s="155">
        <f>SUM(BK126:BK142)</f>
        <v>0</v>
      </c>
    </row>
    <row r="126" spans="2:65" s="1" customFormat="1" ht="22.5" customHeight="1">
      <c r="B126" s="159"/>
      <c r="C126" s="160" t="s">
        <v>217</v>
      </c>
      <c r="D126" s="160" t="s">
        <v>119</v>
      </c>
      <c r="E126" s="161" t="s">
        <v>218</v>
      </c>
      <c r="F126" s="162" t="s">
        <v>219</v>
      </c>
      <c r="G126" s="163" t="s">
        <v>220</v>
      </c>
      <c r="H126" s="164">
        <v>139.118</v>
      </c>
      <c r="I126" s="165"/>
      <c r="J126" s="166">
        <f>ROUND(I126*H126,2)</f>
        <v>0</v>
      </c>
      <c r="K126" s="162" t="s">
        <v>123</v>
      </c>
      <c r="L126" s="33"/>
      <c r="M126" s="167" t="s">
        <v>20</v>
      </c>
      <c r="N126" s="168" t="s">
        <v>49</v>
      </c>
      <c r="O126" s="34"/>
      <c r="P126" s="169">
        <f>O126*H126</f>
        <v>0</v>
      </c>
      <c r="Q126" s="169">
        <v>0</v>
      </c>
      <c r="R126" s="169">
        <f>Q126*H126</f>
        <v>0</v>
      </c>
      <c r="S126" s="169">
        <v>0</v>
      </c>
      <c r="T126" s="170">
        <f>S126*H126</f>
        <v>0</v>
      </c>
      <c r="AR126" s="16" t="s">
        <v>124</v>
      </c>
      <c r="AT126" s="16" t="s">
        <v>119</v>
      </c>
      <c r="AU126" s="16" t="s">
        <v>82</v>
      </c>
      <c r="AY126" s="16" t="s">
        <v>116</v>
      </c>
      <c r="BE126" s="171">
        <f>IF(N126="základní",J126,0)</f>
        <v>0</v>
      </c>
      <c r="BF126" s="171">
        <f>IF(N126="snížená",J126,0)</f>
        <v>0</v>
      </c>
      <c r="BG126" s="171">
        <f>IF(N126="zákl. přenesená",J126,0)</f>
        <v>0</v>
      </c>
      <c r="BH126" s="171">
        <f>IF(N126="sníž. přenesená",J126,0)</f>
        <v>0</v>
      </c>
      <c r="BI126" s="171">
        <f>IF(N126="nulová",J126,0)</f>
        <v>0</v>
      </c>
      <c r="BJ126" s="16" t="s">
        <v>124</v>
      </c>
      <c r="BK126" s="171">
        <f>ROUND(I126*H126,2)</f>
        <v>0</v>
      </c>
      <c r="BL126" s="16" t="s">
        <v>124</v>
      </c>
      <c r="BM126" s="16" t="s">
        <v>221</v>
      </c>
    </row>
    <row r="127" spans="2:65" s="1" customFormat="1" ht="22.5" customHeight="1">
      <c r="B127" s="159"/>
      <c r="C127" s="160" t="s">
        <v>222</v>
      </c>
      <c r="D127" s="160" t="s">
        <v>119</v>
      </c>
      <c r="E127" s="161" t="s">
        <v>223</v>
      </c>
      <c r="F127" s="162" t="s">
        <v>224</v>
      </c>
      <c r="G127" s="163" t="s">
        <v>220</v>
      </c>
      <c r="H127" s="164">
        <v>695.59</v>
      </c>
      <c r="I127" s="165"/>
      <c r="J127" s="166">
        <f>ROUND(I127*H127,2)</f>
        <v>0</v>
      </c>
      <c r="K127" s="162" t="s">
        <v>123</v>
      </c>
      <c r="L127" s="33"/>
      <c r="M127" s="167" t="s">
        <v>20</v>
      </c>
      <c r="N127" s="168" t="s">
        <v>49</v>
      </c>
      <c r="O127" s="34"/>
      <c r="P127" s="169">
        <f>O127*H127</f>
        <v>0</v>
      </c>
      <c r="Q127" s="169">
        <v>0</v>
      </c>
      <c r="R127" s="169">
        <f>Q127*H127</f>
        <v>0</v>
      </c>
      <c r="S127" s="169">
        <v>0</v>
      </c>
      <c r="T127" s="170">
        <f>S127*H127</f>
        <v>0</v>
      </c>
      <c r="AR127" s="16" t="s">
        <v>124</v>
      </c>
      <c r="AT127" s="16" t="s">
        <v>119</v>
      </c>
      <c r="AU127" s="16" t="s">
        <v>82</v>
      </c>
      <c r="AY127" s="16" t="s">
        <v>116</v>
      </c>
      <c r="BE127" s="171">
        <f>IF(N127="základní",J127,0)</f>
        <v>0</v>
      </c>
      <c r="BF127" s="171">
        <f>IF(N127="snížená",J127,0)</f>
        <v>0</v>
      </c>
      <c r="BG127" s="171">
        <f>IF(N127="zákl. přenesená",J127,0)</f>
        <v>0</v>
      </c>
      <c r="BH127" s="171">
        <f>IF(N127="sníž. přenesená",J127,0)</f>
        <v>0</v>
      </c>
      <c r="BI127" s="171">
        <f>IF(N127="nulová",J127,0)</f>
        <v>0</v>
      </c>
      <c r="BJ127" s="16" t="s">
        <v>124</v>
      </c>
      <c r="BK127" s="171">
        <f>ROUND(I127*H127,2)</f>
        <v>0</v>
      </c>
      <c r="BL127" s="16" t="s">
        <v>124</v>
      </c>
      <c r="BM127" s="16" t="s">
        <v>225</v>
      </c>
    </row>
    <row r="128" spans="2:47" s="1" customFormat="1" ht="30" customHeight="1">
      <c r="B128" s="33"/>
      <c r="D128" s="192" t="s">
        <v>181</v>
      </c>
      <c r="F128" s="195" t="s">
        <v>226</v>
      </c>
      <c r="I128" s="132"/>
      <c r="L128" s="33"/>
      <c r="M128" s="63"/>
      <c r="N128" s="34"/>
      <c r="O128" s="34"/>
      <c r="P128" s="34"/>
      <c r="Q128" s="34"/>
      <c r="R128" s="34"/>
      <c r="S128" s="34"/>
      <c r="T128" s="64"/>
      <c r="AT128" s="16" t="s">
        <v>181</v>
      </c>
      <c r="AU128" s="16" t="s">
        <v>82</v>
      </c>
    </row>
    <row r="129" spans="2:51" s="11" customFormat="1" ht="22.5" customHeight="1">
      <c r="B129" s="172"/>
      <c r="D129" s="192" t="s">
        <v>129</v>
      </c>
      <c r="E129" s="181" t="s">
        <v>20</v>
      </c>
      <c r="F129" s="193" t="s">
        <v>227</v>
      </c>
      <c r="H129" s="194">
        <v>139.118</v>
      </c>
      <c r="I129" s="177"/>
      <c r="L129" s="172"/>
      <c r="M129" s="178"/>
      <c r="N129" s="179"/>
      <c r="O129" s="179"/>
      <c r="P129" s="179"/>
      <c r="Q129" s="179"/>
      <c r="R129" s="179"/>
      <c r="S129" s="179"/>
      <c r="T129" s="180"/>
      <c r="AT129" s="181" t="s">
        <v>129</v>
      </c>
      <c r="AU129" s="181" t="s">
        <v>82</v>
      </c>
      <c r="AV129" s="11" t="s">
        <v>82</v>
      </c>
      <c r="AW129" s="11" t="s">
        <v>39</v>
      </c>
      <c r="AX129" s="11" t="s">
        <v>22</v>
      </c>
      <c r="AY129" s="181" t="s">
        <v>116</v>
      </c>
    </row>
    <row r="130" spans="2:51" s="11" customFormat="1" ht="22.5" customHeight="1">
      <c r="B130" s="172"/>
      <c r="D130" s="173" t="s">
        <v>129</v>
      </c>
      <c r="F130" s="175" t="s">
        <v>228</v>
      </c>
      <c r="H130" s="176">
        <v>695.59</v>
      </c>
      <c r="I130" s="177"/>
      <c r="L130" s="172"/>
      <c r="M130" s="178"/>
      <c r="N130" s="179"/>
      <c r="O130" s="179"/>
      <c r="P130" s="179"/>
      <c r="Q130" s="179"/>
      <c r="R130" s="179"/>
      <c r="S130" s="179"/>
      <c r="T130" s="180"/>
      <c r="AT130" s="181" t="s">
        <v>129</v>
      </c>
      <c r="AU130" s="181" t="s">
        <v>82</v>
      </c>
      <c r="AV130" s="11" t="s">
        <v>82</v>
      </c>
      <c r="AW130" s="11" t="s">
        <v>4</v>
      </c>
      <c r="AX130" s="11" t="s">
        <v>22</v>
      </c>
      <c r="AY130" s="181" t="s">
        <v>116</v>
      </c>
    </row>
    <row r="131" spans="2:65" s="1" customFormat="1" ht="22.5" customHeight="1">
      <c r="B131" s="159"/>
      <c r="C131" s="160" t="s">
        <v>229</v>
      </c>
      <c r="D131" s="160" t="s">
        <v>119</v>
      </c>
      <c r="E131" s="161" t="s">
        <v>230</v>
      </c>
      <c r="F131" s="162" t="s">
        <v>231</v>
      </c>
      <c r="G131" s="163" t="s">
        <v>220</v>
      </c>
      <c r="H131" s="164">
        <v>58.015</v>
      </c>
      <c r="I131" s="165"/>
      <c r="J131" s="166">
        <f>ROUND(I131*H131,2)</f>
        <v>0</v>
      </c>
      <c r="K131" s="162" t="s">
        <v>20</v>
      </c>
      <c r="L131" s="33"/>
      <c r="M131" s="167" t="s">
        <v>20</v>
      </c>
      <c r="N131" s="168" t="s">
        <v>49</v>
      </c>
      <c r="O131" s="34"/>
      <c r="P131" s="169">
        <f>O131*H131</f>
        <v>0</v>
      </c>
      <c r="Q131" s="169">
        <v>0</v>
      </c>
      <c r="R131" s="169">
        <f>Q131*H131</f>
        <v>0</v>
      </c>
      <c r="S131" s="169">
        <v>0</v>
      </c>
      <c r="T131" s="170">
        <f>S131*H131</f>
        <v>0</v>
      </c>
      <c r="AR131" s="16" t="s">
        <v>124</v>
      </c>
      <c r="AT131" s="16" t="s">
        <v>119</v>
      </c>
      <c r="AU131" s="16" t="s">
        <v>82</v>
      </c>
      <c r="AY131" s="16" t="s">
        <v>116</v>
      </c>
      <c r="BE131" s="171">
        <f>IF(N131="základní",J131,0)</f>
        <v>0</v>
      </c>
      <c r="BF131" s="171">
        <f>IF(N131="snížená",J131,0)</f>
        <v>0</v>
      </c>
      <c r="BG131" s="171">
        <f>IF(N131="zákl. přenesená",J131,0)</f>
        <v>0</v>
      </c>
      <c r="BH131" s="171">
        <f>IF(N131="sníž. přenesená",J131,0)</f>
        <v>0</v>
      </c>
      <c r="BI131" s="171">
        <f>IF(N131="nulová",J131,0)</f>
        <v>0</v>
      </c>
      <c r="BJ131" s="16" t="s">
        <v>124</v>
      </c>
      <c r="BK131" s="171">
        <f>ROUND(I131*H131,2)</f>
        <v>0</v>
      </c>
      <c r="BL131" s="16" t="s">
        <v>124</v>
      </c>
      <c r="BM131" s="16" t="s">
        <v>232</v>
      </c>
    </row>
    <row r="132" spans="2:65" s="1" customFormat="1" ht="22.5" customHeight="1">
      <c r="B132" s="159"/>
      <c r="C132" s="160" t="s">
        <v>233</v>
      </c>
      <c r="D132" s="160" t="s">
        <v>119</v>
      </c>
      <c r="E132" s="161" t="s">
        <v>234</v>
      </c>
      <c r="F132" s="162" t="s">
        <v>235</v>
      </c>
      <c r="G132" s="163" t="s">
        <v>220</v>
      </c>
      <c r="H132" s="164">
        <v>116.03</v>
      </c>
      <c r="I132" s="165"/>
      <c r="J132" s="166">
        <f>ROUND(I132*H132,2)</f>
        <v>0</v>
      </c>
      <c r="K132" s="162" t="s">
        <v>20</v>
      </c>
      <c r="L132" s="33"/>
      <c r="M132" s="167" t="s">
        <v>20</v>
      </c>
      <c r="N132" s="168" t="s">
        <v>49</v>
      </c>
      <c r="O132" s="34"/>
      <c r="P132" s="169">
        <f>O132*H132</f>
        <v>0</v>
      </c>
      <c r="Q132" s="169">
        <v>0</v>
      </c>
      <c r="R132" s="169">
        <f>Q132*H132</f>
        <v>0</v>
      </c>
      <c r="S132" s="169">
        <v>0</v>
      </c>
      <c r="T132" s="170">
        <f>S132*H132</f>
        <v>0</v>
      </c>
      <c r="AR132" s="16" t="s">
        <v>124</v>
      </c>
      <c r="AT132" s="16" t="s">
        <v>119</v>
      </c>
      <c r="AU132" s="16" t="s">
        <v>82</v>
      </c>
      <c r="AY132" s="16" t="s">
        <v>116</v>
      </c>
      <c r="BE132" s="171">
        <f>IF(N132="základní",J132,0)</f>
        <v>0</v>
      </c>
      <c r="BF132" s="171">
        <f>IF(N132="snížená",J132,0)</f>
        <v>0</v>
      </c>
      <c r="BG132" s="171">
        <f>IF(N132="zákl. přenesená",J132,0)</f>
        <v>0</v>
      </c>
      <c r="BH132" s="171">
        <f>IF(N132="sníž. přenesená",J132,0)</f>
        <v>0</v>
      </c>
      <c r="BI132" s="171">
        <f>IF(N132="nulová",J132,0)</f>
        <v>0</v>
      </c>
      <c r="BJ132" s="16" t="s">
        <v>124</v>
      </c>
      <c r="BK132" s="171">
        <f>ROUND(I132*H132,2)</f>
        <v>0</v>
      </c>
      <c r="BL132" s="16" t="s">
        <v>124</v>
      </c>
      <c r="BM132" s="16" t="s">
        <v>236</v>
      </c>
    </row>
    <row r="133" spans="2:47" s="1" customFormat="1" ht="30" customHeight="1">
      <c r="B133" s="33"/>
      <c r="D133" s="192" t="s">
        <v>181</v>
      </c>
      <c r="F133" s="195" t="s">
        <v>237</v>
      </c>
      <c r="I133" s="132"/>
      <c r="L133" s="33"/>
      <c r="M133" s="63"/>
      <c r="N133" s="34"/>
      <c r="O133" s="34"/>
      <c r="P133" s="34"/>
      <c r="Q133" s="34"/>
      <c r="R133" s="34"/>
      <c r="S133" s="34"/>
      <c r="T133" s="64"/>
      <c r="AT133" s="16" t="s">
        <v>181</v>
      </c>
      <c r="AU133" s="16" t="s">
        <v>82</v>
      </c>
    </row>
    <row r="134" spans="2:51" s="11" customFormat="1" ht="22.5" customHeight="1">
      <c r="B134" s="172"/>
      <c r="D134" s="192" t="s">
        <v>129</v>
      </c>
      <c r="E134" s="181" t="s">
        <v>20</v>
      </c>
      <c r="F134" s="193" t="s">
        <v>238</v>
      </c>
      <c r="H134" s="194">
        <v>58.015</v>
      </c>
      <c r="I134" s="177"/>
      <c r="L134" s="172"/>
      <c r="M134" s="178"/>
      <c r="N134" s="179"/>
      <c r="O134" s="179"/>
      <c r="P134" s="179"/>
      <c r="Q134" s="179"/>
      <c r="R134" s="179"/>
      <c r="S134" s="179"/>
      <c r="T134" s="180"/>
      <c r="AT134" s="181" t="s">
        <v>129</v>
      </c>
      <c r="AU134" s="181" t="s">
        <v>82</v>
      </c>
      <c r="AV134" s="11" t="s">
        <v>82</v>
      </c>
      <c r="AW134" s="11" t="s">
        <v>39</v>
      </c>
      <c r="AX134" s="11" t="s">
        <v>22</v>
      </c>
      <c r="AY134" s="181" t="s">
        <v>116</v>
      </c>
    </row>
    <row r="135" spans="2:51" s="11" customFormat="1" ht="22.5" customHeight="1">
      <c r="B135" s="172"/>
      <c r="D135" s="173" t="s">
        <v>129</v>
      </c>
      <c r="F135" s="175" t="s">
        <v>239</v>
      </c>
      <c r="H135" s="176">
        <v>116.03</v>
      </c>
      <c r="I135" s="177"/>
      <c r="L135" s="172"/>
      <c r="M135" s="178"/>
      <c r="N135" s="179"/>
      <c r="O135" s="179"/>
      <c r="P135" s="179"/>
      <c r="Q135" s="179"/>
      <c r="R135" s="179"/>
      <c r="S135" s="179"/>
      <c r="T135" s="180"/>
      <c r="AT135" s="181" t="s">
        <v>129</v>
      </c>
      <c r="AU135" s="181" t="s">
        <v>82</v>
      </c>
      <c r="AV135" s="11" t="s">
        <v>82</v>
      </c>
      <c r="AW135" s="11" t="s">
        <v>4</v>
      </c>
      <c r="AX135" s="11" t="s">
        <v>22</v>
      </c>
      <c r="AY135" s="181" t="s">
        <v>116</v>
      </c>
    </row>
    <row r="136" spans="2:65" s="1" customFormat="1" ht="22.5" customHeight="1">
      <c r="B136" s="159"/>
      <c r="C136" s="160" t="s">
        <v>8</v>
      </c>
      <c r="D136" s="160" t="s">
        <v>119</v>
      </c>
      <c r="E136" s="161" t="s">
        <v>240</v>
      </c>
      <c r="F136" s="162" t="s">
        <v>241</v>
      </c>
      <c r="G136" s="163" t="s">
        <v>220</v>
      </c>
      <c r="H136" s="164">
        <v>12.505</v>
      </c>
      <c r="I136" s="165"/>
      <c r="J136" s="166">
        <f>ROUND(I136*H136,2)</f>
        <v>0</v>
      </c>
      <c r="K136" s="162" t="s">
        <v>123</v>
      </c>
      <c r="L136" s="33"/>
      <c r="M136" s="167" t="s">
        <v>20</v>
      </c>
      <c r="N136" s="168" t="s">
        <v>49</v>
      </c>
      <c r="O136" s="34"/>
      <c r="P136" s="169">
        <f>O136*H136</f>
        <v>0</v>
      </c>
      <c r="Q136" s="169">
        <v>0</v>
      </c>
      <c r="R136" s="169">
        <f>Q136*H136</f>
        <v>0</v>
      </c>
      <c r="S136" s="169">
        <v>0</v>
      </c>
      <c r="T136" s="170">
        <f>S136*H136</f>
        <v>0</v>
      </c>
      <c r="AR136" s="16" t="s">
        <v>124</v>
      </c>
      <c r="AT136" s="16" t="s">
        <v>119</v>
      </c>
      <c r="AU136" s="16" t="s">
        <v>82</v>
      </c>
      <c r="AY136" s="16" t="s">
        <v>116</v>
      </c>
      <c r="BE136" s="171">
        <f>IF(N136="základní",J136,0)</f>
        <v>0</v>
      </c>
      <c r="BF136" s="171">
        <f>IF(N136="snížená",J136,0)</f>
        <v>0</v>
      </c>
      <c r="BG136" s="171">
        <f>IF(N136="zákl. přenesená",J136,0)</f>
        <v>0</v>
      </c>
      <c r="BH136" s="171">
        <f>IF(N136="sníž. přenesená",J136,0)</f>
        <v>0</v>
      </c>
      <c r="BI136" s="171">
        <f>IF(N136="nulová",J136,0)</f>
        <v>0</v>
      </c>
      <c r="BJ136" s="16" t="s">
        <v>124</v>
      </c>
      <c r="BK136" s="171">
        <f>ROUND(I136*H136,2)</f>
        <v>0</v>
      </c>
      <c r="BL136" s="16" t="s">
        <v>124</v>
      </c>
      <c r="BM136" s="16" t="s">
        <v>242</v>
      </c>
    </row>
    <row r="137" spans="2:65" s="1" customFormat="1" ht="22.5" customHeight="1">
      <c r="B137" s="159"/>
      <c r="C137" s="160" t="s">
        <v>243</v>
      </c>
      <c r="D137" s="160" t="s">
        <v>119</v>
      </c>
      <c r="E137" s="161" t="s">
        <v>244</v>
      </c>
      <c r="F137" s="162" t="s">
        <v>245</v>
      </c>
      <c r="G137" s="163" t="s">
        <v>220</v>
      </c>
      <c r="H137" s="164">
        <v>62.525</v>
      </c>
      <c r="I137" s="165"/>
      <c r="J137" s="166">
        <f>ROUND(I137*H137,2)</f>
        <v>0</v>
      </c>
      <c r="K137" s="162" t="s">
        <v>123</v>
      </c>
      <c r="L137" s="33"/>
      <c r="M137" s="167" t="s">
        <v>20</v>
      </c>
      <c r="N137" s="168" t="s">
        <v>49</v>
      </c>
      <c r="O137" s="34"/>
      <c r="P137" s="169">
        <f>O137*H137</f>
        <v>0</v>
      </c>
      <c r="Q137" s="169">
        <v>0</v>
      </c>
      <c r="R137" s="169">
        <f>Q137*H137</f>
        <v>0</v>
      </c>
      <c r="S137" s="169">
        <v>0</v>
      </c>
      <c r="T137" s="170">
        <f>S137*H137</f>
        <v>0</v>
      </c>
      <c r="AR137" s="16" t="s">
        <v>124</v>
      </c>
      <c r="AT137" s="16" t="s">
        <v>119</v>
      </c>
      <c r="AU137" s="16" t="s">
        <v>82</v>
      </c>
      <c r="AY137" s="16" t="s">
        <v>116</v>
      </c>
      <c r="BE137" s="171">
        <f>IF(N137="základní",J137,0)</f>
        <v>0</v>
      </c>
      <c r="BF137" s="171">
        <f>IF(N137="snížená",J137,0)</f>
        <v>0</v>
      </c>
      <c r="BG137" s="171">
        <f>IF(N137="zákl. přenesená",J137,0)</f>
        <v>0</v>
      </c>
      <c r="BH137" s="171">
        <f>IF(N137="sníž. přenesená",J137,0)</f>
        <v>0</v>
      </c>
      <c r="BI137" s="171">
        <f>IF(N137="nulová",J137,0)</f>
        <v>0</v>
      </c>
      <c r="BJ137" s="16" t="s">
        <v>124</v>
      </c>
      <c r="BK137" s="171">
        <f>ROUND(I137*H137,2)</f>
        <v>0</v>
      </c>
      <c r="BL137" s="16" t="s">
        <v>124</v>
      </c>
      <c r="BM137" s="16" t="s">
        <v>246</v>
      </c>
    </row>
    <row r="138" spans="2:47" s="1" customFormat="1" ht="30" customHeight="1">
      <c r="B138" s="33"/>
      <c r="D138" s="192" t="s">
        <v>181</v>
      </c>
      <c r="F138" s="195" t="s">
        <v>226</v>
      </c>
      <c r="I138" s="132"/>
      <c r="L138" s="33"/>
      <c r="M138" s="63"/>
      <c r="N138" s="34"/>
      <c r="O138" s="34"/>
      <c r="P138" s="34"/>
      <c r="Q138" s="34"/>
      <c r="R138" s="34"/>
      <c r="S138" s="34"/>
      <c r="T138" s="64"/>
      <c r="AT138" s="16" t="s">
        <v>181</v>
      </c>
      <c r="AU138" s="16" t="s">
        <v>82</v>
      </c>
    </row>
    <row r="139" spans="2:51" s="11" customFormat="1" ht="22.5" customHeight="1">
      <c r="B139" s="172"/>
      <c r="D139" s="192" t="s">
        <v>129</v>
      </c>
      <c r="E139" s="181" t="s">
        <v>20</v>
      </c>
      <c r="F139" s="193" t="s">
        <v>247</v>
      </c>
      <c r="H139" s="194">
        <v>12.505</v>
      </c>
      <c r="I139" s="177"/>
      <c r="L139" s="172"/>
      <c r="M139" s="178"/>
      <c r="N139" s="179"/>
      <c r="O139" s="179"/>
      <c r="P139" s="179"/>
      <c r="Q139" s="179"/>
      <c r="R139" s="179"/>
      <c r="S139" s="179"/>
      <c r="T139" s="180"/>
      <c r="AT139" s="181" t="s">
        <v>129</v>
      </c>
      <c r="AU139" s="181" t="s">
        <v>82</v>
      </c>
      <c r="AV139" s="11" t="s">
        <v>82</v>
      </c>
      <c r="AW139" s="11" t="s">
        <v>39</v>
      </c>
      <c r="AX139" s="11" t="s">
        <v>22</v>
      </c>
      <c r="AY139" s="181" t="s">
        <v>116</v>
      </c>
    </row>
    <row r="140" spans="2:51" s="11" customFormat="1" ht="22.5" customHeight="1">
      <c r="B140" s="172"/>
      <c r="D140" s="173" t="s">
        <v>129</v>
      </c>
      <c r="F140" s="175" t="s">
        <v>248</v>
      </c>
      <c r="H140" s="176">
        <v>62.525</v>
      </c>
      <c r="I140" s="177"/>
      <c r="L140" s="172"/>
      <c r="M140" s="178"/>
      <c r="N140" s="179"/>
      <c r="O140" s="179"/>
      <c r="P140" s="179"/>
      <c r="Q140" s="179"/>
      <c r="R140" s="179"/>
      <c r="S140" s="179"/>
      <c r="T140" s="180"/>
      <c r="AT140" s="181" t="s">
        <v>129</v>
      </c>
      <c r="AU140" s="181" t="s">
        <v>82</v>
      </c>
      <c r="AV140" s="11" t="s">
        <v>82</v>
      </c>
      <c r="AW140" s="11" t="s">
        <v>4</v>
      </c>
      <c r="AX140" s="11" t="s">
        <v>22</v>
      </c>
      <c r="AY140" s="181" t="s">
        <v>116</v>
      </c>
    </row>
    <row r="141" spans="2:65" s="1" customFormat="1" ht="22.5" customHeight="1">
      <c r="B141" s="159"/>
      <c r="C141" s="160" t="s">
        <v>249</v>
      </c>
      <c r="D141" s="160" t="s">
        <v>119</v>
      </c>
      <c r="E141" s="161" t="s">
        <v>250</v>
      </c>
      <c r="F141" s="162" t="s">
        <v>251</v>
      </c>
      <c r="G141" s="163" t="s">
        <v>220</v>
      </c>
      <c r="H141" s="164">
        <v>12.505</v>
      </c>
      <c r="I141" s="165"/>
      <c r="J141" s="166">
        <f>ROUND(I141*H141,2)</f>
        <v>0</v>
      </c>
      <c r="K141" s="162" t="s">
        <v>123</v>
      </c>
      <c r="L141" s="33"/>
      <c r="M141" s="167" t="s">
        <v>20</v>
      </c>
      <c r="N141" s="168" t="s">
        <v>49</v>
      </c>
      <c r="O141" s="34"/>
      <c r="P141" s="169">
        <f>O141*H141</f>
        <v>0</v>
      </c>
      <c r="Q141" s="169">
        <v>0</v>
      </c>
      <c r="R141" s="169">
        <f>Q141*H141</f>
        <v>0</v>
      </c>
      <c r="S141" s="169">
        <v>0</v>
      </c>
      <c r="T141" s="170">
        <f>S141*H141</f>
        <v>0</v>
      </c>
      <c r="AR141" s="16" t="s">
        <v>124</v>
      </c>
      <c r="AT141" s="16" t="s">
        <v>119</v>
      </c>
      <c r="AU141" s="16" t="s">
        <v>82</v>
      </c>
      <c r="AY141" s="16" t="s">
        <v>116</v>
      </c>
      <c r="BE141" s="171">
        <f>IF(N141="základní",J141,0)</f>
        <v>0</v>
      </c>
      <c r="BF141" s="171">
        <f>IF(N141="snížená",J141,0)</f>
        <v>0</v>
      </c>
      <c r="BG141" s="171">
        <f>IF(N141="zákl. přenesená",J141,0)</f>
        <v>0</v>
      </c>
      <c r="BH141" s="171">
        <f>IF(N141="sníž. přenesená",J141,0)</f>
        <v>0</v>
      </c>
      <c r="BI141" s="171">
        <f>IF(N141="nulová",J141,0)</f>
        <v>0</v>
      </c>
      <c r="BJ141" s="16" t="s">
        <v>124</v>
      </c>
      <c r="BK141" s="171">
        <f>ROUND(I141*H141,2)</f>
        <v>0</v>
      </c>
      <c r="BL141" s="16" t="s">
        <v>124</v>
      </c>
      <c r="BM141" s="16" t="s">
        <v>252</v>
      </c>
    </row>
    <row r="142" spans="2:65" s="1" customFormat="1" ht="22.5" customHeight="1">
      <c r="B142" s="159"/>
      <c r="C142" s="160" t="s">
        <v>253</v>
      </c>
      <c r="D142" s="160" t="s">
        <v>119</v>
      </c>
      <c r="E142" s="161" t="s">
        <v>254</v>
      </c>
      <c r="F142" s="162" t="s">
        <v>255</v>
      </c>
      <c r="G142" s="163" t="s">
        <v>220</v>
      </c>
      <c r="H142" s="164">
        <v>139.118</v>
      </c>
      <c r="I142" s="165"/>
      <c r="J142" s="166">
        <f>ROUND(I142*H142,2)</f>
        <v>0</v>
      </c>
      <c r="K142" s="162" t="s">
        <v>123</v>
      </c>
      <c r="L142" s="33"/>
      <c r="M142" s="167" t="s">
        <v>20</v>
      </c>
      <c r="N142" s="168" t="s">
        <v>49</v>
      </c>
      <c r="O142" s="34"/>
      <c r="P142" s="169">
        <f>O142*H142</f>
        <v>0</v>
      </c>
      <c r="Q142" s="169">
        <v>0</v>
      </c>
      <c r="R142" s="169">
        <f>Q142*H142</f>
        <v>0</v>
      </c>
      <c r="S142" s="169">
        <v>0</v>
      </c>
      <c r="T142" s="170">
        <f>S142*H142</f>
        <v>0</v>
      </c>
      <c r="AR142" s="16" t="s">
        <v>124</v>
      </c>
      <c r="AT142" s="16" t="s">
        <v>119</v>
      </c>
      <c r="AU142" s="16" t="s">
        <v>82</v>
      </c>
      <c r="AY142" s="16" t="s">
        <v>116</v>
      </c>
      <c r="BE142" s="171">
        <f>IF(N142="základní",J142,0)</f>
        <v>0</v>
      </c>
      <c r="BF142" s="171">
        <f>IF(N142="snížená",J142,0)</f>
        <v>0</v>
      </c>
      <c r="BG142" s="171">
        <f>IF(N142="zákl. přenesená",J142,0)</f>
        <v>0</v>
      </c>
      <c r="BH142" s="171">
        <f>IF(N142="sníž. přenesená",J142,0)</f>
        <v>0</v>
      </c>
      <c r="BI142" s="171">
        <f>IF(N142="nulová",J142,0)</f>
        <v>0</v>
      </c>
      <c r="BJ142" s="16" t="s">
        <v>124</v>
      </c>
      <c r="BK142" s="171">
        <f>ROUND(I142*H142,2)</f>
        <v>0</v>
      </c>
      <c r="BL142" s="16" t="s">
        <v>124</v>
      </c>
      <c r="BM142" s="16" t="s">
        <v>256</v>
      </c>
    </row>
    <row r="143" spans="2:63" s="10" customFormat="1" ht="29.25" customHeight="1">
      <c r="B143" s="145"/>
      <c r="D143" s="156" t="s">
        <v>75</v>
      </c>
      <c r="E143" s="157" t="s">
        <v>257</v>
      </c>
      <c r="F143" s="157" t="s">
        <v>258</v>
      </c>
      <c r="I143" s="148"/>
      <c r="J143" s="158">
        <f>BK143</f>
        <v>0</v>
      </c>
      <c r="L143" s="145"/>
      <c r="M143" s="150"/>
      <c r="N143" s="151"/>
      <c r="O143" s="151"/>
      <c r="P143" s="152">
        <f>P144</f>
        <v>0</v>
      </c>
      <c r="Q143" s="151"/>
      <c r="R143" s="152">
        <f>R144</f>
        <v>0</v>
      </c>
      <c r="S143" s="151"/>
      <c r="T143" s="153">
        <f>T144</f>
        <v>0</v>
      </c>
      <c r="AR143" s="146" t="s">
        <v>22</v>
      </c>
      <c r="AT143" s="154" t="s">
        <v>75</v>
      </c>
      <c r="AU143" s="154" t="s">
        <v>22</v>
      </c>
      <c r="AY143" s="146" t="s">
        <v>116</v>
      </c>
      <c r="BK143" s="155">
        <f>BK144</f>
        <v>0</v>
      </c>
    </row>
    <row r="144" spans="2:65" s="1" customFormat="1" ht="22.5" customHeight="1">
      <c r="B144" s="159"/>
      <c r="C144" s="160" t="s">
        <v>259</v>
      </c>
      <c r="D144" s="160" t="s">
        <v>119</v>
      </c>
      <c r="E144" s="161" t="s">
        <v>260</v>
      </c>
      <c r="F144" s="162" t="s">
        <v>261</v>
      </c>
      <c r="G144" s="163" t="s">
        <v>220</v>
      </c>
      <c r="H144" s="164">
        <v>315.551</v>
      </c>
      <c r="I144" s="165"/>
      <c r="J144" s="166">
        <f>ROUND(I144*H144,2)</f>
        <v>0</v>
      </c>
      <c r="K144" s="162" t="s">
        <v>123</v>
      </c>
      <c r="L144" s="33"/>
      <c r="M144" s="167" t="s">
        <v>20</v>
      </c>
      <c r="N144" s="168" t="s">
        <v>49</v>
      </c>
      <c r="O144" s="34"/>
      <c r="P144" s="169">
        <f>O144*H144</f>
        <v>0</v>
      </c>
      <c r="Q144" s="169">
        <v>0</v>
      </c>
      <c r="R144" s="169">
        <f>Q144*H144</f>
        <v>0</v>
      </c>
      <c r="S144" s="169">
        <v>0</v>
      </c>
      <c r="T144" s="170">
        <f>S144*H144</f>
        <v>0</v>
      </c>
      <c r="AR144" s="16" t="s">
        <v>124</v>
      </c>
      <c r="AT144" s="16" t="s">
        <v>119</v>
      </c>
      <c r="AU144" s="16" t="s">
        <v>82</v>
      </c>
      <c r="AY144" s="16" t="s">
        <v>116</v>
      </c>
      <c r="BE144" s="171">
        <f>IF(N144="základní",J144,0)</f>
        <v>0</v>
      </c>
      <c r="BF144" s="171">
        <f>IF(N144="snížená",J144,0)</f>
        <v>0</v>
      </c>
      <c r="BG144" s="171">
        <f>IF(N144="zákl. přenesená",J144,0)</f>
        <v>0</v>
      </c>
      <c r="BH144" s="171">
        <f>IF(N144="sníž. přenesená",J144,0)</f>
        <v>0</v>
      </c>
      <c r="BI144" s="171">
        <f>IF(N144="nulová",J144,0)</f>
        <v>0</v>
      </c>
      <c r="BJ144" s="16" t="s">
        <v>124</v>
      </c>
      <c r="BK144" s="171">
        <f>ROUND(I144*H144,2)</f>
        <v>0</v>
      </c>
      <c r="BL144" s="16" t="s">
        <v>124</v>
      </c>
      <c r="BM144" s="16" t="s">
        <v>262</v>
      </c>
    </row>
    <row r="145" spans="2:63" s="10" customFormat="1" ht="36.75" customHeight="1">
      <c r="B145" s="145"/>
      <c r="D145" s="146" t="s">
        <v>75</v>
      </c>
      <c r="E145" s="147" t="s">
        <v>263</v>
      </c>
      <c r="F145" s="147" t="s">
        <v>264</v>
      </c>
      <c r="I145" s="148"/>
      <c r="J145" s="149">
        <f>BK145</f>
        <v>0</v>
      </c>
      <c r="L145" s="145"/>
      <c r="M145" s="150"/>
      <c r="N145" s="151"/>
      <c r="O145" s="151"/>
      <c r="P145" s="152">
        <f>P146</f>
        <v>0</v>
      </c>
      <c r="Q145" s="151"/>
      <c r="R145" s="152">
        <f>R146</f>
        <v>0.042245</v>
      </c>
      <c r="S145" s="151"/>
      <c r="T145" s="153">
        <f>T146</f>
        <v>0</v>
      </c>
      <c r="AR145" s="146" t="s">
        <v>82</v>
      </c>
      <c r="AT145" s="154" t="s">
        <v>75</v>
      </c>
      <c r="AU145" s="154" t="s">
        <v>76</v>
      </c>
      <c r="AY145" s="146" t="s">
        <v>116</v>
      </c>
      <c r="BK145" s="155">
        <f>BK146</f>
        <v>0</v>
      </c>
    </row>
    <row r="146" spans="2:63" s="10" customFormat="1" ht="19.5" customHeight="1">
      <c r="B146" s="145"/>
      <c r="D146" s="156" t="s">
        <v>75</v>
      </c>
      <c r="E146" s="157" t="s">
        <v>265</v>
      </c>
      <c r="F146" s="157" t="s">
        <v>266</v>
      </c>
      <c r="I146" s="148"/>
      <c r="J146" s="158">
        <f>BK146</f>
        <v>0</v>
      </c>
      <c r="L146" s="145"/>
      <c r="M146" s="150"/>
      <c r="N146" s="151"/>
      <c r="O146" s="151"/>
      <c r="P146" s="152">
        <f>SUM(P147:P150)</f>
        <v>0</v>
      </c>
      <c r="Q146" s="151"/>
      <c r="R146" s="152">
        <f>SUM(R147:R150)</f>
        <v>0.042245</v>
      </c>
      <c r="S146" s="151"/>
      <c r="T146" s="153">
        <f>SUM(T147:T150)</f>
        <v>0</v>
      </c>
      <c r="AR146" s="146" t="s">
        <v>82</v>
      </c>
      <c r="AT146" s="154" t="s">
        <v>75</v>
      </c>
      <c r="AU146" s="154" t="s">
        <v>22</v>
      </c>
      <c r="AY146" s="146" t="s">
        <v>116</v>
      </c>
      <c r="BK146" s="155">
        <f>SUM(BK147:BK150)</f>
        <v>0</v>
      </c>
    </row>
    <row r="147" spans="2:65" s="1" customFormat="1" ht="31.5" customHeight="1">
      <c r="B147" s="159"/>
      <c r="C147" s="160" t="s">
        <v>267</v>
      </c>
      <c r="D147" s="160" t="s">
        <v>119</v>
      </c>
      <c r="E147" s="161" t="s">
        <v>268</v>
      </c>
      <c r="F147" s="162" t="s">
        <v>269</v>
      </c>
      <c r="G147" s="163" t="s">
        <v>122</v>
      </c>
      <c r="H147" s="164">
        <v>59.5</v>
      </c>
      <c r="I147" s="165"/>
      <c r="J147" s="166">
        <f>ROUND(I147*H147,2)</f>
        <v>0</v>
      </c>
      <c r="K147" s="162" t="s">
        <v>20</v>
      </c>
      <c r="L147" s="33"/>
      <c r="M147" s="167" t="s">
        <v>20</v>
      </c>
      <c r="N147" s="168" t="s">
        <v>49</v>
      </c>
      <c r="O147" s="34"/>
      <c r="P147" s="169">
        <f>O147*H147</f>
        <v>0</v>
      </c>
      <c r="Q147" s="169">
        <v>0.00071</v>
      </c>
      <c r="R147" s="169">
        <f>Q147*H147</f>
        <v>0.042245</v>
      </c>
      <c r="S147" s="169">
        <v>0</v>
      </c>
      <c r="T147" s="170">
        <f>S147*H147</f>
        <v>0</v>
      </c>
      <c r="AR147" s="16" t="s">
        <v>243</v>
      </c>
      <c r="AT147" s="16" t="s">
        <v>119</v>
      </c>
      <c r="AU147" s="16" t="s">
        <v>82</v>
      </c>
      <c r="AY147" s="16" t="s">
        <v>116</v>
      </c>
      <c r="BE147" s="171">
        <f>IF(N147="základní",J147,0)</f>
        <v>0</v>
      </c>
      <c r="BF147" s="171">
        <f>IF(N147="snížená",J147,0)</f>
        <v>0</v>
      </c>
      <c r="BG147" s="171">
        <f>IF(N147="zákl. přenesená",J147,0)</f>
        <v>0</v>
      </c>
      <c r="BH147" s="171">
        <f>IF(N147="sníž. přenesená",J147,0)</f>
        <v>0</v>
      </c>
      <c r="BI147" s="171">
        <f>IF(N147="nulová",J147,0)</f>
        <v>0</v>
      </c>
      <c r="BJ147" s="16" t="s">
        <v>124</v>
      </c>
      <c r="BK147" s="171">
        <f>ROUND(I147*H147,2)</f>
        <v>0</v>
      </c>
      <c r="BL147" s="16" t="s">
        <v>243</v>
      </c>
      <c r="BM147" s="16" t="s">
        <v>270</v>
      </c>
    </row>
    <row r="148" spans="2:51" s="11" customFormat="1" ht="22.5" customHeight="1">
      <c r="B148" s="172"/>
      <c r="D148" s="173" t="s">
        <v>129</v>
      </c>
      <c r="E148" s="174" t="s">
        <v>20</v>
      </c>
      <c r="F148" s="175" t="s">
        <v>271</v>
      </c>
      <c r="H148" s="176">
        <v>59.5</v>
      </c>
      <c r="I148" s="177"/>
      <c r="L148" s="172"/>
      <c r="M148" s="178"/>
      <c r="N148" s="179"/>
      <c r="O148" s="179"/>
      <c r="P148" s="179"/>
      <c r="Q148" s="179"/>
      <c r="R148" s="179"/>
      <c r="S148" s="179"/>
      <c r="T148" s="180"/>
      <c r="AT148" s="181" t="s">
        <v>129</v>
      </c>
      <c r="AU148" s="181" t="s">
        <v>82</v>
      </c>
      <c r="AV148" s="11" t="s">
        <v>82</v>
      </c>
      <c r="AW148" s="11" t="s">
        <v>39</v>
      </c>
      <c r="AX148" s="11" t="s">
        <v>22</v>
      </c>
      <c r="AY148" s="181" t="s">
        <v>116</v>
      </c>
    </row>
    <row r="149" spans="2:65" s="1" customFormat="1" ht="22.5" customHeight="1">
      <c r="B149" s="159"/>
      <c r="C149" s="160" t="s">
        <v>272</v>
      </c>
      <c r="D149" s="160" t="s">
        <v>119</v>
      </c>
      <c r="E149" s="161" t="s">
        <v>273</v>
      </c>
      <c r="F149" s="162" t="s">
        <v>274</v>
      </c>
      <c r="G149" s="163" t="s">
        <v>220</v>
      </c>
      <c r="H149" s="164">
        <v>0.025</v>
      </c>
      <c r="I149" s="165"/>
      <c r="J149" s="166">
        <f>ROUND(I149*H149,2)</f>
        <v>0</v>
      </c>
      <c r="K149" s="162" t="s">
        <v>123</v>
      </c>
      <c r="L149" s="33"/>
      <c r="M149" s="167" t="s">
        <v>20</v>
      </c>
      <c r="N149" s="168" t="s">
        <v>49</v>
      </c>
      <c r="O149" s="34"/>
      <c r="P149" s="169">
        <f>O149*H149</f>
        <v>0</v>
      </c>
      <c r="Q149" s="169">
        <v>0</v>
      </c>
      <c r="R149" s="169">
        <f>Q149*H149</f>
        <v>0</v>
      </c>
      <c r="S149" s="169">
        <v>0</v>
      </c>
      <c r="T149" s="170">
        <f>S149*H149</f>
        <v>0</v>
      </c>
      <c r="AR149" s="16" t="s">
        <v>243</v>
      </c>
      <c r="AT149" s="16" t="s">
        <v>119</v>
      </c>
      <c r="AU149" s="16" t="s">
        <v>82</v>
      </c>
      <c r="AY149" s="16" t="s">
        <v>116</v>
      </c>
      <c r="BE149" s="171">
        <f>IF(N149="základní",J149,0)</f>
        <v>0</v>
      </c>
      <c r="BF149" s="171">
        <f>IF(N149="snížená",J149,0)</f>
        <v>0</v>
      </c>
      <c r="BG149" s="171">
        <f>IF(N149="zákl. přenesená",J149,0)</f>
        <v>0</v>
      </c>
      <c r="BH149" s="171">
        <f>IF(N149="sníž. přenesená",J149,0)</f>
        <v>0</v>
      </c>
      <c r="BI149" s="171">
        <f>IF(N149="nulová",J149,0)</f>
        <v>0</v>
      </c>
      <c r="BJ149" s="16" t="s">
        <v>124</v>
      </c>
      <c r="BK149" s="171">
        <f>ROUND(I149*H149,2)</f>
        <v>0</v>
      </c>
      <c r="BL149" s="16" t="s">
        <v>243</v>
      </c>
      <c r="BM149" s="16" t="s">
        <v>275</v>
      </c>
    </row>
    <row r="150" spans="2:51" s="11" customFormat="1" ht="22.5" customHeight="1">
      <c r="B150" s="172"/>
      <c r="D150" s="192" t="s">
        <v>129</v>
      </c>
      <c r="E150" s="181" t="s">
        <v>20</v>
      </c>
      <c r="F150" s="193" t="s">
        <v>276</v>
      </c>
      <c r="H150" s="194">
        <v>0.025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81" t="s">
        <v>129</v>
      </c>
      <c r="AU150" s="181" t="s">
        <v>82</v>
      </c>
      <c r="AV150" s="11" t="s">
        <v>82</v>
      </c>
      <c r="AW150" s="11" t="s">
        <v>39</v>
      </c>
      <c r="AX150" s="11" t="s">
        <v>22</v>
      </c>
      <c r="AY150" s="181" t="s">
        <v>116</v>
      </c>
    </row>
    <row r="151" spans="2:63" s="10" customFormat="1" ht="36.75" customHeight="1">
      <c r="B151" s="145"/>
      <c r="D151" s="146" t="s">
        <v>75</v>
      </c>
      <c r="E151" s="147" t="s">
        <v>277</v>
      </c>
      <c r="F151" s="147" t="s">
        <v>278</v>
      </c>
      <c r="I151" s="148"/>
      <c r="J151" s="149">
        <f>BK151</f>
        <v>0</v>
      </c>
      <c r="L151" s="145"/>
      <c r="M151" s="150"/>
      <c r="N151" s="151"/>
      <c r="O151" s="151"/>
      <c r="P151" s="152">
        <f>P152</f>
        <v>0</v>
      </c>
      <c r="Q151" s="151"/>
      <c r="R151" s="152">
        <f>R152</f>
        <v>0</v>
      </c>
      <c r="S151" s="151"/>
      <c r="T151" s="153">
        <f>T152</f>
        <v>0</v>
      </c>
      <c r="AR151" s="146" t="s">
        <v>146</v>
      </c>
      <c r="AT151" s="154" t="s">
        <v>75</v>
      </c>
      <c r="AU151" s="154" t="s">
        <v>76</v>
      </c>
      <c r="AY151" s="146" t="s">
        <v>116</v>
      </c>
      <c r="BK151" s="155">
        <f>BK152</f>
        <v>0</v>
      </c>
    </row>
    <row r="152" spans="2:63" s="10" customFormat="1" ht="19.5" customHeight="1">
      <c r="B152" s="145"/>
      <c r="D152" s="156" t="s">
        <v>75</v>
      </c>
      <c r="E152" s="157" t="s">
        <v>279</v>
      </c>
      <c r="F152" s="157" t="s">
        <v>280</v>
      </c>
      <c r="I152" s="148"/>
      <c r="J152" s="158">
        <f>BK152</f>
        <v>0</v>
      </c>
      <c r="L152" s="145"/>
      <c r="M152" s="150"/>
      <c r="N152" s="151"/>
      <c r="O152" s="151"/>
      <c r="P152" s="152">
        <f>P153</f>
        <v>0</v>
      </c>
      <c r="Q152" s="151"/>
      <c r="R152" s="152">
        <f>R153</f>
        <v>0</v>
      </c>
      <c r="S152" s="151"/>
      <c r="T152" s="153">
        <f>T153</f>
        <v>0</v>
      </c>
      <c r="AR152" s="146" t="s">
        <v>146</v>
      </c>
      <c r="AT152" s="154" t="s">
        <v>75</v>
      </c>
      <c r="AU152" s="154" t="s">
        <v>22</v>
      </c>
      <c r="AY152" s="146" t="s">
        <v>116</v>
      </c>
      <c r="BK152" s="155">
        <f>BK153</f>
        <v>0</v>
      </c>
    </row>
    <row r="153" spans="2:65" s="1" customFormat="1" ht="22.5" customHeight="1">
      <c r="B153" s="159"/>
      <c r="C153" s="160" t="s">
        <v>281</v>
      </c>
      <c r="D153" s="160" t="s">
        <v>119</v>
      </c>
      <c r="E153" s="161" t="s">
        <v>282</v>
      </c>
      <c r="F153" s="162" t="s">
        <v>283</v>
      </c>
      <c r="G153" s="163" t="s">
        <v>284</v>
      </c>
      <c r="H153" s="196"/>
      <c r="I153" s="165"/>
      <c r="J153" s="166">
        <f>ROUND(I153*H153,2)</f>
        <v>0</v>
      </c>
      <c r="K153" s="162" t="s">
        <v>123</v>
      </c>
      <c r="L153" s="33"/>
      <c r="M153" s="167" t="s">
        <v>20</v>
      </c>
      <c r="N153" s="197" t="s">
        <v>49</v>
      </c>
      <c r="O153" s="198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AR153" s="16" t="s">
        <v>285</v>
      </c>
      <c r="AT153" s="16" t="s">
        <v>119</v>
      </c>
      <c r="AU153" s="16" t="s">
        <v>82</v>
      </c>
      <c r="AY153" s="16" t="s">
        <v>116</v>
      </c>
      <c r="BE153" s="171">
        <f>IF(N153="základní",J153,0)</f>
        <v>0</v>
      </c>
      <c r="BF153" s="171">
        <f>IF(N153="snížená",J153,0)</f>
        <v>0</v>
      </c>
      <c r="BG153" s="171">
        <f>IF(N153="zákl. přenesená",J153,0)</f>
        <v>0</v>
      </c>
      <c r="BH153" s="171">
        <f>IF(N153="sníž. přenesená",J153,0)</f>
        <v>0</v>
      </c>
      <c r="BI153" s="171">
        <f>IF(N153="nulová",J153,0)</f>
        <v>0</v>
      </c>
      <c r="BJ153" s="16" t="s">
        <v>124</v>
      </c>
      <c r="BK153" s="171">
        <f>ROUND(I153*H153,2)</f>
        <v>0</v>
      </c>
      <c r="BL153" s="16" t="s">
        <v>285</v>
      </c>
      <c r="BM153" s="16" t="s">
        <v>286</v>
      </c>
    </row>
    <row r="154" spans="2:12" s="1" customFormat="1" ht="6.75" customHeight="1">
      <c r="B154" s="49"/>
      <c r="C154" s="50"/>
      <c r="D154" s="50"/>
      <c r="E154" s="50"/>
      <c r="F154" s="50"/>
      <c r="G154" s="50"/>
      <c r="H154" s="50"/>
      <c r="I154" s="111"/>
      <c r="J154" s="50"/>
      <c r="K154" s="50"/>
      <c r="L154" s="33"/>
    </row>
    <row r="155" ht="13.5">
      <c r="AT155" s="201"/>
    </row>
  </sheetData>
  <sheetProtection/>
  <mergeCells count="6">
    <mergeCell ref="G1:H1"/>
    <mergeCell ref="L2:V2"/>
    <mergeCell ref="E7:H7"/>
    <mergeCell ref="E22:H22"/>
    <mergeCell ref="E43:H43"/>
    <mergeCell ref="E73:H73"/>
  </mergeCells>
  <printOptions/>
  <pageMargins left="0.5833333134651184" right="0.5833333134651184" top="0.5833333134651184" bottom="0.5833333134651184" header="0" footer="0"/>
  <pageSetup blackAndWhite="1" errors="blank"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dulikova</cp:lastModifiedBy>
  <dcterms:created xsi:type="dcterms:W3CDTF">2018-05-28T20:52:06Z</dcterms:created>
  <dcterms:modified xsi:type="dcterms:W3CDTF">2018-06-07T10:10:59Z</dcterms:modified>
  <cp:category/>
  <cp:version/>
  <cp:contentType/>
  <cp:contentStatus/>
</cp:coreProperties>
</file>