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40" activeTab="0"/>
  </bookViews>
  <sheets>
    <sheet name="Rekapitulace stavby" sheetId="1" r:id="rId1"/>
    <sheet name="VK-002-2018 - Technické z..." sheetId="2" r:id="rId2"/>
  </sheets>
  <definedNames/>
  <calcPr fullCalcOnLoad="1"/>
</workbook>
</file>

<file path=xl/sharedStrings.xml><?xml version="1.0" encoding="utf-8"?>
<sst xmlns="http://schemas.openxmlformats.org/spreadsheetml/2006/main" count="718" uniqueCount="234">
  <si>
    <t>Export VZ</t>
  </si>
  <si>
    <t>List obsahuje:</t>
  </si>
  <si>
    <t>3.0</t>
  </si>
  <si>
    <t>ZAMOK</t>
  </si>
  <si>
    <t>False</t>
  </si>
  <si>
    <t>{3a0c82e9-78df-4546-841a-37f8655566e0}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</si>
  <si>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</si>
  <si>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</si>
  <si>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</si>
  <si>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</si>
  <si>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</si>
  <si>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</si>
  <si>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</si>
  <si>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</si>
  <si>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VK/002/2018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</si>
  <si>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</si>
  <si>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</si>
  <si>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Technické zhodnocení chodníku na ulici 8.května mezi ulicemi Jeremenkova a Bachmačská (zadní vchody č.o.58,60,62,64,66)</t>
  </si>
  <si>
    <t>0,1</t>
  </si>
  <si>
    <t>KSO:</t>
  </si>
  <si>
    <t/>
  </si>
  <si>
    <t>CC-CZ:</t>
  </si>
  <si>
    <t>1</t>
  </si>
  <si>
    <t>Místo:</t>
  </si>
  <si>
    <t>8.května</t>
  </si>
  <si>
    <t>Datum:</t>
  </si>
  <si>
    <t>09.05.2018</t>
  </si>
  <si>
    <t>10</t>
  </si>
  <si>
    <t>100</t>
  </si>
  <si>
    <t>Zadavatel:</t>
  </si>
  <si>
    <t>IČ:</t>
  </si>
  <si>
    <t>00303461</t>
  </si>
  <si>
    <t>Město Šumperk, nám.Míru 1, 787 01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</si>
  <si>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</si>
  <si>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</si>
  <si>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</si>
  <si>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</si>
  <si>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</si>
  <si>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</si>
  <si>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</si>
  <si>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</si>
  <si>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</si>
  <si>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</si>
  <si>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</si>
  <si>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</si>
  <si>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</si>
  <si>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</si>
  <si>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</si>
  <si>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</si>
  <si>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</si>
  <si>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</si>
  <si>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</si>
  <si>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</si>
  <si>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</si>
  <si>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</si>
  <si>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</si>
  <si>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</si>
  <si>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</si>
  <si>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</si>
  <si>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</si>
  <si>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</si>
  <si>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</si>
  <si>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</si>
  <si>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</si>
  <si>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</si>
  <si>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</si>
  <si>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</si>
  <si>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</si>
  <si>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</si>
  <si>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</si>
  <si>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</si>
  <si>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</si>
  <si>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</si>
  <si>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</si>
  <si>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</si>
  <si>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</si>
  <si>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</si>
  <si>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</si>
  <si>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</si>
  <si>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</si>
  <si>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</si>
  <si>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</si>
  <si>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</si>
  <si>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</si>
  <si>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</si>
  <si>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</si>
  <si>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</si>
  <si>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</si>
  <si>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</si>
  <si>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</si>
  <si>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</si>
  <si>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</si>
  <si>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</si>
  <si>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</si>
  <si>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</si>
  <si>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</si>
  <si>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</si>
  <si>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</si>
  <si>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</si>
  <si>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</si>
  <si>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</si>
  <si>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</si>
  <si>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</si>
  <si>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</si>
  <si>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</si>
  <si>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</si>
  <si>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</si>
  <si>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</si>
  <si>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</si>
  <si>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</si>
  <si>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</si>
  <si>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</si>
  <si>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</si>
  <si>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</si>
  <si>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</si>
  <si>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</si>
  <si>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</si>
  <si>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</si>
  <si>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</si>
  <si>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</si>
  <si>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</si>
  <si>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</si>
  <si>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755382758</t>
  </si>
  <si>
    <t>VV</t>
  </si>
  <si>
    <t>96*1,8+2,7*2,1+2,4*2,1+2,1*2,1+0,9*1,8+0,9*1,8</t>
  </si>
  <si>
    <t>113107162</t>
  </si>
  <si>
    <t>Odstranění podkladu pl přes 50 do 200 m2 z kameniva drceného tl 200 mm</t>
  </si>
  <si>
    <t>710197321</t>
  </si>
  <si>
    <t>3</t>
  </si>
  <si>
    <t>113202111</t>
  </si>
  <si>
    <t>Vytrhání obrub krajníků obrubníků stojatých</t>
  </si>
  <si>
    <t>m</t>
  </si>
  <si>
    <t>133020960</t>
  </si>
  <si>
    <t>96*2+2,7*2+2,4*2+2,1*2+0,9*4</t>
  </si>
  <si>
    <t>122201101.1</t>
  </si>
  <si>
    <t>Úprava rýhy pro opětovné osazení obruby do betonu</t>
  </si>
  <si>
    <t>m3</t>
  </si>
  <si>
    <t>1991060063</t>
  </si>
  <si>
    <t>(210+85+75,1)*0,3*0,3</t>
  </si>
  <si>
    <t>20</t>
  </si>
  <si>
    <t>181301101</t>
  </si>
  <si>
    <t>Rozprostření ornice tl vrstvy do 100 mm pl do 500 m2 v rovině nebo ve svahu do 1:5</t>
  </si>
  <si>
    <t>1882176679</t>
  </si>
  <si>
    <t>374,1*0,5</t>
  </si>
  <si>
    <t>181411131</t>
  </si>
  <si>
    <t>Založení parkového trávníku výsevem plochy do 1000 m2 v rovině a ve svahu do 1:5</t>
  </si>
  <si>
    <t>2002442044</t>
  </si>
  <si>
    <t>22</t>
  </si>
  <si>
    <t>M</t>
  </si>
  <si>
    <t>005724100</t>
  </si>
  <si>
    <t>osivo směs travní parková</t>
  </si>
  <si>
    <t>kg</t>
  </si>
  <si>
    <t>8</t>
  </si>
  <si>
    <t>-1111913802</t>
  </si>
  <si>
    <t>187,05*0,05 'Přepočtené koeficientem množství</t>
  </si>
  <si>
    <t>Zakládání</t>
  </si>
  <si>
    <t>5</t>
  </si>
  <si>
    <t>215901101</t>
  </si>
  <si>
    <t>Zhutnění podloží z hornin soudržných do 92% PS nebo nesoudržných sypkých I(d) do 0,8</t>
  </si>
  <si>
    <t>-868392903</t>
  </si>
  <si>
    <t>Komunikace pozemní</t>
  </si>
  <si>
    <t>6</t>
  </si>
  <si>
    <t>564851111</t>
  </si>
  <si>
    <t>Podklad ze štěrkodrtě ŠD tl 150 mm</t>
  </si>
  <si>
    <t>396775136</t>
  </si>
  <si>
    <t>18</t>
  </si>
  <si>
    <t>596211113</t>
  </si>
  <si>
    <t>Kladení zámkové dlažby komunikací pro pěší tl 60 mm skupiny A pl přes 300 m2</t>
  </si>
  <si>
    <t>2135760375</t>
  </si>
  <si>
    <t>181*1,8+2,7*2,1+2,4*2,1+2,1*2,1+0,9*1,8+0,9*1,8</t>
  </si>
  <si>
    <t>19</t>
  </si>
  <si>
    <t>592450380</t>
  </si>
  <si>
    <t>dlažba zámková H-PROFIL HBB 20x16,5x6 cm přírodní</t>
  </si>
  <si>
    <t>35279554</t>
  </si>
  <si>
    <t>P</t>
  </si>
  <si>
    <t>Poznámka k položce:
spotřeba: 36 kus/m2</t>
  </si>
  <si>
    <t>344,16</t>
  </si>
  <si>
    <t>344,16*1,03 'Přepočtené koeficientem množství</t>
  </si>
  <si>
    <t>9</t>
  </si>
  <si>
    <t>Ostatní konstrukce a práce, bourání</t>
  </si>
  <si>
    <t>916231213</t>
  </si>
  <si>
    <t>Osazení chodníkového obrubníku betonového stojatého s boční opěrou do lože z betonu prostého</t>
  </si>
  <si>
    <t>148225185</t>
  </si>
  <si>
    <t>181+171,1+2,7*2+2,4*2+2,1*2+0,9*4+2*2</t>
  </si>
  <si>
    <t>592174170</t>
  </si>
  <si>
    <t>obrubník betonový chodníkový 100x10x25 cm</t>
  </si>
  <si>
    <t>kus</t>
  </si>
  <si>
    <t>-98774084</t>
  </si>
  <si>
    <t>997</t>
  </si>
  <si>
    <t>Přesun sutě</t>
  </si>
  <si>
    <t>11</t>
  </si>
  <si>
    <t>997221551</t>
  </si>
  <si>
    <t>Vodorovná doprava suti ze sypkých materiálů do 1 km</t>
  </si>
  <si>
    <t>t</t>
  </si>
  <si>
    <t>-521132952</t>
  </si>
  <si>
    <t>12</t>
  </si>
  <si>
    <t>997221559</t>
  </si>
  <si>
    <t>Příplatek ZKD 1 km u vodorovné dopravy suti ze sypkých materiálů</t>
  </si>
  <si>
    <t>43604431</t>
  </si>
  <si>
    <t>Poznámka k položce:
na vzdálenost 7km za posledních 6km</t>
  </si>
  <si>
    <t>44,923</t>
  </si>
  <si>
    <t>44,923*6 'Přepočtené koeficientem množství</t>
  </si>
  <si>
    <t>13</t>
  </si>
  <si>
    <t>997221561</t>
  </si>
  <si>
    <t>Vodorovná doprava suti z kusových materiálů do 1 km</t>
  </si>
  <si>
    <t>146064997</t>
  </si>
  <si>
    <t>48,746+43,05</t>
  </si>
  <si>
    <t>14</t>
  </si>
  <si>
    <t>997221569</t>
  </si>
  <si>
    <t>Příplatek ZKD 1 km u vodorovné dopravy suti z kusových materiálů</t>
  </si>
  <si>
    <t>-1292865241</t>
  </si>
  <si>
    <t>Poznámka k položce:
na vzdálenost 7km za posledních 6km</t>
  </si>
  <si>
    <t>91,796</t>
  </si>
  <si>
    <t>91,796*6 'Přepočtené koeficientem množství</t>
  </si>
  <si>
    <t>997221855</t>
  </si>
  <si>
    <t>Poplatek za uložení odpadu z kameniva a betonu na skládce (skládkovné)</t>
  </si>
  <si>
    <t>222553758</t>
  </si>
  <si>
    <t>44,923+48,746+43,05</t>
  </si>
  <si>
    <t>998</t>
  </si>
  <si>
    <t>Přesun hmot</t>
  </si>
  <si>
    <t>16</t>
  </si>
  <si>
    <t>998223011</t>
  </si>
  <si>
    <t>Přesun hmot pro pozemní komunikace s krytem dlážděným</t>
  </si>
  <si>
    <t>1946820133</t>
  </si>
  <si>
    <t>VRN</t>
  </si>
  <si>
    <t>Vedlejší rozpočtové náklady</t>
  </si>
  <si>
    <t>VRN3</t>
  </si>
  <si>
    <t>Zařízení staveniště</t>
  </si>
  <si>
    <t>17</t>
  </si>
  <si>
    <t>030001000</t>
  </si>
  <si>
    <t>Zařízení staveniště 2%</t>
  </si>
  <si>
    <t>%</t>
  </si>
  <si>
    <t>1024</t>
  </si>
  <si>
    <t>-1541089808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</si>
</sst>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3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0" fillId="15" borderId="0" applyNumberFormat="0" applyBorder="0" applyAlignment="0" applyProtection="0"/>
    <xf numFmtId="0" fontId="45" fillId="16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18" borderId="5" applyNumberFormat="0" applyAlignment="0" applyProtection="0"/>
    <xf numFmtId="0" fontId="43" fillId="3" borderId="1" applyNumberFormat="0" applyAlignment="0" applyProtection="0"/>
    <xf numFmtId="0" fontId="47" fillId="0" borderId="6" applyNumberFormat="0" applyFill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8" borderId="0" applyNumberFormat="0" applyBorder="0" applyAlignment="0" applyProtection="0"/>
    <xf numFmtId="0" fontId="35" fillId="4" borderId="7" applyNumberFormat="0" applyFont="0" applyAlignment="0" applyProtection="0"/>
    <xf numFmtId="0" fontId="44" fillId="16" borderId="8" applyNumberFormat="0" applyAlignment="0" applyProtection="0"/>
    <xf numFmtId="9" fontId="3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5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/>
    </xf>
    <xf numFmtId="0" fontId="4" fillId="8" borderId="0" xfId="0" applyFill="1" applyAlignment="1">
      <alignment/>
    </xf>
    <xf numFmtId="0" fontId="14" fillId="8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Border="1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14" xfId="0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0" fontId="7" fillId="19" borderId="18" xfId="0" applyFont="1" applyFill="1" applyBorder="1" applyAlignment="1">
      <alignment horizontal="center" vertical="center"/>
    </xf>
    <xf numFmtId="4" fontId="7" fillId="19" borderId="18" xfId="0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19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2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25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31" xfId="0" applyNumberFormat="1" applyFont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174" fontId="27" fillId="0" borderId="32" xfId="0" applyNumberFormat="1" applyFont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8" borderId="0" xfId="0" applyFill="1" applyAlignment="1" applyProtection="1">
      <alignment/>
      <protection locked="0"/>
    </xf>
    <xf numFmtId="0" fontId="4" fillId="0" borderId="11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19" borderId="18" xfId="0" applyFont="1" applyFill="1" applyBorder="1" applyAlignment="1">
      <alignment horizontal="right" vertical="center"/>
    </xf>
    <xf numFmtId="0" fontId="4" fillId="19" borderId="18" xfId="0" applyFont="1" applyFill="1" applyBorder="1" applyAlignment="1" applyProtection="1">
      <alignment vertical="center"/>
      <protection locked="0"/>
    </xf>
    <xf numFmtId="0" fontId="4" fillId="19" borderId="35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49" fontId="6" fillId="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6" fillId="19" borderId="0" xfId="0" applyFont="1" applyFill="1" applyBorder="1" applyAlignment="1">
      <alignment horizontal="left" vertical="center"/>
    </xf>
    <xf numFmtId="0" fontId="4" fillId="19" borderId="0" xfId="0" applyFont="1" applyFill="1" applyBorder="1" applyAlignment="1" applyProtection="1">
      <alignment vertical="center"/>
      <protection locked="0"/>
    </xf>
    <xf numFmtId="0" fontId="6" fillId="19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 applyProtection="1">
      <alignment vertical="center"/>
      <protection locked="0"/>
    </xf>
    <xf numFmtId="4" fontId="9" fillId="0" borderId="32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 applyProtection="1">
      <alignment vertical="center"/>
      <protection locked="0"/>
    </xf>
    <xf numFmtId="4" fontId="10" fillId="0" borderId="32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19" borderId="27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29" fillId="19" borderId="28" xfId="0" applyFont="1" applyFill="1" applyBorder="1" applyAlignment="1" applyProtection="1">
      <alignment horizontal="center" vertical="center" wrapText="1"/>
      <protection locked="0"/>
    </xf>
    <xf numFmtId="0" fontId="6" fillId="19" borderId="2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74" fontId="30" fillId="0" borderId="22" xfId="0" applyNumberFormat="1" applyFont="1" applyBorder="1" applyAlignment="1">
      <alignment/>
    </xf>
    <xf numFmtId="0" fontId="4" fillId="0" borderId="0" xfId="0" applyBorder="1" applyAlignment="1">
      <alignment/>
    </xf>
    <xf numFmtId="174" fontId="30" fillId="0" borderId="2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2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4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75" fontId="33" fillId="0" borderId="36" xfId="0" applyNumberFormat="1" applyFont="1" applyBorder="1" applyAlignment="1" applyProtection="1">
      <alignment vertical="center"/>
      <protection/>
    </xf>
    <xf numFmtId="4" fontId="33" fillId="4" borderId="36" xfId="0" applyNumberFormat="1" applyFont="1" applyFill="1" applyBorder="1" applyAlignment="1" applyProtection="1">
      <alignment vertical="center"/>
      <protection locked="0"/>
    </xf>
    <xf numFmtId="4" fontId="33" fillId="0" borderId="36" xfId="0" applyNumberFormat="1" applyFont="1" applyBorder="1" applyAlignment="1" applyProtection="1">
      <alignment vertical="center"/>
      <protection/>
    </xf>
    <xf numFmtId="0" fontId="33" fillId="0" borderId="13" xfId="0" applyFont="1" applyBorder="1" applyAlignment="1">
      <alignment vertical="center"/>
    </xf>
    <xf numFmtId="0" fontId="33" fillId="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175" fontId="4" fillId="4" borderId="36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5" fillId="0" borderId="32" xfId="0" applyNumberFormat="1" applyFont="1" applyBorder="1" applyAlignment="1">
      <alignment vertical="center"/>
    </xf>
    <xf numFmtId="174" fontId="5" fillId="0" borderId="33" xfId="0" applyNumberFormat="1" applyFont="1" applyBorder="1" applyAlignment="1">
      <alignment vertical="center"/>
    </xf>
    <xf numFmtId="0" fontId="4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7" fillId="19" borderId="18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4" fontId="7" fillId="19" borderId="18" xfId="0" applyNumberFormat="1" applyFont="1" applyFill="1" applyBorder="1" applyAlignment="1">
      <alignment vertical="center"/>
    </xf>
    <xf numFmtId="0" fontId="4" fillId="19" borderId="26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4</v>
      </c>
      <c r="BU1" s="15" t="s">
        <v>4</v>
      </c>
      <c r="BV1" s="15" t="s">
        <v>5</v>
      </c>
    </row>
    <row r="2" spans="44:72" ht="36.75" customHeight="1"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06" t="s">
        <v>14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21"/>
      <c r="AQ5" s="23"/>
      <c r="BE5" s="202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107" t="s">
        <v>17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21"/>
      <c r="AQ6" s="23"/>
      <c r="BE6" s="203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03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03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03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203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203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03"/>
      <c r="BS12" s="16" t="s">
        <v>18</v>
      </c>
    </row>
    <row r="13" spans="2:71" ht="14.2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203"/>
      <c r="BS13" s="16" t="s">
        <v>18</v>
      </c>
    </row>
    <row r="14" spans="2:71" ht="15">
      <c r="B14" s="20"/>
      <c r="C14" s="21"/>
      <c r="D14" s="21"/>
      <c r="E14" s="108" t="s">
        <v>36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203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03"/>
      <c r="BS15" s="16" t="s">
        <v>4</v>
      </c>
    </row>
    <row r="16" spans="2:71" ht="14.2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03"/>
      <c r="BS16" s="16" t="s">
        <v>4</v>
      </c>
    </row>
    <row r="17" spans="2:71" ht="18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203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03"/>
      <c r="BS18" s="16" t="s">
        <v>6</v>
      </c>
    </row>
    <row r="19" spans="2:71" ht="14.2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03"/>
      <c r="BS19" s="16" t="s">
        <v>6</v>
      </c>
    </row>
    <row r="20" spans="2:71" ht="48.75" customHeight="1">
      <c r="B20" s="20"/>
      <c r="C20" s="21"/>
      <c r="D20" s="21"/>
      <c r="E20" s="109" t="s">
        <v>41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21"/>
      <c r="AP20" s="21"/>
      <c r="AQ20" s="23"/>
      <c r="BE20" s="203"/>
      <c r="BS20" s="16" t="s">
        <v>39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03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03"/>
    </row>
    <row r="23" spans="2:57" s="1" customFormat="1" ht="25.5" customHeight="1">
      <c r="B23" s="33"/>
      <c r="C23" s="34"/>
      <c r="D23" s="35" t="s">
        <v>42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10">
        <f>ROUND(AG51,2)</f>
        <v>0</v>
      </c>
      <c r="AL23" s="207"/>
      <c r="AM23" s="207"/>
      <c r="AN23" s="207"/>
      <c r="AO23" s="207"/>
      <c r="AP23" s="34"/>
      <c r="AQ23" s="37"/>
      <c r="BE23" s="20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0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08" t="s">
        <v>43</v>
      </c>
      <c r="M25" s="209"/>
      <c r="N25" s="209"/>
      <c r="O25" s="209"/>
      <c r="P25" s="34"/>
      <c r="Q25" s="34"/>
      <c r="R25" s="34"/>
      <c r="S25" s="34"/>
      <c r="T25" s="34"/>
      <c r="U25" s="34"/>
      <c r="V25" s="34"/>
      <c r="W25" s="208" t="s">
        <v>44</v>
      </c>
      <c r="X25" s="209"/>
      <c r="Y25" s="209"/>
      <c r="Z25" s="209"/>
      <c r="AA25" s="209"/>
      <c r="AB25" s="209"/>
      <c r="AC25" s="209"/>
      <c r="AD25" s="209"/>
      <c r="AE25" s="209"/>
      <c r="AF25" s="34"/>
      <c r="AG25" s="34"/>
      <c r="AH25" s="34"/>
      <c r="AI25" s="34"/>
      <c r="AJ25" s="34"/>
      <c r="AK25" s="208" t="s">
        <v>45</v>
      </c>
      <c r="AL25" s="209"/>
      <c r="AM25" s="209"/>
      <c r="AN25" s="209"/>
      <c r="AO25" s="209"/>
      <c r="AP25" s="34"/>
      <c r="AQ25" s="37"/>
      <c r="BE25" s="204"/>
    </row>
    <row r="26" spans="2:57" s="2" customFormat="1" ht="14.25" customHeight="1" hidden="1">
      <c r="B26" s="39"/>
      <c r="C26" s="40"/>
      <c r="D26" s="41" t="s">
        <v>46</v>
      </c>
      <c r="E26" s="40"/>
      <c r="F26" s="41" t="s">
        <v>47</v>
      </c>
      <c r="G26" s="40"/>
      <c r="H26" s="40"/>
      <c r="I26" s="40"/>
      <c r="J26" s="40"/>
      <c r="K26" s="40"/>
      <c r="L26" s="210">
        <v>0.21</v>
      </c>
      <c r="M26" s="211"/>
      <c r="N26" s="211"/>
      <c r="O26" s="211"/>
      <c r="P26" s="40"/>
      <c r="Q26" s="40"/>
      <c r="R26" s="40"/>
      <c r="S26" s="40"/>
      <c r="T26" s="40"/>
      <c r="U26" s="40"/>
      <c r="V26" s="40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40"/>
      <c r="AG26" s="40"/>
      <c r="AH26" s="40"/>
      <c r="AI26" s="40"/>
      <c r="AJ26" s="40"/>
      <c r="AK26" s="212">
        <f>ROUND(AV51,2)</f>
        <v>0</v>
      </c>
      <c r="AL26" s="211"/>
      <c r="AM26" s="211"/>
      <c r="AN26" s="211"/>
      <c r="AO26" s="211"/>
      <c r="AP26" s="40"/>
      <c r="AQ26" s="42"/>
      <c r="BE26" s="205"/>
    </row>
    <row r="27" spans="2:57" s="2" customFormat="1" ht="14.25" customHeight="1" hidden="1">
      <c r="B27" s="39"/>
      <c r="C27" s="40"/>
      <c r="D27" s="40"/>
      <c r="E27" s="40"/>
      <c r="F27" s="41" t="s">
        <v>48</v>
      </c>
      <c r="G27" s="40"/>
      <c r="H27" s="40"/>
      <c r="I27" s="40"/>
      <c r="J27" s="40"/>
      <c r="K27" s="40"/>
      <c r="L27" s="210">
        <v>0.15</v>
      </c>
      <c r="M27" s="211"/>
      <c r="N27" s="211"/>
      <c r="O27" s="211"/>
      <c r="P27" s="40"/>
      <c r="Q27" s="40"/>
      <c r="R27" s="40"/>
      <c r="S27" s="40"/>
      <c r="T27" s="40"/>
      <c r="U27" s="40"/>
      <c r="V27" s="40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40"/>
      <c r="AG27" s="40"/>
      <c r="AH27" s="40"/>
      <c r="AI27" s="40"/>
      <c r="AJ27" s="40"/>
      <c r="AK27" s="212">
        <f>ROUND(AW51,2)</f>
        <v>0</v>
      </c>
      <c r="AL27" s="211"/>
      <c r="AM27" s="211"/>
      <c r="AN27" s="211"/>
      <c r="AO27" s="211"/>
      <c r="AP27" s="40"/>
      <c r="AQ27" s="42"/>
      <c r="BE27" s="205"/>
    </row>
    <row r="28" spans="2:57" s="2" customFormat="1" ht="14.25" customHeight="1">
      <c r="B28" s="39"/>
      <c r="C28" s="40"/>
      <c r="D28" s="41" t="s">
        <v>46</v>
      </c>
      <c r="E28" s="40"/>
      <c r="F28" s="41" t="s">
        <v>49</v>
      </c>
      <c r="G28" s="40"/>
      <c r="H28" s="40"/>
      <c r="I28" s="40"/>
      <c r="J28" s="40"/>
      <c r="K28" s="40"/>
      <c r="L28" s="210">
        <v>0.21</v>
      </c>
      <c r="M28" s="211"/>
      <c r="N28" s="211"/>
      <c r="O28" s="211"/>
      <c r="P28" s="40"/>
      <c r="Q28" s="40"/>
      <c r="R28" s="40"/>
      <c r="S28" s="40"/>
      <c r="T28" s="40"/>
      <c r="U28" s="40"/>
      <c r="V28" s="40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40"/>
      <c r="AG28" s="40"/>
      <c r="AH28" s="40"/>
      <c r="AI28" s="40"/>
      <c r="AJ28" s="40"/>
      <c r="AK28" s="212">
        <v>0</v>
      </c>
      <c r="AL28" s="211"/>
      <c r="AM28" s="211"/>
      <c r="AN28" s="211"/>
      <c r="AO28" s="211"/>
      <c r="AP28" s="40"/>
      <c r="AQ28" s="42"/>
      <c r="BE28" s="205"/>
    </row>
    <row r="29" spans="2:57" s="2" customFormat="1" ht="14.25" customHeight="1">
      <c r="B29" s="39"/>
      <c r="C29" s="40"/>
      <c r="D29" s="40"/>
      <c r="E29" s="40"/>
      <c r="F29" s="41" t="s">
        <v>50</v>
      </c>
      <c r="G29" s="40"/>
      <c r="H29" s="40"/>
      <c r="I29" s="40"/>
      <c r="J29" s="40"/>
      <c r="K29" s="40"/>
      <c r="L29" s="210">
        <v>0.15</v>
      </c>
      <c r="M29" s="211"/>
      <c r="N29" s="211"/>
      <c r="O29" s="211"/>
      <c r="P29" s="40"/>
      <c r="Q29" s="40"/>
      <c r="R29" s="40"/>
      <c r="S29" s="40"/>
      <c r="T29" s="40"/>
      <c r="U29" s="40"/>
      <c r="V29" s="40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40"/>
      <c r="AG29" s="40"/>
      <c r="AH29" s="40"/>
      <c r="AI29" s="40"/>
      <c r="AJ29" s="40"/>
      <c r="AK29" s="212">
        <v>0</v>
      </c>
      <c r="AL29" s="211"/>
      <c r="AM29" s="211"/>
      <c r="AN29" s="211"/>
      <c r="AO29" s="211"/>
      <c r="AP29" s="40"/>
      <c r="AQ29" s="42"/>
      <c r="BE29" s="205"/>
    </row>
    <row r="30" spans="2:57" s="2" customFormat="1" ht="14.25" customHeight="1" hidden="1">
      <c r="B30" s="39"/>
      <c r="C30" s="40"/>
      <c r="D30" s="40"/>
      <c r="E30" s="40"/>
      <c r="F30" s="41" t="s">
        <v>51</v>
      </c>
      <c r="G30" s="40"/>
      <c r="H30" s="40"/>
      <c r="I30" s="40"/>
      <c r="J30" s="40"/>
      <c r="K30" s="40"/>
      <c r="L30" s="210">
        <v>0</v>
      </c>
      <c r="M30" s="211"/>
      <c r="N30" s="211"/>
      <c r="O30" s="211"/>
      <c r="P30" s="40"/>
      <c r="Q30" s="40"/>
      <c r="R30" s="40"/>
      <c r="S30" s="40"/>
      <c r="T30" s="40"/>
      <c r="U30" s="40"/>
      <c r="V30" s="40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40"/>
      <c r="AG30" s="40"/>
      <c r="AH30" s="40"/>
      <c r="AI30" s="40"/>
      <c r="AJ30" s="40"/>
      <c r="AK30" s="212">
        <v>0</v>
      </c>
      <c r="AL30" s="211"/>
      <c r="AM30" s="211"/>
      <c r="AN30" s="211"/>
      <c r="AO30" s="211"/>
      <c r="AP30" s="40"/>
      <c r="AQ30" s="42"/>
      <c r="BE30" s="205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04"/>
    </row>
    <row r="32" spans="2:57" s="1" customFormat="1" ht="25.5" customHeight="1">
      <c r="B32" s="33"/>
      <c r="C32" s="43"/>
      <c r="D32" s="44" t="s">
        <v>52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53</v>
      </c>
      <c r="U32" s="45"/>
      <c r="V32" s="45"/>
      <c r="W32" s="45"/>
      <c r="X32" s="213" t="s">
        <v>54</v>
      </c>
      <c r="Y32" s="214"/>
      <c r="Z32" s="214"/>
      <c r="AA32" s="214"/>
      <c r="AB32" s="214"/>
      <c r="AC32" s="45"/>
      <c r="AD32" s="45"/>
      <c r="AE32" s="45"/>
      <c r="AF32" s="45"/>
      <c r="AG32" s="45"/>
      <c r="AH32" s="45"/>
      <c r="AI32" s="45"/>
      <c r="AJ32" s="45"/>
      <c r="AK32" s="215">
        <f>SUM(AK23:AK30)</f>
        <v>0</v>
      </c>
      <c r="AL32" s="214"/>
      <c r="AM32" s="214"/>
      <c r="AN32" s="214"/>
      <c r="AO32" s="216"/>
      <c r="AP32" s="43"/>
      <c r="AQ32" s="48"/>
      <c r="BE32" s="20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55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13</v>
      </c>
      <c r="L41" s="3" t="str">
        <f>K5</f>
        <v>VK/002/2018</v>
      </c>
      <c r="AR41" s="55"/>
    </row>
    <row r="42" spans="2:44" s="4" customFormat="1" ht="36.75" customHeight="1">
      <c r="B42" s="57"/>
      <c r="C42" s="58" t="s">
        <v>16</v>
      </c>
      <c r="L42" s="217" t="str">
        <f>K6</f>
        <v>Technické zhodnocení chodníku na ulici 8.května mezi ulicemi Jeremenkova a Bachmačská (zadní vchody č.o.58,60,62,64,66)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23</v>
      </c>
      <c r="L44" s="59" t="str">
        <f>IF(K8="","",K8)</f>
        <v>8.května</v>
      </c>
      <c r="AI44" s="56" t="s">
        <v>25</v>
      </c>
      <c r="AM44" s="219" t="str">
        <f>IF(AN8="","",AN8)</f>
        <v>09.05.2018</v>
      </c>
      <c r="AN44" s="20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29</v>
      </c>
      <c r="L46" s="3" t="str">
        <f>IF(E11="","",E11)</f>
        <v>Město Šumperk, nám.Míru 1, 787 01 Šumperk</v>
      </c>
      <c r="AI46" s="56" t="s">
        <v>37</v>
      </c>
      <c r="AM46" s="220" t="str">
        <f>IF(E17="","",E17)</f>
        <v> </v>
      </c>
      <c r="AN46" s="204"/>
      <c r="AO46" s="204"/>
      <c r="AP46" s="204"/>
      <c r="AR46" s="33"/>
      <c r="AS46" s="221" t="s">
        <v>56</v>
      </c>
      <c r="AT46" s="22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35</v>
      </c>
      <c r="L47" s="3">
        <f>IF(E14="Vyplň údaj","",E14)</f>
      </c>
      <c r="AR47" s="33"/>
      <c r="AS47" s="223"/>
      <c r="AT47" s="209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223"/>
      <c r="AT48" s="209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224" t="s">
        <v>57</v>
      </c>
      <c r="D49" s="214"/>
      <c r="E49" s="214"/>
      <c r="F49" s="214"/>
      <c r="G49" s="214"/>
      <c r="H49" s="45"/>
      <c r="I49" s="225" t="s">
        <v>58</v>
      </c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26" t="s">
        <v>59</v>
      </c>
      <c r="AH49" s="214"/>
      <c r="AI49" s="214"/>
      <c r="AJ49" s="214"/>
      <c r="AK49" s="214"/>
      <c r="AL49" s="214"/>
      <c r="AM49" s="214"/>
      <c r="AN49" s="225" t="s">
        <v>60</v>
      </c>
      <c r="AO49" s="214"/>
      <c r="AP49" s="214"/>
      <c r="AQ49" s="65" t="s">
        <v>61</v>
      </c>
      <c r="AR49" s="33"/>
      <c r="AS49" s="66" t="s">
        <v>62</v>
      </c>
      <c r="AT49" s="67" t="s">
        <v>63</v>
      </c>
      <c r="AU49" s="67" t="s">
        <v>64</v>
      </c>
      <c r="AV49" s="67" t="s">
        <v>65</v>
      </c>
      <c r="AW49" s="67" t="s">
        <v>66</v>
      </c>
      <c r="AX49" s="67" t="s">
        <v>67</v>
      </c>
      <c r="AY49" s="67" t="s">
        <v>68</v>
      </c>
      <c r="AZ49" s="67" t="s">
        <v>69</v>
      </c>
      <c r="BA49" s="67" t="s">
        <v>70</v>
      </c>
      <c r="BB49" s="67" t="s">
        <v>71</v>
      </c>
      <c r="BC49" s="67" t="s">
        <v>72</v>
      </c>
      <c r="BD49" s="68" t="s">
        <v>73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74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30">
        <f>ROUND(AG52,2)</f>
        <v>0</v>
      </c>
      <c r="AH51" s="230"/>
      <c r="AI51" s="230"/>
      <c r="AJ51" s="230"/>
      <c r="AK51" s="230"/>
      <c r="AL51" s="230"/>
      <c r="AM51" s="230"/>
      <c r="AN51" s="231">
        <f>SUM(AG51,AT51)</f>
        <v>0</v>
      </c>
      <c r="AO51" s="231"/>
      <c r="AP51" s="231"/>
      <c r="AQ51" s="72" t="s">
        <v>20</v>
      </c>
      <c r="AR51" s="57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8" t="s">
        <v>75</v>
      </c>
      <c r="BT51" s="5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2:90" s="5" customFormat="1" ht="27" customHeight="1">
      <c r="B52" s="77"/>
      <c r="C52" s="78"/>
      <c r="D52" s="229" t="s">
        <v>14</v>
      </c>
      <c r="E52" s="228"/>
      <c r="F52" s="228"/>
      <c r="G52" s="228"/>
      <c r="H52" s="228"/>
      <c r="I52" s="79"/>
      <c r="J52" s="229" t="s">
        <v>17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7">
        <f>'VK-002-2018 - Technické z...'!J25</f>
        <v>0</v>
      </c>
      <c r="AH52" s="228"/>
      <c r="AI52" s="228"/>
      <c r="AJ52" s="228"/>
      <c r="AK52" s="228"/>
      <c r="AL52" s="228"/>
      <c r="AM52" s="228"/>
      <c r="AN52" s="227">
        <f>SUM(AG52,AT52)</f>
        <v>0</v>
      </c>
      <c r="AO52" s="228"/>
      <c r="AP52" s="228"/>
      <c r="AQ52" s="80" t="s">
        <v>79</v>
      </c>
      <c r="AR52" s="77"/>
      <c r="AS52" s="81">
        <v>0</v>
      </c>
      <c r="AT52" s="82">
        <f>ROUND(SUM(AV52:AW52),2)</f>
        <v>0</v>
      </c>
      <c r="AU52" s="83">
        <f>'VK-002-2018 - Technické z...'!P79</f>
        <v>0</v>
      </c>
      <c r="AV52" s="82">
        <f>'VK-002-2018 - Technické z...'!J28</f>
        <v>0</v>
      </c>
      <c r="AW52" s="82">
        <f>'VK-002-2018 - Technické z...'!J29</f>
        <v>0</v>
      </c>
      <c r="AX52" s="82">
        <f>'VK-002-2018 - Technické z...'!J30</f>
        <v>0</v>
      </c>
      <c r="AY52" s="82">
        <f>'VK-002-2018 - Technické z...'!J31</f>
        <v>0</v>
      </c>
      <c r="AZ52" s="82">
        <f>'VK-002-2018 - Technické z...'!F28</f>
        <v>0</v>
      </c>
      <c r="BA52" s="82">
        <f>'VK-002-2018 - Technické z...'!F29</f>
        <v>0</v>
      </c>
      <c r="BB52" s="82">
        <f>'VK-002-2018 - Technické z...'!F30</f>
        <v>0</v>
      </c>
      <c r="BC52" s="82">
        <f>'VK-002-2018 - Technické z...'!F31</f>
        <v>0</v>
      </c>
      <c r="BD52" s="84">
        <f>'VK-002-2018 - Technické z...'!F32</f>
        <v>0</v>
      </c>
      <c r="BT52" s="85" t="s">
        <v>22</v>
      </c>
      <c r="BU52" s="85" t="s">
        <v>80</v>
      </c>
      <c r="BV52" s="85" t="s">
        <v>77</v>
      </c>
      <c r="BW52" s="85" t="s">
        <v>5</v>
      </c>
      <c r="BX52" s="85" t="s">
        <v>78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3"/>
      <c r="B1" s="13"/>
      <c r="C1" s="13"/>
      <c r="D1" s="14" t="s">
        <v>1</v>
      </c>
      <c r="E1" s="13"/>
      <c r="F1" s="13"/>
      <c r="G1" s="234"/>
      <c r="H1" s="234"/>
      <c r="I1" s="87"/>
      <c r="J1" s="13"/>
      <c r="K1" s="14" t="s">
        <v>81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2:46" ht="36.75" customHeight="1"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82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9"/>
      <c r="J4" s="21"/>
      <c r="K4" s="23"/>
      <c r="M4" s="24" t="s">
        <v>10</v>
      </c>
      <c r="AT4" s="16" t="s">
        <v>39</v>
      </c>
    </row>
    <row r="5" spans="2:11" ht="6.75" customHeight="1">
      <c r="B5" s="20"/>
      <c r="C5" s="21"/>
      <c r="D5" s="21"/>
      <c r="E5" s="21"/>
      <c r="F5" s="21"/>
      <c r="G5" s="21"/>
      <c r="H5" s="21"/>
      <c r="I5" s="89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90"/>
      <c r="J6" s="34"/>
      <c r="K6" s="37"/>
    </row>
    <row r="7" spans="2:11" s="1" customFormat="1" ht="36.75" customHeight="1">
      <c r="B7" s="33"/>
      <c r="C7" s="34"/>
      <c r="D7" s="34"/>
      <c r="E7" s="232" t="s">
        <v>17</v>
      </c>
      <c r="F7" s="209"/>
      <c r="G7" s="209"/>
      <c r="H7" s="209"/>
      <c r="I7" s="90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90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1" t="s">
        <v>21</v>
      </c>
      <c r="J9" s="27" t="s">
        <v>20</v>
      </c>
      <c r="K9" s="37"/>
    </row>
    <row r="10" spans="2:11" s="1" customFormat="1" ht="14.2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1" t="s">
        <v>25</v>
      </c>
      <c r="J10" s="92" t="str">
        <f>'Rekapitulace stavby'!AN8</f>
        <v>09.05.2018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90"/>
      <c r="J11" s="34"/>
      <c r="K11" s="37"/>
    </row>
    <row r="12" spans="2:11" s="1" customFormat="1" ht="14.25" customHeight="1">
      <c r="B12" s="33"/>
      <c r="C12" s="34"/>
      <c r="D12" s="29" t="s">
        <v>29</v>
      </c>
      <c r="E12" s="34"/>
      <c r="F12" s="34"/>
      <c r="G12" s="34"/>
      <c r="H12" s="34"/>
      <c r="I12" s="91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1" t="s">
        <v>33</v>
      </c>
      <c r="J13" s="27" t="s">
        <v>34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90"/>
      <c r="J14" s="34"/>
      <c r="K14" s="37"/>
    </row>
    <row r="15" spans="2:11" s="1" customFormat="1" ht="14.25" customHeight="1">
      <c r="B15" s="33"/>
      <c r="C15" s="34"/>
      <c r="D15" s="29" t="s">
        <v>35</v>
      </c>
      <c r="E15" s="34"/>
      <c r="F15" s="34"/>
      <c r="G15" s="34"/>
      <c r="H15" s="34"/>
      <c r="I15" s="91" t="s">
        <v>30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1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90"/>
      <c r="J17" s="34"/>
      <c r="K17" s="37"/>
    </row>
    <row r="18" spans="2:11" s="1" customFormat="1" ht="14.25" customHeight="1">
      <c r="B18" s="33"/>
      <c r="C18" s="34"/>
      <c r="D18" s="29" t="s">
        <v>37</v>
      </c>
      <c r="E18" s="34"/>
      <c r="F18" s="34"/>
      <c r="G18" s="34"/>
      <c r="H18" s="34"/>
      <c r="I18" s="91" t="s">
        <v>30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1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90"/>
      <c r="J20" s="34"/>
      <c r="K20" s="37"/>
    </row>
    <row r="21" spans="2:11" s="1" customFormat="1" ht="14.25" customHeight="1">
      <c r="B21" s="33"/>
      <c r="C21" s="34"/>
      <c r="D21" s="29" t="s">
        <v>40</v>
      </c>
      <c r="E21" s="34"/>
      <c r="F21" s="34"/>
      <c r="G21" s="34"/>
      <c r="H21" s="34"/>
      <c r="I21" s="90"/>
      <c r="J21" s="34"/>
      <c r="K21" s="37"/>
    </row>
    <row r="22" spans="2:11" s="6" customFormat="1" ht="48.75" customHeight="1">
      <c r="B22" s="93"/>
      <c r="C22" s="94"/>
      <c r="D22" s="94"/>
      <c r="E22" s="109" t="s">
        <v>41</v>
      </c>
      <c r="F22" s="233"/>
      <c r="G22" s="233"/>
      <c r="H22" s="233"/>
      <c r="I22" s="95"/>
      <c r="J22" s="94"/>
      <c r="K22" s="96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90"/>
      <c r="J23" s="34"/>
      <c r="K23" s="37"/>
    </row>
    <row r="24" spans="2:11" s="1" customFormat="1" ht="6.75" customHeight="1">
      <c r="B24" s="33"/>
      <c r="C24" s="34"/>
      <c r="D24" s="61"/>
      <c r="E24" s="61"/>
      <c r="F24" s="61"/>
      <c r="G24" s="61"/>
      <c r="H24" s="61"/>
      <c r="I24" s="97"/>
      <c r="J24" s="61"/>
      <c r="K24" s="98"/>
    </row>
    <row r="25" spans="2:11" s="1" customFormat="1" ht="24.75" customHeight="1">
      <c r="B25" s="33"/>
      <c r="C25" s="34"/>
      <c r="D25" s="99" t="s">
        <v>42</v>
      </c>
      <c r="E25" s="34"/>
      <c r="F25" s="34"/>
      <c r="G25" s="34"/>
      <c r="H25" s="34"/>
      <c r="I25" s="90"/>
      <c r="J25" s="100">
        <f>ROUND(J79,2)</f>
        <v>0</v>
      </c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7"/>
      <c r="J26" s="61"/>
      <c r="K26" s="98"/>
    </row>
    <row r="27" spans="2:11" s="1" customFormat="1" ht="14.25" customHeight="1">
      <c r="B27" s="33"/>
      <c r="C27" s="34"/>
      <c r="D27" s="34"/>
      <c r="E27" s="34"/>
      <c r="F27" s="38" t="s">
        <v>44</v>
      </c>
      <c r="G27" s="34"/>
      <c r="H27" s="34"/>
      <c r="I27" s="101" t="s">
        <v>43</v>
      </c>
      <c r="J27" s="38" t="s">
        <v>45</v>
      </c>
      <c r="K27" s="37"/>
    </row>
    <row r="28" spans="2:11" s="1" customFormat="1" ht="14.25" customHeight="1" hidden="1">
      <c r="B28" s="33"/>
      <c r="C28" s="34"/>
      <c r="D28" s="41" t="s">
        <v>46</v>
      </c>
      <c r="E28" s="41" t="s">
        <v>47</v>
      </c>
      <c r="F28" s="102">
        <f>ROUND(SUM(BE79:BE126),2)</f>
        <v>0</v>
      </c>
      <c r="G28" s="34"/>
      <c r="H28" s="34"/>
      <c r="I28" s="103">
        <v>0.21</v>
      </c>
      <c r="J28" s="102">
        <f>ROUND(ROUND((SUM(BE79:BE126)),2)*I28,2)</f>
        <v>0</v>
      </c>
      <c r="K28" s="37"/>
    </row>
    <row r="29" spans="2:11" s="1" customFormat="1" ht="14.25" customHeight="1" hidden="1">
      <c r="B29" s="33"/>
      <c r="C29" s="34"/>
      <c r="D29" s="34"/>
      <c r="E29" s="41" t="s">
        <v>48</v>
      </c>
      <c r="F29" s="102">
        <f>ROUND(SUM(BF79:BF126),2)</f>
        <v>0</v>
      </c>
      <c r="G29" s="34"/>
      <c r="H29" s="34"/>
      <c r="I29" s="103">
        <v>0.15</v>
      </c>
      <c r="J29" s="102">
        <f>ROUND(ROUND((SUM(BF79:BF126)),2)*I29,2)</f>
        <v>0</v>
      </c>
      <c r="K29" s="37"/>
    </row>
    <row r="30" spans="2:11" s="1" customFormat="1" ht="14.25" customHeight="1">
      <c r="B30" s="33"/>
      <c r="C30" s="34"/>
      <c r="D30" s="41" t="s">
        <v>46</v>
      </c>
      <c r="E30" s="41" t="s">
        <v>49</v>
      </c>
      <c r="F30" s="102">
        <f>ROUND(SUM(BG79:BG126),2)</f>
        <v>0</v>
      </c>
      <c r="G30" s="34"/>
      <c r="H30" s="34"/>
      <c r="I30" s="103">
        <v>0.21</v>
      </c>
      <c r="J30" s="102">
        <v>0</v>
      </c>
      <c r="K30" s="37"/>
    </row>
    <row r="31" spans="2:11" s="1" customFormat="1" ht="14.25" customHeight="1">
      <c r="B31" s="33"/>
      <c r="C31" s="34"/>
      <c r="D31" s="34"/>
      <c r="E31" s="41" t="s">
        <v>50</v>
      </c>
      <c r="F31" s="102">
        <f>ROUND(SUM(BH79:BH126),2)</f>
        <v>0</v>
      </c>
      <c r="G31" s="34"/>
      <c r="H31" s="34"/>
      <c r="I31" s="103">
        <v>0.15</v>
      </c>
      <c r="J31" s="102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51</v>
      </c>
      <c r="F32" s="102">
        <f>ROUND(SUM(BI79:BI126),2)</f>
        <v>0</v>
      </c>
      <c r="G32" s="34"/>
      <c r="H32" s="34"/>
      <c r="I32" s="103">
        <v>0</v>
      </c>
      <c r="J32" s="102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90"/>
      <c r="J33" s="34"/>
      <c r="K33" s="37"/>
    </row>
    <row r="34" spans="2:11" s="1" customFormat="1" ht="24.75" customHeight="1">
      <c r="B34" s="33"/>
      <c r="C34" s="43"/>
      <c r="D34" s="44" t="s">
        <v>52</v>
      </c>
      <c r="E34" s="45"/>
      <c r="F34" s="45"/>
      <c r="G34" s="104" t="s">
        <v>53</v>
      </c>
      <c r="H34" s="46" t="s">
        <v>54</v>
      </c>
      <c r="I34" s="105"/>
      <c r="J34" s="47">
        <f>SUM(J25:J32)</f>
        <v>0</v>
      </c>
      <c r="K34" s="106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1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2"/>
      <c r="J39" s="53"/>
      <c r="K39" s="113"/>
    </row>
    <row r="40" spans="2:11" s="1" customFormat="1" ht="36.75" customHeight="1">
      <c r="B40" s="33"/>
      <c r="C40" s="22" t="s">
        <v>84</v>
      </c>
      <c r="D40" s="34"/>
      <c r="E40" s="34"/>
      <c r="F40" s="34"/>
      <c r="G40" s="34"/>
      <c r="H40" s="34"/>
      <c r="I40" s="90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90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23.25" customHeight="1">
      <c r="B43" s="33"/>
      <c r="C43" s="34"/>
      <c r="D43" s="34"/>
      <c r="E43" s="232" t="str">
        <f>E7</f>
        <v>Technické zhodnocení chodníku na ulici 8.května mezi ulicemi Jeremenkova a Bachmačská (zadní vchody č.o.58,60,62,64,66)</v>
      </c>
      <c r="F43" s="209"/>
      <c r="G43" s="209"/>
      <c r="H43" s="209"/>
      <c r="I43" s="90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90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8.května</v>
      </c>
      <c r="G45" s="34"/>
      <c r="H45" s="34"/>
      <c r="I45" s="91" t="s">
        <v>25</v>
      </c>
      <c r="J45" s="92" t="str">
        <f>IF(J10="","",J10)</f>
        <v>09.05.2018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90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Město Šumperk, nám.Míru 1, 787 01 Šumperk</v>
      </c>
      <c r="G47" s="34"/>
      <c r="H47" s="34"/>
      <c r="I47" s="91" t="s">
        <v>37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35</v>
      </c>
      <c r="D48" s="34"/>
      <c r="E48" s="34"/>
      <c r="F48" s="27">
        <f>IF(E16="","",E16)</f>
      </c>
      <c r="G48" s="34"/>
      <c r="H48" s="34"/>
      <c r="I48" s="90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90"/>
      <c r="J49" s="34"/>
      <c r="K49" s="37"/>
    </row>
    <row r="50" spans="2:11" s="1" customFormat="1" ht="29.25" customHeight="1">
      <c r="B50" s="33"/>
      <c r="C50" s="114" t="s">
        <v>85</v>
      </c>
      <c r="D50" s="43"/>
      <c r="E50" s="43"/>
      <c r="F50" s="43"/>
      <c r="G50" s="43"/>
      <c r="H50" s="43"/>
      <c r="I50" s="115"/>
      <c r="J50" s="116" t="s">
        <v>86</v>
      </c>
      <c r="K50" s="48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90"/>
      <c r="J51" s="34"/>
      <c r="K51" s="37"/>
    </row>
    <row r="52" spans="2:47" s="1" customFormat="1" ht="29.25" customHeight="1">
      <c r="B52" s="33"/>
      <c r="C52" s="117" t="s">
        <v>87</v>
      </c>
      <c r="D52" s="34"/>
      <c r="E52" s="34"/>
      <c r="F52" s="34"/>
      <c r="G52" s="34"/>
      <c r="H52" s="34"/>
      <c r="I52" s="90"/>
      <c r="J52" s="100">
        <f>J79</f>
        <v>0</v>
      </c>
      <c r="K52" s="37"/>
      <c r="AU52" s="16" t="s">
        <v>88</v>
      </c>
    </row>
    <row r="53" spans="2:11" s="7" customFormat="1" ht="24.75" customHeight="1">
      <c r="B53" s="118"/>
      <c r="C53" s="119"/>
      <c r="D53" s="120" t="s">
        <v>89</v>
      </c>
      <c r="E53" s="121"/>
      <c r="F53" s="121"/>
      <c r="G53" s="121"/>
      <c r="H53" s="121"/>
      <c r="I53" s="122"/>
      <c r="J53" s="123">
        <f>J80</f>
        <v>0</v>
      </c>
      <c r="K53" s="124"/>
    </row>
    <row r="54" spans="2:11" s="8" customFormat="1" ht="19.5" customHeight="1">
      <c r="B54" s="125"/>
      <c r="C54" s="126"/>
      <c r="D54" s="127" t="s">
        <v>90</v>
      </c>
      <c r="E54" s="128"/>
      <c r="F54" s="128"/>
      <c r="G54" s="128"/>
      <c r="H54" s="128"/>
      <c r="I54" s="129"/>
      <c r="J54" s="130">
        <f>J81</f>
        <v>0</v>
      </c>
      <c r="K54" s="131"/>
    </row>
    <row r="55" spans="2:11" s="8" customFormat="1" ht="19.5" customHeight="1">
      <c r="B55" s="125"/>
      <c r="C55" s="126"/>
      <c r="D55" s="127" t="s">
        <v>91</v>
      </c>
      <c r="E55" s="128"/>
      <c r="F55" s="128"/>
      <c r="G55" s="128"/>
      <c r="H55" s="128"/>
      <c r="I55" s="129"/>
      <c r="J55" s="130">
        <f>J94</f>
        <v>0</v>
      </c>
      <c r="K55" s="131"/>
    </row>
    <row r="56" spans="2:11" s="8" customFormat="1" ht="19.5" customHeight="1">
      <c r="B56" s="125"/>
      <c r="C56" s="126"/>
      <c r="D56" s="127" t="s">
        <v>92</v>
      </c>
      <c r="E56" s="128"/>
      <c r="F56" s="128"/>
      <c r="G56" s="128"/>
      <c r="H56" s="128"/>
      <c r="I56" s="129"/>
      <c r="J56" s="130">
        <f>J96</f>
        <v>0</v>
      </c>
      <c r="K56" s="131"/>
    </row>
    <row r="57" spans="2:11" s="8" customFormat="1" ht="19.5" customHeight="1">
      <c r="B57" s="125"/>
      <c r="C57" s="126"/>
      <c r="D57" s="127" t="s">
        <v>93</v>
      </c>
      <c r="E57" s="128"/>
      <c r="F57" s="128"/>
      <c r="G57" s="128"/>
      <c r="H57" s="128"/>
      <c r="I57" s="129"/>
      <c r="J57" s="130">
        <f>J104</f>
        <v>0</v>
      </c>
      <c r="K57" s="131"/>
    </row>
    <row r="58" spans="2:11" s="8" customFormat="1" ht="19.5" customHeight="1">
      <c r="B58" s="125"/>
      <c r="C58" s="126"/>
      <c r="D58" s="127" t="s">
        <v>94</v>
      </c>
      <c r="E58" s="128"/>
      <c r="F58" s="128"/>
      <c r="G58" s="128"/>
      <c r="H58" s="128"/>
      <c r="I58" s="129"/>
      <c r="J58" s="130">
        <f>J108</f>
        <v>0</v>
      </c>
      <c r="K58" s="131"/>
    </row>
    <row r="59" spans="2:11" s="8" customFormat="1" ht="19.5" customHeight="1">
      <c r="B59" s="125"/>
      <c r="C59" s="126"/>
      <c r="D59" s="127" t="s">
        <v>95</v>
      </c>
      <c r="E59" s="128"/>
      <c r="F59" s="128"/>
      <c r="G59" s="128"/>
      <c r="H59" s="128"/>
      <c r="I59" s="129"/>
      <c r="J59" s="130">
        <f>J122</f>
        <v>0</v>
      </c>
      <c r="K59" s="131"/>
    </row>
    <row r="60" spans="2:11" s="7" customFormat="1" ht="24.75" customHeight="1">
      <c r="B60" s="118"/>
      <c r="C60" s="119"/>
      <c r="D60" s="120" t="s">
        <v>96</v>
      </c>
      <c r="E60" s="121"/>
      <c r="F60" s="121"/>
      <c r="G60" s="121"/>
      <c r="H60" s="121"/>
      <c r="I60" s="122"/>
      <c r="J60" s="123">
        <f>J124</f>
        <v>0</v>
      </c>
      <c r="K60" s="124"/>
    </row>
    <row r="61" spans="2:11" s="8" customFormat="1" ht="19.5" customHeight="1">
      <c r="B61" s="125"/>
      <c r="C61" s="126"/>
      <c r="D61" s="127" t="s">
        <v>97</v>
      </c>
      <c r="E61" s="128"/>
      <c r="F61" s="128"/>
      <c r="G61" s="128"/>
      <c r="H61" s="128"/>
      <c r="I61" s="129"/>
      <c r="J61" s="130">
        <f>J125</f>
        <v>0</v>
      </c>
      <c r="K61" s="131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0"/>
      <c r="J62" s="34"/>
      <c r="K62" s="37"/>
    </row>
    <row r="63" spans="2:11" s="1" customFormat="1" ht="6.75" customHeight="1">
      <c r="B63" s="49"/>
      <c r="C63" s="50"/>
      <c r="D63" s="50"/>
      <c r="E63" s="50"/>
      <c r="F63" s="50"/>
      <c r="G63" s="50"/>
      <c r="H63" s="50"/>
      <c r="I63" s="111"/>
      <c r="J63" s="50"/>
      <c r="K63" s="51"/>
    </row>
    <row r="67" spans="2:12" s="1" customFormat="1" ht="6.75" customHeight="1">
      <c r="B67" s="52"/>
      <c r="C67" s="53"/>
      <c r="D67" s="53"/>
      <c r="E67" s="53"/>
      <c r="F67" s="53"/>
      <c r="G67" s="53"/>
      <c r="H67" s="53"/>
      <c r="I67" s="112"/>
      <c r="J67" s="53"/>
      <c r="K67" s="53"/>
      <c r="L67" s="33"/>
    </row>
    <row r="68" spans="2:12" s="1" customFormat="1" ht="36.75" customHeight="1">
      <c r="B68" s="33"/>
      <c r="C68" s="54" t="s">
        <v>98</v>
      </c>
      <c r="I68" s="132"/>
      <c r="L68" s="33"/>
    </row>
    <row r="69" spans="2:12" s="1" customFormat="1" ht="6.75" customHeight="1">
      <c r="B69" s="33"/>
      <c r="I69" s="132"/>
      <c r="L69" s="33"/>
    </row>
    <row r="70" spans="2:12" s="1" customFormat="1" ht="14.25" customHeight="1">
      <c r="B70" s="33"/>
      <c r="C70" s="56" t="s">
        <v>16</v>
      </c>
      <c r="I70" s="132"/>
      <c r="L70" s="33"/>
    </row>
    <row r="71" spans="2:12" s="1" customFormat="1" ht="23.25" customHeight="1">
      <c r="B71" s="33"/>
      <c r="E71" s="217" t="str">
        <f>E7</f>
        <v>Technické zhodnocení chodníku na ulici 8.května mezi ulicemi Jeremenkova a Bachmačská (zadní vchody č.o.58,60,62,64,66)</v>
      </c>
      <c r="F71" s="204"/>
      <c r="G71" s="204"/>
      <c r="H71" s="204"/>
      <c r="I71" s="132"/>
      <c r="L71" s="33"/>
    </row>
    <row r="72" spans="2:12" s="1" customFormat="1" ht="6.75" customHeight="1">
      <c r="B72" s="33"/>
      <c r="I72" s="132"/>
      <c r="L72" s="33"/>
    </row>
    <row r="73" spans="2:12" s="1" customFormat="1" ht="18" customHeight="1">
      <c r="B73" s="33"/>
      <c r="C73" s="56" t="s">
        <v>23</v>
      </c>
      <c r="F73" s="133" t="str">
        <f>F10</f>
        <v>8.května</v>
      </c>
      <c r="I73" s="134" t="s">
        <v>25</v>
      </c>
      <c r="J73" s="60" t="str">
        <f>IF(J10="","",J10)</f>
        <v>09.05.2018</v>
      </c>
      <c r="L73" s="33"/>
    </row>
    <row r="74" spans="2:12" s="1" customFormat="1" ht="6.75" customHeight="1">
      <c r="B74" s="33"/>
      <c r="I74" s="132"/>
      <c r="L74" s="33"/>
    </row>
    <row r="75" spans="2:12" s="1" customFormat="1" ht="15">
      <c r="B75" s="33"/>
      <c r="C75" s="56" t="s">
        <v>29</v>
      </c>
      <c r="F75" s="133" t="str">
        <f>E13</f>
        <v>Město Šumperk, nám.Míru 1, 787 01 Šumperk</v>
      </c>
      <c r="I75" s="134" t="s">
        <v>37</v>
      </c>
      <c r="J75" s="133" t="str">
        <f>E19</f>
        <v> </v>
      </c>
      <c r="L75" s="33"/>
    </row>
    <row r="76" spans="2:12" s="1" customFormat="1" ht="14.25" customHeight="1">
      <c r="B76" s="33"/>
      <c r="C76" s="56" t="s">
        <v>35</v>
      </c>
      <c r="F76" s="133">
        <f>IF(E16="","",E16)</f>
      </c>
      <c r="I76" s="132"/>
      <c r="L76" s="33"/>
    </row>
    <row r="77" spans="2:12" s="1" customFormat="1" ht="9.75" customHeight="1">
      <c r="B77" s="33"/>
      <c r="I77" s="132"/>
      <c r="L77" s="33"/>
    </row>
    <row r="78" spans="2:20" s="9" customFormat="1" ht="29.25" customHeight="1">
      <c r="B78" s="135"/>
      <c r="C78" s="136" t="s">
        <v>99</v>
      </c>
      <c r="D78" s="137" t="s">
        <v>61</v>
      </c>
      <c r="E78" s="137" t="s">
        <v>57</v>
      </c>
      <c r="F78" s="137" t="s">
        <v>100</v>
      </c>
      <c r="G78" s="137" t="s">
        <v>101</v>
      </c>
      <c r="H78" s="137" t="s">
        <v>102</v>
      </c>
      <c r="I78" s="138" t="s">
        <v>103</v>
      </c>
      <c r="J78" s="137" t="s">
        <v>86</v>
      </c>
      <c r="K78" s="139" t="s">
        <v>104</v>
      </c>
      <c r="L78" s="135"/>
      <c r="M78" s="66" t="s">
        <v>105</v>
      </c>
      <c r="N78" s="67" t="s">
        <v>46</v>
      </c>
      <c r="O78" s="67" t="s">
        <v>106</v>
      </c>
      <c r="P78" s="67" t="s">
        <v>107</v>
      </c>
      <c r="Q78" s="67" t="s">
        <v>108</v>
      </c>
      <c r="R78" s="67" t="s">
        <v>109</v>
      </c>
      <c r="S78" s="67" t="s">
        <v>110</v>
      </c>
      <c r="T78" s="68" t="s">
        <v>111</v>
      </c>
    </row>
    <row r="79" spans="2:63" s="1" customFormat="1" ht="29.25" customHeight="1">
      <c r="B79" s="33"/>
      <c r="C79" s="70" t="s">
        <v>87</v>
      </c>
      <c r="I79" s="132"/>
      <c r="J79" s="140">
        <f>BK79</f>
        <v>0</v>
      </c>
      <c r="L79" s="33"/>
      <c r="M79" s="69"/>
      <c r="N79" s="61"/>
      <c r="O79" s="61"/>
      <c r="P79" s="141">
        <f>P80+P124</f>
        <v>0</v>
      </c>
      <c r="Q79" s="61"/>
      <c r="R79" s="141">
        <f>R80+R124</f>
        <v>200.1620134</v>
      </c>
      <c r="S79" s="61"/>
      <c r="T79" s="143">
        <f>T80+T124</f>
        <v>136.71839999999997</v>
      </c>
      <c r="AT79" s="16" t="s">
        <v>75</v>
      </c>
      <c r="AU79" s="16" t="s">
        <v>88</v>
      </c>
      <c r="BK79" s="144">
        <f>BK80+BK124</f>
        <v>0</v>
      </c>
    </row>
    <row r="80" spans="2:63" s="10" customFormat="1" ht="36.75" customHeight="1">
      <c r="B80" s="145"/>
      <c r="D80" s="146" t="s">
        <v>75</v>
      </c>
      <c r="E80" s="147" t="s">
        <v>112</v>
      </c>
      <c r="F80" s="147" t="s">
        <v>113</v>
      </c>
      <c r="I80" s="148"/>
      <c r="J80" s="149">
        <f>BK80</f>
        <v>0</v>
      </c>
      <c r="L80" s="145"/>
      <c r="M80" s="150"/>
      <c r="N80" s="151"/>
      <c r="O80" s="151"/>
      <c r="P80" s="152">
        <f>P81+P94+P96+P104+P108+P122</f>
        <v>0</v>
      </c>
      <c r="Q80" s="151"/>
      <c r="R80" s="152">
        <f>R81+R94+R96+R104+R108+R122</f>
        <v>200.1620134</v>
      </c>
      <c r="S80" s="151"/>
      <c r="T80" s="153">
        <f>T81+T94+T96+T104+T108+T122</f>
        <v>136.71839999999997</v>
      </c>
      <c r="AR80" s="146" t="s">
        <v>22</v>
      </c>
      <c r="AT80" s="154" t="s">
        <v>75</v>
      </c>
      <c r="AU80" s="154" t="s">
        <v>76</v>
      </c>
      <c r="AY80" s="146" t="s">
        <v>114</v>
      </c>
      <c r="BK80" s="155">
        <f>BK81+BK94+BK96+BK104+BK108+BK122</f>
        <v>0</v>
      </c>
    </row>
    <row r="81" spans="2:63" s="10" customFormat="1" ht="19.5" customHeight="1">
      <c r="B81" s="145"/>
      <c r="D81" s="156" t="s">
        <v>75</v>
      </c>
      <c r="E81" s="157" t="s">
        <v>22</v>
      </c>
      <c r="F81" s="157" t="s">
        <v>115</v>
      </c>
      <c r="I81" s="148"/>
      <c r="J81" s="158">
        <f>BK81</f>
        <v>0</v>
      </c>
      <c r="L81" s="145"/>
      <c r="M81" s="150"/>
      <c r="N81" s="151"/>
      <c r="O81" s="151"/>
      <c r="P81" s="152">
        <f>SUM(P82:P93)</f>
        <v>0</v>
      </c>
      <c r="Q81" s="151"/>
      <c r="R81" s="152">
        <f>SUM(R82:R93)</f>
        <v>0.009353</v>
      </c>
      <c r="S81" s="151"/>
      <c r="T81" s="153">
        <f>SUM(T82:T93)</f>
        <v>136.71839999999997</v>
      </c>
      <c r="AR81" s="146" t="s">
        <v>22</v>
      </c>
      <c r="AT81" s="154" t="s">
        <v>75</v>
      </c>
      <c r="AU81" s="154" t="s">
        <v>22</v>
      </c>
      <c r="AY81" s="146" t="s">
        <v>114</v>
      </c>
      <c r="BK81" s="155">
        <f>SUM(BK82:BK93)</f>
        <v>0</v>
      </c>
    </row>
    <row r="82" spans="2:65" s="1" customFormat="1" ht="22.5" customHeight="1">
      <c r="B82" s="159"/>
      <c r="C82" s="160" t="s">
        <v>22</v>
      </c>
      <c r="D82" s="160" t="s">
        <v>116</v>
      </c>
      <c r="E82" s="161" t="s">
        <v>117</v>
      </c>
      <c r="F82" s="162" t="s">
        <v>118</v>
      </c>
      <c r="G82" s="163" t="s">
        <v>119</v>
      </c>
      <c r="H82" s="164">
        <v>191.16</v>
      </c>
      <c r="I82" s="165"/>
      <c r="J82" s="166">
        <f>ROUND(I82*H82,2)</f>
        <v>0</v>
      </c>
      <c r="K82" s="162" t="s">
        <v>120</v>
      </c>
      <c r="L82" s="33"/>
      <c r="M82" s="167" t="s">
        <v>20</v>
      </c>
      <c r="N82" s="168" t="s">
        <v>49</v>
      </c>
      <c r="O82" s="34"/>
      <c r="P82" s="169">
        <f>O82*H82</f>
        <v>0</v>
      </c>
      <c r="Q82" s="169">
        <v>0</v>
      </c>
      <c r="R82" s="169">
        <f>Q82*H82</f>
        <v>0</v>
      </c>
      <c r="S82" s="169">
        <v>0.255</v>
      </c>
      <c r="T82" s="170">
        <f>S82*H82</f>
        <v>48.7458</v>
      </c>
      <c r="AR82" s="16" t="s">
        <v>121</v>
      </c>
      <c r="AT82" s="16" t="s">
        <v>116</v>
      </c>
      <c r="AU82" s="16" t="s">
        <v>82</v>
      </c>
      <c r="AY82" s="16" t="s">
        <v>114</v>
      </c>
      <c r="BE82" s="171">
        <f>IF(N82="základní",J82,0)</f>
        <v>0</v>
      </c>
      <c r="BF82" s="171">
        <f>IF(N82="snížená",J82,0)</f>
        <v>0</v>
      </c>
      <c r="BG82" s="171">
        <f>IF(N82="zákl. přenesená",J82,0)</f>
        <v>0</v>
      </c>
      <c r="BH82" s="171">
        <f>IF(N82="sníž. přenesená",J82,0)</f>
        <v>0</v>
      </c>
      <c r="BI82" s="171">
        <f>IF(N82="nulová",J82,0)</f>
        <v>0</v>
      </c>
      <c r="BJ82" s="16" t="s">
        <v>121</v>
      </c>
      <c r="BK82" s="171">
        <f>ROUND(I82*H82,2)</f>
        <v>0</v>
      </c>
      <c r="BL82" s="16" t="s">
        <v>121</v>
      </c>
      <c r="BM82" s="16" t="s">
        <v>122</v>
      </c>
    </row>
    <row r="83" spans="2:51" s="11" customFormat="1" ht="22.5" customHeight="1">
      <c r="B83" s="172"/>
      <c r="D83" s="173" t="s">
        <v>123</v>
      </c>
      <c r="E83" s="174" t="s">
        <v>20</v>
      </c>
      <c r="F83" s="175" t="s">
        <v>124</v>
      </c>
      <c r="H83" s="176">
        <v>191.16</v>
      </c>
      <c r="I83" s="177"/>
      <c r="L83" s="172"/>
      <c r="M83" s="178"/>
      <c r="N83" s="179"/>
      <c r="O83" s="179"/>
      <c r="P83" s="179"/>
      <c r="Q83" s="179"/>
      <c r="R83" s="179"/>
      <c r="S83" s="179"/>
      <c r="T83" s="180"/>
      <c r="AT83" s="181" t="s">
        <v>123</v>
      </c>
      <c r="AU83" s="181" t="s">
        <v>82</v>
      </c>
      <c r="AV83" s="11" t="s">
        <v>82</v>
      </c>
      <c r="AW83" s="11" t="s">
        <v>39</v>
      </c>
      <c r="AX83" s="11" t="s">
        <v>22</v>
      </c>
      <c r="AY83" s="181" t="s">
        <v>114</v>
      </c>
    </row>
    <row r="84" spans="2:65" s="1" customFormat="1" ht="22.5" customHeight="1">
      <c r="B84" s="159"/>
      <c r="C84" s="160" t="s">
        <v>82</v>
      </c>
      <c r="D84" s="160" t="s">
        <v>116</v>
      </c>
      <c r="E84" s="161" t="s">
        <v>125</v>
      </c>
      <c r="F84" s="162" t="s">
        <v>126</v>
      </c>
      <c r="G84" s="163" t="s">
        <v>119</v>
      </c>
      <c r="H84" s="164">
        <v>191.16</v>
      </c>
      <c r="I84" s="165"/>
      <c r="J84" s="166">
        <f>ROUND(I84*H84,2)</f>
        <v>0</v>
      </c>
      <c r="K84" s="162" t="s">
        <v>120</v>
      </c>
      <c r="L84" s="33"/>
      <c r="M84" s="167" t="s">
        <v>20</v>
      </c>
      <c r="N84" s="168" t="s">
        <v>49</v>
      </c>
      <c r="O84" s="34"/>
      <c r="P84" s="169">
        <f>O84*H84</f>
        <v>0</v>
      </c>
      <c r="Q84" s="169">
        <v>0</v>
      </c>
      <c r="R84" s="169">
        <f>Q84*H84</f>
        <v>0</v>
      </c>
      <c r="S84" s="169">
        <v>0.235</v>
      </c>
      <c r="T84" s="170">
        <f>S84*H84</f>
        <v>44.922599999999996</v>
      </c>
      <c r="AR84" s="16" t="s">
        <v>121</v>
      </c>
      <c r="AT84" s="16" t="s">
        <v>116</v>
      </c>
      <c r="AU84" s="16" t="s">
        <v>82</v>
      </c>
      <c r="AY84" s="16" t="s">
        <v>114</v>
      </c>
      <c r="BE84" s="171">
        <f>IF(N84="základní",J84,0)</f>
        <v>0</v>
      </c>
      <c r="BF84" s="171">
        <f>IF(N84="snížená",J84,0)</f>
        <v>0</v>
      </c>
      <c r="BG84" s="171">
        <f>IF(N84="zákl. přenesená",J84,0)</f>
        <v>0</v>
      </c>
      <c r="BH84" s="171">
        <f>IF(N84="sníž. přenesená",J84,0)</f>
        <v>0</v>
      </c>
      <c r="BI84" s="171">
        <f>IF(N84="nulová",J84,0)</f>
        <v>0</v>
      </c>
      <c r="BJ84" s="16" t="s">
        <v>121</v>
      </c>
      <c r="BK84" s="171">
        <f>ROUND(I84*H84,2)</f>
        <v>0</v>
      </c>
      <c r="BL84" s="16" t="s">
        <v>121</v>
      </c>
      <c r="BM84" s="16" t="s">
        <v>127</v>
      </c>
    </row>
    <row r="85" spans="2:65" s="1" customFormat="1" ht="22.5" customHeight="1">
      <c r="B85" s="159"/>
      <c r="C85" s="160" t="s">
        <v>128</v>
      </c>
      <c r="D85" s="160" t="s">
        <v>116</v>
      </c>
      <c r="E85" s="161" t="s">
        <v>129</v>
      </c>
      <c r="F85" s="162" t="s">
        <v>130</v>
      </c>
      <c r="G85" s="163" t="s">
        <v>131</v>
      </c>
      <c r="H85" s="164">
        <v>210</v>
      </c>
      <c r="I85" s="165"/>
      <c r="J85" s="166">
        <f>ROUND(I85*H85,2)</f>
        <v>0</v>
      </c>
      <c r="K85" s="162" t="s">
        <v>120</v>
      </c>
      <c r="L85" s="33"/>
      <c r="M85" s="167" t="s">
        <v>20</v>
      </c>
      <c r="N85" s="168" t="s">
        <v>49</v>
      </c>
      <c r="O85" s="34"/>
      <c r="P85" s="169">
        <f>O85*H85</f>
        <v>0</v>
      </c>
      <c r="Q85" s="169">
        <v>0</v>
      </c>
      <c r="R85" s="169">
        <f>Q85*H85</f>
        <v>0</v>
      </c>
      <c r="S85" s="169">
        <v>0.205</v>
      </c>
      <c r="T85" s="170">
        <f>S85*H85</f>
        <v>43.05</v>
      </c>
      <c r="AR85" s="16" t="s">
        <v>121</v>
      </c>
      <c r="AT85" s="16" t="s">
        <v>116</v>
      </c>
      <c r="AU85" s="16" t="s">
        <v>82</v>
      </c>
      <c r="AY85" s="16" t="s">
        <v>114</v>
      </c>
      <c r="BE85" s="171">
        <f>IF(N85="základní",J85,0)</f>
        <v>0</v>
      </c>
      <c r="BF85" s="171">
        <f>IF(N85="snížená",J85,0)</f>
        <v>0</v>
      </c>
      <c r="BG85" s="171">
        <f>IF(N85="zákl. přenesená",J85,0)</f>
        <v>0</v>
      </c>
      <c r="BH85" s="171">
        <f>IF(N85="sníž. přenesená",J85,0)</f>
        <v>0</v>
      </c>
      <c r="BI85" s="171">
        <f>IF(N85="nulová",J85,0)</f>
        <v>0</v>
      </c>
      <c r="BJ85" s="16" t="s">
        <v>121</v>
      </c>
      <c r="BK85" s="171">
        <f>ROUND(I85*H85,2)</f>
        <v>0</v>
      </c>
      <c r="BL85" s="16" t="s">
        <v>121</v>
      </c>
      <c r="BM85" s="16" t="s">
        <v>132</v>
      </c>
    </row>
    <row r="86" spans="2:51" s="11" customFormat="1" ht="22.5" customHeight="1">
      <c r="B86" s="172"/>
      <c r="D86" s="173" t="s">
        <v>123</v>
      </c>
      <c r="E86" s="174" t="s">
        <v>20</v>
      </c>
      <c r="F86" s="175" t="s">
        <v>133</v>
      </c>
      <c r="H86" s="176">
        <v>210</v>
      </c>
      <c r="I86" s="177"/>
      <c r="L86" s="172"/>
      <c r="M86" s="178"/>
      <c r="N86" s="179"/>
      <c r="O86" s="179"/>
      <c r="P86" s="179"/>
      <c r="Q86" s="179"/>
      <c r="R86" s="179"/>
      <c r="S86" s="179"/>
      <c r="T86" s="180"/>
      <c r="AT86" s="181" t="s">
        <v>123</v>
      </c>
      <c r="AU86" s="181" t="s">
        <v>82</v>
      </c>
      <c r="AV86" s="11" t="s">
        <v>82</v>
      </c>
      <c r="AW86" s="11" t="s">
        <v>39</v>
      </c>
      <c r="AX86" s="11" t="s">
        <v>22</v>
      </c>
      <c r="AY86" s="181" t="s">
        <v>114</v>
      </c>
    </row>
    <row r="87" spans="2:65" s="1" customFormat="1" ht="22.5" customHeight="1">
      <c r="B87" s="159"/>
      <c r="C87" s="160" t="s">
        <v>121</v>
      </c>
      <c r="D87" s="160" t="s">
        <v>116</v>
      </c>
      <c r="E87" s="161" t="s">
        <v>134</v>
      </c>
      <c r="F87" s="162" t="s">
        <v>135</v>
      </c>
      <c r="G87" s="163" t="s">
        <v>136</v>
      </c>
      <c r="H87" s="164">
        <v>33.309</v>
      </c>
      <c r="I87" s="165"/>
      <c r="J87" s="166">
        <f>ROUND(I87*H87,2)</f>
        <v>0</v>
      </c>
      <c r="K87" s="162" t="s">
        <v>20</v>
      </c>
      <c r="L87" s="33"/>
      <c r="M87" s="167" t="s">
        <v>20</v>
      </c>
      <c r="N87" s="168" t="s">
        <v>49</v>
      </c>
      <c r="O87" s="34"/>
      <c r="P87" s="169">
        <f>O87*H87</f>
        <v>0</v>
      </c>
      <c r="Q87" s="169">
        <v>0</v>
      </c>
      <c r="R87" s="169">
        <f>Q87*H87</f>
        <v>0</v>
      </c>
      <c r="S87" s="169">
        <v>0</v>
      </c>
      <c r="T87" s="170">
        <f>S87*H87</f>
        <v>0</v>
      </c>
      <c r="AR87" s="16" t="s">
        <v>121</v>
      </c>
      <c r="AT87" s="16" t="s">
        <v>116</v>
      </c>
      <c r="AU87" s="16" t="s">
        <v>82</v>
      </c>
      <c r="AY87" s="16" t="s">
        <v>114</v>
      </c>
      <c r="BE87" s="171">
        <f>IF(N87="základní",J87,0)</f>
        <v>0</v>
      </c>
      <c r="BF87" s="171">
        <f>IF(N87="snížená",J87,0)</f>
        <v>0</v>
      </c>
      <c r="BG87" s="171">
        <f>IF(N87="zákl. přenesená",J87,0)</f>
        <v>0</v>
      </c>
      <c r="BH87" s="171">
        <f>IF(N87="sníž. přenesená",J87,0)</f>
        <v>0</v>
      </c>
      <c r="BI87" s="171">
        <f>IF(N87="nulová",J87,0)</f>
        <v>0</v>
      </c>
      <c r="BJ87" s="16" t="s">
        <v>121</v>
      </c>
      <c r="BK87" s="171">
        <f>ROUND(I87*H87,2)</f>
        <v>0</v>
      </c>
      <c r="BL87" s="16" t="s">
        <v>121</v>
      </c>
      <c r="BM87" s="16" t="s">
        <v>137</v>
      </c>
    </row>
    <row r="88" spans="2:51" s="11" customFormat="1" ht="22.5" customHeight="1">
      <c r="B88" s="172"/>
      <c r="D88" s="173" t="s">
        <v>123</v>
      </c>
      <c r="E88" s="174" t="s">
        <v>20</v>
      </c>
      <c r="F88" s="175" t="s">
        <v>138</v>
      </c>
      <c r="H88" s="176">
        <v>33.309</v>
      </c>
      <c r="I88" s="177"/>
      <c r="L88" s="172"/>
      <c r="M88" s="178"/>
      <c r="N88" s="179"/>
      <c r="O88" s="179"/>
      <c r="P88" s="179"/>
      <c r="Q88" s="179"/>
      <c r="R88" s="179"/>
      <c r="S88" s="179"/>
      <c r="T88" s="180"/>
      <c r="AT88" s="181" t="s">
        <v>123</v>
      </c>
      <c r="AU88" s="181" t="s">
        <v>82</v>
      </c>
      <c r="AV88" s="11" t="s">
        <v>82</v>
      </c>
      <c r="AW88" s="11" t="s">
        <v>39</v>
      </c>
      <c r="AX88" s="11" t="s">
        <v>22</v>
      </c>
      <c r="AY88" s="181" t="s">
        <v>114</v>
      </c>
    </row>
    <row r="89" spans="2:65" s="1" customFormat="1" ht="22.5" customHeight="1">
      <c r="B89" s="159"/>
      <c r="C89" s="160" t="s">
        <v>139</v>
      </c>
      <c r="D89" s="160" t="s">
        <v>116</v>
      </c>
      <c r="E89" s="161" t="s">
        <v>140</v>
      </c>
      <c r="F89" s="162" t="s">
        <v>141</v>
      </c>
      <c r="G89" s="163" t="s">
        <v>119</v>
      </c>
      <c r="H89" s="164">
        <v>187.05</v>
      </c>
      <c r="I89" s="165"/>
      <c r="J89" s="166">
        <f>ROUND(I89*H89,2)</f>
        <v>0</v>
      </c>
      <c r="K89" s="162" t="s">
        <v>120</v>
      </c>
      <c r="L89" s="33"/>
      <c r="M89" s="167" t="s">
        <v>20</v>
      </c>
      <c r="N89" s="168" t="s">
        <v>49</v>
      </c>
      <c r="O89" s="34"/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70">
        <f>S89*H89</f>
        <v>0</v>
      </c>
      <c r="AR89" s="16" t="s">
        <v>121</v>
      </c>
      <c r="AT89" s="16" t="s">
        <v>116</v>
      </c>
      <c r="AU89" s="16" t="s">
        <v>82</v>
      </c>
      <c r="AY89" s="16" t="s">
        <v>114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16" t="s">
        <v>121</v>
      </c>
      <c r="BK89" s="171">
        <f>ROUND(I89*H89,2)</f>
        <v>0</v>
      </c>
      <c r="BL89" s="16" t="s">
        <v>121</v>
      </c>
      <c r="BM89" s="16" t="s">
        <v>142</v>
      </c>
    </row>
    <row r="90" spans="2:51" s="11" customFormat="1" ht="22.5" customHeight="1">
      <c r="B90" s="172"/>
      <c r="D90" s="173" t="s">
        <v>123</v>
      </c>
      <c r="E90" s="174" t="s">
        <v>20</v>
      </c>
      <c r="F90" s="175" t="s">
        <v>143</v>
      </c>
      <c r="H90" s="176">
        <v>187.05</v>
      </c>
      <c r="I90" s="177"/>
      <c r="L90" s="172"/>
      <c r="M90" s="178"/>
      <c r="N90" s="179"/>
      <c r="O90" s="179"/>
      <c r="P90" s="179"/>
      <c r="Q90" s="179"/>
      <c r="R90" s="179"/>
      <c r="S90" s="179"/>
      <c r="T90" s="180"/>
      <c r="AT90" s="181" t="s">
        <v>123</v>
      </c>
      <c r="AU90" s="181" t="s">
        <v>82</v>
      </c>
      <c r="AV90" s="11" t="s">
        <v>82</v>
      </c>
      <c r="AW90" s="11" t="s">
        <v>39</v>
      </c>
      <c r="AX90" s="11" t="s">
        <v>22</v>
      </c>
      <c r="AY90" s="181" t="s">
        <v>114</v>
      </c>
    </row>
    <row r="91" spans="2:65" s="1" customFormat="1" ht="22.5" customHeight="1">
      <c r="B91" s="159"/>
      <c r="C91" s="160" t="s">
        <v>7</v>
      </c>
      <c r="D91" s="160" t="s">
        <v>116</v>
      </c>
      <c r="E91" s="161" t="s">
        <v>144</v>
      </c>
      <c r="F91" s="162" t="s">
        <v>145</v>
      </c>
      <c r="G91" s="163" t="s">
        <v>119</v>
      </c>
      <c r="H91" s="164">
        <v>187.05</v>
      </c>
      <c r="I91" s="165"/>
      <c r="J91" s="166">
        <f>ROUND(I91*H91,2)</f>
        <v>0</v>
      </c>
      <c r="K91" s="162" t="s">
        <v>120</v>
      </c>
      <c r="L91" s="33"/>
      <c r="M91" s="167" t="s">
        <v>20</v>
      </c>
      <c r="N91" s="168" t="s">
        <v>49</v>
      </c>
      <c r="O91" s="34"/>
      <c r="P91" s="169">
        <f>O91*H91</f>
        <v>0</v>
      </c>
      <c r="Q91" s="169">
        <v>0</v>
      </c>
      <c r="R91" s="169">
        <f>Q91*H91</f>
        <v>0</v>
      </c>
      <c r="S91" s="169">
        <v>0</v>
      </c>
      <c r="T91" s="170">
        <f>S91*H91</f>
        <v>0</v>
      </c>
      <c r="AR91" s="16" t="s">
        <v>121</v>
      </c>
      <c r="AT91" s="16" t="s">
        <v>116</v>
      </c>
      <c r="AU91" s="16" t="s">
        <v>82</v>
      </c>
      <c r="AY91" s="16" t="s">
        <v>114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16" t="s">
        <v>121</v>
      </c>
      <c r="BK91" s="171">
        <f>ROUND(I91*H91,2)</f>
        <v>0</v>
      </c>
      <c r="BL91" s="16" t="s">
        <v>121</v>
      </c>
      <c r="BM91" s="16" t="s">
        <v>146</v>
      </c>
    </row>
    <row r="92" spans="2:65" s="1" customFormat="1" ht="22.5" customHeight="1">
      <c r="B92" s="159"/>
      <c r="C92" s="182" t="s">
        <v>147</v>
      </c>
      <c r="D92" s="182" t="s">
        <v>148</v>
      </c>
      <c r="E92" s="183" t="s">
        <v>149</v>
      </c>
      <c r="F92" s="184" t="s">
        <v>150</v>
      </c>
      <c r="G92" s="185" t="s">
        <v>151</v>
      </c>
      <c r="H92" s="186">
        <v>9.353</v>
      </c>
      <c r="I92" s="187"/>
      <c r="J92" s="188">
        <f>ROUND(I92*H92,2)</f>
        <v>0</v>
      </c>
      <c r="K92" s="184" t="s">
        <v>120</v>
      </c>
      <c r="L92" s="189"/>
      <c r="M92" s="190" t="s">
        <v>20</v>
      </c>
      <c r="N92" s="191" t="s">
        <v>49</v>
      </c>
      <c r="O92" s="34"/>
      <c r="P92" s="169">
        <f>O92*H92</f>
        <v>0</v>
      </c>
      <c r="Q92" s="169">
        <v>0.001</v>
      </c>
      <c r="R92" s="169">
        <f>Q92*H92</f>
        <v>0.009353</v>
      </c>
      <c r="S92" s="169">
        <v>0</v>
      </c>
      <c r="T92" s="170">
        <f>S92*H92</f>
        <v>0</v>
      </c>
      <c r="AR92" s="16" t="s">
        <v>152</v>
      </c>
      <c r="AT92" s="16" t="s">
        <v>148</v>
      </c>
      <c r="AU92" s="16" t="s">
        <v>82</v>
      </c>
      <c r="AY92" s="16" t="s">
        <v>114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16" t="s">
        <v>121</v>
      </c>
      <c r="BK92" s="171">
        <f>ROUND(I92*H92,2)</f>
        <v>0</v>
      </c>
      <c r="BL92" s="16" t="s">
        <v>121</v>
      </c>
      <c r="BM92" s="16" t="s">
        <v>153</v>
      </c>
    </row>
    <row r="93" spans="2:51" s="11" customFormat="1" ht="22.5" customHeight="1">
      <c r="B93" s="172"/>
      <c r="D93" s="192" t="s">
        <v>123</v>
      </c>
      <c r="F93" s="193" t="s">
        <v>154</v>
      </c>
      <c r="H93" s="194">
        <v>9.353</v>
      </c>
      <c r="I93" s="177"/>
      <c r="L93" s="172"/>
      <c r="M93" s="178"/>
      <c r="N93" s="179"/>
      <c r="O93" s="179"/>
      <c r="P93" s="179"/>
      <c r="Q93" s="179"/>
      <c r="R93" s="179"/>
      <c r="S93" s="179"/>
      <c r="T93" s="180"/>
      <c r="AT93" s="181" t="s">
        <v>123</v>
      </c>
      <c r="AU93" s="181" t="s">
        <v>82</v>
      </c>
      <c r="AV93" s="11" t="s">
        <v>82</v>
      </c>
      <c r="AW93" s="11" t="s">
        <v>4</v>
      </c>
      <c r="AX93" s="11" t="s">
        <v>22</v>
      </c>
      <c r="AY93" s="181" t="s">
        <v>114</v>
      </c>
    </row>
    <row r="94" spans="2:63" s="10" customFormat="1" ht="29.25" customHeight="1">
      <c r="B94" s="145"/>
      <c r="D94" s="156" t="s">
        <v>75</v>
      </c>
      <c r="E94" s="157" t="s">
        <v>82</v>
      </c>
      <c r="F94" s="157" t="s">
        <v>155</v>
      </c>
      <c r="I94" s="148"/>
      <c r="J94" s="158">
        <f>BK94</f>
        <v>0</v>
      </c>
      <c r="L94" s="145"/>
      <c r="M94" s="150"/>
      <c r="N94" s="151"/>
      <c r="O94" s="151"/>
      <c r="P94" s="152">
        <f>P95</f>
        <v>0</v>
      </c>
      <c r="Q94" s="151"/>
      <c r="R94" s="152">
        <f>R95</f>
        <v>0</v>
      </c>
      <c r="S94" s="151"/>
      <c r="T94" s="153">
        <f>T95</f>
        <v>0</v>
      </c>
      <c r="AR94" s="146" t="s">
        <v>22</v>
      </c>
      <c r="AT94" s="154" t="s">
        <v>75</v>
      </c>
      <c r="AU94" s="154" t="s">
        <v>22</v>
      </c>
      <c r="AY94" s="146" t="s">
        <v>114</v>
      </c>
      <c r="BK94" s="155">
        <f>BK95</f>
        <v>0</v>
      </c>
    </row>
    <row r="95" spans="2:65" s="1" customFormat="1" ht="22.5" customHeight="1">
      <c r="B95" s="159"/>
      <c r="C95" s="160" t="s">
        <v>156</v>
      </c>
      <c r="D95" s="160" t="s">
        <v>116</v>
      </c>
      <c r="E95" s="161" t="s">
        <v>157</v>
      </c>
      <c r="F95" s="162" t="s">
        <v>158</v>
      </c>
      <c r="G95" s="163" t="s">
        <v>119</v>
      </c>
      <c r="H95" s="164">
        <v>191.16</v>
      </c>
      <c r="I95" s="165"/>
      <c r="J95" s="166">
        <f>ROUND(I95*H95,2)</f>
        <v>0</v>
      </c>
      <c r="K95" s="162" t="s">
        <v>120</v>
      </c>
      <c r="L95" s="33"/>
      <c r="M95" s="167" t="s">
        <v>20</v>
      </c>
      <c r="N95" s="168" t="s">
        <v>49</v>
      </c>
      <c r="O95" s="34"/>
      <c r="P95" s="169">
        <f>O95*H95</f>
        <v>0</v>
      </c>
      <c r="Q95" s="169">
        <v>0</v>
      </c>
      <c r="R95" s="169">
        <f>Q95*H95</f>
        <v>0</v>
      </c>
      <c r="S95" s="169">
        <v>0</v>
      </c>
      <c r="T95" s="170">
        <f>S95*H95</f>
        <v>0</v>
      </c>
      <c r="AR95" s="16" t="s">
        <v>121</v>
      </c>
      <c r="AT95" s="16" t="s">
        <v>116</v>
      </c>
      <c r="AU95" s="16" t="s">
        <v>82</v>
      </c>
      <c r="AY95" s="16" t="s">
        <v>114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16" t="s">
        <v>121</v>
      </c>
      <c r="BK95" s="171">
        <f>ROUND(I95*H95,2)</f>
        <v>0</v>
      </c>
      <c r="BL95" s="16" t="s">
        <v>121</v>
      </c>
      <c r="BM95" s="16" t="s">
        <v>159</v>
      </c>
    </row>
    <row r="96" spans="2:63" s="10" customFormat="1" ht="29.25" customHeight="1">
      <c r="B96" s="145"/>
      <c r="D96" s="156" t="s">
        <v>75</v>
      </c>
      <c r="E96" s="157" t="s">
        <v>156</v>
      </c>
      <c r="F96" s="157" t="s">
        <v>160</v>
      </c>
      <c r="I96" s="148"/>
      <c r="J96" s="158">
        <f>BK96</f>
        <v>0</v>
      </c>
      <c r="L96" s="145"/>
      <c r="M96" s="150"/>
      <c r="N96" s="151"/>
      <c r="O96" s="151"/>
      <c r="P96" s="152">
        <f>SUM(P97:P103)</f>
        <v>0</v>
      </c>
      <c r="Q96" s="151"/>
      <c r="R96" s="152">
        <f>SUM(R97:R103)</f>
        <v>132.1367104</v>
      </c>
      <c r="S96" s="151"/>
      <c r="T96" s="153">
        <f>SUM(T97:T103)</f>
        <v>0</v>
      </c>
      <c r="AR96" s="146" t="s">
        <v>22</v>
      </c>
      <c r="AT96" s="154" t="s">
        <v>75</v>
      </c>
      <c r="AU96" s="154" t="s">
        <v>22</v>
      </c>
      <c r="AY96" s="146" t="s">
        <v>114</v>
      </c>
      <c r="BK96" s="155">
        <f>SUM(BK97:BK103)</f>
        <v>0</v>
      </c>
    </row>
    <row r="97" spans="2:65" s="1" customFormat="1" ht="22.5" customHeight="1">
      <c r="B97" s="159"/>
      <c r="C97" s="160" t="s">
        <v>161</v>
      </c>
      <c r="D97" s="160" t="s">
        <v>116</v>
      </c>
      <c r="E97" s="161" t="s">
        <v>162</v>
      </c>
      <c r="F97" s="162" t="s">
        <v>163</v>
      </c>
      <c r="G97" s="163" t="s">
        <v>119</v>
      </c>
      <c r="H97" s="164">
        <v>191.16</v>
      </c>
      <c r="I97" s="165"/>
      <c r="J97" s="166">
        <f>ROUND(I97*H97,2)</f>
        <v>0</v>
      </c>
      <c r="K97" s="162" t="s">
        <v>120</v>
      </c>
      <c r="L97" s="33"/>
      <c r="M97" s="167" t="s">
        <v>20</v>
      </c>
      <c r="N97" s="168" t="s">
        <v>49</v>
      </c>
      <c r="O97" s="34"/>
      <c r="P97" s="169">
        <f>O97*H97</f>
        <v>0</v>
      </c>
      <c r="Q97" s="169">
        <v>0.27994</v>
      </c>
      <c r="R97" s="169">
        <f>Q97*H97</f>
        <v>53.5133304</v>
      </c>
      <c r="S97" s="169">
        <v>0</v>
      </c>
      <c r="T97" s="170">
        <f>S97*H97</f>
        <v>0</v>
      </c>
      <c r="AR97" s="16" t="s">
        <v>121</v>
      </c>
      <c r="AT97" s="16" t="s">
        <v>116</v>
      </c>
      <c r="AU97" s="16" t="s">
        <v>82</v>
      </c>
      <c r="AY97" s="16" t="s">
        <v>114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16" t="s">
        <v>121</v>
      </c>
      <c r="BK97" s="171">
        <f>ROUND(I97*H97,2)</f>
        <v>0</v>
      </c>
      <c r="BL97" s="16" t="s">
        <v>121</v>
      </c>
      <c r="BM97" s="16" t="s">
        <v>164</v>
      </c>
    </row>
    <row r="98" spans="2:65" s="1" customFormat="1" ht="22.5" customHeight="1">
      <c r="B98" s="159"/>
      <c r="C98" s="160" t="s">
        <v>165</v>
      </c>
      <c r="D98" s="160" t="s">
        <v>116</v>
      </c>
      <c r="E98" s="161" t="s">
        <v>166</v>
      </c>
      <c r="F98" s="162" t="s">
        <v>167</v>
      </c>
      <c r="G98" s="163" t="s">
        <v>119</v>
      </c>
      <c r="H98" s="164">
        <v>344.16</v>
      </c>
      <c r="I98" s="165"/>
      <c r="J98" s="166">
        <f>ROUND(I98*H98,2)</f>
        <v>0</v>
      </c>
      <c r="K98" s="162" t="s">
        <v>120</v>
      </c>
      <c r="L98" s="33"/>
      <c r="M98" s="167" t="s">
        <v>20</v>
      </c>
      <c r="N98" s="168" t="s">
        <v>49</v>
      </c>
      <c r="O98" s="34"/>
      <c r="P98" s="169">
        <f>O98*H98</f>
        <v>0</v>
      </c>
      <c r="Q98" s="169">
        <v>0.08425</v>
      </c>
      <c r="R98" s="169">
        <f>Q98*H98</f>
        <v>28.995480000000004</v>
      </c>
      <c r="S98" s="169">
        <v>0</v>
      </c>
      <c r="T98" s="170">
        <f>S98*H98</f>
        <v>0</v>
      </c>
      <c r="AR98" s="16" t="s">
        <v>121</v>
      </c>
      <c r="AT98" s="16" t="s">
        <v>116</v>
      </c>
      <c r="AU98" s="16" t="s">
        <v>82</v>
      </c>
      <c r="AY98" s="16" t="s">
        <v>114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16" t="s">
        <v>121</v>
      </c>
      <c r="BK98" s="171">
        <f>ROUND(I98*H98,2)</f>
        <v>0</v>
      </c>
      <c r="BL98" s="16" t="s">
        <v>121</v>
      </c>
      <c r="BM98" s="16" t="s">
        <v>168</v>
      </c>
    </row>
    <row r="99" spans="2:51" s="11" customFormat="1" ht="22.5" customHeight="1">
      <c r="B99" s="172"/>
      <c r="D99" s="173" t="s">
        <v>123</v>
      </c>
      <c r="E99" s="174" t="s">
        <v>20</v>
      </c>
      <c r="F99" s="175" t="s">
        <v>169</v>
      </c>
      <c r="H99" s="176">
        <v>344.16</v>
      </c>
      <c r="I99" s="177"/>
      <c r="L99" s="172"/>
      <c r="M99" s="178"/>
      <c r="N99" s="179"/>
      <c r="O99" s="179"/>
      <c r="P99" s="179"/>
      <c r="Q99" s="179"/>
      <c r="R99" s="179"/>
      <c r="S99" s="179"/>
      <c r="T99" s="180"/>
      <c r="AT99" s="181" t="s">
        <v>123</v>
      </c>
      <c r="AU99" s="181" t="s">
        <v>82</v>
      </c>
      <c r="AV99" s="11" t="s">
        <v>82</v>
      </c>
      <c r="AW99" s="11" t="s">
        <v>39</v>
      </c>
      <c r="AX99" s="11" t="s">
        <v>22</v>
      </c>
      <c r="AY99" s="181" t="s">
        <v>114</v>
      </c>
    </row>
    <row r="100" spans="2:65" s="1" customFormat="1" ht="22.5" customHeight="1">
      <c r="B100" s="159"/>
      <c r="C100" s="182" t="s">
        <v>170</v>
      </c>
      <c r="D100" s="182" t="s">
        <v>148</v>
      </c>
      <c r="E100" s="183" t="s">
        <v>171</v>
      </c>
      <c r="F100" s="184" t="s">
        <v>172</v>
      </c>
      <c r="G100" s="185" t="s">
        <v>119</v>
      </c>
      <c r="H100" s="186">
        <v>354.485</v>
      </c>
      <c r="I100" s="187"/>
      <c r="J100" s="188">
        <f>ROUND(I100*H100,2)</f>
        <v>0</v>
      </c>
      <c r="K100" s="184" t="s">
        <v>120</v>
      </c>
      <c r="L100" s="189"/>
      <c r="M100" s="190" t="s">
        <v>20</v>
      </c>
      <c r="N100" s="191" t="s">
        <v>49</v>
      </c>
      <c r="O100" s="34"/>
      <c r="P100" s="169">
        <f>O100*H100</f>
        <v>0</v>
      </c>
      <c r="Q100" s="169">
        <v>0.14</v>
      </c>
      <c r="R100" s="169">
        <f>Q100*H100</f>
        <v>49.627900000000004</v>
      </c>
      <c r="S100" s="169">
        <v>0</v>
      </c>
      <c r="T100" s="170">
        <f>S100*H100</f>
        <v>0</v>
      </c>
      <c r="AR100" s="16" t="s">
        <v>152</v>
      </c>
      <c r="AT100" s="16" t="s">
        <v>148</v>
      </c>
      <c r="AU100" s="16" t="s">
        <v>82</v>
      </c>
      <c r="AY100" s="16" t="s">
        <v>114</v>
      </c>
      <c r="BE100" s="171">
        <f>IF(N100="základní",J100,0)</f>
        <v>0</v>
      </c>
      <c r="BF100" s="171">
        <f>IF(N100="snížená",J100,0)</f>
        <v>0</v>
      </c>
      <c r="BG100" s="171">
        <f>IF(N100="zákl. přenesená",J100,0)</f>
        <v>0</v>
      </c>
      <c r="BH100" s="171">
        <f>IF(N100="sníž. přenesená",J100,0)</f>
        <v>0</v>
      </c>
      <c r="BI100" s="171">
        <f>IF(N100="nulová",J100,0)</f>
        <v>0</v>
      </c>
      <c r="BJ100" s="16" t="s">
        <v>121</v>
      </c>
      <c r="BK100" s="171">
        <f>ROUND(I100*H100,2)</f>
        <v>0</v>
      </c>
      <c r="BL100" s="16" t="s">
        <v>121</v>
      </c>
      <c r="BM100" s="16" t="s">
        <v>173</v>
      </c>
    </row>
    <row r="101" spans="2:47" s="1" customFormat="1" ht="30" customHeight="1">
      <c r="B101" s="33"/>
      <c r="D101" s="192" t="s">
        <v>174</v>
      </c>
      <c r="F101" s="195" t="s">
        <v>175</v>
      </c>
      <c r="I101" s="132"/>
      <c r="L101" s="33"/>
      <c r="M101" s="63"/>
      <c r="N101" s="34"/>
      <c r="O101" s="34"/>
      <c r="P101" s="34"/>
      <c r="Q101" s="34"/>
      <c r="R101" s="34"/>
      <c r="S101" s="34"/>
      <c r="T101" s="64"/>
      <c r="AT101" s="16" t="s">
        <v>174</v>
      </c>
      <c r="AU101" s="16" t="s">
        <v>82</v>
      </c>
    </row>
    <row r="102" spans="2:51" s="11" customFormat="1" ht="22.5" customHeight="1">
      <c r="B102" s="172"/>
      <c r="D102" s="192" t="s">
        <v>123</v>
      </c>
      <c r="E102" s="181" t="s">
        <v>20</v>
      </c>
      <c r="F102" s="193" t="s">
        <v>176</v>
      </c>
      <c r="H102" s="194">
        <v>344.16</v>
      </c>
      <c r="I102" s="177"/>
      <c r="L102" s="172"/>
      <c r="M102" s="178"/>
      <c r="N102" s="179"/>
      <c r="O102" s="179"/>
      <c r="P102" s="179"/>
      <c r="Q102" s="179"/>
      <c r="R102" s="179"/>
      <c r="S102" s="179"/>
      <c r="T102" s="180"/>
      <c r="AT102" s="181" t="s">
        <v>123</v>
      </c>
      <c r="AU102" s="181" t="s">
        <v>82</v>
      </c>
      <c r="AV102" s="11" t="s">
        <v>82</v>
      </c>
      <c r="AW102" s="11" t="s">
        <v>39</v>
      </c>
      <c r="AX102" s="11" t="s">
        <v>22</v>
      </c>
      <c r="AY102" s="181" t="s">
        <v>114</v>
      </c>
    </row>
    <row r="103" spans="2:51" s="11" customFormat="1" ht="22.5" customHeight="1">
      <c r="B103" s="172"/>
      <c r="D103" s="192" t="s">
        <v>123</v>
      </c>
      <c r="F103" s="193" t="s">
        <v>177</v>
      </c>
      <c r="H103" s="194">
        <v>354.485</v>
      </c>
      <c r="I103" s="177"/>
      <c r="L103" s="172"/>
      <c r="M103" s="178"/>
      <c r="N103" s="179"/>
      <c r="O103" s="179"/>
      <c r="P103" s="179"/>
      <c r="Q103" s="179"/>
      <c r="R103" s="179"/>
      <c r="S103" s="179"/>
      <c r="T103" s="180"/>
      <c r="AT103" s="181" t="s">
        <v>123</v>
      </c>
      <c r="AU103" s="181" t="s">
        <v>82</v>
      </c>
      <c r="AV103" s="11" t="s">
        <v>82</v>
      </c>
      <c r="AW103" s="11" t="s">
        <v>4</v>
      </c>
      <c r="AX103" s="11" t="s">
        <v>22</v>
      </c>
      <c r="AY103" s="181" t="s">
        <v>114</v>
      </c>
    </row>
    <row r="104" spans="2:63" s="10" customFormat="1" ht="29.25" customHeight="1">
      <c r="B104" s="145"/>
      <c r="D104" s="156" t="s">
        <v>75</v>
      </c>
      <c r="E104" s="157" t="s">
        <v>178</v>
      </c>
      <c r="F104" s="157" t="s">
        <v>179</v>
      </c>
      <c r="I104" s="148"/>
      <c r="J104" s="158">
        <f>BK104</f>
        <v>0</v>
      </c>
      <c r="L104" s="145"/>
      <c r="M104" s="150"/>
      <c r="N104" s="151"/>
      <c r="O104" s="151"/>
      <c r="P104" s="152">
        <f>SUM(P105:P107)</f>
        <v>0</v>
      </c>
      <c r="Q104" s="151"/>
      <c r="R104" s="152">
        <f>SUM(R105:R107)</f>
        <v>68.01595</v>
      </c>
      <c r="S104" s="151"/>
      <c r="T104" s="153">
        <f>SUM(T105:T107)</f>
        <v>0</v>
      </c>
      <c r="AR104" s="146" t="s">
        <v>22</v>
      </c>
      <c r="AT104" s="154" t="s">
        <v>75</v>
      </c>
      <c r="AU104" s="154" t="s">
        <v>22</v>
      </c>
      <c r="AY104" s="146" t="s">
        <v>114</v>
      </c>
      <c r="BK104" s="155">
        <f>SUM(BK105:BK107)</f>
        <v>0</v>
      </c>
    </row>
    <row r="105" spans="2:65" s="1" customFormat="1" ht="31.5" customHeight="1">
      <c r="B105" s="159"/>
      <c r="C105" s="160" t="s">
        <v>178</v>
      </c>
      <c r="D105" s="160" t="s">
        <v>116</v>
      </c>
      <c r="E105" s="161" t="s">
        <v>180</v>
      </c>
      <c r="F105" s="162" t="s">
        <v>181</v>
      </c>
      <c r="G105" s="163" t="s">
        <v>131</v>
      </c>
      <c r="H105" s="164">
        <v>374.1</v>
      </c>
      <c r="I105" s="165"/>
      <c r="J105" s="166">
        <f>ROUND(I105*H105,2)</f>
        <v>0</v>
      </c>
      <c r="K105" s="162" t="s">
        <v>120</v>
      </c>
      <c r="L105" s="33"/>
      <c r="M105" s="167" t="s">
        <v>20</v>
      </c>
      <c r="N105" s="168" t="s">
        <v>49</v>
      </c>
      <c r="O105" s="34"/>
      <c r="P105" s="169">
        <f>O105*H105</f>
        <v>0</v>
      </c>
      <c r="Q105" s="169">
        <v>0.1295</v>
      </c>
      <c r="R105" s="169">
        <f>Q105*H105</f>
        <v>48.44595</v>
      </c>
      <c r="S105" s="169">
        <v>0</v>
      </c>
      <c r="T105" s="170">
        <f>S105*H105</f>
        <v>0</v>
      </c>
      <c r="AR105" s="16" t="s">
        <v>121</v>
      </c>
      <c r="AT105" s="16" t="s">
        <v>116</v>
      </c>
      <c r="AU105" s="16" t="s">
        <v>82</v>
      </c>
      <c r="AY105" s="16" t="s">
        <v>114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16" t="s">
        <v>121</v>
      </c>
      <c r="BK105" s="171">
        <f>ROUND(I105*H105,2)</f>
        <v>0</v>
      </c>
      <c r="BL105" s="16" t="s">
        <v>121</v>
      </c>
      <c r="BM105" s="16" t="s">
        <v>182</v>
      </c>
    </row>
    <row r="106" spans="2:51" s="11" customFormat="1" ht="22.5" customHeight="1">
      <c r="B106" s="172"/>
      <c r="D106" s="173" t="s">
        <v>123</v>
      </c>
      <c r="E106" s="174" t="s">
        <v>20</v>
      </c>
      <c r="F106" s="175" t="s">
        <v>183</v>
      </c>
      <c r="H106" s="176">
        <v>374.1</v>
      </c>
      <c r="I106" s="177"/>
      <c r="L106" s="172"/>
      <c r="M106" s="178"/>
      <c r="N106" s="179"/>
      <c r="O106" s="179"/>
      <c r="P106" s="179"/>
      <c r="Q106" s="179"/>
      <c r="R106" s="179"/>
      <c r="S106" s="179"/>
      <c r="T106" s="180"/>
      <c r="AT106" s="181" t="s">
        <v>123</v>
      </c>
      <c r="AU106" s="181" t="s">
        <v>82</v>
      </c>
      <c r="AV106" s="11" t="s">
        <v>82</v>
      </c>
      <c r="AW106" s="11" t="s">
        <v>39</v>
      </c>
      <c r="AX106" s="11" t="s">
        <v>22</v>
      </c>
      <c r="AY106" s="181" t="s">
        <v>114</v>
      </c>
    </row>
    <row r="107" spans="2:65" s="1" customFormat="1" ht="22.5" customHeight="1">
      <c r="B107" s="159"/>
      <c r="C107" s="182" t="s">
        <v>27</v>
      </c>
      <c r="D107" s="182" t="s">
        <v>148</v>
      </c>
      <c r="E107" s="183" t="s">
        <v>184</v>
      </c>
      <c r="F107" s="184" t="s">
        <v>185</v>
      </c>
      <c r="G107" s="185" t="s">
        <v>186</v>
      </c>
      <c r="H107" s="186">
        <v>380</v>
      </c>
      <c r="I107" s="187"/>
      <c r="J107" s="188">
        <f>ROUND(I107*H107,2)</f>
        <v>0</v>
      </c>
      <c r="K107" s="184" t="s">
        <v>120</v>
      </c>
      <c r="L107" s="189"/>
      <c r="M107" s="190" t="s">
        <v>20</v>
      </c>
      <c r="N107" s="191" t="s">
        <v>49</v>
      </c>
      <c r="O107" s="34"/>
      <c r="P107" s="169">
        <f>O107*H107</f>
        <v>0</v>
      </c>
      <c r="Q107" s="169">
        <v>0.0515</v>
      </c>
      <c r="R107" s="169">
        <f>Q107*H107</f>
        <v>19.57</v>
      </c>
      <c r="S107" s="169">
        <v>0</v>
      </c>
      <c r="T107" s="170">
        <f>S107*H107</f>
        <v>0</v>
      </c>
      <c r="AR107" s="16" t="s">
        <v>152</v>
      </c>
      <c r="AT107" s="16" t="s">
        <v>148</v>
      </c>
      <c r="AU107" s="16" t="s">
        <v>82</v>
      </c>
      <c r="AY107" s="16" t="s">
        <v>114</v>
      </c>
      <c r="BE107" s="171">
        <f>IF(N107="základní",J107,0)</f>
        <v>0</v>
      </c>
      <c r="BF107" s="171">
        <f>IF(N107="snížená",J107,0)</f>
        <v>0</v>
      </c>
      <c r="BG107" s="171">
        <f>IF(N107="zákl. přenesená",J107,0)</f>
        <v>0</v>
      </c>
      <c r="BH107" s="171">
        <f>IF(N107="sníž. přenesená",J107,0)</f>
        <v>0</v>
      </c>
      <c r="BI107" s="171">
        <f>IF(N107="nulová",J107,0)</f>
        <v>0</v>
      </c>
      <c r="BJ107" s="16" t="s">
        <v>121</v>
      </c>
      <c r="BK107" s="171">
        <f>ROUND(I107*H107,2)</f>
        <v>0</v>
      </c>
      <c r="BL107" s="16" t="s">
        <v>121</v>
      </c>
      <c r="BM107" s="16" t="s">
        <v>187</v>
      </c>
    </row>
    <row r="108" spans="2:63" s="10" customFormat="1" ht="29.25" customHeight="1">
      <c r="B108" s="145"/>
      <c r="D108" s="156" t="s">
        <v>75</v>
      </c>
      <c r="E108" s="157" t="s">
        <v>188</v>
      </c>
      <c r="F108" s="157" t="s">
        <v>189</v>
      </c>
      <c r="I108" s="148"/>
      <c r="J108" s="158">
        <f>BK108</f>
        <v>0</v>
      </c>
      <c r="L108" s="145"/>
      <c r="M108" s="150"/>
      <c r="N108" s="151"/>
      <c r="O108" s="151"/>
      <c r="P108" s="152">
        <f>SUM(P109:P121)</f>
        <v>0</v>
      </c>
      <c r="Q108" s="151"/>
      <c r="R108" s="152">
        <f>SUM(R109:R121)</f>
        <v>0</v>
      </c>
      <c r="S108" s="151"/>
      <c r="T108" s="153">
        <f>SUM(T109:T121)</f>
        <v>0</v>
      </c>
      <c r="AR108" s="146" t="s">
        <v>22</v>
      </c>
      <c r="AT108" s="154" t="s">
        <v>75</v>
      </c>
      <c r="AU108" s="154" t="s">
        <v>22</v>
      </c>
      <c r="AY108" s="146" t="s">
        <v>114</v>
      </c>
      <c r="BK108" s="155">
        <f>SUM(BK109:BK121)</f>
        <v>0</v>
      </c>
    </row>
    <row r="109" spans="2:65" s="1" customFormat="1" ht="22.5" customHeight="1">
      <c r="B109" s="159"/>
      <c r="C109" s="160" t="s">
        <v>190</v>
      </c>
      <c r="D109" s="160" t="s">
        <v>116</v>
      </c>
      <c r="E109" s="161" t="s">
        <v>191</v>
      </c>
      <c r="F109" s="162" t="s">
        <v>192</v>
      </c>
      <c r="G109" s="163" t="s">
        <v>193</v>
      </c>
      <c r="H109" s="164">
        <v>44.923</v>
      </c>
      <c r="I109" s="165"/>
      <c r="J109" s="166">
        <f>ROUND(I109*H109,2)</f>
        <v>0</v>
      </c>
      <c r="K109" s="162" t="s">
        <v>120</v>
      </c>
      <c r="L109" s="33"/>
      <c r="M109" s="167" t="s">
        <v>20</v>
      </c>
      <c r="N109" s="168" t="s">
        <v>49</v>
      </c>
      <c r="O109" s="34"/>
      <c r="P109" s="169">
        <f>O109*H109</f>
        <v>0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16" t="s">
        <v>121</v>
      </c>
      <c r="AT109" s="16" t="s">
        <v>116</v>
      </c>
      <c r="AU109" s="16" t="s">
        <v>82</v>
      </c>
      <c r="AY109" s="16" t="s">
        <v>114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16" t="s">
        <v>121</v>
      </c>
      <c r="BK109" s="171">
        <f>ROUND(I109*H109,2)</f>
        <v>0</v>
      </c>
      <c r="BL109" s="16" t="s">
        <v>121</v>
      </c>
      <c r="BM109" s="16" t="s">
        <v>194</v>
      </c>
    </row>
    <row r="110" spans="2:65" s="1" customFormat="1" ht="22.5" customHeight="1">
      <c r="B110" s="159"/>
      <c r="C110" s="160" t="s">
        <v>195</v>
      </c>
      <c r="D110" s="160" t="s">
        <v>116</v>
      </c>
      <c r="E110" s="161" t="s">
        <v>196</v>
      </c>
      <c r="F110" s="162" t="s">
        <v>197</v>
      </c>
      <c r="G110" s="163" t="s">
        <v>193</v>
      </c>
      <c r="H110" s="164">
        <v>269.538</v>
      </c>
      <c r="I110" s="165"/>
      <c r="J110" s="166">
        <f>ROUND(I110*H110,2)</f>
        <v>0</v>
      </c>
      <c r="K110" s="162" t="s">
        <v>120</v>
      </c>
      <c r="L110" s="33"/>
      <c r="M110" s="167" t="s">
        <v>20</v>
      </c>
      <c r="N110" s="168" t="s">
        <v>49</v>
      </c>
      <c r="O110" s="34"/>
      <c r="P110" s="169">
        <f>O110*H110</f>
        <v>0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16" t="s">
        <v>121</v>
      </c>
      <c r="AT110" s="16" t="s">
        <v>116</v>
      </c>
      <c r="AU110" s="16" t="s">
        <v>82</v>
      </c>
      <c r="AY110" s="16" t="s">
        <v>114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16" t="s">
        <v>121</v>
      </c>
      <c r="BK110" s="171">
        <f>ROUND(I110*H110,2)</f>
        <v>0</v>
      </c>
      <c r="BL110" s="16" t="s">
        <v>121</v>
      </c>
      <c r="BM110" s="16" t="s">
        <v>198</v>
      </c>
    </row>
    <row r="111" spans="2:47" s="1" customFormat="1" ht="30" customHeight="1">
      <c r="B111" s="33"/>
      <c r="D111" s="192" t="s">
        <v>174</v>
      </c>
      <c r="F111" s="195" t="s">
        <v>199</v>
      </c>
      <c r="I111" s="132"/>
      <c r="L111" s="33"/>
      <c r="M111" s="63"/>
      <c r="N111" s="34"/>
      <c r="O111" s="34"/>
      <c r="P111" s="34"/>
      <c r="Q111" s="34"/>
      <c r="R111" s="34"/>
      <c r="S111" s="34"/>
      <c r="T111" s="64"/>
      <c r="AT111" s="16" t="s">
        <v>174</v>
      </c>
      <c r="AU111" s="16" t="s">
        <v>82</v>
      </c>
    </row>
    <row r="112" spans="2:51" s="11" customFormat="1" ht="22.5" customHeight="1">
      <c r="B112" s="172"/>
      <c r="D112" s="192" t="s">
        <v>123</v>
      </c>
      <c r="E112" s="181" t="s">
        <v>20</v>
      </c>
      <c r="F112" s="193" t="s">
        <v>200</v>
      </c>
      <c r="H112" s="194">
        <v>44.923</v>
      </c>
      <c r="I112" s="177"/>
      <c r="L112" s="172"/>
      <c r="M112" s="178"/>
      <c r="N112" s="179"/>
      <c r="O112" s="179"/>
      <c r="P112" s="179"/>
      <c r="Q112" s="179"/>
      <c r="R112" s="179"/>
      <c r="S112" s="179"/>
      <c r="T112" s="180"/>
      <c r="AT112" s="181" t="s">
        <v>123</v>
      </c>
      <c r="AU112" s="181" t="s">
        <v>82</v>
      </c>
      <c r="AV112" s="11" t="s">
        <v>82</v>
      </c>
      <c r="AW112" s="11" t="s">
        <v>39</v>
      </c>
      <c r="AX112" s="11" t="s">
        <v>22</v>
      </c>
      <c r="AY112" s="181" t="s">
        <v>114</v>
      </c>
    </row>
    <row r="113" spans="2:51" s="11" customFormat="1" ht="22.5" customHeight="1">
      <c r="B113" s="172"/>
      <c r="D113" s="173" t="s">
        <v>123</v>
      </c>
      <c r="F113" s="175" t="s">
        <v>201</v>
      </c>
      <c r="H113" s="176">
        <v>269.538</v>
      </c>
      <c r="I113" s="177"/>
      <c r="L113" s="172"/>
      <c r="M113" s="178"/>
      <c r="N113" s="179"/>
      <c r="O113" s="179"/>
      <c r="P113" s="179"/>
      <c r="Q113" s="179"/>
      <c r="R113" s="179"/>
      <c r="S113" s="179"/>
      <c r="T113" s="180"/>
      <c r="AT113" s="181" t="s">
        <v>123</v>
      </c>
      <c r="AU113" s="181" t="s">
        <v>82</v>
      </c>
      <c r="AV113" s="11" t="s">
        <v>82</v>
      </c>
      <c r="AW113" s="11" t="s">
        <v>4</v>
      </c>
      <c r="AX113" s="11" t="s">
        <v>22</v>
      </c>
      <c r="AY113" s="181" t="s">
        <v>114</v>
      </c>
    </row>
    <row r="114" spans="2:65" s="1" customFormat="1" ht="22.5" customHeight="1">
      <c r="B114" s="159"/>
      <c r="C114" s="160" t="s">
        <v>202</v>
      </c>
      <c r="D114" s="160" t="s">
        <v>116</v>
      </c>
      <c r="E114" s="161" t="s">
        <v>203</v>
      </c>
      <c r="F114" s="162" t="s">
        <v>204</v>
      </c>
      <c r="G114" s="163" t="s">
        <v>193</v>
      </c>
      <c r="H114" s="164">
        <v>91.796</v>
      </c>
      <c r="I114" s="165"/>
      <c r="J114" s="166">
        <f>ROUND(I114*H114,2)</f>
        <v>0</v>
      </c>
      <c r="K114" s="162" t="s">
        <v>120</v>
      </c>
      <c r="L114" s="33"/>
      <c r="M114" s="167" t="s">
        <v>20</v>
      </c>
      <c r="N114" s="168" t="s">
        <v>49</v>
      </c>
      <c r="O114" s="34"/>
      <c r="P114" s="169">
        <f>O114*H114</f>
        <v>0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16" t="s">
        <v>121</v>
      </c>
      <c r="AT114" s="16" t="s">
        <v>116</v>
      </c>
      <c r="AU114" s="16" t="s">
        <v>82</v>
      </c>
      <c r="AY114" s="16" t="s">
        <v>114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16" t="s">
        <v>121</v>
      </c>
      <c r="BK114" s="171">
        <f>ROUND(I114*H114,2)</f>
        <v>0</v>
      </c>
      <c r="BL114" s="16" t="s">
        <v>121</v>
      </c>
      <c r="BM114" s="16" t="s">
        <v>205</v>
      </c>
    </row>
    <row r="115" spans="2:51" s="11" customFormat="1" ht="22.5" customHeight="1">
      <c r="B115" s="172"/>
      <c r="D115" s="173" t="s">
        <v>123</v>
      </c>
      <c r="E115" s="174" t="s">
        <v>20</v>
      </c>
      <c r="F115" s="175" t="s">
        <v>206</v>
      </c>
      <c r="H115" s="176">
        <v>91.796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123</v>
      </c>
      <c r="AU115" s="181" t="s">
        <v>82</v>
      </c>
      <c r="AV115" s="11" t="s">
        <v>82</v>
      </c>
      <c r="AW115" s="11" t="s">
        <v>39</v>
      </c>
      <c r="AX115" s="11" t="s">
        <v>22</v>
      </c>
      <c r="AY115" s="181" t="s">
        <v>114</v>
      </c>
    </row>
    <row r="116" spans="2:65" s="1" customFormat="1" ht="22.5" customHeight="1">
      <c r="B116" s="159"/>
      <c r="C116" s="160" t="s">
        <v>207</v>
      </c>
      <c r="D116" s="160" t="s">
        <v>116</v>
      </c>
      <c r="E116" s="161" t="s">
        <v>208</v>
      </c>
      <c r="F116" s="162" t="s">
        <v>209</v>
      </c>
      <c r="G116" s="163" t="s">
        <v>193</v>
      </c>
      <c r="H116" s="164">
        <v>550.776</v>
      </c>
      <c r="I116" s="165"/>
      <c r="J116" s="166">
        <f>ROUND(I116*H116,2)</f>
        <v>0</v>
      </c>
      <c r="K116" s="162" t="s">
        <v>120</v>
      </c>
      <c r="L116" s="33"/>
      <c r="M116" s="167" t="s">
        <v>20</v>
      </c>
      <c r="N116" s="168" t="s">
        <v>49</v>
      </c>
      <c r="O116" s="34"/>
      <c r="P116" s="169">
        <f>O116*H116</f>
        <v>0</v>
      </c>
      <c r="Q116" s="169">
        <v>0</v>
      </c>
      <c r="R116" s="169">
        <f>Q116*H116</f>
        <v>0</v>
      </c>
      <c r="S116" s="169">
        <v>0</v>
      </c>
      <c r="T116" s="170">
        <f>S116*H116</f>
        <v>0</v>
      </c>
      <c r="AR116" s="16" t="s">
        <v>121</v>
      </c>
      <c r="AT116" s="16" t="s">
        <v>116</v>
      </c>
      <c r="AU116" s="16" t="s">
        <v>82</v>
      </c>
      <c r="AY116" s="16" t="s">
        <v>114</v>
      </c>
      <c r="BE116" s="171">
        <f>IF(N116="základní",J116,0)</f>
        <v>0</v>
      </c>
      <c r="BF116" s="171">
        <f>IF(N116="snížená",J116,0)</f>
        <v>0</v>
      </c>
      <c r="BG116" s="171">
        <f>IF(N116="zákl. přenesená",J116,0)</f>
        <v>0</v>
      </c>
      <c r="BH116" s="171">
        <f>IF(N116="sníž. přenesená",J116,0)</f>
        <v>0</v>
      </c>
      <c r="BI116" s="171">
        <f>IF(N116="nulová",J116,0)</f>
        <v>0</v>
      </c>
      <c r="BJ116" s="16" t="s">
        <v>121</v>
      </c>
      <c r="BK116" s="171">
        <f>ROUND(I116*H116,2)</f>
        <v>0</v>
      </c>
      <c r="BL116" s="16" t="s">
        <v>121</v>
      </c>
      <c r="BM116" s="16" t="s">
        <v>210</v>
      </c>
    </row>
    <row r="117" spans="2:47" s="1" customFormat="1" ht="42" customHeight="1">
      <c r="B117" s="33"/>
      <c r="D117" s="192" t="s">
        <v>174</v>
      </c>
      <c r="F117" s="195" t="s">
        <v>211</v>
      </c>
      <c r="I117" s="132"/>
      <c r="L117" s="33"/>
      <c r="M117" s="63"/>
      <c r="N117" s="34"/>
      <c r="O117" s="34"/>
      <c r="P117" s="34"/>
      <c r="Q117" s="34"/>
      <c r="R117" s="34"/>
      <c r="S117" s="34"/>
      <c r="T117" s="64"/>
      <c r="AT117" s="16" t="s">
        <v>174</v>
      </c>
      <c r="AU117" s="16" t="s">
        <v>82</v>
      </c>
    </row>
    <row r="118" spans="2:51" s="11" customFormat="1" ht="22.5" customHeight="1">
      <c r="B118" s="172"/>
      <c r="D118" s="192" t="s">
        <v>123</v>
      </c>
      <c r="E118" s="181" t="s">
        <v>20</v>
      </c>
      <c r="F118" s="193" t="s">
        <v>212</v>
      </c>
      <c r="H118" s="194">
        <v>91.796</v>
      </c>
      <c r="I118" s="177"/>
      <c r="L118" s="172"/>
      <c r="M118" s="178"/>
      <c r="N118" s="179"/>
      <c r="O118" s="179"/>
      <c r="P118" s="179"/>
      <c r="Q118" s="179"/>
      <c r="R118" s="179"/>
      <c r="S118" s="179"/>
      <c r="T118" s="180"/>
      <c r="AT118" s="181" t="s">
        <v>123</v>
      </c>
      <c r="AU118" s="181" t="s">
        <v>82</v>
      </c>
      <c r="AV118" s="11" t="s">
        <v>82</v>
      </c>
      <c r="AW118" s="11" t="s">
        <v>39</v>
      </c>
      <c r="AX118" s="11" t="s">
        <v>22</v>
      </c>
      <c r="AY118" s="181" t="s">
        <v>114</v>
      </c>
    </row>
    <row r="119" spans="2:51" s="11" customFormat="1" ht="22.5" customHeight="1">
      <c r="B119" s="172"/>
      <c r="D119" s="173" t="s">
        <v>123</v>
      </c>
      <c r="F119" s="175" t="s">
        <v>213</v>
      </c>
      <c r="H119" s="176">
        <v>550.776</v>
      </c>
      <c r="I119" s="177"/>
      <c r="L119" s="172"/>
      <c r="M119" s="178"/>
      <c r="N119" s="179"/>
      <c r="O119" s="179"/>
      <c r="P119" s="179"/>
      <c r="Q119" s="179"/>
      <c r="R119" s="179"/>
      <c r="S119" s="179"/>
      <c r="T119" s="180"/>
      <c r="AT119" s="181" t="s">
        <v>123</v>
      </c>
      <c r="AU119" s="181" t="s">
        <v>82</v>
      </c>
      <c r="AV119" s="11" t="s">
        <v>82</v>
      </c>
      <c r="AW119" s="11" t="s">
        <v>4</v>
      </c>
      <c r="AX119" s="11" t="s">
        <v>22</v>
      </c>
      <c r="AY119" s="181" t="s">
        <v>114</v>
      </c>
    </row>
    <row r="120" spans="2:65" s="1" customFormat="1" ht="22.5" customHeight="1">
      <c r="B120" s="159"/>
      <c r="C120" s="160" t="s">
        <v>8</v>
      </c>
      <c r="D120" s="160" t="s">
        <v>116</v>
      </c>
      <c r="E120" s="161" t="s">
        <v>214</v>
      </c>
      <c r="F120" s="162" t="s">
        <v>215</v>
      </c>
      <c r="G120" s="163" t="s">
        <v>193</v>
      </c>
      <c r="H120" s="164">
        <v>136.719</v>
      </c>
      <c r="I120" s="165"/>
      <c r="J120" s="166">
        <f>ROUND(I120*H120,2)</f>
        <v>0</v>
      </c>
      <c r="K120" s="162" t="s">
        <v>120</v>
      </c>
      <c r="L120" s="33"/>
      <c r="M120" s="167" t="s">
        <v>20</v>
      </c>
      <c r="N120" s="168" t="s">
        <v>49</v>
      </c>
      <c r="O120" s="34"/>
      <c r="P120" s="169">
        <f>O120*H120</f>
        <v>0</v>
      </c>
      <c r="Q120" s="169">
        <v>0</v>
      </c>
      <c r="R120" s="169">
        <f>Q120*H120</f>
        <v>0</v>
      </c>
      <c r="S120" s="169">
        <v>0</v>
      </c>
      <c r="T120" s="170">
        <f>S120*H120</f>
        <v>0</v>
      </c>
      <c r="AR120" s="16" t="s">
        <v>121</v>
      </c>
      <c r="AT120" s="16" t="s">
        <v>116</v>
      </c>
      <c r="AU120" s="16" t="s">
        <v>82</v>
      </c>
      <c r="AY120" s="16" t="s">
        <v>114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6" t="s">
        <v>121</v>
      </c>
      <c r="BK120" s="171">
        <f>ROUND(I120*H120,2)</f>
        <v>0</v>
      </c>
      <c r="BL120" s="16" t="s">
        <v>121</v>
      </c>
      <c r="BM120" s="16" t="s">
        <v>216</v>
      </c>
    </row>
    <row r="121" spans="2:51" s="11" customFormat="1" ht="22.5" customHeight="1">
      <c r="B121" s="172"/>
      <c r="D121" s="192" t="s">
        <v>123</v>
      </c>
      <c r="E121" s="181" t="s">
        <v>20</v>
      </c>
      <c r="F121" s="193" t="s">
        <v>217</v>
      </c>
      <c r="H121" s="194">
        <v>136.719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81" t="s">
        <v>123</v>
      </c>
      <c r="AU121" s="181" t="s">
        <v>82</v>
      </c>
      <c r="AV121" s="11" t="s">
        <v>82</v>
      </c>
      <c r="AW121" s="11" t="s">
        <v>39</v>
      </c>
      <c r="AX121" s="11" t="s">
        <v>22</v>
      </c>
      <c r="AY121" s="181" t="s">
        <v>114</v>
      </c>
    </row>
    <row r="122" spans="2:63" s="10" customFormat="1" ht="29.25" customHeight="1">
      <c r="B122" s="145"/>
      <c r="D122" s="156" t="s">
        <v>75</v>
      </c>
      <c r="E122" s="157" t="s">
        <v>218</v>
      </c>
      <c r="F122" s="157" t="s">
        <v>219</v>
      </c>
      <c r="I122" s="148"/>
      <c r="J122" s="158">
        <f>BK122</f>
        <v>0</v>
      </c>
      <c r="L122" s="145"/>
      <c r="M122" s="150"/>
      <c r="N122" s="151"/>
      <c r="O122" s="151"/>
      <c r="P122" s="152">
        <f>P123</f>
        <v>0</v>
      </c>
      <c r="Q122" s="151"/>
      <c r="R122" s="152">
        <f>R123</f>
        <v>0</v>
      </c>
      <c r="S122" s="151"/>
      <c r="T122" s="153">
        <f>T123</f>
        <v>0</v>
      </c>
      <c r="AR122" s="146" t="s">
        <v>22</v>
      </c>
      <c r="AT122" s="154" t="s">
        <v>75</v>
      </c>
      <c r="AU122" s="154" t="s">
        <v>22</v>
      </c>
      <c r="AY122" s="146" t="s">
        <v>114</v>
      </c>
      <c r="BK122" s="155">
        <f>BK123</f>
        <v>0</v>
      </c>
    </row>
    <row r="123" spans="2:65" s="1" customFormat="1" ht="22.5" customHeight="1">
      <c r="B123" s="159"/>
      <c r="C123" s="160" t="s">
        <v>220</v>
      </c>
      <c r="D123" s="160" t="s">
        <v>116</v>
      </c>
      <c r="E123" s="161" t="s">
        <v>221</v>
      </c>
      <c r="F123" s="162" t="s">
        <v>222</v>
      </c>
      <c r="G123" s="163" t="s">
        <v>193</v>
      </c>
      <c r="H123" s="164">
        <v>200.162</v>
      </c>
      <c r="I123" s="165"/>
      <c r="J123" s="166">
        <f>ROUND(I123*H123,2)</f>
        <v>0</v>
      </c>
      <c r="K123" s="162" t="s">
        <v>120</v>
      </c>
      <c r="L123" s="33"/>
      <c r="M123" s="167" t="s">
        <v>20</v>
      </c>
      <c r="N123" s="168" t="s">
        <v>49</v>
      </c>
      <c r="O123" s="34"/>
      <c r="P123" s="169">
        <f>O123*H123</f>
        <v>0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AR123" s="16" t="s">
        <v>121</v>
      </c>
      <c r="AT123" s="16" t="s">
        <v>116</v>
      </c>
      <c r="AU123" s="16" t="s">
        <v>82</v>
      </c>
      <c r="AY123" s="16" t="s">
        <v>114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16" t="s">
        <v>121</v>
      </c>
      <c r="BK123" s="171">
        <f>ROUND(I123*H123,2)</f>
        <v>0</v>
      </c>
      <c r="BL123" s="16" t="s">
        <v>121</v>
      </c>
      <c r="BM123" s="16" t="s">
        <v>223</v>
      </c>
    </row>
    <row r="124" spans="2:63" s="10" customFormat="1" ht="36.75" customHeight="1">
      <c r="B124" s="145"/>
      <c r="D124" s="146" t="s">
        <v>75</v>
      </c>
      <c r="E124" s="147" t="s">
        <v>224</v>
      </c>
      <c r="F124" s="147" t="s">
        <v>225</v>
      </c>
      <c r="I124" s="148"/>
      <c r="J124" s="149">
        <f>BK124</f>
        <v>0</v>
      </c>
      <c r="L124" s="145"/>
      <c r="M124" s="150"/>
      <c r="N124" s="151"/>
      <c r="O124" s="151"/>
      <c r="P124" s="152">
        <f>P125</f>
        <v>0</v>
      </c>
      <c r="Q124" s="151"/>
      <c r="R124" s="152">
        <f>R125</f>
        <v>0</v>
      </c>
      <c r="S124" s="151"/>
      <c r="T124" s="153">
        <f>T125</f>
        <v>0</v>
      </c>
      <c r="AR124" s="146" t="s">
        <v>156</v>
      </c>
      <c r="AT124" s="154" t="s">
        <v>75</v>
      </c>
      <c r="AU124" s="154" t="s">
        <v>76</v>
      </c>
      <c r="AY124" s="146" t="s">
        <v>114</v>
      </c>
      <c r="BK124" s="155">
        <f>BK125</f>
        <v>0</v>
      </c>
    </row>
    <row r="125" spans="2:63" s="10" customFormat="1" ht="19.5" customHeight="1">
      <c r="B125" s="145"/>
      <c r="D125" s="156" t="s">
        <v>75</v>
      </c>
      <c r="E125" s="157" t="s">
        <v>226</v>
      </c>
      <c r="F125" s="157" t="s">
        <v>227</v>
      </c>
      <c r="I125" s="148"/>
      <c r="J125" s="158">
        <f>BK125</f>
        <v>0</v>
      </c>
      <c r="L125" s="145"/>
      <c r="M125" s="150"/>
      <c r="N125" s="151"/>
      <c r="O125" s="151"/>
      <c r="P125" s="152">
        <f>P126</f>
        <v>0</v>
      </c>
      <c r="Q125" s="151"/>
      <c r="R125" s="152">
        <f>R126</f>
        <v>0</v>
      </c>
      <c r="S125" s="151"/>
      <c r="T125" s="153">
        <f>T126</f>
        <v>0</v>
      </c>
      <c r="AR125" s="146" t="s">
        <v>156</v>
      </c>
      <c r="AT125" s="154" t="s">
        <v>75</v>
      </c>
      <c r="AU125" s="154" t="s">
        <v>22</v>
      </c>
      <c r="AY125" s="146" t="s">
        <v>114</v>
      </c>
      <c r="BK125" s="155">
        <f>BK126</f>
        <v>0</v>
      </c>
    </row>
    <row r="126" spans="2:65" s="1" customFormat="1" ht="22.5" customHeight="1">
      <c r="B126" s="159"/>
      <c r="C126" s="160" t="s">
        <v>228</v>
      </c>
      <c r="D126" s="160" t="s">
        <v>116</v>
      </c>
      <c r="E126" s="161" t="s">
        <v>229</v>
      </c>
      <c r="F126" s="162" t="s">
        <v>230</v>
      </c>
      <c r="G126" s="163" t="s">
        <v>231</v>
      </c>
      <c r="H126" s="196"/>
      <c r="I126" s="165"/>
      <c r="J126" s="166">
        <f>ROUND(I126*H126,2)</f>
        <v>0</v>
      </c>
      <c r="K126" s="162" t="s">
        <v>120</v>
      </c>
      <c r="L126" s="33"/>
      <c r="M126" s="167" t="s">
        <v>20</v>
      </c>
      <c r="N126" s="197" t="s">
        <v>49</v>
      </c>
      <c r="O126" s="198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16" t="s">
        <v>232</v>
      </c>
      <c r="AT126" s="16" t="s">
        <v>116</v>
      </c>
      <c r="AU126" s="16" t="s">
        <v>82</v>
      </c>
      <c r="AY126" s="16" t="s">
        <v>114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16" t="s">
        <v>121</v>
      </c>
      <c r="BK126" s="171">
        <f>ROUND(I126*H126,2)</f>
        <v>0</v>
      </c>
      <c r="BL126" s="16" t="s">
        <v>232</v>
      </c>
      <c r="BM126" s="16" t="s">
        <v>233</v>
      </c>
    </row>
    <row r="127" spans="2:12" s="1" customFormat="1" ht="6.75" customHeight="1">
      <c r="B127" s="49"/>
      <c r="C127" s="50"/>
      <c r="D127" s="50"/>
      <c r="E127" s="50"/>
      <c r="F127" s="50"/>
      <c r="G127" s="50"/>
      <c r="H127" s="50"/>
      <c r="I127" s="111"/>
      <c r="J127" s="50"/>
      <c r="K127" s="50"/>
      <c r="L127" s="33"/>
    </row>
    <row r="128" ht="13.5">
      <c r="AT128" s="201"/>
    </row>
  </sheetData>
  <sheetProtection/>
  <mergeCells count="6">
    <mergeCell ref="G1:H1"/>
    <mergeCell ref="L2:V2"/>
    <mergeCell ref="E7:H7"/>
    <mergeCell ref="E22:H22"/>
    <mergeCell ref="E43:H43"/>
    <mergeCell ref="E71:H71"/>
  </mergeCells>
  <printOptions/>
  <pageMargins left="0.5833333134651184" right="0.5833333134651184" top="0.5833333134651184" bottom="0.5833333134651184" header="0" footer="0"/>
  <pageSetup blackAndWhite="1" errors="blank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dulikova</cp:lastModifiedBy>
  <dcterms:created xsi:type="dcterms:W3CDTF">2018-05-30T11:22:49Z</dcterms:created>
  <dcterms:modified xsi:type="dcterms:W3CDTF">2018-06-07T12:00:33Z</dcterms:modified>
  <cp:category/>
  <cp:version/>
  <cp:contentType/>
  <cp:contentStatus/>
</cp:coreProperties>
</file>