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85" windowHeight="11655" firstSheet="1" activeTab="3"/>
  </bookViews>
  <sheets>
    <sheet name="Rekapitulace stavby" sheetId="1" r:id="rId1"/>
    <sheet name="SO 191 - DIO" sheetId="2" r:id="rId2"/>
    <sheet name="SO 301 - Rekonstrukce pát..." sheetId="3" r:id="rId3"/>
    <sheet name="SO 9001 - Rozpočtová rezerva" sheetId="4" r:id="rId4"/>
    <sheet name="VRN1 - Vedlejší rozpočtov..." sheetId="5" r:id="rId5"/>
    <sheet name="SO 102 - Komunikace - pro..." sheetId="6" r:id="rId6"/>
    <sheet name="SO 192 - DIO" sheetId="7" r:id="rId7"/>
    <sheet name="SO 9002 - Rozpočtová rezerva" sheetId="8" r:id="rId8"/>
    <sheet name="VRN2 - Vedlejší rozpočtov..." sheetId="9" r:id="rId9"/>
    <sheet name="SO 103 - Komunikace" sheetId="10" r:id="rId10"/>
    <sheet name="SO 113 - Chodníky" sheetId="11" r:id="rId11"/>
    <sheet name="SO 193 - DIO" sheetId="12" r:id="rId12"/>
    <sheet name="SO 9003 - Rozpočtová rezerva" sheetId="13" r:id="rId13"/>
    <sheet name="VRN3 - Vedlejší rozpočtov..." sheetId="14" r:id="rId14"/>
    <sheet name="Pokyny pro vyplnění" sheetId="15" r:id="rId15"/>
  </sheets>
  <definedNames>
    <definedName name="_xlnm._FilterDatabase" localSheetId="5" hidden="1">'SO 102 - Komunikace - pro...'!$C$86:$K$125</definedName>
    <definedName name="_xlnm._FilterDatabase" localSheetId="9" hidden="1">'SO 103 - Komunikace'!$C$90:$K$371</definedName>
    <definedName name="_xlnm._FilterDatabase" localSheetId="10" hidden="1">'SO 113 - Chodníky'!$C$88:$K$302</definedName>
    <definedName name="_xlnm._FilterDatabase" localSheetId="1" hidden="1">'SO 191 - DIO'!$C$83:$K$87</definedName>
    <definedName name="_xlnm._FilterDatabase" localSheetId="6" hidden="1">'SO 192 - DIO'!$C$83:$K$87</definedName>
    <definedName name="_xlnm._FilterDatabase" localSheetId="11" hidden="1">'SO 193 - DIO'!$C$83:$K$87</definedName>
    <definedName name="_xlnm._FilterDatabase" localSheetId="2" hidden="1">'SO 301 - Rekonstrukce pát...'!$C$93:$K$954</definedName>
    <definedName name="_xlnm._FilterDatabase" localSheetId="3" hidden="1">'SO 9001 - Rozpočtová rezerva'!$C$82:$K$88</definedName>
    <definedName name="_xlnm._FilterDatabase" localSheetId="7" hidden="1">'SO 9002 - Rozpočtová rezerva'!$C$82:$K$88</definedName>
    <definedName name="_xlnm._FilterDatabase" localSheetId="12" hidden="1">'SO 9003 - Rozpočtová rezerva'!$C$82:$K$88</definedName>
    <definedName name="_xlnm._FilterDatabase" localSheetId="4" hidden="1">'VRN1 - Vedlejší rozpočtov...'!$C$86:$K$142</definedName>
    <definedName name="_xlnm._FilterDatabase" localSheetId="8" hidden="1">'VRN2 - Vedlejší rozpočtov...'!$C$84:$K$106</definedName>
    <definedName name="_xlnm._FilterDatabase" localSheetId="13" hidden="1">'VRN3 - Vedlejší rozpočtov...'!$C$86:$K$138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5">'SO 102 - Komunikace - pro...'!$C$4:$J$38,'SO 102 - Komunikace - pro...'!$C$44:$J$66,'SO 102 - Komunikace - pro...'!$C$72:$K$125</definedName>
    <definedName name="_xlnm.Print_Area" localSheetId="9">'SO 103 - Komunikace'!$C$4:$J$38,'SO 103 - Komunikace'!$C$44:$J$70,'SO 103 - Komunikace'!$C$76:$K$371</definedName>
    <definedName name="_xlnm.Print_Area" localSheetId="10">'SO 113 - Chodníky'!$C$4:$J$38,'SO 113 - Chodníky'!$C$44:$J$68,'SO 113 - Chodníky'!$C$74:$K$302</definedName>
    <definedName name="_xlnm.Print_Area" localSheetId="1">'SO 191 - DIO'!$C$4:$J$38,'SO 191 - DIO'!$C$44:$J$63,'SO 191 - DIO'!$C$69:$K$87</definedName>
    <definedName name="_xlnm.Print_Area" localSheetId="6">'SO 192 - DIO'!$C$4:$J$38,'SO 192 - DIO'!$C$44:$J$63,'SO 192 - DIO'!$C$69:$K$87</definedName>
    <definedName name="_xlnm.Print_Area" localSheetId="11">'SO 193 - DIO'!$C$4:$J$38,'SO 193 - DIO'!$C$44:$J$63,'SO 193 - DIO'!$C$69:$K$87</definedName>
    <definedName name="_xlnm.Print_Area" localSheetId="2">'SO 301 - Rekonstrukce pát...'!$C$4:$J$38,'SO 301 - Rekonstrukce pát...'!$C$44:$J$73,'SO 301 - Rekonstrukce pát...'!$C$79:$K$954</definedName>
    <definedName name="_xlnm.Print_Area" localSheetId="3">'SO 9001 - Rozpočtová rezerva'!$C$4:$J$38,'SO 9001 - Rozpočtová rezerva'!$C$44:$J$62,'SO 9001 - Rozpočtová rezerva'!$C$68:$K$88</definedName>
    <definedName name="_xlnm.Print_Area" localSheetId="7">'SO 9002 - Rozpočtová rezerva'!$C$4:$J$38,'SO 9002 - Rozpočtová rezerva'!$C$44:$J$62,'SO 9002 - Rozpočtová rezerva'!$C$68:$K$88</definedName>
    <definedName name="_xlnm.Print_Area" localSheetId="12">'SO 9003 - Rozpočtová rezerva'!$C$4:$J$38,'SO 9003 - Rozpočtová rezerva'!$C$44:$J$62,'SO 9003 - Rozpočtová rezerva'!$C$68:$K$88</definedName>
    <definedName name="_xlnm.Print_Area" localSheetId="4">'VRN1 - Vedlejší rozpočtov...'!$C$4:$J$38,'VRN1 - Vedlejší rozpočtov...'!$C$44:$J$66,'VRN1 - Vedlejší rozpočtov...'!$C$72:$K$142</definedName>
    <definedName name="_xlnm.Print_Area" localSheetId="8">'VRN2 - Vedlejší rozpočtov...'!$C$4:$J$38,'VRN2 - Vedlejší rozpočtov...'!$C$44:$J$64,'VRN2 - Vedlejší rozpočtov...'!$C$70:$K$106</definedName>
    <definedName name="_xlnm.Print_Area" localSheetId="13">'VRN3 - Vedlejší rozpočtov...'!$C$4:$J$38,'VRN3 - Vedlejší rozpočtov...'!$C$44:$J$66,'VRN3 - Vedlejší rozpočtov...'!$C$72:$K$138</definedName>
    <definedName name="_xlnm.Print_Titles" localSheetId="0">'Rekapitulace stavby'!$49:$49</definedName>
    <definedName name="_xlnm.Print_Titles" localSheetId="1">'SO 191 - DIO'!$83:$83</definedName>
    <definedName name="_xlnm.Print_Titles" localSheetId="2">'SO 301 - Rekonstrukce pát...'!$93:$93</definedName>
    <definedName name="_xlnm.Print_Titles" localSheetId="3">'SO 9001 - Rozpočtová rezerva'!$82:$82</definedName>
    <definedName name="_xlnm.Print_Titles" localSheetId="4">'VRN1 - Vedlejší rozpočtov...'!$86:$86</definedName>
    <definedName name="_xlnm.Print_Titles" localSheetId="5">'SO 102 - Komunikace - pro...'!$86:$86</definedName>
    <definedName name="_xlnm.Print_Titles" localSheetId="6">'SO 192 - DIO'!$83:$83</definedName>
    <definedName name="_xlnm.Print_Titles" localSheetId="7">'SO 9002 - Rozpočtová rezerva'!$82:$82</definedName>
    <definedName name="_xlnm.Print_Titles" localSheetId="8">'VRN2 - Vedlejší rozpočtov...'!$84:$84</definedName>
    <definedName name="_xlnm.Print_Titles" localSheetId="9">'SO 103 - Komunikace'!$90:$90</definedName>
    <definedName name="_xlnm.Print_Titles" localSheetId="10">'SO 113 - Chodníky'!$88:$88</definedName>
    <definedName name="_xlnm.Print_Titles" localSheetId="11">'SO 193 - DIO'!$83:$83</definedName>
    <definedName name="_xlnm.Print_Titles" localSheetId="12">'SO 9003 - Rozpočtová rezerva'!$82:$82</definedName>
    <definedName name="_xlnm.Print_Titles" localSheetId="13">'VRN3 - Vedlejší rozpočtov...'!$86:$86</definedName>
  </definedNames>
  <calcPr calcId="152511"/>
</workbook>
</file>

<file path=xl/sharedStrings.xml><?xml version="1.0" encoding="utf-8"?>
<sst xmlns="http://schemas.openxmlformats.org/spreadsheetml/2006/main" count="17807" uniqueCount="1824">
  <si>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</si>
  <si>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</si>
  <si>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</si>
  <si>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</si>
  <si>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</si>
  <si>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</si>
  <si>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</si>
  <si>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{a3b08323-e4d4-475b-865e-a519340cb0bd}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</si>
  <si>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</si>
  <si>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</si>
  <si>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</si>
  <si>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</si>
  <si>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</si>
  <si>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</si>
  <si>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</si>
  <si>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</si>
  <si>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0882R1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</si>
  <si>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</si>
  <si>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</si>
  <si>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Nemocnice Šumperk - rekonstrukce páteřní kanalizace - revize 1</t>
  </si>
  <si>
    <t>KSO:</t>
  </si>
  <si>
    <t/>
  </si>
  <si>
    <t>CC-CZ:</t>
  </si>
  <si>
    <t>Místo:</t>
  </si>
  <si>
    <t>Šumperk</t>
  </si>
  <si>
    <t>Datum:</t>
  </si>
  <si>
    <t>31. 5. 2018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</si>
  <si>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</si>
  <si>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</si>
  <si>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</si>
  <si>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</si>
  <si>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</si>
  <si>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</si>
  <si>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</si>
  <si>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</si>
  <si>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</si>
  <si>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27821251</t>
  </si>
  <si>
    <t>Cekr CZ s.r.o.</t>
  </si>
  <si>
    <t>CZ27821251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</si>
  <si>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</si>
  <si>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</si>
  <si>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</si>
  <si>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</si>
  <si>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</si>
  <si>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</si>
  <si>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</si>
  <si>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</si>
  <si>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</si>
  <si>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</si>
  <si>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</si>
  <si>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</si>
  <si>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</si>
  <si>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</si>
  <si>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</si>
  <si>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</si>
  <si>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</si>
  <si>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</si>
  <si>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</si>
  <si>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</si>
  <si>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</si>
  <si>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</si>
  <si>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</si>
  <si>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</si>
  <si>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</si>
  <si>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</si>
  <si>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</si>
  <si>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</si>
  <si>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</si>
  <si>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</si>
  <si>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</si>
  <si>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</si>
  <si>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</si>
  <si>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</si>
  <si>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</si>
  <si>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</si>
  <si>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</si>
  <si>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</si>
  <si>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</si>
  <si>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</si>
  <si>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</si>
  <si>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</si>
  <si>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Rekonstrukce páteřní kanalizace - I.etapa</t>
  </si>
  <si>
    <t>STA</t>
  </si>
  <si>
    <t>1</t>
  </si>
  <si>
    <t>{4c1111db-a675-40c8-950a-954e9bf4333b}</t>
  </si>
  <si>
    <t>2</t>
  </si>
  <si>
    <t>/</t>
  </si>
  <si>
    <t>SO 191</t>
  </si>
  <si>
    <t>DIO</t>
  </si>
  <si>
    <t>Soupis</t>
  </si>
  <si>
    <t>{cc4574a8-b691-478b-b827-6fac97cbf872}</t>
  </si>
  <si>
    <t>SO 301</t>
  </si>
  <si>
    <t>Rekonstrukce páteřní kanalizace</t>
  </si>
  <si>
    <t>{6f785e56-138b-440c-a6bc-aef16b2ab7db}</t>
  </si>
  <si>
    <t>SO 9001</t>
  </si>
  <si>
    <t>Rozpočtová rezerva</t>
  </si>
  <si>
    <t>{2bc3f09a-6596-41e4-aaef-cfe737774739}</t>
  </si>
  <si>
    <t>VRN1</t>
  </si>
  <si>
    <t>Vedlejší rozpočtové náklady</t>
  </si>
  <si>
    <t>{6efdece8-3558-4b44-808a-eefa57f62010}</t>
  </si>
  <si>
    <t>002</t>
  </si>
  <si>
    <t>Rekonstrukce páteřní kanalizace - II.etapa</t>
  </si>
  <si>
    <t>{6a90b304-f346-404d-aa8c-0f7a2de56bc2}</t>
  </si>
  <si>
    <t>SO 102</t>
  </si>
  <si>
    <t>Komunikace - provizorní</t>
  </si>
  <si>
    <t>{64a4420e-904a-4d3c-befc-99ffefdd02bf}</t>
  </si>
  <si>
    <t>SO 192</t>
  </si>
  <si>
    <t>{9fa442f7-7656-4b46-8149-d2f0e770a563}</t>
  </si>
  <si>
    <t>SO 9002</t>
  </si>
  <si>
    <t>{aba60877-0ab1-417c-9435-1994b7663af1}</t>
  </si>
  <si>
    <t>VRN2</t>
  </si>
  <si>
    <t>{5a82e309-d911-4d94-988b-40335b06a20b}</t>
  </si>
  <si>
    <t>003</t>
  </si>
  <si>
    <t>Rekonstrukce páteřní kanalizace - III.etapa</t>
  </si>
  <si>
    <t>{44b600e8-7f5f-40f4-b87b-e11618bfa480}</t>
  </si>
  <si>
    <t>SO 103</t>
  </si>
  <si>
    <t>Komunikace</t>
  </si>
  <si>
    <t>{4965f3c3-78c9-4ba7-aa21-c0cc48cd4c85}</t>
  </si>
  <si>
    <t>SO 113</t>
  </si>
  <si>
    <t>Chodníky</t>
  </si>
  <si>
    <t>{7f843d5c-b085-475a-9b28-dad989c168f7}</t>
  </si>
  <si>
    <t>SO 193</t>
  </si>
  <si>
    <t>{aedf92a8-09a8-4b8c-97c5-63dd75156506}</t>
  </si>
  <si>
    <t>SO 9003</t>
  </si>
  <si>
    <t>{bf7abd61-4f99-41d3-a75e-8e165fde3fee}</t>
  </si>
  <si>
    <t>VRN3</t>
  </si>
  <si>
    <t>{ea417454-c18b-466a-9ab7-30a64d3f3438}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</si>
  <si>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</si>
  <si>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</si>
  <si>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</si>
  <si>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</si>
  <si>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</si>
  <si>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</si>
  <si>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</si>
  <si>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Rekonstrukce páteřní kanalizace - I.etapa</t>
  </si>
  <si>
    <t>Soupis:</t>
  </si>
  <si>
    <t>SO 191 - DIO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</si>
  <si>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</si>
  <si>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</si>
  <si>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</si>
  <si>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</si>
  <si>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</si>
  <si>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</si>
  <si>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</si>
  <si>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</si>
  <si>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</si>
  <si>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</si>
  <si>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</si>
  <si>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</si>
  <si>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</si>
  <si>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</si>
  <si>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</si>
  <si>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</si>
  <si>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</si>
  <si>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</si>
  <si>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</si>
  <si>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</si>
  <si>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</si>
  <si>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</si>
  <si>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</si>
  <si>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</si>
  <si>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</si>
  <si>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</si>
  <si>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</si>
  <si>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913911000</t>
  </si>
  <si>
    <t>Montáž a demontáž dočasného dopravního značení na 18 týdnů</t>
  </si>
  <si>
    <t>soub</t>
  </si>
  <si>
    <t>vlastní</t>
  </si>
  <si>
    <t>4</t>
  </si>
  <si>
    <t>-1392176754</t>
  </si>
  <si>
    <t>SO 301 - Rekonstrukce páteřní kanalizace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</si>
  <si>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</si>
  <si>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</si>
  <si>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</si>
  <si>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</si>
  <si>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</si>
  <si>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</si>
  <si>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87 - Potrubí z trub plastických a skleněných</t>
  </si>
  <si>
    <t xml:space="preserve">    89 - Ostatní konstrukce</t>
  </si>
  <si>
    <t xml:space="preserve">    997 - Přesun sutě</t>
  </si>
  <si>
    <t xml:space="preserve">    998 - Přesun hmot</t>
  </si>
  <si>
    <t>Zemní práce</t>
  </si>
  <si>
    <t>113107223</t>
  </si>
  <si>
    <t>Odstranění podkladů nebo krytů strojně plochy jednotlivě přes 200 m2 s přemístěním hmot na skládku na vzdálenost do 20 m nebo s naložením na dopravní prostředek z kameniva hrubého drceného, o tl. vrstvy přes 200 do 300 mm</t>
  </si>
  <si>
    <t>m2</t>
  </si>
  <si>
    <t>CS ÚRS 2018 01</t>
  </si>
  <si>
    <t>1050187791</t>
  </si>
  <si>
    <t>VV</t>
  </si>
  <si>
    <t>"stávající podkladní vrstvy komunikace - výkop pro uložení potrubí"</t>
  </si>
  <si>
    <t>139,00*2,00</t>
  </si>
  <si>
    <t>28*1,70</t>
  </si>
  <si>
    <t>20*2,00</t>
  </si>
  <si>
    <t>36*2,00</t>
  </si>
  <si>
    <t>"stávající podkladní vrstvy komunikace - výkop pro uložení šachet"</t>
  </si>
  <si>
    <t>(6+2)*2,60*2,60</t>
  </si>
  <si>
    <t>Součet</t>
  </si>
  <si>
    <t>113154124</t>
  </si>
  <si>
    <t>Frézování živičného podkladu nebo krytu s naložením na dopravní prostředek plochy do 500 m2 bez překážek v trase pruhu šířky přes 0,5 m do 1 m, tloušťky vrstvy 100 mm</t>
  </si>
  <si>
    <t>839531180</t>
  </si>
  <si>
    <t>"odfrézování stáv.živič.krytu pro výkop rýhy"</t>
  </si>
  <si>
    <t>"odfrézování stáv.živič.krytu pro výkop rýhy přípojek UV"</t>
  </si>
  <si>
    <t>4,00*(6+2)*1,40</t>
  </si>
  <si>
    <t>4,00*2*1,40</t>
  </si>
  <si>
    <t>3</t>
  </si>
  <si>
    <t>115101201</t>
  </si>
  <si>
    <t>Čerpání vody na dopravní výšku do 10 m s uvažovaným průměrným přítokem do 500 l/min</t>
  </si>
  <si>
    <t>hod</t>
  </si>
  <si>
    <t>-1028989155</t>
  </si>
  <si>
    <t>"odčerpávání spodní vody z drenáže po dobu provádění - předpoklad 110 dní"</t>
  </si>
  <si>
    <t>110*8</t>
  </si>
  <si>
    <t>115101301</t>
  </si>
  <si>
    <t>Pohotovost záložní čerpací soupravy pro dopravní výšku do 10 m s uvažovaným průměrným přítokem do 500 l/min</t>
  </si>
  <si>
    <t>den</t>
  </si>
  <si>
    <t>1746543878</t>
  </si>
  <si>
    <t>"čerpání  - předpoklad 110 dní"</t>
  </si>
  <si>
    <t>110</t>
  </si>
  <si>
    <t>5</t>
  </si>
  <si>
    <t>115101399</t>
  </si>
  <si>
    <t>Zřízení sběrné jímky</t>
  </si>
  <si>
    <t>1521696298</t>
  </si>
  <si>
    <t>P</t>
  </si>
  <si>
    <t>Poznámka k položce:
Firemní položka.
Zřízení sběrné čerpací jímky pro odčerpání příp.podzemní vody z pracovní drenáže.
Položka zahrnuje veškeré práce a činnnosti vč.potřebného materiálu pro zřízení jímky dle technologie dodavatele.</t>
  </si>
  <si>
    <t>"zřízení a následná demontáž po ukončení čerpání sběrných jímek pro odčerpání příp.podzemní vody z drenáže - dle PD, á 50m/ks"</t>
  </si>
  <si>
    <t>4+2</t>
  </si>
  <si>
    <t>6</t>
  </si>
  <si>
    <t>115104111</t>
  </si>
  <si>
    <t>Čerpání vody ze štol na dopravní výšku do 20 m, při délce potrubí ve štole do 200 m</t>
  </si>
  <si>
    <t>1126270210</t>
  </si>
  <si>
    <t>"přečerpávání odpadních vod a splašků po dobu provádění prací do hlavního řadu kanalizace čerpací soustavou - kalové čerpadlo + hadice"</t>
  </si>
  <si>
    <t>"předpoklad 110 dní á 18 hod"</t>
  </si>
  <si>
    <t>110*18</t>
  </si>
  <si>
    <t>7</t>
  </si>
  <si>
    <t>115108111</t>
  </si>
  <si>
    <t>Pohotovost záložního čerpadla popř. čerpací soupravy při čerpání vody ze štol na dopravní výšku do 20 m</t>
  </si>
  <si>
    <t>-282329714</t>
  </si>
  <si>
    <t>"záložní čerpací soustava"</t>
  </si>
  <si>
    <t>8</t>
  </si>
  <si>
    <t>115108199</t>
  </si>
  <si>
    <t>Přečerpávání splašků - technické opatření</t>
  </si>
  <si>
    <t>-2105521316</t>
  </si>
  <si>
    <t>"technické opatření dle technologie dodavatele pro zajištění možnosti přečerpávání splašků a odpadních vod během výstavby "</t>
  </si>
  <si>
    <t>"zřízení dočasných čerpacích jímek, přepojení přípojek dle potřeby ve vztahu k postupu výstavby apod."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</si>
  <si>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</si>
  <si>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</si>
  <si>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m</t>
  </si>
  <si>
    <t>332052682</t>
  </si>
  <si>
    <t>"dočasné zajištění plynovodního potrubí"</t>
  </si>
  <si>
    <t>"v km 0,0013"    2,00</t>
  </si>
  <si>
    <t>"dočasné zajištění vodovodního potrubí"</t>
  </si>
  <si>
    <t>" v km 0,0448"   2,00</t>
  </si>
  <si>
    <t>"v km 0,1150"    2,00</t>
  </si>
  <si>
    <t>"mezi Š2 až Š8"    2,00</t>
  </si>
  <si>
    <t>10</t>
  </si>
  <si>
    <t>119001409</t>
  </si>
  <si>
    <t>Dočasné zajištění - podepření kolektorů dle technologie dodavatele (výdřeva, ocelové vzpěry apod.)</t>
  </si>
  <si>
    <t>-708646149</t>
  </si>
  <si>
    <t>"dočasné zajištění - podepření kolektorů"</t>
  </si>
  <si>
    <t>11</t>
  </si>
  <si>
    <t>119003227</t>
  </si>
  <si>
    <t>Pomocné konstrukce při zabezpečení výkopu svislé ocelové mobilní oplocení, výšky do 2,2 m panely vyplněné dráty zřízení</t>
  </si>
  <si>
    <t>1449051985</t>
  </si>
  <si>
    <t>"oplocení - zabezpečení  prostoru výkopu"</t>
  </si>
  <si>
    <t>450</t>
  </si>
  <si>
    <t>12</t>
  </si>
  <si>
    <t>119003228</t>
  </si>
  <si>
    <t>Pomocné konstrukce při zabezpečení výkopu svislé ocelové mobilní oplocení, výšky do 2,2 m panely vyplněné dráty odstranění</t>
  </si>
  <si>
    <t>-214907862</t>
  </si>
  <si>
    <t>13</t>
  </si>
  <si>
    <t>130001101</t>
  </si>
  <si>
    <t>Příplatek k cenám hloubených vykopávek za ztížení vykopávky v blízkosti podzemního vedení nebo výbušnin pro jakoukoliv třídu horniny</t>
  </si>
  <si>
    <t>m3</t>
  </si>
  <si>
    <t>-1001344533</t>
  </si>
  <si>
    <t>"výkop pro uložení potrubí - 15% objemu rýh stoky"</t>
  </si>
  <si>
    <t>1318,414*0,15</t>
  </si>
  <si>
    <t>14</t>
  </si>
  <si>
    <t>131201201</t>
  </si>
  <si>
    <t>Hloubení zapažených jam a zářezů s urovnáním dna do předepsaného profilu a spádu v hornině tř. 3 do 100 m3</t>
  </si>
  <si>
    <t>318462889</t>
  </si>
  <si>
    <t>"výkop pro nové šachty"</t>
  </si>
  <si>
    <t>"Š2"   2,50*2,50*3,60</t>
  </si>
  <si>
    <t>"Š3"   2,50*2,50*3,62</t>
  </si>
  <si>
    <t>"Š4"   2,50*2,50*3,99</t>
  </si>
  <si>
    <t>"Š5"   2,50*2,50*4,31</t>
  </si>
  <si>
    <t>"Š6"   2,50*2,50*3,48</t>
  </si>
  <si>
    <t>"Š7"   2,50*2,50*2,71</t>
  </si>
  <si>
    <t>"Š8"   2,50*2,50*3,15</t>
  </si>
  <si>
    <t>"Š9"   2,50*2,50*2,53</t>
  </si>
  <si>
    <t>Mezisoučet</t>
  </si>
  <si>
    <t>"odpočet objemu vybouraných šachet"</t>
  </si>
  <si>
    <t>-0,65*0,65*3,14*3,60</t>
  </si>
  <si>
    <t>-0,65*0,65*3,14*3,62</t>
  </si>
  <si>
    <t>-0,65*0,65*3,14*3,99</t>
  </si>
  <si>
    <t>-0,65*0,65*3,14*4,31</t>
  </si>
  <si>
    <t>-0,65*0,65*3,14*3,48</t>
  </si>
  <si>
    <t>-0,65*0,65*3,14*2,71</t>
  </si>
  <si>
    <t>-0,65*0,65*3,14*3,15</t>
  </si>
  <si>
    <t>-0,65*0,65*3,14*2,53</t>
  </si>
  <si>
    <t>131201209</t>
  </si>
  <si>
    <t>Hloubení zapažených jam a zářezů s urovnáním dna do předepsaného profilu a spádu Příplatek k cenám za lepivost horniny tř. 3</t>
  </si>
  <si>
    <t>631208076</t>
  </si>
  <si>
    <t>"50% objemu výkopu - šachty"</t>
  </si>
  <si>
    <t>134,854*0,50</t>
  </si>
  <si>
    <t>16</t>
  </si>
  <si>
    <t>132201101</t>
  </si>
  <si>
    <t>Hloubení zapažených i nezapažených rýh šířky do 600 mm s urovnáním dna do předepsaného profilu a spádu v hornině tř. 3 do 100 m3</t>
  </si>
  <si>
    <t>1606897683</t>
  </si>
  <si>
    <t>"rýha pro uložení předpokládané pracovní drenáže - délka větví a stok"</t>
  </si>
  <si>
    <t>0,20*1,80*139/2</t>
  </si>
  <si>
    <t>0,20*1,50*28/2</t>
  </si>
  <si>
    <t>0,20*1,50*20/2</t>
  </si>
  <si>
    <t>0,20*1,50*36/2</t>
  </si>
  <si>
    <t>17</t>
  </si>
  <si>
    <t>132201109</t>
  </si>
  <si>
    <t>Hloubení zapažených i nezapažených rýh šířky do 600 mm s urovnáním dna do předepsaného profilu a spádu v hornině tř. 3 Příplatek k cenám za lepivost horniny tř. 3</t>
  </si>
  <si>
    <t>-795738799</t>
  </si>
  <si>
    <t>"50% objemu hloubení rýh"</t>
  </si>
  <si>
    <t>37,62*0,50</t>
  </si>
  <si>
    <t>18</t>
  </si>
  <si>
    <t>132201202</t>
  </si>
  <si>
    <t>Hloubení zapažených i nezapažených rýh šířky přes 600 do 2 000 mm s urovnáním dna do předepsaného profilu a spádu v hornině tř. 3 přes 100 do 1 000 m3</t>
  </si>
  <si>
    <t>40921860</t>
  </si>
  <si>
    <t>"výkop pro uložení potrubí"</t>
  </si>
  <si>
    <t>"Š1 až Š2"</t>
  </si>
  <si>
    <t>(3,17+3,15+3,10+3,40+3,42+3,60)/6*1,80*35,00</t>
  </si>
  <si>
    <t>"Š2 až Š3"</t>
  </si>
  <si>
    <t>(3,60+3,66+3,64+3,62)/4*1,80*13,00</t>
  </si>
  <si>
    <t>"Š3 až Š4"</t>
  </si>
  <si>
    <t>(3,62+3,84+3,99)/3*1,80*27,00</t>
  </si>
  <si>
    <t>"Š4 až Š5"</t>
  </si>
  <si>
    <t>(3,99+4,07+4,22+4,31)/4*1,80*28,00</t>
  </si>
  <si>
    <t>"Š5 až Š6"</t>
  </si>
  <si>
    <t>(4,31+4,15+4,08+3,89+3,48)/5*1,50*36,00</t>
  </si>
  <si>
    <t>"Š5 až Š7"</t>
  </si>
  <si>
    <t>(4,27+3,57+2,71)/3*1,50*28,00</t>
  </si>
  <si>
    <t>"Š2 až Š8"</t>
  </si>
  <si>
    <t>(3,46+3,43+3,36+3,15)/4*1,50*20,00</t>
  </si>
  <si>
    <t>"Š3 až Š9"</t>
  </si>
  <si>
    <t>(3,61+3,16+2,53)/3*1,50*36,00</t>
  </si>
  <si>
    <t>19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</si>
  <si>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</si>
  <si>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</si>
  <si>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-1892934113</t>
  </si>
  <si>
    <t>"50% objemu výkopu - stoky"</t>
  </si>
  <si>
    <t>1318,414*0,50</t>
  </si>
  <si>
    <t>20</t>
  </si>
  <si>
    <t>151101102</t>
  </si>
  <si>
    <t>Zřízení pažení a rozepření stěn rýh pro podzemní vedení pro všechny šířky rýhy příložné pro jakoukoliv mezerovitost, hloubky do 4 m</t>
  </si>
  <si>
    <t>694764073</t>
  </si>
  <si>
    <t>"pažení výkopu rýhy, předpoklad 70% objemu příložné"</t>
  </si>
  <si>
    <t>2*(3,55+3,50+3,70+3,82+4,00)/5*35*0,70</t>
  </si>
  <si>
    <t>2*(4,67+3,97+3,11)/3*28*0,70</t>
  </si>
  <si>
    <t>2*(3,96+3,83+3,76+3,55)/4*20*0,70</t>
  </si>
  <si>
    <t>2*(4,01+3,56+2,93)/3*36*0,70</t>
  </si>
  <si>
    <t>151101103</t>
  </si>
  <si>
    <t>Zřízení pažení a rozepření stěn rýh pro podzemní vedení pro všechny šířky rýhy příložné pro jakoukoliv mezerovitost, hloubky do 8 m</t>
  </si>
  <si>
    <t>1407583058</t>
  </si>
  <si>
    <t>2*(4,00+4,06+4,04+4,02)/4*13*0,70</t>
  </si>
  <si>
    <t>2*(4,02+4,24+4,39)/3*27*0,70</t>
  </si>
  <si>
    <t>2*(4,39+4,47+4,62+4,71)/4*28*0,70</t>
  </si>
  <si>
    <t>2*(4,71+4,55+4,48+4,29+3,88)/5*36*0,70</t>
  </si>
  <si>
    <t>22</t>
  </si>
  <si>
    <t>151101112</t>
  </si>
  <si>
    <t>Odstranění pažení a rozepření stěn rýh pro podzemní vedení s uložením materiálu na vzdálenost do 3 m od kraje výkopu příložné, hloubky přes 2 do 4 m</t>
  </si>
  <si>
    <t>-1820341134</t>
  </si>
  <si>
    <t>617,619</t>
  </si>
  <si>
    <t>23</t>
  </si>
  <si>
    <t>151101113</t>
  </si>
  <si>
    <t>Odstranění pažení a rozepření stěn rýh pro podzemní vedení s uložením materiálu na vzdálenost do 3 m od kraje výkopu příložné, hloubky přes 4 do 8 m</t>
  </si>
  <si>
    <t>-1077149077</t>
  </si>
  <si>
    <t>631,851</t>
  </si>
  <si>
    <t>24</t>
  </si>
  <si>
    <t>151301102</t>
  </si>
  <si>
    <t>Zřízení pažení a rozepření stěn rýh pro podzemní vedení pro všechny šířky rýhy hnané, hloubky do 4 m</t>
  </si>
  <si>
    <t>-816257181</t>
  </si>
  <si>
    <t>"pažení výkopu rýhy, předpoklad 30% objemu hnané"</t>
  </si>
  <si>
    <t>2*(3,55+3,50+3,70+3,82+4,00)/5*35*0,30</t>
  </si>
  <si>
    <t>2*(4,67+3,97+3,11)/3*28*0,30</t>
  </si>
  <si>
    <t>2*(3,96+3,83+3,76+3,55)/4*20*0,30</t>
  </si>
  <si>
    <t>2*(4,01+3,56+2,93)/3*36*0,30</t>
  </si>
  <si>
    <t>"pažení výkopu pro šachty, předpoklad 100% objemu hnané"</t>
  </si>
  <si>
    <t>"Š6"   2*3,88*2,50</t>
  </si>
  <si>
    <t>"Š7"   2*3,11*2,50</t>
  </si>
  <si>
    <t>"Š8"   2*3,55*2,50</t>
  </si>
  <si>
    <t>"Š9"   2*2,93*2,50</t>
  </si>
  <si>
    <t>25</t>
  </si>
  <si>
    <t>151301103</t>
  </si>
  <si>
    <t>Zřízení pažení a rozepření stěn rýh pro podzemní vedení pro všechny šířky rýhy hnané, hloubky do 8 m</t>
  </si>
  <si>
    <t>-304768013</t>
  </si>
  <si>
    <t>2*(4,00+4,06+4,04+4,02)/4*13*0,30</t>
  </si>
  <si>
    <t>2*(4,02+4,24+4,39)/3*27*0,30</t>
  </si>
  <si>
    <t>2*(4,39+4,47+4,62+4,71)/4*28*0,30</t>
  </si>
  <si>
    <t>2*(4,71+4,55+4,48+4,29+3,88)/5*36*0,30</t>
  </si>
  <si>
    <t>"Š2"   2*4,00*2,50</t>
  </si>
  <si>
    <t>"Š3"   2*4,02*2,50</t>
  </si>
  <si>
    <t>"Š4"   2*4,39*2,50</t>
  </si>
  <si>
    <t>"Š5"   2*4,71*2,50</t>
  </si>
  <si>
    <t>26</t>
  </si>
  <si>
    <t>151301112</t>
  </si>
  <si>
    <t>Odstranění pažení a rozepření stěn rýh pro podzemní vedení s uložením materiálu na vzdálenost do 3 m od kraje výkopu hnané, hloubky přes 2 do 4 m</t>
  </si>
  <si>
    <t>-856703158</t>
  </si>
  <si>
    <t>332,044</t>
  </si>
  <si>
    <t>27</t>
  </si>
  <si>
    <t>151301113</t>
  </si>
  <si>
    <t>Odstranění pažení a rozepření stěn rýh pro podzemní vedení s uložením materiálu na vzdálenost do 3 m od kraje výkopu hnané, hloubky přes 4 do 8 m</t>
  </si>
  <si>
    <t>-1528447417</t>
  </si>
  <si>
    <t>356,393</t>
  </si>
  <si>
    <t>28</t>
  </si>
  <si>
    <t>161101103</t>
  </si>
  <si>
    <t>Svislé přemístění výkopku bez naložení do dopravní nádoby avšak s vyprázdněním dopravní nádoby na hromadu nebo do dopravního prostředku z horniny tř. 1 až 4, při hloubce výkopu přes 4 do 6 m</t>
  </si>
  <si>
    <t>1598132813</t>
  </si>
  <si>
    <t>"výkop rýhy pro pracovní drenáž - rýhy 100% objemu"</t>
  </si>
  <si>
    <t>37,62</t>
  </si>
  <si>
    <t>29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</si>
  <si>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</si>
  <si>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</si>
  <si>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>-1612772717</t>
  </si>
  <si>
    <t>"odvoz přebytku výkopku k trvalému uložení na skládku"</t>
  </si>
  <si>
    <t>"drenáže"   37,62</t>
  </si>
  <si>
    <t>"šachty"   134,854</t>
  </si>
  <si>
    <t>"stoka"    1318,414</t>
  </si>
  <si>
    <t>30</t>
  </si>
  <si>
    <t>171201211</t>
  </si>
  <si>
    <t>Poplatek za uložení stavebního odpadu na skládce (skládkovné) zeminy a kameniva zatříděného do Katalogu odpadů pod kódem 170 504</t>
  </si>
  <si>
    <t>t</t>
  </si>
  <si>
    <t>121295087</t>
  </si>
  <si>
    <t>"přebytek výkopku - skládkovné (1,8t/m3)"</t>
  </si>
  <si>
    <t>1490,888*1,80</t>
  </si>
  <si>
    <t>31</t>
  </si>
  <si>
    <t>174101101</t>
  </si>
  <si>
    <t>Zásyp sypaninou z jakékoliv horniny s uložením výkopku ve vrstvách se zhutněním jam, šachet, rýh nebo kolem objektů v těchto vykopávkách</t>
  </si>
  <si>
    <t>900021368</t>
  </si>
  <si>
    <t>"dosypání rýhy potrubí vhodným materiálem (ŠD) - stoky"</t>
  </si>
  <si>
    <t>(2,07+2,05+2,00+2,20+2,32+2,50)/6*1,80*35,00</t>
  </si>
  <si>
    <t>(2,50+2,56+2,54+2,52)/4*1,80*13,00</t>
  </si>
  <si>
    <t>(2,62+2,84+2,99)/3*1,80*27,00</t>
  </si>
  <si>
    <t>(2,99+3,07+3,22+3,31)/4*1,80*28,00</t>
  </si>
  <si>
    <t>(3,41+3,25+3,18+2,99+2,58)/5*1,50*36,00</t>
  </si>
  <si>
    <t>(3,42+2,75+1,86)/3*1,50*28,00</t>
  </si>
  <si>
    <t>(2,66+2,53+2,46+2,25)/4*1,50*20,00</t>
  </si>
  <si>
    <t>(2,71+2,26+1,63)/3*1,50*36,00</t>
  </si>
  <si>
    <t>"obsyp - zásyp jam pro šachty vhodným materiálem (ŠD) - stoky"</t>
  </si>
  <si>
    <t>"Š2"   2,50*2,50*3,80</t>
  </si>
  <si>
    <t>"Š3"   2,50*2,50*3,82</t>
  </si>
  <si>
    <t>"Š4"   2,50+2,50*4,19</t>
  </si>
  <si>
    <t>"Š5"   2,50*2,50*4,51</t>
  </si>
  <si>
    <t>"Š6"   2,50*2,50*3,68</t>
  </si>
  <si>
    <t>"Š7"   2,50*2,50*2,91</t>
  </si>
  <si>
    <t>"Š8"   2,50*2,50*3,95</t>
  </si>
  <si>
    <t>"Š9"   2,50*2,50*2,33</t>
  </si>
  <si>
    <t>"odpočet objemu lože tl. 0,10 m a objemu šachet"</t>
  </si>
  <si>
    <t>-2,50*2,50*0,10*(6+2)</t>
  </si>
  <si>
    <t>-0,65*0,65*3,14*(3,80+3,82+4,19+4,51+3,68+2,91+3,95+2,33)</t>
  </si>
  <si>
    <t>32</t>
  </si>
  <si>
    <t>M</t>
  </si>
  <si>
    <t>58344171</t>
  </si>
  <si>
    <t>štěrkodrť frakce 0-32</t>
  </si>
  <si>
    <t>512</t>
  </si>
  <si>
    <t>933076588</t>
  </si>
  <si>
    <t>"dodávka materiálu pro dosypání rýh a jam - 2,00 t/m3"</t>
  </si>
  <si>
    <t>1090,096*2,0</t>
  </si>
  <si>
    <t>33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</si>
  <si>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</si>
  <si>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</si>
  <si>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1153838596</t>
  </si>
  <si>
    <t>"obsyp potrubí vhodným materiálem"</t>
  </si>
  <si>
    <t>"Š1 až Š3"</t>
  </si>
  <si>
    <t>48,00*1,80*1,00</t>
  </si>
  <si>
    <t>"Š3 až Š5"</t>
  </si>
  <si>
    <t>55,00*1,80*0,90</t>
  </si>
  <si>
    <t>36,00*1,50*0,80</t>
  </si>
  <si>
    <t>28,00*1,50*0,75</t>
  </si>
  <si>
    <t>"Š2 až š8"</t>
  </si>
  <si>
    <t>20,00*1,50*0,80</t>
  </si>
  <si>
    <t>"odpočet hmoty vytlačené objemem potrubí kameninové DN250 - 6,60 m3/100m"</t>
  </si>
  <si>
    <t>-28,00/100*6,60</t>
  </si>
  <si>
    <t>"odpočet hmoty vytlačené objemem potrubí kameninové DN300 - 9,34 m3/100m"</t>
  </si>
  <si>
    <t>-36,00/100*9,34</t>
  </si>
  <si>
    <t>-20,00/100*9,34</t>
  </si>
  <si>
    <t>"odpočet hmoty vytlačené objemem potrubí kameninové DN400 - 16,18 m3/100m"</t>
  </si>
  <si>
    <t>-55,00/100*16,18</t>
  </si>
  <si>
    <t>"odpočet hmoty vytlačené objemem potrubí kameninové DN500 - 24,97 m3/100m"</t>
  </si>
  <si>
    <t>-48,00/100*24,97</t>
  </si>
  <si>
    <t>"odpočet obetonávky trub"</t>
  </si>
  <si>
    <t>-66,90</t>
  </si>
  <si>
    <t>34</t>
  </si>
  <si>
    <t>583373310</t>
  </si>
  <si>
    <t>štěrkopísek frakce 0/22</t>
  </si>
  <si>
    <t>-1203524554</t>
  </si>
  <si>
    <t>"materiál pro obsyp potrubí - 1,95 t/m3"</t>
  </si>
  <si>
    <t>219,175*1,95</t>
  </si>
  <si>
    <t>35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</si>
  <si>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</si>
  <si>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</si>
  <si>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-1280228814</t>
  </si>
  <si>
    <t>"finální úprava terénu mimo komunikace"</t>
  </si>
  <si>
    <t>94,50</t>
  </si>
  <si>
    <t>36</t>
  </si>
  <si>
    <t>181411131</t>
  </si>
  <si>
    <t>Založení trávníku na půdě předem připravené plochy do 1000 m2 výsevem včetně utažení parkového v rovině nebo na svahu do 1:5</t>
  </si>
  <si>
    <t>351093515</t>
  </si>
  <si>
    <t>37</t>
  </si>
  <si>
    <t>00572410</t>
  </si>
  <si>
    <t>osivo směs travní parková</t>
  </si>
  <si>
    <t>kg</t>
  </si>
  <si>
    <t>-1687780166</t>
  </si>
  <si>
    <t>"dodávka osiva - spotřeba 35 m2/kg, ztratné 5%"</t>
  </si>
  <si>
    <t>94,50/35*1,05</t>
  </si>
  <si>
    <t>38</t>
  </si>
  <si>
    <t>182201101</t>
  </si>
  <si>
    <t>Svahování trvalých svahů do projektovaných profilů s potřebným přemístěním výkopku při svahování násypů v jakékoliv hornině</t>
  </si>
  <si>
    <t>1373523390</t>
  </si>
  <si>
    <t>Zakládání</t>
  </si>
  <si>
    <t>39</t>
  </si>
  <si>
    <t>211571121</t>
  </si>
  <si>
    <t>Výplň kamenivem do rýh odvodňovacích žeber nebo trativodů bez zhutnění, s úpravou povrchu výplně kamenivem drobným těženým</t>
  </si>
  <si>
    <t>-1062505715</t>
  </si>
  <si>
    <t>"obsyp dren.potrubí ŠTP vč. lože dle PD - 0,036 m3/bm"</t>
  </si>
  <si>
    <t>"rýha pro uložení předpokládané pracovní drenáže všech větví a stok"</t>
  </si>
  <si>
    <t>40</t>
  </si>
  <si>
    <t>212755216</t>
  </si>
  <si>
    <t>Trativody bez lože z drenážních trubek plastových flexibilních D 160 mm</t>
  </si>
  <si>
    <t>708610045</t>
  </si>
  <si>
    <t>"pokládka drenáže vč.dodávky drenážního flexibilního potrubí PVC dle PD"</t>
  </si>
  <si>
    <t>139+28+20+36</t>
  </si>
  <si>
    <t>41</t>
  </si>
  <si>
    <t>215901101</t>
  </si>
  <si>
    <t>Zhutnění podloží pod násypy z rostlé horniny tř. 1 až 4 z hornin soudružných do 92 % PS a nesoudržných sypkých relativní ulehlosti I(d) do 0,8</t>
  </si>
  <si>
    <t>-1654780689</t>
  </si>
  <si>
    <t>"výkop pro uložení šachet - stoky"</t>
  </si>
  <si>
    <t>"Š2 - Š7"   2,50*2,50*6</t>
  </si>
  <si>
    <t>"Š8 a š9"   2,50*2,50*2</t>
  </si>
  <si>
    <t>"Š1 - Š6"</t>
  </si>
  <si>
    <t>139,00*1,80</t>
  </si>
  <si>
    <t>"Š7 - Š5"</t>
  </si>
  <si>
    <t>28*1,50</t>
  </si>
  <si>
    <t>"Š2 - Š8"</t>
  </si>
  <si>
    <t>20*1,50</t>
  </si>
  <si>
    <t>"Š3 - Š9"</t>
  </si>
  <si>
    <t>36*1,50</t>
  </si>
  <si>
    <t>Svislé a kompletní konstrukce</t>
  </si>
  <si>
    <t>42</t>
  </si>
  <si>
    <t>358315114</t>
  </si>
  <si>
    <t>Bourání šachty, stoky kompletní nebo vybourání otvorů průřezové plochy do 4 m2 ve stokách ze zdiva z prostého betonu</t>
  </si>
  <si>
    <t>-1681788681</t>
  </si>
  <si>
    <t>"vybourání části stávající stoky - 0,12 m3/m"</t>
  </si>
  <si>
    <t>0,12*84</t>
  </si>
  <si>
    <t>0,12*(20+36)</t>
  </si>
  <si>
    <t>43</t>
  </si>
  <si>
    <t>358325114</t>
  </si>
  <si>
    <t>Bourání šachty, stoky kompletní nebo vybourání otvorů průřezové plochy do 4 m2 ve stokách ze zdiva z železobetonu</t>
  </si>
  <si>
    <t>-48133003</t>
  </si>
  <si>
    <t>"vybourání stáv.šachet"</t>
  </si>
  <si>
    <t>"vnější objem šachet"</t>
  </si>
  <si>
    <t>0,65*0,65*3,14*(4,00+4,02+4,39+4,71+3,88+3,11)</t>
  </si>
  <si>
    <t>0,65*0,64*3,14*(3,55+2,93)</t>
  </si>
  <si>
    <t>"odpočet vnitřního objemu"</t>
  </si>
  <si>
    <t>-0,50*0,50*3,14*(3,70+3,72+4,09+4,41+3,58+2,81)</t>
  </si>
  <si>
    <t>-0,50*0,50*3,14*(3,25+2,63)</t>
  </si>
  <si>
    <t>"vybourání stávajících UV - 0,50 m3/kus"</t>
  </si>
  <si>
    <t>6*0,50</t>
  </si>
  <si>
    <t>44</t>
  </si>
  <si>
    <t>359901211</t>
  </si>
  <si>
    <t>Monitoring stok (kamerový systém) jakékoli výšky nová kanalizace</t>
  </si>
  <si>
    <t>-433389134</t>
  </si>
  <si>
    <t>"provedení kontroly nových stok a připojení k hlavnímu řadu"</t>
  </si>
  <si>
    <t>138+28+20+36</t>
  </si>
  <si>
    <t>Vodorovné konstrukce</t>
  </si>
  <si>
    <t>45</t>
  </si>
  <si>
    <t>451573111</t>
  </si>
  <si>
    <t>Lože pod potrubí, stoky a drobné objekty v otevřeném výkopu z písku a štěrkopísku do 63 mm</t>
  </si>
  <si>
    <t>-79191669</t>
  </si>
  <si>
    <t>"zřízení lože pod potrubí a šachty"</t>
  </si>
  <si>
    <t>"uložení šachet - dna"</t>
  </si>
  <si>
    <t>"Š2 - Š7"   2,50*2,50*0,10*6</t>
  </si>
  <si>
    <t>"Š8 a Š9"   2,50*2,50*0,10*2</t>
  </si>
  <si>
    <t>139,00*1,80*0,10</t>
  </si>
  <si>
    <t>28*1,50*0,10</t>
  </si>
  <si>
    <t>20,00*1,50*0,10</t>
  </si>
  <si>
    <t>36,00*1,50*0,10</t>
  </si>
  <si>
    <t>46</t>
  </si>
  <si>
    <t>452111111</t>
  </si>
  <si>
    <t>Osazení betonových dílců pražců pod potrubí v otevřeném výkopu, průřezové plochy do 25000 mm2</t>
  </si>
  <si>
    <t>kus</t>
  </si>
  <si>
    <t>1937040566</t>
  </si>
  <si>
    <t>"podkladní pražce pro kanalizační potrubí - 1 ks/m"</t>
  </si>
  <si>
    <t>47</t>
  </si>
  <si>
    <t>59223730</t>
  </si>
  <si>
    <t>podkladek betonový pod hrdlové trouby   80 x 17 x 15 cm</t>
  </si>
  <si>
    <t>-1642396227</t>
  </si>
  <si>
    <t>"dodávka podkladních pražců potrubí - ztratné 2%"</t>
  </si>
  <si>
    <t>(139+28+20+36)*1,02</t>
  </si>
  <si>
    <t>48</t>
  </si>
  <si>
    <t>452112111</t>
  </si>
  <si>
    <t>Osazení betonových dílců prstenců nebo rámů pod poklopy a mříže, výšky do 100 mm</t>
  </si>
  <si>
    <t>-569157219</t>
  </si>
  <si>
    <t>"osazení prstenců viz. Tabulka šachet"</t>
  </si>
  <si>
    <t>"Š2"   1</t>
  </si>
  <si>
    <t>"Š3"   2</t>
  </si>
  <si>
    <t>"Š4"   2</t>
  </si>
  <si>
    <t>"Š5"   3</t>
  </si>
  <si>
    <t>"Š6"   1</t>
  </si>
  <si>
    <t>"Š7"   1</t>
  </si>
  <si>
    <t>"Š8"   0</t>
  </si>
  <si>
    <t>"Š9"   2</t>
  </si>
  <si>
    <t>49</t>
  </si>
  <si>
    <t>592240110</t>
  </si>
  <si>
    <t>prstenec betonový vyrovnávací ke krytu šachty 62,5x6x10 cm</t>
  </si>
  <si>
    <t>-1245368239</t>
  </si>
  <si>
    <t>"dodávka prstenců viz. Tabulka šachet"</t>
  </si>
  <si>
    <t>"Š4"   1</t>
  </si>
  <si>
    <t>"Š5"   2</t>
  </si>
  <si>
    <t>"Š9"   1</t>
  </si>
  <si>
    <t>50</t>
  </si>
  <si>
    <t>592240120</t>
  </si>
  <si>
    <t>prstenec betonový vyrovnávací ke krytu šachty 62,5x8x10 cm</t>
  </si>
  <si>
    <t>1122607523</t>
  </si>
  <si>
    <t>51</t>
  </si>
  <si>
    <t>592240130</t>
  </si>
  <si>
    <t>prstenec betonový vyrovnávací ke krytu šachty 62,5x10x10 cm</t>
  </si>
  <si>
    <t>-1163672564</t>
  </si>
  <si>
    <t>"Š5"   1</t>
  </si>
  <si>
    <t>52</t>
  </si>
  <si>
    <t>452312151</t>
  </si>
  <si>
    <t>Podkladní a zajišťovací konstrukce z betonu prostého v otevřeném výkopu sedlové lože pod potrubí z betonu tř. C 20/25</t>
  </si>
  <si>
    <t>-1125925635</t>
  </si>
  <si>
    <t>"sedlové lože potrubí z kameniny - 0,425 m3/m"</t>
  </si>
  <si>
    <t>(139+28+20+36)*0,425</t>
  </si>
  <si>
    <t>Komunikace pozemní</t>
  </si>
  <si>
    <t>53</t>
  </si>
  <si>
    <t>564931512</t>
  </si>
  <si>
    <t>Podklad nebo podsyp z R-materiálu s rozprostřením a zhutněním, po zhutnění tl. 100 mm</t>
  </si>
  <si>
    <t>-111947258</t>
  </si>
  <si>
    <t>"provizorní úprava komunikace - dočasné doplnění rýhy asfaltovým recyklátem z původního krytu"</t>
  </si>
  <si>
    <t>(28+20+36)*1,70</t>
  </si>
  <si>
    <t>4*(6+2)*1,40</t>
  </si>
  <si>
    <t>4*2*1,40</t>
  </si>
  <si>
    <t>Trubní vedení</t>
  </si>
  <si>
    <t>54</t>
  </si>
  <si>
    <t>831262191</t>
  </si>
  <si>
    <t>Montáž potrubí z trub kameninových hrdlových s integrovaným těsněním Příplatek k cenám za práce v otevřeném výkopu ve sklonu přes 20 %, pro DN od 100 do 300</t>
  </si>
  <si>
    <t>182644336</t>
  </si>
  <si>
    <t>"stoka DN300 Š5 až Š6"</t>
  </si>
  <si>
    <t>"stoka DN250 Š5 až Š7"</t>
  </si>
  <si>
    <t>"stoka DN300 Š2 až Š8"</t>
  </si>
  <si>
    <t>55</t>
  </si>
  <si>
    <t>831362121</t>
  </si>
  <si>
    <t>Montáž potrubí z trub kameninových hrdlových s integrovaným těsněním v otevřeném výkopu ve sklonu do 20 % DN 250</t>
  </si>
  <si>
    <t>411954616</t>
  </si>
  <si>
    <t>"stoka Š5 až Š7"</t>
  </si>
  <si>
    <t>56</t>
  </si>
  <si>
    <t>59710705</t>
  </si>
  <si>
    <t>trouba kameninová glazovaná pouze uvnitř DN 250mm L2,50m spojovací systém C Třída 240</t>
  </si>
  <si>
    <t>-1281978861</t>
  </si>
  <si>
    <t>"dodávka kameninového potrubí"</t>
  </si>
  <si>
    <t>28-0,75</t>
  </si>
  <si>
    <t>57</t>
  </si>
  <si>
    <t>59710009</t>
  </si>
  <si>
    <t>trouba kameninová glazovaná zkrácená bez hrdla DN 250mm L 60(75)cm třída 160 spojovací systém C</t>
  </si>
  <si>
    <t>-1494233287</t>
  </si>
  <si>
    <t>"dodávka kameninového potrubí - připojení do Š7"</t>
  </si>
  <si>
    <t>0,75</t>
  </si>
  <si>
    <t>58</t>
  </si>
  <si>
    <t>831372121</t>
  </si>
  <si>
    <t>Montáž potrubí z trub kameninových hrdlových s integrovaným těsněním v otevřeném výkopu ve sklonu do 20 % DN 300</t>
  </si>
  <si>
    <t>-1434025487</t>
  </si>
  <si>
    <t>"stoka Š6 až Š5"</t>
  </si>
  <si>
    <t>"stoka Š2 až Š8"</t>
  </si>
  <si>
    <t>"stoka Š3 až Š9"</t>
  </si>
  <si>
    <t>59</t>
  </si>
  <si>
    <t>59710707</t>
  </si>
  <si>
    <t>trouba kameninová glazovaná DN 300mm L2,50m spojovací systém C Třída 240</t>
  </si>
  <si>
    <t>-465073812</t>
  </si>
  <si>
    <t>36-0,75-1,00</t>
  </si>
  <si>
    <t>20-0,75-1,00</t>
  </si>
  <si>
    <t>36-0,75-2,00</t>
  </si>
  <si>
    <t>60</t>
  </si>
  <si>
    <t>59710010</t>
  </si>
  <si>
    <t>trouba kameninová glazovaná zkrácená bez hrdla DN 300mm L 60(75)cm třída 160 spojovací systém C</t>
  </si>
  <si>
    <t>372097979</t>
  </si>
  <si>
    <t>"dodávka kameninového potrubí - připojení do Š6, Š8, Š9"</t>
  </si>
  <si>
    <t>3*0,75</t>
  </si>
  <si>
    <t>61</t>
  </si>
  <si>
    <t>831392121</t>
  </si>
  <si>
    <t>Montáž potrubí z trub kameninových hrdlových s integrovaným těsněním v otevřeném výkopu ve sklonu do 20 % DN 400</t>
  </si>
  <si>
    <t>-509359084</t>
  </si>
  <si>
    <t>"stoka Š3 až Š5"</t>
  </si>
  <si>
    <t>55-3</t>
  </si>
  <si>
    <t>62</t>
  </si>
  <si>
    <t>59710706</t>
  </si>
  <si>
    <t>trouba kameninová glazovaná DN 400mm L2,50m spojovací systém C Třída 200</t>
  </si>
  <si>
    <t>692942020</t>
  </si>
  <si>
    <t>55-1,50-3,00</t>
  </si>
  <si>
    <t>63</t>
  </si>
  <si>
    <t>59710011</t>
  </si>
  <si>
    <t>trouba kameninová glazovaná zkrácená bez hrdla DN 400mm L 60(75)cm třída 160 spojovací systém C</t>
  </si>
  <si>
    <t>1934263161</t>
  </si>
  <si>
    <t>"dodávka kameninového potrubí - připojení do Š4 a Š5"</t>
  </si>
  <si>
    <t>2*0,75</t>
  </si>
  <si>
    <t>64</t>
  </si>
  <si>
    <t>831422121</t>
  </si>
  <si>
    <t>Montáž potrubí z trub kameninových hrdlových s integrovaným těsněním v otevřeném výkopu ve sklonu do 20 % DN 500</t>
  </si>
  <si>
    <t>-596158901</t>
  </si>
  <si>
    <t>"stoka Š1 až Š3"</t>
  </si>
  <si>
    <t>48-3</t>
  </si>
  <si>
    <t>65</t>
  </si>
  <si>
    <t>59710709</t>
  </si>
  <si>
    <t>trouba kameninová glazovaná DN 500mm L2,50m spojovací systém C Třída 160</t>
  </si>
  <si>
    <t>-1504897583</t>
  </si>
  <si>
    <t>48-1,50-3,00</t>
  </si>
  <si>
    <t>66</t>
  </si>
  <si>
    <t>59710012</t>
  </si>
  <si>
    <t>trouba kameninová glazovaná zkrácená bez hrdla DN 500mm L 60(75)cm třída 160 spojovací systém C</t>
  </si>
  <si>
    <t>-2105896643</t>
  </si>
  <si>
    <t>"dodávka kameninového potrubí - připojení do Š2 a Š3"</t>
  </si>
  <si>
    <t>0,75*2</t>
  </si>
  <si>
    <t>67</t>
  </si>
  <si>
    <t>837371221</t>
  </si>
  <si>
    <t>Montáž kameninových tvarovek na potrubí z trub kameninových v otevřeném výkopu s integrovaným těsněním odbočných DN 300</t>
  </si>
  <si>
    <t>50402970</t>
  </si>
  <si>
    <t>"odbočka pro připojení stávajících UV v trase stoky"</t>
  </si>
  <si>
    <t>68</t>
  </si>
  <si>
    <t>59711770</t>
  </si>
  <si>
    <t>odbočka kameninová glazovaná jednoduchá kolmá DN 300/150 L50cm spojovací systém C/F tř.160/-</t>
  </si>
  <si>
    <t>-189093062</t>
  </si>
  <si>
    <t>"dodávka odboček pro připojení stávajících UV"</t>
  </si>
  <si>
    <t>69</t>
  </si>
  <si>
    <t>837391221</t>
  </si>
  <si>
    <t>Montáž kameninových tvarovek na potrubí z trub kameninových v otevřeném výkopu s integrovaným těsněním odbočných DN 400</t>
  </si>
  <si>
    <t>1658240380</t>
  </si>
  <si>
    <t>"odbočka pro připojení rekonstruovaných a nových UV v trase stoky"</t>
  </si>
  <si>
    <t>2+1</t>
  </si>
  <si>
    <t>70</t>
  </si>
  <si>
    <t>59711790</t>
  </si>
  <si>
    <t>odbočka kameninová glazovaná jednoduchá kolmá DN 400/150 L100cm spojovací systém C/F tř.160/-</t>
  </si>
  <si>
    <t>1897649042</t>
  </si>
  <si>
    <t>"dodávka odboček pro připojení rekonstruovaných a nových UV"</t>
  </si>
  <si>
    <t>71</t>
  </si>
  <si>
    <t>837421221</t>
  </si>
  <si>
    <t>Montáž kameninových tvarovek na potrubí z trub kameninových v otevřeném výkopu s integrovaným těsněním odbočných DN 500</t>
  </si>
  <si>
    <t>1868448016</t>
  </si>
  <si>
    <t>"odbočka pro připojení rekonsturovaných a nových UV v trase stoky"</t>
  </si>
  <si>
    <t>72</t>
  </si>
  <si>
    <t>59711810</t>
  </si>
  <si>
    <t>odbočka kameninová glazovaná jednoduchá kolmá DN 500/150 L100cm spojovací systém C/F tř.160/-</t>
  </si>
  <si>
    <t>-1998026079</t>
  </si>
  <si>
    <t>73</t>
  </si>
  <si>
    <t>877315231</t>
  </si>
  <si>
    <t>Montáž tvarovek na kanalizačním potrubí z trub z plastu z tvrdého PVC nebo z polypropylenu v otevřeném výkopu víček DN 150</t>
  </si>
  <si>
    <t>763927239</t>
  </si>
  <si>
    <t>"zaslepení předpokládané pracovní drenáže"</t>
  </si>
  <si>
    <t>"4+2 úseky á 2ks"</t>
  </si>
  <si>
    <t>(4+2)*2</t>
  </si>
  <si>
    <t>74</t>
  </si>
  <si>
    <t>28611722</t>
  </si>
  <si>
    <t>víčko kanalizace plastové KG DN 160</t>
  </si>
  <si>
    <t>2086973133</t>
  </si>
  <si>
    <t>"dodávka víček pro zaslepení drenáže po dokončení"</t>
  </si>
  <si>
    <t>75</t>
  </si>
  <si>
    <t>894411311</t>
  </si>
  <si>
    <t>Osazení železobetonových dílců pro šachty skruží rovných</t>
  </si>
  <si>
    <t>320988014</t>
  </si>
  <si>
    <t>"osazení skruží viz. Tabulka šachet"</t>
  </si>
  <si>
    <t>"Š2"   2</t>
  </si>
  <si>
    <t xml:space="preserve">"Š4"   3   </t>
  </si>
  <si>
    <t>"Š5"   4</t>
  </si>
  <si>
    <t>"Š6"   3</t>
  </si>
  <si>
    <t>"Š7"   2</t>
  </si>
  <si>
    <t>76</t>
  </si>
  <si>
    <t>592240660</t>
  </si>
  <si>
    <t>skruž betonová DN 1000x250 PS, 100x25x12 cm</t>
  </si>
  <si>
    <t>131716920</t>
  </si>
  <si>
    <t>"dodávka skruží viz. Tabulka šachet"</t>
  </si>
  <si>
    <t>77</t>
  </si>
  <si>
    <t>592240680</t>
  </si>
  <si>
    <t>skruž betonová DN 1000x500 PS, 100x50x12 cm</t>
  </si>
  <si>
    <t>-523761585</t>
  </si>
  <si>
    <t>78</t>
  </si>
  <si>
    <t>592240700</t>
  </si>
  <si>
    <t>skruž betonová DN 1000x1000 PS, 100x100x12 cm</t>
  </si>
  <si>
    <t>2000514231</t>
  </si>
  <si>
    <t>"Š6"   2</t>
  </si>
  <si>
    <t>79</t>
  </si>
  <si>
    <t>894412411</t>
  </si>
  <si>
    <t>Osazení železobetonových dílců pro šachty skruží přechodových</t>
  </si>
  <si>
    <t>-1631689798</t>
  </si>
  <si>
    <t>"osazení kónusů viz. Tabulka šachet"</t>
  </si>
  <si>
    <t>"Š2 až Š6"</t>
  </si>
  <si>
    <t>"Š8 a Š9"</t>
  </si>
  <si>
    <t>80</t>
  </si>
  <si>
    <t>592240560</t>
  </si>
  <si>
    <t>kónus pro kanalizační šachty s kapsovým stupadlem 100/62,5 x 67 x 12 cm</t>
  </si>
  <si>
    <t>-1341965211</t>
  </si>
  <si>
    <t>"dodávka kónusů viz. Tabulka šachet"</t>
  </si>
  <si>
    <t>6+2</t>
  </si>
  <si>
    <t>81</t>
  </si>
  <si>
    <t>894414111</t>
  </si>
  <si>
    <t>Osazení železobetonových dílců pro šachty skruží základových (dno)</t>
  </si>
  <si>
    <t>2146272772</t>
  </si>
  <si>
    <t>"osazení šachtového dna Š2 až Š7"</t>
  </si>
  <si>
    <t>82</t>
  </si>
  <si>
    <t>592240291.R</t>
  </si>
  <si>
    <t>dno betonové šachtové DN 250, 100 x 72 x 15 cm včetně kameninového žlabu a nástupnice s čedičovým obkladem, vč. šachtových vložek</t>
  </si>
  <si>
    <t>1205868145</t>
  </si>
  <si>
    <t>Poznámka k položce:
Firemní položka.</t>
  </si>
  <si>
    <t>"dodávka šachtového dna viz.Tabulka šachet"</t>
  </si>
  <si>
    <t>"šachta Š7"</t>
  </si>
  <si>
    <t>83</t>
  </si>
  <si>
    <t>592240292.R</t>
  </si>
  <si>
    <t>dno betonové šachtové DN 300, 100 x 72 x 15 cm včetně kameninového žlabu a nástupnice s čedičovým obkladem, vč. šachtových vložek</t>
  </si>
  <si>
    <t>-416720469</t>
  </si>
  <si>
    <t>"dodávka šachtového dna"</t>
  </si>
  <si>
    <t>"Š6"</t>
  </si>
  <si>
    <t>84</t>
  </si>
  <si>
    <t>592240293.R</t>
  </si>
  <si>
    <t>dno betonové šachtové DN 400, 100 x 92 x 15 cm včetně kameninového žlabu a nástupnice s čedičovým obkladem, vč. šachtových vložek</t>
  </si>
  <si>
    <t>-1525495381</t>
  </si>
  <si>
    <t>"Š5 a Š4"</t>
  </si>
  <si>
    <t>85</t>
  </si>
  <si>
    <t>592240294.R</t>
  </si>
  <si>
    <t>dno betonové šachtové DN 500, 100 x 112 x 15 cm včetně kameninového žlabu a nástupnice s čedičovým obkladem, vč. šachtových vložek</t>
  </si>
  <si>
    <t>-1174530191</t>
  </si>
  <si>
    <t>"Š2 a Š3"</t>
  </si>
  <si>
    <t>86</t>
  </si>
  <si>
    <t>899103211</t>
  </si>
  <si>
    <t>Demontáž poklopů litinových a ocelových včetně rámů, hmotnosti jednotlivě přes 100 do 150 Kg</t>
  </si>
  <si>
    <t>1742629039</t>
  </si>
  <si>
    <t>"vybourání stáv.šachet - demont.poklopů"</t>
  </si>
  <si>
    <t>"Š2 až Š7"   6</t>
  </si>
  <si>
    <t>"Š8 a Š9"   2</t>
  </si>
  <si>
    <t>87</t>
  </si>
  <si>
    <t>899202211</t>
  </si>
  <si>
    <t>Demontáž mříží litinových včetně rámů, hmotnosti jednotlivě přes 50 do 100 Kg</t>
  </si>
  <si>
    <t>1735068358</t>
  </si>
  <si>
    <t>"vybourání stáv.UV - demont.mříží"</t>
  </si>
  <si>
    <t>88</t>
  </si>
  <si>
    <t>899311112</t>
  </si>
  <si>
    <t>Osazení ocelových nebo litinových poklopů s rámem na šachtách tunelové stoky hmotnosti jednotlivě přes 50 do 100 kg</t>
  </si>
  <si>
    <t>-1896792403</t>
  </si>
  <si>
    <t>"osazení poklopů vč.rámů viz. Tabulka šachet"</t>
  </si>
  <si>
    <t>"Š8 a Š9"    2</t>
  </si>
  <si>
    <t>89</t>
  </si>
  <si>
    <t>SG899</t>
  </si>
  <si>
    <t>POKLOP LITINA 600 D 400 bez odvětrání s litinovým rámem a tlumící vložkou</t>
  </si>
  <si>
    <t>-499806515</t>
  </si>
  <si>
    <t>"dodávka poklopů vč.rámů viz. Tabulka šachet"</t>
  </si>
  <si>
    <t>90</t>
  </si>
  <si>
    <t>899623161</t>
  </si>
  <si>
    <t>Obetonování potrubí nebo zdiva stok betonem prostým v otevřeném výkopu, beton tř. C 20/25</t>
  </si>
  <si>
    <t>-217950763</t>
  </si>
  <si>
    <t>"obetonování potrubí - 0,30 m3/m"</t>
  </si>
  <si>
    <t>(139+28+20+36)*0,30</t>
  </si>
  <si>
    <t>91</t>
  </si>
  <si>
    <t>899722113</t>
  </si>
  <si>
    <t>Krytí potrubí z plastů výstražnou fólií z PVC šířky 34cm</t>
  </si>
  <si>
    <t>-624347018</t>
  </si>
  <si>
    <t>"dodávka a pokládka výstražné folie v nové trase stok"</t>
  </si>
  <si>
    <t>"přípojky UV"</t>
  </si>
  <si>
    <t>(6+2)*4,00</t>
  </si>
  <si>
    <t>92</t>
  </si>
  <si>
    <t>899997001</t>
  </si>
  <si>
    <t xml:space="preserve">Připojení stavby na stávající kanalizační řad vč. zajištění nepropustnosti spojů (obetonování, PUR pěna apod.). </t>
  </si>
  <si>
    <t>-655682928</t>
  </si>
  <si>
    <t>"napojení nové páteřní kanalizace - připojení do stávající šachty Š1"</t>
  </si>
  <si>
    <t>"úpravy stávající šachty Š1 - vybourání otvoru, osazení šachtové vložky (včetně dodání vložky), zabetonování a zajištění nepropustnosti spoje"</t>
  </si>
  <si>
    <t>93</t>
  </si>
  <si>
    <t>899997002</t>
  </si>
  <si>
    <t>Připojení stávající kanalizace ( přípojek) do nových šachet, zajištění nepropustnosti spojů.</t>
  </si>
  <si>
    <t>1592477953</t>
  </si>
  <si>
    <t>"napojení stávající kanalizace - připojení do nových šachet"</t>
  </si>
  <si>
    <t>"osazení šachtové vložky (včetně dodání vložky), obetonování a zajištění nepropustnosti spoje"</t>
  </si>
  <si>
    <t>"Š3"   1</t>
  </si>
  <si>
    <t>"Š8"   1</t>
  </si>
  <si>
    <t>94</t>
  </si>
  <si>
    <t>899997099</t>
  </si>
  <si>
    <t>Zkouška těsnosti a kamerová zkouška - včetně digitálního záznamu na CD a tištěného protokolu</t>
  </si>
  <si>
    <t>-1862318460</t>
  </si>
  <si>
    <t>"zkouška těsnosti a kamerová zkouška"</t>
  </si>
  <si>
    <t>Potrubí z trub plastických a skleněných</t>
  </si>
  <si>
    <t>95</t>
  </si>
  <si>
    <t>132201201</t>
  </si>
  <si>
    <t>Hloubení zapažených i nezapažených rýh šířky přes 600 do 2 000 mm s urovnáním dna do předepsaného profilu a spádu v hornině tř. 3 do 100 m3</t>
  </si>
  <si>
    <t>-1918656695</t>
  </si>
  <si>
    <t>"připojení nových UV do řadu DK dle PD"</t>
  </si>
  <si>
    <t>"délka přípojek 4,00 m, prům.hl.uložení potrubí vč.lože - 3,50 m"</t>
  </si>
  <si>
    <t>3,50*1,20*4,00*(6+2)</t>
  </si>
  <si>
    <t>"délka přípojek 4,00 m, prům.hl.uložení potrubí vč.lože - 3,00 m"</t>
  </si>
  <si>
    <t>3,00*1,20*4,00*2</t>
  </si>
  <si>
    <t>96</t>
  </si>
  <si>
    <t>-705500654</t>
  </si>
  <si>
    <t>"50% objemu výkopu"</t>
  </si>
  <si>
    <t>163,20*0,50</t>
  </si>
  <si>
    <t>97</t>
  </si>
  <si>
    <t>922315642</t>
  </si>
  <si>
    <t>2*3,50*4,00*(6+2)</t>
  </si>
  <si>
    <t>2*3,00*4,00*2</t>
  </si>
  <si>
    <t>98</t>
  </si>
  <si>
    <t>464668140</t>
  </si>
  <si>
    <t>272,00</t>
  </si>
  <si>
    <t>99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</si>
  <si>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</si>
  <si>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</si>
  <si>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1757121856</t>
  </si>
  <si>
    <t>"výkop rýhy pro trubní vedení - 50% objemu"</t>
  </si>
  <si>
    <t>100</t>
  </si>
  <si>
    <t>-1354257428</t>
  </si>
  <si>
    <t>"odvoz přebytku výkopku k trvalému uložení"</t>
  </si>
  <si>
    <t>163,20</t>
  </si>
  <si>
    <t>101</t>
  </si>
  <si>
    <t>-1596020484</t>
  </si>
  <si>
    <t>163,20*1,80</t>
  </si>
  <si>
    <t>102</t>
  </si>
  <si>
    <t>-1338288707</t>
  </si>
  <si>
    <t>"odpočet objemu lože a obsypu potrubí - tl. 0,15 + 0,50"</t>
  </si>
  <si>
    <t>-0,65*1,20*4,00*(6+2+2)</t>
  </si>
  <si>
    <t>103</t>
  </si>
  <si>
    <t>-1275069157</t>
  </si>
  <si>
    <t>109,44*2,0</t>
  </si>
  <si>
    <t>104</t>
  </si>
  <si>
    <t>846396926</t>
  </si>
  <si>
    <t>"obsyp potrubí vhodným materiálem dle PD - tl. 50 cm"</t>
  </si>
  <si>
    <t>0,50*1,20*4,00*(6+2)</t>
  </si>
  <si>
    <t>0,50*1,20*4,00*2</t>
  </si>
  <si>
    <t>105</t>
  </si>
  <si>
    <t>58337331</t>
  </si>
  <si>
    <t>-1590075411</t>
  </si>
  <si>
    <t>24,00*1,95</t>
  </si>
  <si>
    <t>106</t>
  </si>
  <si>
    <t>451572111</t>
  </si>
  <si>
    <t>Lože pod potrubí, stoky a drobné objekty v otevřeném výkopu z kameniva drobného těženého 0 až 4 mm</t>
  </si>
  <si>
    <t>94056951</t>
  </si>
  <si>
    <t>"lože trubního vedení a přípoj.potrubí UV - tl.15 cm"</t>
  </si>
  <si>
    <t>0,15*1,20*4,00*(6+2)</t>
  </si>
  <si>
    <t>0,15*1,20*4,00*2</t>
  </si>
  <si>
    <t>107</t>
  </si>
  <si>
    <t>871310310</t>
  </si>
  <si>
    <t>Montáž kanalizačního potrubí z plastů z polypropylenu PP hladkého plnostěnného SN 10 DN 150</t>
  </si>
  <si>
    <t>1987391338</t>
  </si>
  <si>
    <t>"montáž přípojek UV"</t>
  </si>
  <si>
    <t>4,00*(6+2)</t>
  </si>
  <si>
    <t>4,00*2</t>
  </si>
  <si>
    <t>108</t>
  </si>
  <si>
    <t>28611195</t>
  </si>
  <si>
    <t>trubka kanalizační PPKGEM 160x4,9x500 mm SN10</t>
  </si>
  <si>
    <t>-804010238</t>
  </si>
  <si>
    <t>"dodávka trub přípojek UV - ztratné 3%"</t>
  </si>
  <si>
    <t>(6+2)*4,00*1,03</t>
  </si>
  <si>
    <t>2*4,00*1,03</t>
  </si>
  <si>
    <t>109</t>
  </si>
  <si>
    <t>877310330</t>
  </si>
  <si>
    <t>Montáž tvarovek na kanalizačním plastovém potrubí z polypropylenu PP hladkého plnostěnného spojek nebo redukcí DN 150</t>
  </si>
  <si>
    <t>623040894</t>
  </si>
  <si>
    <t>"montáž přechod.kusů pro připojení UV na páteřní řad"</t>
  </si>
  <si>
    <t>"připojení stávajících+nové UV"</t>
  </si>
  <si>
    <t>28612016</t>
  </si>
  <si>
    <t>přechod kanalizační PP KG na kameninové hrdlo DN 160</t>
  </si>
  <si>
    <t>-613163424</t>
  </si>
  <si>
    <t>"dodávka přechod.kusů pro připojení UV"</t>
  </si>
  <si>
    <t>Ostatní konstrukce</t>
  </si>
  <si>
    <t>111</t>
  </si>
  <si>
    <t>-1233375467</t>
  </si>
  <si>
    <t>"výkop pro montáž UV - hl.1,70 m vč.lože"</t>
  </si>
  <si>
    <t>1,50*1,50*1,70*(6+2)</t>
  </si>
  <si>
    <t>1,50*1,50*1,70*2</t>
  </si>
  <si>
    <t>112</t>
  </si>
  <si>
    <t>-138034166</t>
  </si>
  <si>
    <t>38,25*0,50</t>
  </si>
  <si>
    <t>113</t>
  </si>
  <si>
    <t>151101101</t>
  </si>
  <si>
    <t>Zřízení pažení a rozepření stěn rýh pro podzemní vedení pro všechny šířky rýhy příložné pro jakoukoliv mezerovitost, hloubky do 2 m</t>
  </si>
  <si>
    <t>186594863</t>
  </si>
  <si>
    <t>2*1,50*1,70*(6+2)</t>
  </si>
  <si>
    <t>2*1,50*1,70*2</t>
  </si>
  <si>
    <t>114</t>
  </si>
  <si>
    <t>151101111</t>
  </si>
  <si>
    <t>Odstranění pažení a rozepření stěn rýh pro podzemní vedení s uložením materiálu na vzdálenost do 3 m od kraje výkopu příložné, hloubky do 2 m</t>
  </si>
  <si>
    <t>1006236268</t>
  </si>
  <si>
    <t>51,00</t>
  </si>
  <si>
    <t>115</t>
  </si>
  <si>
    <t>700435558</t>
  </si>
  <si>
    <t>"výkop pro osazení UV - 50% objemu"</t>
  </si>
  <si>
    <t>116</t>
  </si>
  <si>
    <t>900085762</t>
  </si>
  <si>
    <t>38,25</t>
  </si>
  <si>
    <t>117</t>
  </si>
  <si>
    <t>936590127</t>
  </si>
  <si>
    <t>38,25*1,80</t>
  </si>
  <si>
    <t>118</t>
  </si>
  <si>
    <t>232263341</t>
  </si>
  <si>
    <t>"zpětný zásyp UV a Š"</t>
  </si>
  <si>
    <t>"celkový objem výkopu"</t>
  </si>
  <si>
    <t>"odpočet objemu lože"</t>
  </si>
  <si>
    <t>-2,25</t>
  </si>
  <si>
    <t xml:space="preserve">"odpočet objemu UV"  </t>
  </si>
  <si>
    <t>-0,275*0,275*3,14*1,60*(6+2)</t>
  </si>
  <si>
    <t>-0,275*0,275*3,14*1,60*2</t>
  </si>
  <si>
    <t>119</t>
  </si>
  <si>
    <t>68890702</t>
  </si>
  <si>
    <t>"dodávka vhodného materiálu pro zásyp UV a Š (2,0t/m3)"</t>
  </si>
  <si>
    <t>32,20*2,00</t>
  </si>
  <si>
    <t>120</t>
  </si>
  <si>
    <t>1426105941</t>
  </si>
  <si>
    <t>"lože pod nové UV"</t>
  </si>
  <si>
    <t>1,50*1,50*0,10*(6+2)</t>
  </si>
  <si>
    <t>1,50*1,50*0,10*2</t>
  </si>
  <si>
    <t>121</t>
  </si>
  <si>
    <t>895941311</t>
  </si>
  <si>
    <t>Zřízení vpusti kanalizační uliční z betonových dílců typ UVB-50</t>
  </si>
  <si>
    <t>1790289081</t>
  </si>
  <si>
    <t>"montáž (osazení) uličních vpustí UV"</t>
  </si>
  <si>
    <t>"rekonstrukce stávajících UV"</t>
  </si>
  <si>
    <t>"nové UV"</t>
  </si>
  <si>
    <t>2+2</t>
  </si>
  <si>
    <t>122</t>
  </si>
  <si>
    <t>59223822</t>
  </si>
  <si>
    <t>vpusť betonová uliční dno s výtokem 62,6 x 49,5 x 5 cm</t>
  </si>
  <si>
    <t>-1101295869</t>
  </si>
  <si>
    <t>"dodávka dna UV"</t>
  </si>
  <si>
    <t>6+2+2</t>
  </si>
  <si>
    <t>123</t>
  </si>
  <si>
    <t>59223826</t>
  </si>
  <si>
    <t>vpusť betonová uliční skruž 59x50x5 cm</t>
  </si>
  <si>
    <t>-274689524</t>
  </si>
  <si>
    <t>"dodávka skruží UV"</t>
  </si>
  <si>
    <t>124</t>
  </si>
  <si>
    <t>59223821</t>
  </si>
  <si>
    <t>vpusť betonová uliční prstenec 18x66x10 cm</t>
  </si>
  <si>
    <t>-1247178838</t>
  </si>
  <si>
    <t>"dodávka prstenců UV"</t>
  </si>
  <si>
    <t>125</t>
  </si>
  <si>
    <t>59223864</t>
  </si>
  <si>
    <t>prstenec betonový pro uliční vpusť vyrovnávací 39 x 6 x 13 cm</t>
  </si>
  <si>
    <t>1743040362</t>
  </si>
  <si>
    <t>"dodávka prstenců pod kalový koš a rám mříže UV"</t>
  </si>
  <si>
    <t>126</t>
  </si>
  <si>
    <t>899211113</t>
  </si>
  <si>
    <t>Osazení litinových mříží s rámem na šachtách tunelové stoky hmotnosti jednotlivě přes 100 do 150 kg</t>
  </si>
  <si>
    <t>-756927560</t>
  </si>
  <si>
    <t>"osazení mříží UV"</t>
  </si>
  <si>
    <t>127</t>
  </si>
  <si>
    <t>592238270</t>
  </si>
  <si>
    <t>mříž uliční vpusti M1 D400 rám + rošt</t>
  </si>
  <si>
    <t>1671677089</t>
  </si>
  <si>
    <t>"dodávka mříží UV"</t>
  </si>
  <si>
    <t>128</t>
  </si>
  <si>
    <t>592238275</t>
  </si>
  <si>
    <t>kalový koš A4</t>
  </si>
  <si>
    <t>-552633855</t>
  </si>
  <si>
    <t>"dodávka kal.koše pro UV"</t>
  </si>
  <si>
    <t>129</t>
  </si>
  <si>
    <t>899231111</t>
  </si>
  <si>
    <t>Výšková úprava uličního vstupu nebo vpusti do 200 mm zvýšením mříže</t>
  </si>
  <si>
    <t>-14489887</t>
  </si>
  <si>
    <t>"výšková úprava stáv.UV"</t>
  </si>
  <si>
    <t>130</t>
  </si>
  <si>
    <t>919735112</t>
  </si>
  <si>
    <t>Řezání stávajícího živičného krytu nebo podkladu hloubky přes 50 do 100 mm</t>
  </si>
  <si>
    <t>475461714</t>
  </si>
  <si>
    <t>"řezání stáv.živičného krytu komunikace pro výkop rýhy"</t>
  </si>
  <si>
    <t>2*139+2*28+2*20+2*36</t>
  </si>
  <si>
    <t>"řezání pro rýhy přípojek UV"</t>
  </si>
  <si>
    <t>2*4,00*(6+2)</t>
  </si>
  <si>
    <t>2*4,00*2</t>
  </si>
  <si>
    <t>997</t>
  </si>
  <si>
    <t>Přesun sutě</t>
  </si>
  <si>
    <t>131</t>
  </si>
  <si>
    <t>997002611</t>
  </si>
  <si>
    <t>Nakládání suti a vybouraných hmot na dopravní prostředek pro vodorovné přemístění</t>
  </si>
  <si>
    <t>-1561765925</t>
  </si>
  <si>
    <t>"přesun odfrézovaného materiálu z původního krytu z meziskládky zpět k provizornímu doplnění komunikace v prostoru rýhy"</t>
  </si>
  <si>
    <t>114,432</t>
  </si>
  <si>
    <t>132</t>
  </si>
  <si>
    <t>997006512</t>
  </si>
  <si>
    <t>Vodorovná doprava suti na skládku s naložením na dopravní prostředek a složením přes 100 m do 1 km</t>
  </si>
  <si>
    <t>-1766486684</t>
  </si>
  <si>
    <t>"odvoz suti na skládku TKO k trvalému uložení"</t>
  </si>
  <si>
    <t>"vybouraná část stáv.stoky"</t>
  </si>
  <si>
    <t>36,96</t>
  </si>
  <si>
    <t>"původní šachty a UV"</t>
  </si>
  <si>
    <t>51,17</t>
  </si>
  <si>
    <t>133</t>
  </si>
  <si>
    <t>997006519</t>
  </si>
  <si>
    <t>Vodorovná doprava suti na skládku s naložením na dopravní prostředek a složením Příplatek k ceně za každý další i započatý 1 km</t>
  </si>
  <si>
    <t>-998470879</t>
  </si>
  <si>
    <t>"odvoz suti na skl. TKO k trvalému uložení - celkem 7 km"</t>
  </si>
  <si>
    <t>88,13*6</t>
  </si>
  <si>
    <t>134</t>
  </si>
  <si>
    <t>997013801</t>
  </si>
  <si>
    <t>Poplatek za uložení stavebního odpadu na skládce (skládkovné) z prostého betonu zatříděného do Katalogu odpadů pod kódem 170 101</t>
  </si>
  <si>
    <t>1088287622</t>
  </si>
  <si>
    <t>"původní šachty + UV"</t>
  </si>
  <si>
    <t>135</t>
  </si>
  <si>
    <t>997221551</t>
  </si>
  <si>
    <t>Vodorovná doprava suti bez naložení, ale se složením a s hrubým urovnáním ze sypkých materiálů, na vzdálenost do 1 km</t>
  </si>
  <si>
    <t>380556697</t>
  </si>
  <si>
    <t>"odfrézovaný původní kryt na meziskládku určenou objednatelem pro další využití"</t>
  </si>
  <si>
    <t>126,362</t>
  </si>
  <si>
    <t>"odvoz odtěžených původních podkl.vrstev k trvalému uložení na skládku"</t>
  </si>
  <si>
    <t>216,339</t>
  </si>
  <si>
    <t>136</t>
  </si>
  <si>
    <t>997221559</t>
  </si>
  <si>
    <t>Vodorovná doprava suti bez naložení, ale se složením a s hrubým urovnáním Příplatek k ceně za každý další i započatý 1 km přes 1 km</t>
  </si>
  <si>
    <t>1370352256</t>
  </si>
  <si>
    <t>"odfrézovaný původní kryt na meziskládku určenou objednatelem pro další využití - celkem 4 km"</t>
  </si>
  <si>
    <t>126,362*3</t>
  </si>
  <si>
    <t>"přesun odfrézovaného materiálu z původního krytu z meziskládky zpět k provizornímu doplnění komunikace v prostoru rýhy - celkem 4 km"</t>
  </si>
  <si>
    <t>114,432*3</t>
  </si>
  <si>
    <t>216,339*6</t>
  </si>
  <si>
    <t>137</t>
  </si>
  <si>
    <t>997221855</t>
  </si>
  <si>
    <t>1570659587</t>
  </si>
  <si>
    <t xml:space="preserve">"původní podklad z kameniva"   </t>
  </si>
  <si>
    <t>998</t>
  </si>
  <si>
    <t>Přesun hmot</t>
  </si>
  <si>
    <t>138</t>
  </si>
  <si>
    <t>998275101</t>
  </si>
  <si>
    <t>Přesun hmot pro trubní vedení hloubené z trub kameninových pro kanalizace v otevřeném výkopu dopravní vzdálenost do 15 m</t>
  </si>
  <si>
    <t>600516792</t>
  </si>
  <si>
    <t>SO 9001 - Rozpočtová rezerva</t>
  </si>
  <si>
    <t>OST - Ostatní</t>
  </si>
  <si>
    <t>OST</t>
  </si>
  <si>
    <t>Ostatní</t>
  </si>
  <si>
    <t>052103000</t>
  </si>
  <si>
    <t>Rezerva investora - rozpočtová rezerva</t>
  </si>
  <si>
    <t>1024</t>
  </si>
  <si>
    <t>1262709793</t>
  </si>
  <si>
    <t>"rozpočtová rezerva pro krytí případných nepředpokládaných nákladů - nebude-li čerpáno, nebude fakturováno"</t>
  </si>
  <si>
    <t>VRN1 -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</si>
  <si>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</si>
  <si>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</si>
  <si>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</si>
  <si>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</si>
  <si>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</si>
  <si>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</si>
  <si>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Průzkumné, geodetické a projektové práce</t>
  </si>
  <si>
    <t>012103000</t>
  </si>
  <si>
    <t>Průzkumné, geodetické a projektové práce geodetické práce před výstavbou</t>
  </si>
  <si>
    <t>-165624683</t>
  </si>
  <si>
    <t>" vytýčení hlavních bodů stavby před zahájením stavby autorizovaným geodetem vč. vypracování TZ, vytyčení trasy"</t>
  </si>
  <si>
    <t>" včetně souřadnic a situace- ověřeno kulatým razítkem a dodatkem dle právních předpisů"</t>
  </si>
  <si>
    <t>012203000</t>
  </si>
  <si>
    <t>Průzkumné, geodetické a projektové práce geodetické práce při provádění stavby</t>
  </si>
  <si>
    <t>-1165849186</t>
  </si>
  <si>
    <t>" vytýčení obvodu a hranic staveniště, objektů stavby a pevných vytyčovacích bodů vč. fixace a obnovení zhotovitelem"</t>
  </si>
  <si>
    <t>"  vyhotovení dokumentace v listinné a digitální podobě"</t>
  </si>
  <si>
    <t>012303000</t>
  </si>
  <si>
    <t>Průzkumné, geodetické a projektové práce geodetické práce po výstavbě</t>
  </si>
  <si>
    <t>-949202333</t>
  </si>
  <si>
    <t>"geodetické zaměření skutečného provedení stavby"</t>
  </si>
  <si>
    <t>013244000</t>
  </si>
  <si>
    <t>Průzkumné, geodetické a projektové práce projektové práce dokumentace stavby (výkresová a textová) pro provádění stavby</t>
  </si>
  <si>
    <t>1967792572</t>
  </si>
  <si>
    <t>"vypracování realizační PD stavby"</t>
  </si>
  <si>
    <t>013254000</t>
  </si>
  <si>
    <t>Průzkumné, geodetické a projektové práce projektové práce dokumentace stavby (výkresová a textová) skutečného provedení stavby</t>
  </si>
  <si>
    <t>-1870495200</t>
  </si>
  <si>
    <t>"dokumentace skutečného provedení stavby"</t>
  </si>
  <si>
    <t>Zařízení staveniště</t>
  </si>
  <si>
    <t>030001000</t>
  </si>
  <si>
    <t>Základní rozdělení průvodních činností a nákladů zařízení staveniště</t>
  </si>
  <si>
    <t>-1417113324</t>
  </si>
  <si>
    <t>"Zřízení, provoz a následná likvidace zařízení staveniště vč.případných nutných přípojek energií pro účely provedení stavby"</t>
  </si>
  <si>
    <t>VRN4</t>
  </si>
  <si>
    <t>Inženýrská činnost</t>
  </si>
  <si>
    <t>043002000</t>
  </si>
  <si>
    <t>Hlavní tituly průvodních činností a nákladů inženýrská činnost zkoušky a ostatní měření</t>
  </si>
  <si>
    <t>160871084</t>
  </si>
  <si>
    <t>" dle ČSN , TP,TPG, ostatních předpisů, kompletní revize, kompletní tlakové zkoušky, zkoušky únosnosti, zhutnitelnosti apod. dle zadání objednatele "</t>
  </si>
  <si>
    <t>045203000</t>
  </si>
  <si>
    <t>Inženýrská činnost kompletační a koordinační činnost kompletační činnost</t>
  </si>
  <si>
    <t>364950620</t>
  </si>
  <si>
    <t>" fotodokumentace stavby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</si>
  <si>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</si>
  <si>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</si>
  <si>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049103000</t>
  </si>
  <si>
    <t>Inženýrská činnost inženýrská činnost ostatní náklady vzniklé v souvislosti s realizací stavby</t>
  </si>
  <si>
    <t>1361835049</t>
  </si>
  <si>
    <t xml:space="preserve">"dokladová část dodavatele stavby - evid. odpadů, staveb. deník aj." </t>
  </si>
  <si>
    <t>VRN9</t>
  </si>
  <si>
    <t>Ostatní náklady</t>
  </si>
  <si>
    <t>091002000</t>
  </si>
  <si>
    <t>Hlavní tituly průvodních činností a nákladů ostatní náklady související s objektem</t>
  </si>
  <si>
    <t>2075856807</t>
  </si>
  <si>
    <t>"  vytýčení  stávajících podzemních inženýrských sítí před zahájením zemních prací a přeložek"</t>
  </si>
  <si>
    <t>092002000</t>
  </si>
  <si>
    <t>Hlavní tituly průvodních činností a nákladů ostatní náklady související s provozem</t>
  </si>
  <si>
    <t>781725301</t>
  </si>
  <si>
    <t>" pasportizace stávajících objektů v blízkosti  stavby před a po ukončení stavby"</t>
  </si>
  <si>
    <t>" pokud nebude prováděno nebude i fakturováno"</t>
  </si>
  <si>
    <t>002 - Rekonstrukce páteřní kanalizace - II.etapa</t>
  </si>
  <si>
    <t>SO 102 - Komunikace - provizorní</t>
  </si>
  <si>
    <t>1649844130</t>
  </si>
  <si>
    <t>"provizorní úprava komunikace - doplnění rýhy asfaltovým recyklátem v případě poklesu zásypu rýhy v mezidobí mezi I. a III.etapou"</t>
  </si>
  <si>
    <t>"zajištění sjízdnosti komunikace - dohutnění - předpoklad 2x"</t>
  </si>
  <si>
    <t>2*138,00*2,00</t>
  </si>
  <si>
    <t>2*28*1,70</t>
  </si>
  <si>
    <t>2*(20+36)*1,70</t>
  </si>
  <si>
    <t>"přípojky nových a rekonstruovaných UV"</t>
  </si>
  <si>
    <t>2*4*(6+2)*1,40</t>
  </si>
  <si>
    <t>2*4*2*1,40</t>
  </si>
  <si>
    <t>1243239148</t>
  </si>
  <si>
    <t>"zajištění sjízdnosti komunikace - předpoklad 2x"</t>
  </si>
  <si>
    <t>1000909225</t>
  </si>
  <si>
    <t>"přesun R-materiálu z meziskládky objednatele k dočasnému doplnění komunikace v případě poklesu v prostoru rýhy"</t>
  </si>
  <si>
    <t>2*113,952</t>
  </si>
  <si>
    <t>-1969968120</t>
  </si>
  <si>
    <t>655632097</t>
  </si>
  <si>
    <t>"přesun R-materiálu z meziskládky objednatele k dočasnému doplnění komunikace v případě poklesu v prostoru rýhy - celkem 4 km"</t>
  </si>
  <si>
    <t>2*113,952*3</t>
  </si>
  <si>
    <t>-47377999</t>
  </si>
  <si>
    <t>SO 192 - DIO</t>
  </si>
  <si>
    <t>Montáž a demontáž dočasného dopravního značení po dobu 6 měsíců</t>
  </si>
  <si>
    <t>-1745571663</t>
  </si>
  <si>
    <t>SO 9002 - Rozpočtová rezerva</t>
  </si>
  <si>
    <t>-1565789108</t>
  </si>
  <si>
    <t>VRN2 - Vedlejší rozpočtové náklady</t>
  </si>
  <si>
    <t>1214073561</t>
  </si>
  <si>
    <t>-593970520</t>
  </si>
  <si>
    <t>-1546107367</t>
  </si>
  <si>
    <t>-2110430011</t>
  </si>
  <si>
    <t>003 - Rekonstrukce páteřní kanalizace - III.etapa</t>
  </si>
  <si>
    <t>SO 103 - Komunikace</t>
  </si>
  <si>
    <t>113154234</t>
  </si>
  <si>
    <t>Frézování živičného podkladu nebo krytu s naložením na dopravní prostředek plochy přes 500 do 1 000 m2 bez překážek v trase pruhu šířky přes 1 m do 2 m, tloušťky vrstvy 100 mm</t>
  </si>
  <si>
    <t>1605825663</t>
  </si>
  <si>
    <t>"odfrézování stáv.živič.krytu komunikace"</t>
  </si>
  <si>
    <t>1221+95+92</t>
  </si>
  <si>
    <t>"odpočet ploch rýh odfrézovaných v I.etapě"</t>
  </si>
  <si>
    <t>-493,60</t>
  </si>
  <si>
    <t>113202111</t>
  </si>
  <si>
    <t>Vytrhání obrub s vybouráním lože, s přemístěním hmot na skládku na vzdálenost do 3 m nebo s naložením na dopravní prostředek z krajníků nebo obrubníků stojatých</t>
  </si>
  <si>
    <t>1552928712</t>
  </si>
  <si>
    <t>"vytrhání stávajících obrub"</t>
  </si>
  <si>
    <t>"betonová silniční"   36,20+26,60+49+10+16,50+16,30</t>
  </si>
  <si>
    <t>"krajník KS3"   57,20+37,50+15</t>
  </si>
  <si>
    <t>113203111</t>
  </si>
  <si>
    <t>Vytrhání obrub s vybouráním lože, s přemístěním hmot na skládku na vzdálenost do 3 m nebo s naložením na dopravní prostředek z dlažebních kostek</t>
  </si>
  <si>
    <t>-797488247</t>
  </si>
  <si>
    <t>"vytrhání stávajících obrub - žulová kostka velká"</t>
  </si>
  <si>
    <t>26,5+31+12</t>
  </si>
  <si>
    <t>"vytrhání stávajících obrub - přídlažba (dvojřádek) žulová kostka malá"</t>
  </si>
  <si>
    <t>(36,2+57+37,5+26,5+15+49+10+31)*2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</si>
  <si>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</si>
  <si>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</si>
  <si>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833640850</t>
  </si>
  <si>
    <t>"odkopávka pro konstrukci komunikace - index 1,06"</t>
  </si>
  <si>
    <t>1221*1,06*0,40</t>
  </si>
  <si>
    <t>"odkopávka pro aktivní zónu - index 1,1"</t>
  </si>
  <si>
    <t>1221*1,1*0,50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</si>
  <si>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</si>
  <si>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</si>
  <si>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1417371238</t>
  </si>
  <si>
    <t>"50% kubatury"</t>
  </si>
  <si>
    <t>"odkopávka pro konstrukci komunikace"</t>
  </si>
  <si>
    <t>517,704*0,50</t>
  </si>
  <si>
    <t>"odkopávka pro aktivní zónu"</t>
  </si>
  <si>
    <t>671,55*0,50</t>
  </si>
  <si>
    <t>-1672550869</t>
  </si>
  <si>
    <t>"přípojky žlabu do stávající Š1 - prům.hl. 1,20 m vč.lože"</t>
  </si>
  <si>
    <t>1,20*0,80*4,00</t>
  </si>
  <si>
    <t>237166274</t>
  </si>
  <si>
    <t>3,84*0,50</t>
  </si>
  <si>
    <t>1209213582</t>
  </si>
  <si>
    <t>"výkop rýhy pro trubní vedení - přípojka žlabu - 50% objemu"</t>
  </si>
  <si>
    <t>1597908728</t>
  </si>
  <si>
    <t>"odvoz přebytku výkopku na skládku"</t>
  </si>
  <si>
    <t>517,704</t>
  </si>
  <si>
    <t>671,55</t>
  </si>
  <si>
    <t>"přípojka žlabu"</t>
  </si>
  <si>
    <t>3,84</t>
  </si>
  <si>
    <t>171102111</t>
  </si>
  <si>
    <t>Uložení sypaniny do zhutněných násypů pro dálnice a letiště s rozprostřením sypaniny ve vrstvách, s hrubým urovnáním a uzavřením povrchu násypu z hornin nesoudržných sypkých v aktivní zóně</t>
  </si>
  <si>
    <t>-1577151582</t>
  </si>
  <si>
    <t>"aktivní zóna pod plochou komunikace v tl. 500 mm"</t>
  </si>
  <si>
    <t>58344199</t>
  </si>
  <si>
    <t>štěrkodrť frakce 0-63</t>
  </si>
  <si>
    <t>-1247814119</t>
  </si>
  <si>
    <t>"dodávka vhodného materiálu pro aktivní zónu - ŠD - 1,95 t/m3"</t>
  </si>
  <si>
    <t>671,55*1,95</t>
  </si>
  <si>
    <t>1548575894</t>
  </si>
  <si>
    <t>"odvoz přebytku výkopku na skládku - poplatek za uložení"</t>
  </si>
  <si>
    <t>517,704*1,8</t>
  </si>
  <si>
    <t>671,55*1,8</t>
  </si>
  <si>
    <t>"rýha přípojky žlabu"</t>
  </si>
  <si>
    <t>3,84*1,8</t>
  </si>
  <si>
    <t>889879402</t>
  </si>
  <si>
    <t>"dosypání rýhy potrubí vhodným materiálem (ŠD) - přípojka žlabu"</t>
  </si>
  <si>
    <t>"odpočet objemu lože a obsypu potrubí - tl. 0,10 + 0,40"</t>
  </si>
  <si>
    <t>-4,00*0,80*0,50</t>
  </si>
  <si>
    <t>449819485</t>
  </si>
  <si>
    <t>2,24*2,0</t>
  </si>
  <si>
    <t>-1152031543</t>
  </si>
  <si>
    <t>"přípojka žlabu - tl. 50 cm"</t>
  </si>
  <si>
    <t>4,00*0,80*0,40</t>
  </si>
  <si>
    <t>81664974</t>
  </si>
  <si>
    <t>1,20*1,95</t>
  </si>
  <si>
    <t>181102302</t>
  </si>
  <si>
    <t>Úprava pláně na stavbách dálnic strojně v zářezech mimo skalních se zhutněním</t>
  </si>
  <si>
    <t>-739810770</t>
  </si>
  <si>
    <t>"plocha komunikace - index 1,1"</t>
  </si>
  <si>
    <t>(1221+92)*1,1</t>
  </si>
  <si>
    <t>-74677739</t>
  </si>
  <si>
    <t>"výkop pro uložení potrubí přípojky žlabu"</t>
  </si>
  <si>
    <t>4,00*0,80</t>
  </si>
  <si>
    <t>-191747038</t>
  </si>
  <si>
    <t>"lože trubního vedení - tl.10 cm"</t>
  </si>
  <si>
    <t>"výkop pro uložení potrubí - přípojka žlabu"</t>
  </si>
  <si>
    <t>4,00*0,80*0,10</t>
  </si>
  <si>
    <t>564861111</t>
  </si>
  <si>
    <t>Podklad ze štěrkodrti ŠD s rozprostřením a zhutněním, po zhutnění tl. 200 mm</t>
  </si>
  <si>
    <t>-1598656415</t>
  </si>
  <si>
    <t>"skladba nové komunikace - index 1,1"</t>
  </si>
  <si>
    <t>"úprava rýhy kanalizace mimo novou vozovku"</t>
  </si>
  <si>
    <t>(30+10)*1,40</t>
  </si>
  <si>
    <t>567132113</t>
  </si>
  <si>
    <t>Podklad ze směsi stmelené cementem SC bez dilatačních spár, s rozprostřením a zhutněním SC C 8/10 (KSC I), po zhutnění tl. 180 mm</t>
  </si>
  <si>
    <t>764318455</t>
  </si>
  <si>
    <t>"skladba nové komunikace - index 1,06"</t>
  </si>
  <si>
    <t>(1221+92)*1,06</t>
  </si>
  <si>
    <t>573111111</t>
  </si>
  <si>
    <t>Postřik infiltrační PI z asfaltu silničního s posypem kamenivem, v množství 0,60 kg/m2</t>
  </si>
  <si>
    <t>-968311987</t>
  </si>
  <si>
    <t>"celá plocha komunikace - napojení na ul.Nemocniční"</t>
  </si>
  <si>
    <t>573231107</t>
  </si>
  <si>
    <t>Postřik spojovací PS bez posypu kamenivem ze silniční emulze, v množství 0,40 kg/m2</t>
  </si>
  <si>
    <t>-2115581580</t>
  </si>
  <si>
    <t>577134111</t>
  </si>
  <si>
    <t>Asfaltový beton vrstva obrusná ACO 11 (ABS) s rozprostřením a se zhutněním z nemodifikovaného asfaltu v pruhu šířky do 3 m tř. I, po zhutnění tl. 40 mm</t>
  </si>
  <si>
    <t>-2034665998</t>
  </si>
  <si>
    <t>577165112</t>
  </si>
  <si>
    <t>Asfaltový beton vrstva ložní ACL 16 (ABH) s rozprostřením a zhutněním z nemodifikovaného asfaltu v pruhu šířky do 3 m, po zhutnění tl. 70 mm</t>
  </si>
  <si>
    <t>510541481</t>
  </si>
  <si>
    <t>596211213</t>
  </si>
  <si>
    <t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přes 300 m2</t>
  </si>
  <si>
    <t>590463128</t>
  </si>
  <si>
    <t>"skladba nové komunikace"</t>
  </si>
  <si>
    <t>1221+92</t>
  </si>
  <si>
    <t>59245020</t>
  </si>
  <si>
    <t>dlažba skladebná betonová 20x10x8 cm přírodní</t>
  </si>
  <si>
    <t>-1995407549</t>
  </si>
  <si>
    <t>"dodávka dlažby komunikace - ztratné 1%"</t>
  </si>
  <si>
    <t>(1221+92)*1,01</t>
  </si>
  <si>
    <t>871313121</t>
  </si>
  <si>
    <t>Montáž kanalizačního potrubí z plastů z tvrdého PVC těsněných gumovým kroužkem v otevřeném výkopu ve sklonu do 20 % DN 160</t>
  </si>
  <si>
    <t>1927390922</t>
  </si>
  <si>
    <t>"montáž přípojky žlabu ke stávající Š1"</t>
  </si>
  <si>
    <t>4,00</t>
  </si>
  <si>
    <t>28611175</t>
  </si>
  <si>
    <t>trubka kanalizační PVC DN 160x6000 mm  SN 10</t>
  </si>
  <si>
    <t>-345428854</t>
  </si>
  <si>
    <t>"dodávka trub přípojek žlabu - ztratné 2%"</t>
  </si>
  <si>
    <t>(7,00+6,00)*1,02</t>
  </si>
  <si>
    <t>877315211</t>
  </si>
  <si>
    <t>Montáž tvarovek na kanalizačním potrubí z trub z plastu z tvrdého PVC nebo z polypropylenu v otevřeném výkopu jednoosých DN 150</t>
  </si>
  <si>
    <t>25588903</t>
  </si>
  <si>
    <t>"montáž přípojky žlabu ke stávající DK - koleno ke žlabu"</t>
  </si>
  <si>
    <t>28611361</t>
  </si>
  <si>
    <t>koleno kanalizační PVC KG 150x45°</t>
  </si>
  <si>
    <t>1651414836</t>
  </si>
  <si>
    <t>"dodávka kolena ke žlabu"</t>
  </si>
  <si>
    <t>899331111</t>
  </si>
  <si>
    <t>Výšková úprava uličního vstupu nebo vpusti do 200 mm zvýšením poklopu</t>
  </si>
  <si>
    <t>1533613155</t>
  </si>
  <si>
    <t>"úprava mříží uličních vpustí v komunikaci"</t>
  </si>
  <si>
    <t>-480024611</t>
  </si>
  <si>
    <t>-765198573</t>
  </si>
  <si>
    <t>"napojení odvodňovacího žlabu - připojení do stávající šachty Š1"</t>
  </si>
  <si>
    <t>"úpravy stávající šachty Š1 - vybourání otvoru, obetonování a zajištění nepropustnosti spoje"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</si>
  <si>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</si>
  <si>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</si>
  <si>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-545089387</t>
  </si>
  <si>
    <t>"osazení nových obrub"</t>
  </si>
  <si>
    <t>121,80+109,70+69,50+16,50+16,30</t>
  </si>
  <si>
    <t>"doplnění nových obrub"</t>
  </si>
  <si>
    <t>59217031</t>
  </si>
  <si>
    <t>obrubník betonový silniční 100 x 15 x 25 cm</t>
  </si>
  <si>
    <t>120257053</t>
  </si>
  <si>
    <t>"dodávka nových obrub - ztratné 1%"</t>
  </si>
  <si>
    <t>(330,00+16,50+16,30)*1,01</t>
  </si>
  <si>
    <t>"odpočet obrub přechodových"</t>
  </si>
  <si>
    <t>-12*1,01</t>
  </si>
  <si>
    <t>"odpočet obrub nájezdových"</t>
  </si>
  <si>
    <t>-24*1,01</t>
  </si>
  <si>
    <t>59217030</t>
  </si>
  <si>
    <t>obrubník betonový silniční přechodový 100x15x15-25 cm</t>
  </si>
  <si>
    <t>464848035</t>
  </si>
  <si>
    <t>"dodávka nových obrub přechodových (L,P) - ztratné 1%"</t>
  </si>
  <si>
    <t>12*1,01</t>
  </si>
  <si>
    <t>59217029</t>
  </si>
  <si>
    <t>obrubník betonový silniční nájezdový 100x15x15 cm</t>
  </si>
  <si>
    <t>-1412447697</t>
  </si>
  <si>
    <t>"dodávka nových obrub nájezdových - ztratné 1%"</t>
  </si>
  <si>
    <t>24*1,01</t>
  </si>
  <si>
    <t>919111114</t>
  </si>
  <si>
    <t>Řezání dilatačních spár v čerstvém cementobetonovém krytu příčných nebo podélných, šířky 4 mm, hloubky přes 90 do 100 mm</t>
  </si>
  <si>
    <t>-1064725182</t>
  </si>
  <si>
    <t>"proříznutí smršťovacích trhlin v KSC po cca 10m"</t>
  </si>
  <si>
    <t>13*6,50</t>
  </si>
  <si>
    <t>3*6,00</t>
  </si>
  <si>
    <t>919731122</t>
  </si>
  <si>
    <t>Zarovnání styčné plochy podkladu nebo krytu podél vybourané části komunikace nebo zpevněné plochy živičné tl. přes 50 do 100 mm</t>
  </si>
  <si>
    <t>465824116</t>
  </si>
  <si>
    <t>"zarovnání stáv.živ.krytu pro napojení nové komunikace"</t>
  </si>
  <si>
    <t>11+6+6+6+8+8,50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</si>
  <si>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</si>
  <si>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</si>
  <si>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-1715978648</t>
  </si>
  <si>
    <t>"napojení nové konstrukce vozovky na stáv.živ.kryt  -ul.Nemocniční"</t>
  </si>
  <si>
    <t>8,50</t>
  </si>
  <si>
    <t>2115950846</t>
  </si>
  <si>
    <t>"proříznutí stáv.živ.krytu pro napojení komunikace"</t>
  </si>
  <si>
    <t>935113111</t>
  </si>
  <si>
    <t>Osazení odvodňovacího žlabu s krycím roštem polymerbetonového šířky do 200 mm</t>
  </si>
  <si>
    <t>-478911150</t>
  </si>
  <si>
    <t>"montáž odvod.žlabu vč.lože a obetonávky dle TP výrobce - sjezd na ul.Nemocniční"</t>
  </si>
  <si>
    <t>935113999-FP</t>
  </si>
  <si>
    <t>Firemní položka.
Polymerbetonový odvodňovací žlab se spádem, sv.š. 200 mm s litinovou hranou,  se spodním odtokem včetně pachového uzávěru, litinový mřížkový rošt s rychlouzávěrem.</t>
  </si>
  <si>
    <t>-1781526949</t>
  </si>
  <si>
    <t>"dodávka odvoňovacího polymerbet.žlabu o světlé šířce 200 mm vč.litinového roštu s uzávěrem"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</si>
  <si>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</si>
  <si>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</si>
  <si>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1320026579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</si>
  <si>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</si>
  <si>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živicí nebo cementovou maltou</t>
  </si>
  <si>
    <t>-1194281148</t>
  </si>
  <si>
    <t>"očištění vybour.kostek k opětovnému použití"</t>
  </si>
  <si>
    <t>(26,5+31+12)*0,16</t>
  </si>
  <si>
    <t>(36,2+57+37,5+26,5+15+49+10+31)*2*0,10</t>
  </si>
  <si>
    <t>990000001</t>
  </si>
  <si>
    <t>Řetízkové zábradlí - D+M</t>
  </si>
  <si>
    <t>-1570518695</t>
  </si>
  <si>
    <t>Poznámka k položce:
Firemní položka.
Demontáž, očištění, příp.doplnění, nátěr, opětovné osazení.</t>
  </si>
  <si>
    <t>"demontáž a zpětná montáž řetízkového zábradlí"</t>
  </si>
  <si>
    <t>30+8+20</t>
  </si>
  <si>
    <t>999999101</t>
  </si>
  <si>
    <t>Příplatek za úpravu betonových obrub silničních seříznutím a dělením kolmým nebo šikmým pro vytvoření napojení v oblouku nebo zkrácení na požadovanou délku</t>
  </si>
  <si>
    <t>ks</t>
  </si>
  <si>
    <t>-528127109</t>
  </si>
  <si>
    <t>Poznámka k položce:
Firemní položka</t>
  </si>
  <si>
    <t>"předpoklad 10% z celk.množství osazovaných obrub"</t>
  </si>
  <si>
    <t>362,80*0,10</t>
  </si>
  <si>
    <t>682449209</t>
  </si>
  <si>
    <t>"odvoz očištěných žulových krajníků a kostek k uložení na skládku objednatele (bez poplatku)"</t>
  </si>
  <si>
    <t>"krajník KS3"   (57,20+37,50+15)*0,205</t>
  </si>
  <si>
    <t>"žulová kostka velká a malá z přídlažby"    68,299</t>
  </si>
  <si>
    <t>"odvoz betonových obrubníků na skládku k trvalému uložení"</t>
  </si>
  <si>
    <t>"betonová silniční"   (36,20+26,60+49+10+16,50+16,30)*0,205</t>
  </si>
  <si>
    <t>-1610979294</t>
  </si>
  <si>
    <t>"odvoz očištěných žulových krajníků a kostek k uložení na skládku objednatele (bez poplatku) - celkem 5 km"</t>
  </si>
  <si>
    <t>"krajník KS3"   (57,20+37,50+15)*0,205*4</t>
  </si>
  <si>
    <t>"žulová kostka velká a malá z přídlažby"    68,299*4</t>
  </si>
  <si>
    <t>"odvoz betonových obrubníků na skládku k trvalému uložení - celkem 7 km"</t>
  </si>
  <si>
    <t>"betonová silniční"   (36,20+26,60+49+10+16,50+16,30)*0,205*6</t>
  </si>
  <si>
    <t>1547870250</t>
  </si>
  <si>
    <t xml:space="preserve">"původní obrubníky silniční betonové"   </t>
  </si>
  <si>
    <t>31,693</t>
  </si>
  <si>
    <t>1568747881</t>
  </si>
  <si>
    <t>"odfrézovaný původní kryt na skládku objednatele pro další využití"</t>
  </si>
  <si>
    <t>234,086</t>
  </si>
  <si>
    <t>-1865695692</t>
  </si>
  <si>
    <t>"odfrézovaný původní kryt na skládku objednatele pro další využití - celkem 4 km"</t>
  </si>
  <si>
    <t>234,086*3</t>
  </si>
  <si>
    <t>998223011</t>
  </si>
  <si>
    <t>Přesun hmot pro pozemní komunikace s krytem dlážděným dopravní vzdálenost do 200 m jakékoliv délky objektu</t>
  </si>
  <si>
    <t>-1668123344</t>
  </si>
  <si>
    <t>SO 113 - Chodníky</t>
  </si>
  <si>
    <t>113106023</t>
  </si>
  <si>
    <t>Rozebrání dlažeb a dílců při překopech inženýrských sítí s přemístěním hmot na skládku na vzdálenost do 3 m nebo s naložením na dopravní prostředek ručně komunikací pro pěší s ložem z kameniva nebo živice a s výplní spár ze zámkové dlažby</t>
  </si>
  <si>
    <t>1628304874</t>
  </si>
  <si>
    <t>"rozebrání dlažby stáv.chodníků - pro napojení nových konstrukcí"</t>
  </si>
  <si>
    <t>5+10</t>
  </si>
  <si>
    <t>113106121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</si>
  <si>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</si>
  <si>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-667323555</t>
  </si>
  <si>
    <t>"rozebrání dlažby stáv.chodníků -30/30 cm"</t>
  </si>
  <si>
    <t>18,3+107,5+16,80</t>
  </si>
  <si>
    <t>-615756952</t>
  </si>
  <si>
    <t>"vytrhání stávajících obrub - napojení do vstupu budovy E"</t>
  </si>
  <si>
    <t>"krajník KS3"   11</t>
  </si>
  <si>
    <t>-1030584967</t>
  </si>
  <si>
    <t>43+10</t>
  </si>
  <si>
    <t>11*2</t>
  </si>
  <si>
    <t>113204111</t>
  </si>
  <si>
    <t>Vytrhání obrub s vybouráním lože, s přemístěním hmot na skládku na vzdálenost do 3 m nebo s naložením na dopravní prostředek záhonových</t>
  </si>
  <si>
    <t>615713329</t>
  </si>
  <si>
    <t>"vytrhání stávajících obrub - chodníky"</t>
  </si>
  <si>
    <t>21,9+29,5+2+2</t>
  </si>
  <si>
    <t>"dtto, stávající chodníky pro napojení"</t>
  </si>
  <si>
    <t>5+5+2+2+2+2</t>
  </si>
  <si>
    <t>1217978364</t>
  </si>
  <si>
    <t>"odkopávka pro konstrukci chodníku - index 1,05"</t>
  </si>
  <si>
    <t>201*1,06*0,34</t>
  </si>
  <si>
    <t>"odkopávka pro aktivní zónu - index 1,08"</t>
  </si>
  <si>
    <t>201*1,08*0,30</t>
  </si>
  <si>
    <t>975289662</t>
  </si>
  <si>
    <t>"odkopávka pro konstrukci chodníku"</t>
  </si>
  <si>
    <t>72,44*0,50</t>
  </si>
  <si>
    <t>65,14*0,50</t>
  </si>
  <si>
    <t>1860499499</t>
  </si>
  <si>
    <t>72,40</t>
  </si>
  <si>
    <t>65,14</t>
  </si>
  <si>
    <t>"odpočet zeminy využité k dosypání obrub"</t>
  </si>
  <si>
    <t>-20,70</t>
  </si>
  <si>
    <t>1110183347</t>
  </si>
  <si>
    <t>"aktivní zóna pod plochou komunikace v tl. 300 mm"</t>
  </si>
  <si>
    <t>-1496227460</t>
  </si>
  <si>
    <t>65,124*1,95</t>
  </si>
  <si>
    <t>171201101</t>
  </si>
  <si>
    <t>Uložení sypaniny do násypů s rozprostřením sypaniny ve vrstvách a s hrubým urovnáním nezhutněných z jakýchkoliv hornin</t>
  </si>
  <si>
    <t>-214279234</t>
  </si>
  <si>
    <t>"dosypání obrubníků vhodnou zeminou z  výkopu - 0,15 m3/bm"</t>
  </si>
  <si>
    <t>138*0,15</t>
  </si>
  <si>
    <t>-1264157179</t>
  </si>
  <si>
    <t>72,44*1,8</t>
  </si>
  <si>
    <t>65,14*1,8</t>
  </si>
  <si>
    <t>-20,70*1,8</t>
  </si>
  <si>
    <t>1705540133</t>
  </si>
  <si>
    <t>"plocha komunikace - index 1,08"</t>
  </si>
  <si>
    <t>201*1,08</t>
  </si>
  <si>
    <t>-2075425819</t>
  </si>
  <si>
    <t>" finální úprava - osetí plochy doplněné zeminy"</t>
  </si>
  <si>
    <t>" délka obruby x 0,50 m2/m"</t>
  </si>
  <si>
    <t>138*0,50</t>
  </si>
  <si>
    <t>005724100</t>
  </si>
  <si>
    <t>-1794706931</t>
  </si>
  <si>
    <t>"osivo pro ozelenění ploch - spotř. 35,0 m2/kg - ztratné 2%"</t>
  </si>
  <si>
    <t>69,00/35,00*1,02</t>
  </si>
  <si>
    <t>-1750128936</t>
  </si>
  <si>
    <t>"vhodná zemina z výkopů doplněná k obrubám - finální úprava"</t>
  </si>
  <si>
    <t>564811111</t>
  </si>
  <si>
    <t>Podklad ze štěrkodrti ŠD s rozprostřením a zhutněním, po zhutnění tl. 50 mm</t>
  </si>
  <si>
    <t>-925220491</t>
  </si>
  <si>
    <t>"překládka dlažby stáv.chodníků pro napojení nových konstrukcí - doplnění podkladu"</t>
  </si>
  <si>
    <t>564871111</t>
  </si>
  <si>
    <t>Podklad ze štěrkodrti ŠD s rozprostřením a zhutněním, po zhutnění tl. 250 mm</t>
  </si>
  <si>
    <t>-160717924</t>
  </si>
  <si>
    <t>"dlažba nových chodníků - index 1,05"</t>
  </si>
  <si>
    <t>(18,3+107,5+37,7+4+17+16,5)*1,05</t>
  </si>
  <si>
    <t>596211111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</si>
  <si>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50 do 100 m2</t>
  </si>
  <si>
    <t>-59306027</t>
  </si>
  <si>
    <t>"dlažba nových chodníků"</t>
  </si>
  <si>
    <t>18,3+107,5+37,7+4+17+16,5</t>
  </si>
  <si>
    <t>"dlažba chodníků - překládka pro napojení"</t>
  </si>
  <si>
    <t>10+5</t>
  </si>
  <si>
    <t>59245018</t>
  </si>
  <si>
    <t>dlažba skladebná betonová 20x10x6 cm přírodní</t>
  </si>
  <si>
    <t>-1176160803</t>
  </si>
  <si>
    <t>"dodávka dlažby nových chodníků - ztratné 2%"</t>
  </si>
  <si>
    <t>201*1,02</t>
  </si>
  <si>
    <t>"odpočet červené reliéfní (SLP)"</t>
  </si>
  <si>
    <t>-12,8*1,02</t>
  </si>
  <si>
    <t>59245006</t>
  </si>
  <si>
    <t>dlažba skladebná betonová základní pro nevidomé 20 x 10 x 6 cm barevná</t>
  </si>
  <si>
    <t>347280175</t>
  </si>
  <si>
    <t>"červené reliéfní (SLP) - ztratné 2%"</t>
  </si>
  <si>
    <t>12,8*1,02</t>
  </si>
  <si>
    <t>899103112</t>
  </si>
  <si>
    <t>Osazení poklopů litinových a ocelových včetně rámů pro třídu zatížení B125, C250</t>
  </si>
  <si>
    <t>1900599219</t>
  </si>
  <si>
    <t>"osazení nového poklopu na stáv.šachtu v chodníku"</t>
  </si>
  <si>
    <t>55241020.1</t>
  </si>
  <si>
    <t>poklop šachtový třída D 400, čtvercový rám 850, vstup 600 mm, bez ventilace</t>
  </si>
  <si>
    <t>2021164695</t>
  </si>
  <si>
    <t>79780987</t>
  </si>
  <si>
    <t>"úprava poklopu stáv.šachty v trase chodníku"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</si>
  <si>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</si>
  <si>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</si>
  <si>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-1869029755</t>
  </si>
  <si>
    <t>"obruba nových chodníků"</t>
  </si>
  <si>
    <t>74+53+11</t>
  </si>
  <si>
    <t>59217017</t>
  </si>
  <si>
    <t>obrubník betonový chodníkový 100x10x25 cm</t>
  </si>
  <si>
    <t>874152253</t>
  </si>
  <si>
    <t>138*1,01</t>
  </si>
  <si>
    <t>919731112</t>
  </si>
  <si>
    <t>Zarovnání styčné plochy podkladu nebo krytu podél vybourané části komunikace nebo zpevněné plochy z betonu prostého tl. do 150 mm</t>
  </si>
  <si>
    <t>2073799612</t>
  </si>
  <si>
    <t>"zarovnání stáv.živ.krytu pro napojení nového chodníku (beton)"</t>
  </si>
  <si>
    <t>1006240616</t>
  </si>
  <si>
    <t>"zarovnání stáv.živ.krytu pro napojení nového chodníku (litý asfalt)"</t>
  </si>
  <si>
    <t>-1754303586</t>
  </si>
  <si>
    <t>"řezání stáv.konstrukce chodníku (litý asfalt) pro napojení nových konstrukcí"</t>
  </si>
  <si>
    <t>919735122</t>
  </si>
  <si>
    <t>Řezání stávajícího betonového krytu nebo podkladu hloubky přes 50 do 100 mm</t>
  </si>
  <si>
    <t>1276460928</t>
  </si>
  <si>
    <t>"řezání stáv.konstrukce chodníku (beton) pro napojení nových konstrukcí"</t>
  </si>
  <si>
    <t>965042141</t>
  </si>
  <si>
    <t>Bourání mazanin betonových nebo z litého asfaltu tl. do 100 mm, plochy přes 4 m2</t>
  </si>
  <si>
    <t>-1055086892</t>
  </si>
  <si>
    <t>"bourání původního chodníku - litý asfalt"</t>
  </si>
  <si>
    <t>(37,7+4+17)*0,10</t>
  </si>
  <si>
    <t>"bourání původního chodníku - podkladní beton"</t>
  </si>
  <si>
    <t>(37,7+4)*0,10</t>
  </si>
  <si>
    <t>-108208754</t>
  </si>
  <si>
    <t>-465416474</t>
  </si>
  <si>
    <t>(43+10)*0,16</t>
  </si>
  <si>
    <t>11*2*0,10</t>
  </si>
  <si>
    <t>"očištění rozebrané zámkové dlažby pro překládku - napojení"</t>
  </si>
  <si>
    <t>999999102</t>
  </si>
  <si>
    <t>Příplatek za úpravu betonových obrub chodníkových seříznutím a dělením kolmým nebo šikmým pro vytvoření napojení v oblouku nebo zkrácení na požadovanou délku</t>
  </si>
  <si>
    <t>-15610677</t>
  </si>
  <si>
    <t>138*0,10</t>
  </si>
  <si>
    <t>-151745326</t>
  </si>
  <si>
    <t>"krajník KS3"   11*0,205</t>
  </si>
  <si>
    <t>"žulová kostka velká a malá z přídlažby"    8,625</t>
  </si>
  <si>
    <t>"betonová záhonová"   2,936</t>
  </si>
  <si>
    <t>"odvoz původní betonové dlažby na skládku k trvalému uložení"</t>
  </si>
  <si>
    <t>36,363</t>
  </si>
  <si>
    <t>"odvoz původních krytů litý asfalt + podkl.beton"</t>
  </si>
  <si>
    <t>22,088</t>
  </si>
  <si>
    <t>1999915570</t>
  </si>
  <si>
    <t>"krajník KS3"   11*0,205*4</t>
  </si>
  <si>
    <t>"žulová kostka velká a malá z přídlažby"   8,625*4</t>
  </si>
  <si>
    <t>"betonová záhonová"   2,936*6</t>
  </si>
  <si>
    <t>"odvoz původní betonové dlažby na skládku k trvalému uložení . celkem 7 km"</t>
  </si>
  <si>
    <t>36,363*6</t>
  </si>
  <si>
    <t>"odvoz původních krytů litý asfalt + podkl.beton - celkem 7 km"</t>
  </si>
  <si>
    <t>22,088*6</t>
  </si>
  <si>
    <t>-706996347</t>
  </si>
  <si>
    <t xml:space="preserve">"původní obrubníky záhonové betonové a betonová dlažba"   </t>
  </si>
  <si>
    <t>2,936+36,363</t>
  </si>
  <si>
    <t>"původní chodníky - podkladní beton"</t>
  </si>
  <si>
    <t>9,174</t>
  </si>
  <si>
    <t>997221845</t>
  </si>
  <si>
    <t>Poplatek za uložení stavebního odpadu na skládce (skládkovné) asfaltového bez obsahu dehtu zatříděného do Katalogu odpadů pod kódem 170 302</t>
  </si>
  <si>
    <t>629464216</t>
  </si>
  <si>
    <t>"původní chodníky - litý asfalt"</t>
  </si>
  <si>
    <t>12,914</t>
  </si>
  <si>
    <t>407902868</t>
  </si>
  <si>
    <t>SO 193 - DIO</t>
  </si>
  <si>
    <t>Montáž a demontáž dočasného dopravního značení na 10 týdnů</t>
  </si>
  <si>
    <t>-1876118195</t>
  </si>
  <si>
    <t>SO 9003 - Rozpočtová rezerva</t>
  </si>
  <si>
    <t>-109823954</t>
  </si>
  <si>
    <t>VRN3 - Vedlejší rozpočtové náklady</t>
  </si>
  <si>
    <t>-1786404098</t>
  </si>
  <si>
    <t>-640772165</t>
  </si>
  <si>
    <t>1190927735</t>
  </si>
  <si>
    <t>655422794</t>
  </si>
  <si>
    <t>-1910603528</t>
  </si>
  <si>
    <t>1868276063</t>
  </si>
  <si>
    <t>2027674280</t>
  </si>
  <si>
    <t>-1649290123</t>
  </si>
  <si>
    <t>1315165185</t>
  </si>
  <si>
    <t>-640818906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</si>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</sst>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0"/>
      <c r="AQ5" s="32"/>
      <c r="BE5" s="357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0"/>
      <c r="AQ6" s="32"/>
      <c r="BE6" s="358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58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58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58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29</v>
      </c>
      <c r="AO10" s="30"/>
      <c r="AP10" s="30"/>
      <c r="AQ10" s="32"/>
      <c r="BE10" s="358"/>
      <c r="BS10" s="25" t="s">
        <v>8</v>
      </c>
    </row>
    <row r="11" spans="2:71" ht="18.4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31</v>
      </c>
      <c r="AL11" s="30"/>
      <c r="AM11" s="30"/>
      <c r="AN11" s="36" t="s">
        <v>32</v>
      </c>
      <c r="AO11" s="30"/>
      <c r="AP11" s="30"/>
      <c r="AQ11" s="32"/>
      <c r="BE11" s="358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58"/>
      <c r="BS12" s="25" t="s">
        <v>8</v>
      </c>
    </row>
    <row r="13" spans="2:71" ht="14.45" customHeight="1">
      <c r="B13" s="29"/>
      <c r="C13" s="30"/>
      <c r="D13" s="38" t="s">
        <v>33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34</v>
      </c>
      <c r="AO13" s="30"/>
      <c r="AP13" s="30"/>
      <c r="AQ13" s="32"/>
      <c r="BE13" s="358"/>
      <c r="BS13" s="25" t="s">
        <v>8</v>
      </c>
    </row>
    <row r="14" spans="2:71" ht="13.5">
      <c r="B14" s="29"/>
      <c r="C14" s="30"/>
      <c r="D14" s="30"/>
      <c r="E14" s="362" t="s">
        <v>34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8" t="s">
        <v>31</v>
      </c>
      <c r="AL14" s="30"/>
      <c r="AM14" s="30"/>
      <c r="AN14" s="40" t="s">
        <v>34</v>
      </c>
      <c r="AO14" s="30"/>
      <c r="AP14" s="30"/>
      <c r="AQ14" s="32"/>
      <c r="BE14" s="358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58"/>
      <c r="BS15" s="25" t="s">
        <v>6</v>
      </c>
    </row>
    <row r="16" spans="2:71" ht="14.45" customHeight="1">
      <c r="B16" s="29"/>
      <c r="C16" s="30"/>
      <c r="D16" s="38" t="s">
        <v>35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36</v>
      </c>
      <c r="AO16" s="30"/>
      <c r="AP16" s="30"/>
      <c r="AQ16" s="32"/>
      <c r="BE16" s="358"/>
      <c r="BS16" s="25" t="s">
        <v>6</v>
      </c>
    </row>
    <row r="17" spans="2:71" ht="18.4" customHeight="1">
      <c r="B17" s="29"/>
      <c r="C17" s="30"/>
      <c r="D17" s="30"/>
      <c r="E17" s="36" t="s">
        <v>37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31</v>
      </c>
      <c r="AL17" s="30"/>
      <c r="AM17" s="30"/>
      <c r="AN17" s="36" t="s">
        <v>38</v>
      </c>
      <c r="AO17" s="30"/>
      <c r="AP17" s="30"/>
      <c r="AQ17" s="32"/>
      <c r="BE17" s="358"/>
      <c r="BS17" s="25" t="s">
        <v>39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58"/>
      <c r="BS18" s="25" t="s">
        <v>8</v>
      </c>
    </row>
    <row r="19" spans="2:71" ht="14.45" customHeight="1">
      <c r="B19" s="29"/>
      <c r="C19" s="30"/>
      <c r="D19" s="38" t="s">
        <v>40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58"/>
      <c r="BS19" s="25" t="s">
        <v>8</v>
      </c>
    </row>
    <row r="20" spans="2:71" ht="57" customHeight="1">
      <c r="B20" s="29"/>
      <c r="C20" s="30"/>
      <c r="D20" s="30"/>
      <c r="E20" s="364" t="s">
        <v>41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0"/>
      <c r="AP20" s="30"/>
      <c r="AQ20" s="32"/>
      <c r="BE20" s="358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58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58"/>
    </row>
    <row r="23" spans="2:57" s="1" customFormat="1" ht="25.9" customHeight="1">
      <c r="B23" s="42"/>
      <c r="C23" s="43"/>
      <c r="D23" s="44" t="s">
        <v>42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5">
        <f>ROUND(AG51,2)</f>
        <v>515000</v>
      </c>
      <c r="AL23" s="366"/>
      <c r="AM23" s="366"/>
      <c r="AN23" s="366"/>
      <c r="AO23" s="366"/>
      <c r="AP23" s="43"/>
      <c r="AQ23" s="46"/>
      <c r="BE23" s="358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8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7" t="s">
        <v>43</v>
      </c>
      <c r="M25" s="367"/>
      <c r="N25" s="367"/>
      <c r="O25" s="367"/>
      <c r="P25" s="43"/>
      <c r="Q25" s="43"/>
      <c r="R25" s="43"/>
      <c r="S25" s="43"/>
      <c r="T25" s="43"/>
      <c r="U25" s="43"/>
      <c r="V25" s="43"/>
      <c r="W25" s="367" t="s">
        <v>44</v>
      </c>
      <c r="X25" s="367"/>
      <c r="Y25" s="367"/>
      <c r="Z25" s="367"/>
      <c r="AA25" s="367"/>
      <c r="AB25" s="367"/>
      <c r="AC25" s="367"/>
      <c r="AD25" s="367"/>
      <c r="AE25" s="367"/>
      <c r="AF25" s="43"/>
      <c r="AG25" s="43"/>
      <c r="AH25" s="43"/>
      <c r="AI25" s="43"/>
      <c r="AJ25" s="43"/>
      <c r="AK25" s="367" t="s">
        <v>45</v>
      </c>
      <c r="AL25" s="367"/>
      <c r="AM25" s="367"/>
      <c r="AN25" s="367"/>
      <c r="AO25" s="367"/>
      <c r="AP25" s="43"/>
      <c r="AQ25" s="46"/>
      <c r="BE25" s="358"/>
    </row>
    <row r="26" spans="2:57" s="2" customFormat="1" ht="14.45" customHeight="1">
      <c r="B26" s="48"/>
      <c r="C26" s="49"/>
      <c r="D26" s="50" t="s">
        <v>46</v>
      </c>
      <c r="E26" s="49"/>
      <c r="F26" s="50" t="s">
        <v>47</v>
      </c>
      <c r="G26" s="49"/>
      <c r="H26" s="49"/>
      <c r="I26" s="49"/>
      <c r="J26" s="49"/>
      <c r="K26" s="49"/>
      <c r="L26" s="368">
        <v>0.21</v>
      </c>
      <c r="M26" s="369"/>
      <c r="N26" s="369"/>
      <c r="O26" s="369"/>
      <c r="P26" s="49"/>
      <c r="Q26" s="49"/>
      <c r="R26" s="49"/>
      <c r="S26" s="49"/>
      <c r="T26" s="49"/>
      <c r="U26" s="49"/>
      <c r="V26" s="49"/>
      <c r="W26" s="370">
        <f>ROUND(AZ51,2)</f>
        <v>515000</v>
      </c>
      <c r="X26" s="369"/>
      <c r="Y26" s="369"/>
      <c r="Z26" s="369"/>
      <c r="AA26" s="369"/>
      <c r="AB26" s="369"/>
      <c r="AC26" s="369"/>
      <c r="AD26" s="369"/>
      <c r="AE26" s="369"/>
      <c r="AF26" s="49"/>
      <c r="AG26" s="49"/>
      <c r="AH26" s="49"/>
      <c r="AI26" s="49"/>
      <c r="AJ26" s="49"/>
      <c r="AK26" s="370">
        <f>ROUND(AV51,2)</f>
        <v>108150</v>
      </c>
      <c r="AL26" s="369"/>
      <c r="AM26" s="369"/>
      <c r="AN26" s="369"/>
      <c r="AO26" s="369"/>
      <c r="AP26" s="49"/>
      <c r="AQ26" s="51"/>
      <c r="BE26" s="358"/>
    </row>
    <row r="27" spans="2:57" s="2" customFormat="1" ht="14.45" customHeight="1">
      <c r="B27" s="48"/>
      <c r="C27" s="49"/>
      <c r="D27" s="49"/>
      <c r="E27" s="49"/>
      <c r="F27" s="50" t="s">
        <v>48</v>
      </c>
      <c r="G27" s="49"/>
      <c r="H27" s="49"/>
      <c r="I27" s="49"/>
      <c r="J27" s="49"/>
      <c r="K27" s="49"/>
      <c r="L27" s="368">
        <v>0.15</v>
      </c>
      <c r="M27" s="369"/>
      <c r="N27" s="369"/>
      <c r="O27" s="369"/>
      <c r="P27" s="49"/>
      <c r="Q27" s="49"/>
      <c r="R27" s="49"/>
      <c r="S27" s="49"/>
      <c r="T27" s="49"/>
      <c r="U27" s="49"/>
      <c r="V27" s="49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9"/>
      <c r="AG27" s="49"/>
      <c r="AH27" s="49"/>
      <c r="AI27" s="49"/>
      <c r="AJ27" s="49"/>
      <c r="AK27" s="370">
        <f>ROUND(AW51,2)</f>
        <v>0</v>
      </c>
      <c r="AL27" s="369"/>
      <c r="AM27" s="369"/>
      <c r="AN27" s="369"/>
      <c r="AO27" s="369"/>
      <c r="AP27" s="49"/>
      <c r="AQ27" s="51"/>
      <c r="BE27" s="358"/>
    </row>
    <row r="28" spans="2:57" s="2" customFormat="1" ht="14.45" customHeight="1" hidden="1">
      <c r="B28" s="48"/>
      <c r="C28" s="49"/>
      <c r="D28" s="49"/>
      <c r="E28" s="49"/>
      <c r="F28" s="50" t="s">
        <v>49</v>
      </c>
      <c r="G28" s="49"/>
      <c r="H28" s="49"/>
      <c r="I28" s="49"/>
      <c r="J28" s="49"/>
      <c r="K28" s="49"/>
      <c r="L28" s="368">
        <v>0.21</v>
      </c>
      <c r="M28" s="369"/>
      <c r="N28" s="369"/>
      <c r="O28" s="369"/>
      <c r="P28" s="49"/>
      <c r="Q28" s="49"/>
      <c r="R28" s="49"/>
      <c r="S28" s="49"/>
      <c r="T28" s="49"/>
      <c r="U28" s="49"/>
      <c r="V28" s="49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9"/>
      <c r="AG28" s="49"/>
      <c r="AH28" s="49"/>
      <c r="AI28" s="49"/>
      <c r="AJ28" s="49"/>
      <c r="AK28" s="370">
        <v>0</v>
      </c>
      <c r="AL28" s="369"/>
      <c r="AM28" s="369"/>
      <c r="AN28" s="369"/>
      <c r="AO28" s="369"/>
      <c r="AP28" s="49"/>
      <c r="AQ28" s="51"/>
      <c r="BE28" s="358"/>
    </row>
    <row r="29" spans="2:57" s="2" customFormat="1" ht="14.45" customHeight="1" hidden="1">
      <c r="B29" s="48"/>
      <c r="C29" s="49"/>
      <c r="D29" s="49"/>
      <c r="E29" s="49"/>
      <c r="F29" s="50" t="s">
        <v>50</v>
      </c>
      <c r="G29" s="49"/>
      <c r="H29" s="49"/>
      <c r="I29" s="49"/>
      <c r="J29" s="49"/>
      <c r="K29" s="49"/>
      <c r="L29" s="368">
        <v>0.15</v>
      </c>
      <c r="M29" s="369"/>
      <c r="N29" s="369"/>
      <c r="O29" s="369"/>
      <c r="P29" s="49"/>
      <c r="Q29" s="49"/>
      <c r="R29" s="49"/>
      <c r="S29" s="49"/>
      <c r="T29" s="49"/>
      <c r="U29" s="49"/>
      <c r="V29" s="49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9"/>
      <c r="AG29" s="49"/>
      <c r="AH29" s="49"/>
      <c r="AI29" s="49"/>
      <c r="AJ29" s="49"/>
      <c r="AK29" s="370">
        <v>0</v>
      </c>
      <c r="AL29" s="369"/>
      <c r="AM29" s="369"/>
      <c r="AN29" s="369"/>
      <c r="AO29" s="369"/>
      <c r="AP29" s="49"/>
      <c r="AQ29" s="51"/>
      <c r="BE29" s="358"/>
    </row>
    <row r="30" spans="2:57" s="2" customFormat="1" ht="14.45" customHeight="1" hidden="1">
      <c r="B30" s="48"/>
      <c r="C30" s="49"/>
      <c r="D30" s="49"/>
      <c r="E30" s="49"/>
      <c r="F30" s="50" t="s">
        <v>51</v>
      </c>
      <c r="G30" s="49"/>
      <c r="H30" s="49"/>
      <c r="I30" s="49"/>
      <c r="J30" s="49"/>
      <c r="K30" s="49"/>
      <c r="L30" s="368">
        <v>0</v>
      </c>
      <c r="M30" s="369"/>
      <c r="N30" s="369"/>
      <c r="O30" s="369"/>
      <c r="P30" s="49"/>
      <c r="Q30" s="49"/>
      <c r="R30" s="49"/>
      <c r="S30" s="49"/>
      <c r="T30" s="49"/>
      <c r="U30" s="49"/>
      <c r="V30" s="49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9"/>
      <c r="AG30" s="49"/>
      <c r="AH30" s="49"/>
      <c r="AI30" s="49"/>
      <c r="AJ30" s="49"/>
      <c r="AK30" s="370">
        <v>0</v>
      </c>
      <c r="AL30" s="369"/>
      <c r="AM30" s="369"/>
      <c r="AN30" s="369"/>
      <c r="AO30" s="369"/>
      <c r="AP30" s="49"/>
      <c r="AQ30" s="51"/>
      <c r="BE30" s="358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8"/>
    </row>
    <row r="32" spans="2:57" s="1" customFormat="1" ht="25.9" customHeight="1">
      <c r="B32" s="42"/>
      <c r="C32" s="52"/>
      <c r="D32" s="53" t="s">
        <v>52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53</v>
      </c>
      <c r="U32" s="54"/>
      <c r="V32" s="54"/>
      <c r="W32" s="54"/>
      <c r="X32" s="371" t="s">
        <v>54</v>
      </c>
      <c r="Y32" s="372"/>
      <c r="Z32" s="372"/>
      <c r="AA32" s="372"/>
      <c r="AB32" s="372"/>
      <c r="AC32" s="54"/>
      <c r="AD32" s="54"/>
      <c r="AE32" s="54"/>
      <c r="AF32" s="54"/>
      <c r="AG32" s="54"/>
      <c r="AH32" s="54"/>
      <c r="AI32" s="54"/>
      <c r="AJ32" s="54"/>
      <c r="AK32" s="373">
        <f>SUM(AK23:AK30)</f>
        <v>623150</v>
      </c>
      <c r="AL32" s="372"/>
      <c r="AM32" s="372"/>
      <c r="AN32" s="372"/>
      <c r="AO32" s="374"/>
      <c r="AP32" s="52"/>
      <c r="AQ32" s="56"/>
      <c r="BE32" s="358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0882R1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5" t="str">
        <f>K6</f>
        <v>Nemocnice Šumperk - rekonstrukce páteřní kanalizace - revize 1</v>
      </c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Šumperk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77" t="str">
        <f>IF(AN8="","",AN8)</f>
        <v>31. 5. 2018</v>
      </c>
      <c r="AN44" s="377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Město Šumperk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35</v>
      </c>
      <c r="AJ46" s="64"/>
      <c r="AK46" s="64"/>
      <c r="AL46" s="64"/>
      <c r="AM46" s="378" t="str">
        <f>IF(E17="","",E17)</f>
        <v>Cekr CZ s.r.o.</v>
      </c>
      <c r="AN46" s="378"/>
      <c r="AO46" s="378"/>
      <c r="AP46" s="378"/>
      <c r="AQ46" s="64"/>
      <c r="AR46" s="62"/>
      <c r="AS46" s="379" t="s">
        <v>56</v>
      </c>
      <c r="AT46" s="380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33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1"/>
      <c r="AT47" s="382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3"/>
      <c r="AT48" s="384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5" t="s">
        <v>57</v>
      </c>
      <c r="D49" s="386"/>
      <c r="E49" s="386"/>
      <c r="F49" s="386"/>
      <c r="G49" s="386"/>
      <c r="H49" s="80"/>
      <c r="I49" s="387" t="s">
        <v>58</v>
      </c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8" t="s">
        <v>59</v>
      </c>
      <c r="AH49" s="386"/>
      <c r="AI49" s="386"/>
      <c r="AJ49" s="386"/>
      <c r="AK49" s="386"/>
      <c r="AL49" s="386"/>
      <c r="AM49" s="386"/>
      <c r="AN49" s="387" t="s">
        <v>60</v>
      </c>
      <c r="AO49" s="386"/>
      <c r="AP49" s="386"/>
      <c r="AQ49" s="81" t="s">
        <v>61</v>
      </c>
      <c r="AR49" s="62"/>
      <c r="AS49" s="82" t="s">
        <v>62</v>
      </c>
      <c r="AT49" s="83" t="s">
        <v>63</v>
      </c>
      <c r="AU49" s="83" t="s">
        <v>64</v>
      </c>
      <c r="AV49" s="83" t="s">
        <v>65</v>
      </c>
      <c r="AW49" s="83" t="s">
        <v>66</v>
      </c>
      <c r="AX49" s="83" t="s">
        <v>67</v>
      </c>
      <c r="AY49" s="83" t="s">
        <v>68</v>
      </c>
      <c r="AZ49" s="83" t="s">
        <v>69</v>
      </c>
      <c r="BA49" s="83" t="s">
        <v>70</v>
      </c>
      <c r="BB49" s="83" t="s">
        <v>71</v>
      </c>
      <c r="BC49" s="83" t="s">
        <v>72</v>
      </c>
      <c r="BD49" s="84" t="s">
        <v>73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6">
        <f>ROUND(AG52+AG57+AG62,2)</f>
        <v>515000</v>
      </c>
      <c r="AH51" s="396"/>
      <c r="AI51" s="396"/>
      <c r="AJ51" s="396"/>
      <c r="AK51" s="396"/>
      <c r="AL51" s="396"/>
      <c r="AM51" s="396"/>
      <c r="AN51" s="397">
        <f aca="true" t="shared" si="0" ref="AN51:AN67">SUM(AG51,AT51)</f>
        <v>623150</v>
      </c>
      <c r="AO51" s="397"/>
      <c r="AP51" s="397"/>
      <c r="AQ51" s="90" t="s">
        <v>21</v>
      </c>
      <c r="AR51" s="72"/>
      <c r="AS51" s="91">
        <f>ROUND(AS52+AS57+AS62,2)</f>
        <v>0</v>
      </c>
      <c r="AT51" s="92">
        <f aca="true" t="shared" si="1" ref="AT51:AT67">ROUND(SUM(AV51:AW51),2)</f>
        <v>108150</v>
      </c>
      <c r="AU51" s="93">
        <f>ROUND(AU52+AU57+AU62,5)</f>
        <v>0</v>
      </c>
      <c r="AV51" s="92">
        <f>ROUND(AZ51*L26,2)</f>
        <v>108150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ROUND(AZ52+AZ57+AZ62,2)</f>
        <v>515000</v>
      </c>
      <c r="BA51" s="92">
        <f>ROUND(BA52+BA57+BA62,2)</f>
        <v>0</v>
      </c>
      <c r="BB51" s="92">
        <f>ROUND(BB52+BB57+BB62,2)</f>
        <v>0</v>
      </c>
      <c r="BC51" s="92">
        <f>ROUND(BC52+BC57+BC62,2)</f>
        <v>0</v>
      </c>
      <c r="BD51" s="94">
        <f>ROUND(BD52+BD57+BD62,2)</f>
        <v>0</v>
      </c>
      <c r="BS51" s="95" t="s">
        <v>75</v>
      </c>
      <c r="BT51" s="95" t="s">
        <v>76</v>
      </c>
      <c r="BU51" s="96" t="s">
        <v>77</v>
      </c>
      <c r="BV51" s="95" t="s">
        <v>78</v>
      </c>
      <c r="BW51" s="95" t="s">
        <v>7</v>
      </c>
      <c r="BX51" s="95" t="s">
        <v>79</v>
      </c>
      <c r="CL51" s="95" t="s">
        <v>21</v>
      </c>
    </row>
    <row r="52" spans="2:91" s="5" customFormat="1" ht="31.5" customHeight="1">
      <c r="B52" s="97"/>
      <c r="C52" s="98"/>
      <c r="D52" s="392" t="s">
        <v>80</v>
      </c>
      <c r="E52" s="392"/>
      <c r="F52" s="392"/>
      <c r="G52" s="392"/>
      <c r="H52" s="392"/>
      <c r="I52" s="99"/>
      <c r="J52" s="392" t="s">
        <v>81</v>
      </c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1">
        <f>ROUND(SUM(AG53:AG56),2)</f>
        <v>290000</v>
      </c>
      <c r="AH52" s="390"/>
      <c r="AI52" s="390"/>
      <c r="AJ52" s="390"/>
      <c r="AK52" s="390"/>
      <c r="AL52" s="390"/>
      <c r="AM52" s="390"/>
      <c r="AN52" s="389">
        <f t="shared" si="0"/>
        <v>350900</v>
      </c>
      <c r="AO52" s="390"/>
      <c r="AP52" s="390"/>
      <c r="AQ52" s="100" t="s">
        <v>82</v>
      </c>
      <c r="AR52" s="101"/>
      <c r="AS52" s="102">
        <f>ROUND(SUM(AS53:AS56),2)</f>
        <v>0</v>
      </c>
      <c r="AT52" s="103">
        <f t="shared" si="1"/>
        <v>60900</v>
      </c>
      <c r="AU52" s="104">
        <f>ROUND(SUM(AU53:AU56),5)</f>
        <v>0</v>
      </c>
      <c r="AV52" s="103">
        <f>ROUND(AZ52*L26,2)</f>
        <v>60900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ROUND(SUM(AZ53:AZ56),2)</f>
        <v>290000</v>
      </c>
      <c r="BA52" s="103">
        <f>ROUND(SUM(BA53:BA56),2)</f>
        <v>0</v>
      </c>
      <c r="BB52" s="103">
        <f>ROUND(SUM(BB53:BB56),2)</f>
        <v>0</v>
      </c>
      <c r="BC52" s="103">
        <f>ROUND(SUM(BC53:BC56),2)</f>
        <v>0</v>
      </c>
      <c r="BD52" s="105">
        <f>ROUND(SUM(BD53:BD56),2)</f>
        <v>0</v>
      </c>
      <c r="BS52" s="106" t="s">
        <v>75</v>
      </c>
      <c r="BT52" s="106" t="s">
        <v>83</v>
      </c>
      <c r="BU52" s="106" t="s">
        <v>77</v>
      </c>
      <c r="BV52" s="106" t="s">
        <v>78</v>
      </c>
      <c r="BW52" s="106" t="s">
        <v>84</v>
      </c>
      <c r="BX52" s="106" t="s">
        <v>7</v>
      </c>
      <c r="CL52" s="106" t="s">
        <v>21</v>
      </c>
      <c r="CM52" s="106" t="s">
        <v>85</v>
      </c>
    </row>
    <row r="53" spans="1:90" s="6" customFormat="1" ht="16.5" customHeight="1">
      <c r="A53" s="107" t="s">
        <v>86</v>
      </c>
      <c r="B53" s="108"/>
      <c r="C53" s="109"/>
      <c r="D53" s="109"/>
      <c r="E53" s="395" t="s">
        <v>87</v>
      </c>
      <c r="F53" s="395"/>
      <c r="G53" s="395"/>
      <c r="H53" s="395"/>
      <c r="I53" s="395"/>
      <c r="J53" s="109"/>
      <c r="K53" s="395" t="s">
        <v>88</v>
      </c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3">
        <f>'SO 191 - DIO'!J29</f>
        <v>0</v>
      </c>
      <c r="AH53" s="394"/>
      <c r="AI53" s="394"/>
      <c r="AJ53" s="394"/>
      <c r="AK53" s="394"/>
      <c r="AL53" s="394"/>
      <c r="AM53" s="394"/>
      <c r="AN53" s="393">
        <f t="shared" si="0"/>
        <v>0</v>
      </c>
      <c r="AO53" s="394"/>
      <c r="AP53" s="394"/>
      <c r="AQ53" s="110" t="s">
        <v>89</v>
      </c>
      <c r="AR53" s="111"/>
      <c r="AS53" s="112">
        <v>0</v>
      </c>
      <c r="AT53" s="113">
        <f t="shared" si="1"/>
        <v>0</v>
      </c>
      <c r="AU53" s="114">
        <f>'SO 191 - DIO'!P84</f>
        <v>0</v>
      </c>
      <c r="AV53" s="113">
        <f>'SO 191 - DIO'!J32</f>
        <v>0</v>
      </c>
      <c r="AW53" s="113">
        <f>'SO 191 - DIO'!J33</f>
        <v>0</v>
      </c>
      <c r="AX53" s="113">
        <f>'SO 191 - DIO'!J34</f>
        <v>0</v>
      </c>
      <c r="AY53" s="113">
        <f>'SO 191 - DIO'!J35</f>
        <v>0</v>
      </c>
      <c r="AZ53" s="113">
        <f>'SO 191 - DIO'!F32</f>
        <v>0</v>
      </c>
      <c r="BA53" s="113">
        <f>'SO 191 - DIO'!F33</f>
        <v>0</v>
      </c>
      <c r="BB53" s="113">
        <f>'SO 191 - DIO'!F34</f>
        <v>0</v>
      </c>
      <c r="BC53" s="113">
        <f>'SO 191 - DIO'!F35</f>
        <v>0</v>
      </c>
      <c r="BD53" s="115">
        <f>'SO 191 - DIO'!F36</f>
        <v>0</v>
      </c>
      <c r="BT53" s="116" t="s">
        <v>85</v>
      </c>
      <c r="BV53" s="116" t="s">
        <v>78</v>
      </c>
      <c r="BW53" s="116" t="s">
        <v>90</v>
      </c>
      <c r="BX53" s="116" t="s">
        <v>84</v>
      </c>
      <c r="CL53" s="116" t="s">
        <v>21</v>
      </c>
    </row>
    <row r="54" spans="1:90" s="6" customFormat="1" ht="16.5" customHeight="1">
      <c r="A54" s="107" t="s">
        <v>86</v>
      </c>
      <c r="B54" s="108"/>
      <c r="C54" s="109"/>
      <c r="D54" s="109"/>
      <c r="E54" s="395" t="s">
        <v>91</v>
      </c>
      <c r="F54" s="395"/>
      <c r="G54" s="395"/>
      <c r="H54" s="395"/>
      <c r="I54" s="395"/>
      <c r="J54" s="109"/>
      <c r="K54" s="395" t="s">
        <v>92</v>
      </c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3">
        <f>'SO 301 - Rekonstrukce pát...'!J29</f>
        <v>0</v>
      </c>
      <c r="AH54" s="394"/>
      <c r="AI54" s="394"/>
      <c r="AJ54" s="394"/>
      <c r="AK54" s="394"/>
      <c r="AL54" s="394"/>
      <c r="AM54" s="394"/>
      <c r="AN54" s="393">
        <f t="shared" si="0"/>
        <v>0</v>
      </c>
      <c r="AO54" s="394"/>
      <c r="AP54" s="394"/>
      <c r="AQ54" s="110" t="s">
        <v>89</v>
      </c>
      <c r="AR54" s="111"/>
      <c r="AS54" s="112">
        <v>0</v>
      </c>
      <c r="AT54" s="113">
        <f t="shared" si="1"/>
        <v>0</v>
      </c>
      <c r="AU54" s="114">
        <f>'SO 301 - Rekonstrukce pát...'!P94</f>
        <v>0</v>
      </c>
      <c r="AV54" s="113">
        <f>'SO 301 - Rekonstrukce pát...'!J32</f>
        <v>0</v>
      </c>
      <c r="AW54" s="113">
        <f>'SO 301 - Rekonstrukce pát...'!J33</f>
        <v>0</v>
      </c>
      <c r="AX54" s="113">
        <f>'SO 301 - Rekonstrukce pát...'!J34</f>
        <v>0</v>
      </c>
      <c r="AY54" s="113">
        <f>'SO 301 - Rekonstrukce pát...'!J35</f>
        <v>0</v>
      </c>
      <c r="AZ54" s="113">
        <f>'SO 301 - Rekonstrukce pát...'!F32</f>
        <v>0</v>
      </c>
      <c r="BA54" s="113">
        <f>'SO 301 - Rekonstrukce pát...'!F33</f>
        <v>0</v>
      </c>
      <c r="BB54" s="113">
        <f>'SO 301 - Rekonstrukce pát...'!F34</f>
        <v>0</v>
      </c>
      <c r="BC54" s="113">
        <f>'SO 301 - Rekonstrukce pát...'!F35</f>
        <v>0</v>
      </c>
      <c r="BD54" s="115">
        <f>'SO 301 - Rekonstrukce pát...'!F36</f>
        <v>0</v>
      </c>
      <c r="BT54" s="116" t="s">
        <v>85</v>
      </c>
      <c r="BV54" s="116" t="s">
        <v>78</v>
      </c>
      <c r="BW54" s="116" t="s">
        <v>93</v>
      </c>
      <c r="BX54" s="116" t="s">
        <v>84</v>
      </c>
      <c r="CL54" s="116" t="s">
        <v>21</v>
      </c>
    </row>
    <row r="55" spans="1:90" s="6" customFormat="1" ht="16.5" customHeight="1">
      <c r="A55" s="107" t="s">
        <v>86</v>
      </c>
      <c r="B55" s="108"/>
      <c r="C55" s="109"/>
      <c r="D55" s="109"/>
      <c r="E55" s="395" t="s">
        <v>94</v>
      </c>
      <c r="F55" s="395"/>
      <c r="G55" s="395"/>
      <c r="H55" s="395"/>
      <c r="I55" s="395"/>
      <c r="J55" s="109"/>
      <c r="K55" s="395" t="s">
        <v>95</v>
      </c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3">
        <f>'SO 9001 - Rozpočtová rezerva'!J29</f>
        <v>290000</v>
      </c>
      <c r="AH55" s="394"/>
      <c r="AI55" s="394"/>
      <c r="AJ55" s="394"/>
      <c r="AK55" s="394"/>
      <c r="AL55" s="394"/>
      <c r="AM55" s="394"/>
      <c r="AN55" s="393">
        <f t="shared" si="0"/>
        <v>350900</v>
      </c>
      <c r="AO55" s="394"/>
      <c r="AP55" s="394"/>
      <c r="AQ55" s="110" t="s">
        <v>89</v>
      </c>
      <c r="AR55" s="111"/>
      <c r="AS55" s="112">
        <v>0</v>
      </c>
      <c r="AT55" s="113">
        <f t="shared" si="1"/>
        <v>60900</v>
      </c>
      <c r="AU55" s="114">
        <f>'SO 9001 - Rozpočtová rezerva'!P83</f>
        <v>0</v>
      </c>
      <c r="AV55" s="113">
        <f>'SO 9001 - Rozpočtová rezerva'!J32</f>
        <v>60900</v>
      </c>
      <c r="AW55" s="113">
        <f>'SO 9001 - Rozpočtová rezerva'!J33</f>
        <v>0</v>
      </c>
      <c r="AX55" s="113">
        <f>'SO 9001 - Rozpočtová rezerva'!J34</f>
        <v>0</v>
      </c>
      <c r="AY55" s="113">
        <f>'SO 9001 - Rozpočtová rezerva'!J35</f>
        <v>0</v>
      </c>
      <c r="AZ55" s="113">
        <f>'SO 9001 - Rozpočtová rezerva'!F32</f>
        <v>290000</v>
      </c>
      <c r="BA55" s="113">
        <f>'SO 9001 - Rozpočtová rezerva'!F33</f>
        <v>0</v>
      </c>
      <c r="BB55" s="113">
        <f>'SO 9001 - Rozpočtová rezerva'!F34</f>
        <v>0</v>
      </c>
      <c r="BC55" s="113">
        <f>'SO 9001 - Rozpočtová rezerva'!F35</f>
        <v>0</v>
      </c>
      <c r="BD55" s="115">
        <f>'SO 9001 - Rozpočtová rezerva'!F36</f>
        <v>0</v>
      </c>
      <c r="BT55" s="116" t="s">
        <v>85</v>
      </c>
      <c r="BV55" s="116" t="s">
        <v>78</v>
      </c>
      <c r="BW55" s="116" t="s">
        <v>96</v>
      </c>
      <c r="BX55" s="116" t="s">
        <v>84</v>
      </c>
      <c r="CL55" s="116" t="s">
        <v>21</v>
      </c>
    </row>
    <row r="56" spans="1:90" s="6" customFormat="1" ht="16.5" customHeight="1">
      <c r="A56" s="107" t="s">
        <v>86</v>
      </c>
      <c r="B56" s="108"/>
      <c r="C56" s="109"/>
      <c r="D56" s="109"/>
      <c r="E56" s="395" t="s">
        <v>97</v>
      </c>
      <c r="F56" s="395"/>
      <c r="G56" s="395"/>
      <c r="H56" s="395"/>
      <c r="I56" s="395"/>
      <c r="J56" s="109"/>
      <c r="K56" s="395" t="s">
        <v>98</v>
      </c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3">
        <f>'VRN1 - Vedlejší rozpočtov...'!J29</f>
        <v>0</v>
      </c>
      <c r="AH56" s="394"/>
      <c r="AI56" s="394"/>
      <c r="AJ56" s="394"/>
      <c r="AK56" s="394"/>
      <c r="AL56" s="394"/>
      <c r="AM56" s="394"/>
      <c r="AN56" s="393">
        <f t="shared" si="0"/>
        <v>0</v>
      </c>
      <c r="AO56" s="394"/>
      <c r="AP56" s="394"/>
      <c r="AQ56" s="110" t="s">
        <v>89</v>
      </c>
      <c r="AR56" s="111"/>
      <c r="AS56" s="112">
        <v>0</v>
      </c>
      <c r="AT56" s="113">
        <f t="shared" si="1"/>
        <v>0</v>
      </c>
      <c r="AU56" s="114">
        <f>'VRN1 - Vedlejší rozpočtov...'!P87</f>
        <v>0</v>
      </c>
      <c r="AV56" s="113">
        <f>'VRN1 - Vedlejší rozpočtov...'!J32</f>
        <v>0</v>
      </c>
      <c r="AW56" s="113">
        <f>'VRN1 - Vedlejší rozpočtov...'!J33</f>
        <v>0</v>
      </c>
      <c r="AX56" s="113">
        <f>'VRN1 - Vedlejší rozpočtov...'!J34</f>
        <v>0</v>
      </c>
      <c r="AY56" s="113">
        <f>'VRN1 - Vedlejší rozpočtov...'!J35</f>
        <v>0</v>
      </c>
      <c r="AZ56" s="113">
        <f>'VRN1 - Vedlejší rozpočtov...'!F32</f>
        <v>0</v>
      </c>
      <c r="BA56" s="113">
        <f>'VRN1 - Vedlejší rozpočtov...'!F33</f>
        <v>0</v>
      </c>
      <c r="BB56" s="113">
        <f>'VRN1 - Vedlejší rozpočtov...'!F34</f>
        <v>0</v>
      </c>
      <c r="BC56" s="113">
        <f>'VRN1 - Vedlejší rozpočtov...'!F35</f>
        <v>0</v>
      </c>
      <c r="BD56" s="115">
        <f>'VRN1 - Vedlejší rozpočtov...'!F36</f>
        <v>0</v>
      </c>
      <c r="BT56" s="116" t="s">
        <v>85</v>
      </c>
      <c r="BV56" s="116" t="s">
        <v>78</v>
      </c>
      <c r="BW56" s="116" t="s">
        <v>99</v>
      </c>
      <c r="BX56" s="116" t="s">
        <v>84</v>
      </c>
      <c r="CL56" s="116" t="s">
        <v>21</v>
      </c>
    </row>
    <row r="57" spans="2:91" s="5" customFormat="1" ht="31.5" customHeight="1">
      <c r="B57" s="97"/>
      <c r="C57" s="98"/>
      <c r="D57" s="392" t="s">
        <v>100</v>
      </c>
      <c r="E57" s="392"/>
      <c r="F57" s="392"/>
      <c r="G57" s="392"/>
      <c r="H57" s="392"/>
      <c r="I57" s="99"/>
      <c r="J57" s="392" t="s">
        <v>101</v>
      </c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1">
        <f>ROUND(SUM(AG58:AG61),2)</f>
        <v>50000</v>
      </c>
      <c r="AH57" s="390"/>
      <c r="AI57" s="390"/>
      <c r="AJ57" s="390"/>
      <c r="AK57" s="390"/>
      <c r="AL57" s="390"/>
      <c r="AM57" s="390"/>
      <c r="AN57" s="389">
        <f t="shared" si="0"/>
        <v>60500</v>
      </c>
      <c r="AO57" s="390"/>
      <c r="AP57" s="390"/>
      <c r="AQ57" s="100" t="s">
        <v>82</v>
      </c>
      <c r="AR57" s="101"/>
      <c r="AS57" s="102">
        <f>ROUND(SUM(AS58:AS61),2)</f>
        <v>0</v>
      </c>
      <c r="AT57" s="103">
        <f t="shared" si="1"/>
        <v>10500</v>
      </c>
      <c r="AU57" s="104">
        <f>ROUND(SUM(AU58:AU61),5)</f>
        <v>0</v>
      </c>
      <c r="AV57" s="103">
        <f>ROUND(AZ57*L26,2)</f>
        <v>10500</v>
      </c>
      <c r="AW57" s="103">
        <f>ROUND(BA57*L27,2)</f>
        <v>0</v>
      </c>
      <c r="AX57" s="103">
        <f>ROUND(BB57*L26,2)</f>
        <v>0</v>
      </c>
      <c r="AY57" s="103">
        <f>ROUND(BC57*L27,2)</f>
        <v>0</v>
      </c>
      <c r="AZ57" s="103">
        <f>ROUND(SUM(AZ58:AZ61),2)</f>
        <v>50000</v>
      </c>
      <c r="BA57" s="103">
        <f>ROUND(SUM(BA58:BA61),2)</f>
        <v>0</v>
      </c>
      <c r="BB57" s="103">
        <f>ROUND(SUM(BB58:BB61),2)</f>
        <v>0</v>
      </c>
      <c r="BC57" s="103">
        <f>ROUND(SUM(BC58:BC61),2)</f>
        <v>0</v>
      </c>
      <c r="BD57" s="105">
        <f>ROUND(SUM(BD58:BD61),2)</f>
        <v>0</v>
      </c>
      <c r="BS57" s="106" t="s">
        <v>75</v>
      </c>
      <c r="BT57" s="106" t="s">
        <v>83</v>
      </c>
      <c r="BU57" s="106" t="s">
        <v>77</v>
      </c>
      <c r="BV57" s="106" t="s">
        <v>78</v>
      </c>
      <c r="BW57" s="106" t="s">
        <v>102</v>
      </c>
      <c r="BX57" s="106" t="s">
        <v>7</v>
      </c>
      <c r="CL57" s="106" t="s">
        <v>21</v>
      </c>
      <c r="CM57" s="106" t="s">
        <v>85</v>
      </c>
    </row>
    <row r="58" spans="1:90" s="6" customFormat="1" ht="16.5" customHeight="1">
      <c r="A58" s="107" t="s">
        <v>86</v>
      </c>
      <c r="B58" s="108"/>
      <c r="C58" s="109"/>
      <c r="D58" s="109"/>
      <c r="E58" s="395" t="s">
        <v>103</v>
      </c>
      <c r="F58" s="395"/>
      <c r="G58" s="395"/>
      <c r="H58" s="395"/>
      <c r="I58" s="395"/>
      <c r="J58" s="109"/>
      <c r="K58" s="395" t="s">
        <v>104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3">
        <f>'SO 102 - Komunikace - pro...'!J29</f>
        <v>0</v>
      </c>
      <c r="AH58" s="394"/>
      <c r="AI58" s="394"/>
      <c r="AJ58" s="394"/>
      <c r="AK58" s="394"/>
      <c r="AL58" s="394"/>
      <c r="AM58" s="394"/>
      <c r="AN58" s="393">
        <f t="shared" si="0"/>
        <v>0</v>
      </c>
      <c r="AO58" s="394"/>
      <c r="AP58" s="394"/>
      <c r="AQ58" s="110" t="s">
        <v>89</v>
      </c>
      <c r="AR58" s="111"/>
      <c r="AS58" s="112">
        <v>0</v>
      </c>
      <c r="AT58" s="113">
        <f t="shared" si="1"/>
        <v>0</v>
      </c>
      <c r="AU58" s="114">
        <f>'SO 102 - Komunikace - pro...'!P87</f>
        <v>0</v>
      </c>
      <c r="AV58" s="113">
        <f>'SO 102 - Komunikace - pro...'!J32</f>
        <v>0</v>
      </c>
      <c r="AW58" s="113">
        <f>'SO 102 - Komunikace - pro...'!J33</f>
        <v>0</v>
      </c>
      <c r="AX58" s="113">
        <f>'SO 102 - Komunikace - pro...'!J34</f>
        <v>0</v>
      </c>
      <c r="AY58" s="113">
        <f>'SO 102 - Komunikace - pro...'!J35</f>
        <v>0</v>
      </c>
      <c r="AZ58" s="113">
        <f>'SO 102 - Komunikace - pro...'!F32</f>
        <v>0</v>
      </c>
      <c r="BA58" s="113">
        <f>'SO 102 - Komunikace - pro...'!F33</f>
        <v>0</v>
      </c>
      <c r="BB58" s="113">
        <f>'SO 102 - Komunikace - pro...'!F34</f>
        <v>0</v>
      </c>
      <c r="BC58" s="113">
        <f>'SO 102 - Komunikace - pro...'!F35</f>
        <v>0</v>
      </c>
      <c r="BD58" s="115">
        <f>'SO 102 - Komunikace - pro...'!F36</f>
        <v>0</v>
      </c>
      <c r="BT58" s="116" t="s">
        <v>85</v>
      </c>
      <c r="BV58" s="116" t="s">
        <v>78</v>
      </c>
      <c r="BW58" s="116" t="s">
        <v>105</v>
      </c>
      <c r="BX58" s="116" t="s">
        <v>102</v>
      </c>
      <c r="CL58" s="116" t="s">
        <v>21</v>
      </c>
    </row>
    <row r="59" spans="1:90" s="6" customFormat="1" ht="16.5" customHeight="1">
      <c r="A59" s="107" t="s">
        <v>86</v>
      </c>
      <c r="B59" s="108"/>
      <c r="C59" s="109"/>
      <c r="D59" s="109"/>
      <c r="E59" s="395" t="s">
        <v>106</v>
      </c>
      <c r="F59" s="395"/>
      <c r="G59" s="395"/>
      <c r="H59" s="395"/>
      <c r="I59" s="395"/>
      <c r="J59" s="109"/>
      <c r="K59" s="395" t="s">
        <v>88</v>
      </c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3">
        <f>'SO 192 - DIO'!J29</f>
        <v>0</v>
      </c>
      <c r="AH59" s="394"/>
      <c r="AI59" s="394"/>
      <c r="AJ59" s="394"/>
      <c r="AK59" s="394"/>
      <c r="AL59" s="394"/>
      <c r="AM59" s="394"/>
      <c r="AN59" s="393">
        <f t="shared" si="0"/>
        <v>0</v>
      </c>
      <c r="AO59" s="394"/>
      <c r="AP59" s="394"/>
      <c r="AQ59" s="110" t="s">
        <v>89</v>
      </c>
      <c r="AR59" s="111"/>
      <c r="AS59" s="112">
        <v>0</v>
      </c>
      <c r="AT59" s="113">
        <f t="shared" si="1"/>
        <v>0</v>
      </c>
      <c r="AU59" s="114">
        <f>'SO 192 - DIO'!P84</f>
        <v>0</v>
      </c>
      <c r="AV59" s="113">
        <f>'SO 192 - DIO'!J32</f>
        <v>0</v>
      </c>
      <c r="AW59" s="113">
        <f>'SO 192 - DIO'!J33</f>
        <v>0</v>
      </c>
      <c r="AX59" s="113">
        <f>'SO 192 - DIO'!J34</f>
        <v>0</v>
      </c>
      <c r="AY59" s="113">
        <f>'SO 192 - DIO'!J35</f>
        <v>0</v>
      </c>
      <c r="AZ59" s="113">
        <f>'SO 192 - DIO'!F32</f>
        <v>0</v>
      </c>
      <c r="BA59" s="113">
        <f>'SO 192 - DIO'!F33</f>
        <v>0</v>
      </c>
      <c r="BB59" s="113">
        <f>'SO 192 - DIO'!F34</f>
        <v>0</v>
      </c>
      <c r="BC59" s="113">
        <f>'SO 192 - DIO'!F35</f>
        <v>0</v>
      </c>
      <c r="BD59" s="115">
        <f>'SO 192 - DIO'!F36</f>
        <v>0</v>
      </c>
      <c r="BT59" s="116" t="s">
        <v>85</v>
      </c>
      <c r="BV59" s="116" t="s">
        <v>78</v>
      </c>
      <c r="BW59" s="116" t="s">
        <v>107</v>
      </c>
      <c r="BX59" s="116" t="s">
        <v>102</v>
      </c>
      <c r="CL59" s="116" t="s">
        <v>21</v>
      </c>
    </row>
    <row r="60" spans="1:90" s="6" customFormat="1" ht="16.5" customHeight="1">
      <c r="A60" s="107" t="s">
        <v>86</v>
      </c>
      <c r="B60" s="108"/>
      <c r="C60" s="109"/>
      <c r="D60" s="109"/>
      <c r="E60" s="395" t="s">
        <v>108</v>
      </c>
      <c r="F60" s="395"/>
      <c r="G60" s="395"/>
      <c r="H60" s="395"/>
      <c r="I60" s="395"/>
      <c r="J60" s="109"/>
      <c r="K60" s="395" t="s">
        <v>95</v>
      </c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3">
        <f>'SO 9002 - Rozpočtová rezerva'!J29</f>
        <v>50000</v>
      </c>
      <c r="AH60" s="394"/>
      <c r="AI60" s="394"/>
      <c r="AJ60" s="394"/>
      <c r="AK60" s="394"/>
      <c r="AL60" s="394"/>
      <c r="AM60" s="394"/>
      <c r="AN60" s="393">
        <f t="shared" si="0"/>
        <v>60500</v>
      </c>
      <c r="AO60" s="394"/>
      <c r="AP60" s="394"/>
      <c r="AQ60" s="110" t="s">
        <v>89</v>
      </c>
      <c r="AR60" s="111"/>
      <c r="AS60" s="112">
        <v>0</v>
      </c>
      <c r="AT60" s="113">
        <f t="shared" si="1"/>
        <v>10500</v>
      </c>
      <c r="AU60" s="114">
        <f>'SO 9002 - Rozpočtová rezerva'!P83</f>
        <v>0</v>
      </c>
      <c r="AV60" s="113">
        <f>'SO 9002 - Rozpočtová rezerva'!J32</f>
        <v>10500</v>
      </c>
      <c r="AW60" s="113">
        <f>'SO 9002 - Rozpočtová rezerva'!J33</f>
        <v>0</v>
      </c>
      <c r="AX60" s="113">
        <f>'SO 9002 - Rozpočtová rezerva'!J34</f>
        <v>0</v>
      </c>
      <c r="AY60" s="113">
        <f>'SO 9002 - Rozpočtová rezerva'!J35</f>
        <v>0</v>
      </c>
      <c r="AZ60" s="113">
        <f>'SO 9002 - Rozpočtová rezerva'!F32</f>
        <v>50000</v>
      </c>
      <c r="BA60" s="113">
        <f>'SO 9002 - Rozpočtová rezerva'!F33</f>
        <v>0</v>
      </c>
      <c r="BB60" s="113">
        <f>'SO 9002 - Rozpočtová rezerva'!F34</f>
        <v>0</v>
      </c>
      <c r="BC60" s="113">
        <f>'SO 9002 - Rozpočtová rezerva'!F35</f>
        <v>0</v>
      </c>
      <c r="BD60" s="115">
        <f>'SO 9002 - Rozpočtová rezerva'!F36</f>
        <v>0</v>
      </c>
      <c r="BT60" s="116" t="s">
        <v>85</v>
      </c>
      <c r="BV60" s="116" t="s">
        <v>78</v>
      </c>
      <c r="BW60" s="116" t="s">
        <v>109</v>
      </c>
      <c r="BX60" s="116" t="s">
        <v>102</v>
      </c>
      <c r="CL60" s="116" t="s">
        <v>21</v>
      </c>
    </row>
    <row r="61" spans="1:90" s="6" customFormat="1" ht="16.5" customHeight="1">
      <c r="A61" s="107" t="s">
        <v>86</v>
      </c>
      <c r="B61" s="108"/>
      <c r="C61" s="109"/>
      <c r="D61" s="109"/>
      <c r="E61" s="395" t="s">
        <v>110</v>
      </c>
      <c r="F61" s="395"/>
      <c r="G61" s="395"/>
      <c r="H61" s="395"/>
      <c r="I61" s="395"/>
      <c r="J61" s="109"/>
      <c r="K61" s="395" t="s">
        <v>98</v>
      </c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3">
        <f>'VRN2 - Vedlejší rozpočtov...'!J29</f>
        <v>0</v>
      </c>
      <c r="AH61" s="394"/>
      <c r="AI61" s="394"/>
      <c r="AJ61" s="394"/>
      <c r="AK61" s="394"/>
      <c r="AL61" s="394"/>
      <c r="AM61" s="394"/>
      <c r="AN61" s="393">
        <f t="shared" si="0"/>
        <v>0</v>
      </c>
      <c r="AO61" s="394"/>
      <c r="AP61" s="394"/>
      <c r="AQ61" s="110" t="s">
        <v>89</v>
      </c>
      <c r="AR61" s="111"/>
      <c r="AS61" s="112">
        <v>0</v>
      </c>
      <c r="AT61" s="113">
        <f t="shared" si="1"/>
        <v>0</v>
      </c>
      <c r="AU61" s="114">
        <f>'VRN2 - Vedlejší rozpočtov...'!P85</f>
        <v>0</v>
      </c>
      <c r="AV61" s="113">
        <f>'VRN2 - Vedlejší rozpočtov...'!J32</f>
        <v>0</v>
      </c>
      <c r="AW61" s="113">
        <f>'VRN2 - Vedlejší rozpočtov...'!J33</f>
        <v>0</v>
      </c>
      <c r="AX61" s="113">
        <f>'VRN2 - Vedlejší rozpočtov...'!J34</f>
        <v>0</v>
      </c>
      <c r="AY61" s="113">
        <f>'VRN2 - Vedlejší rozpočtov...'!J35</f>
        <v>0</v>
      </c>
      <c r="AZ61" s="113">
        <f>'VRN2 - Vedlejší rozpočtov...'!F32</f>
        <v>0</v>
      </c>
      <c r="BA61" s="113">
        <f>'VRN2 - Vedlejší rozpočtov...'!F33</f>
        <v>0</v>
      </c>
      <c r="BB61" s="113">
        <f>'VRN2 - Vedlejší rozpočtov...'!F34</f>
        <v>0</v>
      </c>
      <c r="BC61" s="113">
        <f>'VRN2 - Vedlejší rozpočtov...'!F35</f>
        <v>0</v>
      </c>
      <c r="BD61" s="115">
        <f>'VRN2 - Vedlejší rozpočtov...'!F36</f>
        <v>0</v>
      </c>
      <c r="BT61" s="116" t="s">
        <v>85</v>
      </c>
      <c r="BV61" s="116" t="s">
        <v>78</v>
      </c>
      <c r="BW61" s="116" t="s">
        <v>111</v>
      </c>
      <c r="BX61" s="116" t="s">
        <v>102</v>
      </c>
      <c r="CL61" s="116" t="s">
        <v>21</v>
      </c>
    </row>
    <row r="62" spans="2:91" s="5" customFormat="1" ht="31.5" customHeight="1">
      <c r="B62" s="97"/>
      <c r="C62" s="98"/>
      <c r="D62" s="392" t="s">
        <v>112</v>
      </c>
      <c r="E62" s="392"/>
      <c r="F62" s="392"/>
      <c r="G62" s="392"/>
      <c r="H62" s="392"/>
      <c r="I62" s="99"/>
      <c r="J62" s="392" t="s">
        <v>113</v>
      </c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1">
        <f>ROUND(SUM(AG63:AG67),2)</f>
        <v>175000</v>
      </c>
      <c r="AH62" s="390"/>
      <c r="AI62" s="390"/>
      <c r="AJ62" s="390"/>
      <c r="AK62" s="390"/>
      <c r="AL62" s="390"/>
      <c r="AM62" s="390"/>
      <c r="AN62" s="389">
        <f t="shared" si="0"/>
        <v>211750</v>
      </c>
      <c r="AO62" s="390"/>
      <c r="AP62" s="390"/>
      <c r="AQ62" s="100" t="s">
        <v>82</v>
      </c>
      <c r="AR62" s="101"/>
      <c r="AS62" s="102">
        <f>ROUND(SUM(AS63:AS67),2)</f>
        <v>0</v>
      </c>
      <c r="AT62" s="103">
        <f t="shared" si="1"/>
        <v>36750</v>
      </c>
      <c r="AU62" s="104">
        <f>ROUND(SUM(AU63:AU67),5)</f>
        <v>0</v>
      </c>
      <c r="AV62" s="103">
        <f>ROUND(AZ62*L26,2)</f>
        <v>36750</v>
      </c>
      <c r="AW62" s="103">
        <f>ROUND(BA62*L27,2)</f>
        <v>0</v>
      </c>
      <c r="AX62" s="103">
        <f>ROUND(BB62*L26,2)</f>
        <v>0</v>
      </c>
      <c r="AY62" s="103">
        <f>ROUND(BC62*L27,2)</f>
        <v>0</v>
      </c>
      <c r="AZ62" s="103">
        <f>ROUND(SUM(AZ63:AZ67),2)</f>
        <v>175000</v>
      </c>
      <c r="BA62" s="103">
        <f>ROUND(SUM(BA63:BA67),2)</f>
        <v>0</v>
      </c>
      <c r="BB62" s="103">
        <f>ROUND(SUM(BB63:BB67),2)</f>
        <v>0</v>
      </c>
      <c r="BC62" s="103">
        <f>ROUND(SUM(BC63:BC67),2)</f>
        <v>0</v>
      </c>
      <c r="BD62" s="105">
        <f>ROUND(SUM(BD63:BD67),2)</f>
        <v>0</v>
      </c>
      <c r="BS62" s="106" t="s">
        <v>75</v>
      </c>
      <c r="BT62" s="106" t="s">
        <v>83</v>
      </c>
      <c r="BU62" s="106" t="s">
        <v>77</v>
      </c>
      <c r="BV62" s="106" t="s">
        <v>78</v>
      </c>
      <c r="BW62" s="106" t="s">
        <v>114</v>
      </c>
      <c r="BX62" s="106" t="s">
        <v>7</v>
      </c>
      <c r="CL62" s="106" t="s">
        <v>21</v>
      </c>
      <c r="CM62" s="106" t="s">
        <v>85</v>
      </c>
    </row>
    <row r="63" spans="1:90" s="6" customFormat="1" ht="16.5" customHeight="1">
      <c r="A63" s="107" t="s">
        <v>86</v>
      </c>
      <c r="B63" s="108"/>
      <c r="C63" s="109"/>
      <c r="D63" s="109"/>
      <c r="E63" s="395" t="s">
        <v>115</v>
      </c>
      <c r="F63" s="395"/>
      <c r="G63" s="395"/>
      <c r="H63" s="395"/>
      <c r="I63" s="395"/>
      <c r="J63" s="109"/>
      <c r="K63" s="395" t="s">
        <v>116</v>
      </c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3">
        <f>'SO 103 - Komunikace'!J29</f>
        <v>0</v>
      </c>
      <c r="AH63" s="394"/>
      <c r="AI63" s="394"/>
      <c r="AJ63" s="394"/>
      <c r="AK63" s="394"/>
      <c r="AL63" s="394"/>
      <c r="AM63" s="394"/>
      <c r="AN63" s="393">
        <f t="shared" si="0"/>
        <v>0</v>
      </c>
      <c r="AO63" s="394"/>
      <c r="AP63" s="394"/>
      <c r="AQ63" s="110" t="s">
        <v>89</v>
      </c>
      <c r="AR63" s="111"/>
      <c r="AS63" s="112">
        <v>0</v>
      </c>
      <c r="AT63" s="113">
        <f t="shared" si="1"/>
        <v>0</v>
      </c>
      <c r="AU63" s="114">
        <f>'SO 103 - Komunikace'!P91</f>
        <v>0</v>
      </c>
      <c r="AV63" s="113">
        <f>'SO 103 - Komunikace'!J32</f>
        <v>0</v>
      </c>
      <c r="AW63" s="113">
        <f>'SO 103 - Komunikace'!J33</f>
        <v>0</v>
      </c>
      <c r="AX63" s="113">
        <f>'SO 103 - Komunikace'!J34</f>
        <v>0</v>
      </c>
      <c r="AY63" s="113">
        <f>'SO 103 - Komunikace'!J35</f>
        <v>0</v>
      </c>
      <c r="AZ63" s="113">
        <f>'SO 103 - Komunikace'!F32</f>
        <v>0</v>
      </c>
      <c r="BA63" s="113">
        <f>'SO 103 - Komunikace'!F33</f>
        <v>0</v>
      </c>
      <c r="BB63" s="113">
        <f>'SO 103 - Komunikace'!F34</f>
        <v>0</v>
      </c>
      <c r="BC63" s="113">
        <f>'SO 103 - Komunikace'!F35</f>
        <v>0</v>
      </c>
      <c r="BD63" s="115">
        <f>'SO 103 - Komunikace'!F36</f>
        <v>0</v>
      </c>
      <c r="BT63" s="116" t="s">
        <v>85</v>
      </c>
      <c r="BV63" s="116" t="s">
        <v>78</v>
      </c>
      <c r="BW63" s="116" t="s">
        <v>117</v>
      </c>
      <c r="BX63" s="116" t="s">
        <v>114</v>
      </c>
      <c r="CL63" s="116" t="s">
        <v>21</v>
      </c>
    </row>
    <row r="64" spans="1:90" s="6" customFormat="1" ht="16.5" customHeight="1">
      <c r="A64" s="107" t="s">
        <v>86</v>
      </c>
      <c r="B64" s="108"/>
      <c r="C64" s="109"/>
      <c r="D64" s="109"/>
      <c r="E64" s="395" t="s">
        <v>118</v>
      </c>
      <c r="F64" s="395"/>
      <c r="G64" s="395"/>
      <c r="H64" s="395"/>
      <c r="I64" s="395"/>
      <c r="J64" s="109"/>
      <c r="K64" s="395" t="s">
        <v>119</v>
      </c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3">
        <f>'SO 113 - Chodníky'!J29</f>
        <v>0</v>
      </c>
      <c r="AH64" s="394"/>
      <c r="AI64" s="394"/>
      <c r="AJ64" s="394"/>
      <c r="AK64" s="394"/>
      <c r="AL64" s="394"/>
      <c r="AM64" s="394"/>
      <c r="AN64" s="393">
        <f t="shared" si="0"/>
        <v>0</v>
      </c>
      <c r="AO64" s="394"/>
      <c r="AP64" s="394"/>
      <c r="AQ64" s="110" t="s">
        <v>89</v>
      </c>
      <c r="AR64" s="111"/>
      <c r="AS64" s="112">
        <v>0</v>
      </c>
      <c r="AT64" s="113">
        <f t="shared" si="1"/>
        <v>0</v>
      </c>
      <c r="AU64" s="114">
        <f>'SO 113 - Chodníky'!P89</f>
        <v>0</v>
      </c>
      <c r="AV64" s="113">
        <f>'SO 113 - Chodníky'!J32</f>
        <v>0</v>
      </c>
      <c r="AW64" s="113">
        <f>'SO 113 - Chodníky'!J33</f>
        <v>0</v>
      </c>
      <c r="AX64" s="113">
        <f>'SO 113 - Chodníky'!J34</f>
        <v>0</v>
      </c>
      <c r="AY64" s="113">
        <f>'SO 113 - Chodníky'!J35</f>
        <v>0</v>
      </c>
      <c r="AZ64" s="113">
        <f>'SO 113 - Chodníky'!F32</f>
        <v>0</v>
      </c>
      <c r="BA64" s="113">
        <f>'SO 113 - Chodníky'!F33</f>
        <v>0</v>
      </c>
      <c r="BB64" s="113">
        <f>'SO 113 - Chodníky'!F34</f>
        <v>0</v>
      </c>
      <c r="BC64" s="113">
        <f>'SO 113 - Chodníky'!F35</f>
        <v>0</v>
      </c>
      <c r="BD64" s="115">
        <f>'SO 113 - Chodníky'!F36</f>
        <v>0</v>
      </c>
      <c r="BT64" s="116" t="s">
        <v>85</v>
      </c>
      <c r="BV64" s="116" t="s">
        <v>78</v>
      </c>
      <c r="BW64" s="116" t="s">
        <v>120</v>
      </c>
      <c r="BX64" s="116" t="s">
        <v>114</v>
      </c>
      <c r="CL64" s="116" t="s">
        <v>21</v>
      </c>
    </row>
    <row r="65" spans="1:90" s="6" customFormat="1" ht="16.5" customHeight="1">
      <c r="A65" s="107" t="s">
        <v>86</v>
      </c>
      <c r="B65" s="108"/>
      <c r="C65" s="109"/>
      <c r="D65" s="109"/>
      <c r="E65" s="395" t="s">
        <v>121</v>
      </c>
      <c r="F65" s="395"/>
      <c r="G65" s="395"/>
      <c r="H65" s="395"/>
      <c r="I65" s="395"/>
      <c r="J65" s="109"/>
      <c r="K65" s="395" t="s">
        <v>88</v>
      </c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3">
        <f>'SO 193 - DIO'!J29</f>
        <v>0</v>
      </c>
      <c r="AH65" s="394"/>
      <c r="AI65" s="394"/>
      <c r="AJ65" s="394"/>
      <c r="AK65" s="394"/>
      <c r="AL65" s="394"/>
      <c r="AM65" s="394"/>
      <c r="AN65" s="393">
        <f t="shared" si="0"/>
        <v>0</v>
      </c>
      <c r="AO65" s="394"/>
      <c r="AP65" s="394"/>
      <c r="AQ65" s="110" t="s">
        <v>89</v>
      </c>
      <c r="AR65" s="111"/>
      <c r="AS65" s="112">
        <v>0</v>
      </c>
      <c r="AT65" s="113">
        <f t="shared" si="1"/>
        <v>0</v>
      </c>
      <c r="AU65" s="114">
        <f>'SO 193 - DIO'!P84</f>
        <v>0</v>
      </c>
      <c r="AV65" s="113">
        <f>'SO 193 - DIO'!J32</f>
        <v>0</v>
      </c>
      <c r="AW65" s="113">
        <f>'SO 193 - DIO'!J33</f>
        <v>0</v>
      </c>
      <c r="AX65" s="113">
        <f>'SO 193 - DIO'!J34</f>
        <v>0</v>
      </c>
      <c r="AY65" s="113">
        <f>'SO 193 - DIO'!J35</f>
        <v>0</v>
      </c>
      <c r="AZ65" s="113">
        <f>'SO 193 - DIO'!F32</f>
        <v>0</v>
      </c>
      <c r="BA65" s="113">
        <f>'SO 193 - DIO'!F33</f>
        <v>0</v>
      </c>
      <c r="BB65" s="113">
        <f>'SO 193 - DIO'!F34</f>
        <v>0</v>
      </c>
      <c r="BC65" s="113">
        <f>'SO 193 - DIO'!F35</f>
        <v>0</v>
      </c>
      <c r="BD65" s="115">
        <f>'SO 193 - DIO'!F36</f>
        <v>0</v>
      </c>
      <c r="BT65" s="116" t="s">
        <v>85</v>
      </c>
      <c r="BV65" s="116" t="s">
        <v>78</v>
      </c>
      <c r="BW65" s="116" t="s">
        <v>122</v>
      </c>
      <c r="BX65" s="116" t="s">
        <v>114</v>
      </c>
      <c r="CL65" s="116" t="s">
        <v>21</v>
      </c>
    </row>
    <row r="66" spans="1:90" s="6" customFormat="1" ht="16.5" customHeight="1">
      <c r="A66" s="107" t="s">
        <v>86</v>
      </c>
      <c r="B66" s="108"/>
      <c r="C66" s="109"/>
      <c r="D66" s="109"/>
      <c r="E66" s="395" t="s">
        <v>123</v>
      </c>
      <c r="F66" s="395"/>
      <c r="G66" s="395"/>
      <c r="H66" s="395"/>
      <c r="I66" s="395"/>
      <c r="J66" s="109"/>
      <c r="K66" s="395" t="s">
        <v>95</v>
      </c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3">
        <f>'SO 9003 - Rozpočtová rezerva'!J29</f>
        <v>175000</v>
      </c>
      <c r="AH66" s="394"/>
      <c r="AI66" s="394"/>
      <c r="AJ66" s="394"/>
      <c r="AK66" s="394"/>
      <c r="AL66" s="394"/>
      <c r="AM66" s="394"/>
      <c r="AN66" s="393">
        <f t="shared" si="0"/>
        <v>211750</v>
      </c>
      <c r="AO66" s="394"/>
      <c r="AP66" s="394"/>
      <c r="AQ66" s="110" t="s">
        <v>89</v>
      </c>
      <c r="AR66" s="111"/>
      <c r="AS66" s="112">
        <v>0</v>
      </c>
      <c r="AT66" s="113">
        <f t="shared" si="1"/>
        <v>36750</v>
      </c>
      <c r="AU66" s="114">
        <f>'SO 9003 - Rozpočtová rezerva'!P83</f>
        <v>0</v>
      </c>
      <c r="AV66" s="113">
        <f>'SO 9003 - Rozpočtová rezerva'!J32</f>
        <v>36750</v>
      </c>
      <c r="AW66" s="113">
        <f>'SO 9003 - Rozpočtová rezerva'!J33</f>
        <v>0</v>
      </c>
      <c r="AX66" s="113">
        <f>'SO 9003 - Rozpočtová rezerva'!J34</f>
        <v>0</v>
      </c>
      <c r="AY66" s="113">
        <f>'SO 9003 - Rozpočtová rezerva'!J35</f>
        <v>0</v>
      </c>
      <c r="AZ66" s="113">
        <f>'SO 9003 - Rozpočtová rezerva'!F32</f>
        <v>175000</v>
      </c>
      <c r="BA66" s="113">
        <f>'SO 9003 - Rozpočtová rezerva'!F33</f>
        <v>0</v>
      </c>
      <c r="BB66" s="113">
        <f>'SO 9003 - Rozpočtová rezerva'!F34</f>
        <v>0</v>
      </c>
      <c r="BC66" s="113">
        <f>'SO 9003 - Rozpočtová rezerva'!F35</f>
        <v>0</v>
      </c>
      <c r="BD66" s="115">
        <f>'SO 9003 - Rozpočtová rezerva'!F36</f>
        <v>0</v>
      </c>
      <c r="BT66" s="116" t="s">
        <v>85</v>
      </c>
      <c r="BV66" s="116" t="s">
        <v>78</v>
      </c>
      <c r="BW66" s="116" t="s">
        <v>124</v>
      </c>
      <c r="BX66" s="116" t="s">
        <v>114</v>
      </c>
      <c r="CL66" s="116" t="s">
        <v>21</v>
      </c>
    </row>
    <row r="67" spans="1:90" s="6" customFormat="1" ht="16.5" customHeight="1">
      <c r="A67" s="107" t="s">
        <v>86</v>
      </c>
      <c r="B67" s="108"/>
      <c r="C67" s="109"/>
      <c r="D67" s="109"/>
      <c r="E67" s="395" t="s">
        <v>125</v>
      </c>
      <c r="F67" s="395"/>
      <c r="G67" s="395"/>
      <c r="H67" s="395"/>
      <c r="I67" s="395"/>
      <c r="J67" s="109"/>
      <c r="K67" s="395" t="s">
        <v>98</v>
      </c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3">
        <f>'VRN3 - Vedlejší rozpočtov...'!J29</f>
        <v>0</v>
      </c>
      <c r="AH67" s="394"/>
      <c r="AI67" s="394"/>
      <c r="AJ67" s="394"/>
      <c r="AK67" s="394"/>
      <c r="AL67" s="394"/>
      <c r="AM67" s="394"/>
      <c r="AN67" s="393">
        <f t="shared" si="0"/>
        <v>0</v>
      </c>
      <c r="AO67" s="394"/>
      <c r="AP67" s="394"/>
      <c r="AQ67" s="110" t="s">
        <v>89</v>
      </c>
      <c r="AR67" s="111"/>
      <c r="AS67" s="117">
        <v>0</v>
      </c>
      <c r="AT67" s="118">
        <f t="shared" si="1"/>
        <v>0</v>
      </c>
      <c r="AU67" s="119">
        <f>'VRN3 - Vedlejší rozpočtov...'!P87</f>
        <v>0</v>
      </c>
      <c r="AV67" s="118">
        <f>'VRN3 - Vedlejší rozpočtov...'!J32</f>
        <v>0</v>
      </c>
      <c r="AW67" s="118">
        <f>'VRN3 - Vedlejší rozpočtov...'!J33</f>
        <v>0</v>
      </c>
      <c r="AX67" s="118">
        <f>'VRN3 - Vedlejší rozpočtov...'!J34</f>
        <v>0</v>
      </c>
      <c r="AY67" s="118">
        <f>'VRN3 - Vedlejší rozpočtov...'!J35</f>
        <v>0</v>
      </c>
      <c r="AZ67" s="118">
        <f>'VRN3 - Vedlejší rozpočtov...'!F32</f>
        <v>0</v>
      </c>
      <c r="BA67" s="118">
        <f>'VRN3 - Vedlejší rozpočtov...'!F33</f>
        <v>0</v>
      </c>
      <c r="BB67" s="118">
        <f>'VRN3 - Vedlejší rozpočtov...'!F34</f>
        <v>0</v>
      </c>
      <c r="BC67" s="118">
        <f>'VRN3 - Vedlejší rozpočtov...'!F35</f>
        <v>0</v>
      </c>
      <c r="BD67" s="120">
        <f>'VRN3 - Vedlejší rozpočtov...'!F36</f>
        <v>0</v>
      </c>
      <c r="BT67" s="116" t="s">
        <v>85</v>
      </c>
      <c r="BV67" s="116" t="s">
        <v>78</v>
      </c>
      <c r="BW67" s="116" t="s">
        <v>126</v>
      </c>
      <c r="BX67" s="116" t="s">
        <v>114</v>
      </c>
      <c r="CL67" s="116" t="s">
        <v>21</v>
      </c>
    </row>
    <row r="68" spans="2:44" s="1" customFormat="1" ht="30" customHeight="1">
      <c r="B68" s="4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2"/>
    </row>
    <row r="69" spans="2:44" s="1" customFormat="1" ht="6.95" customHeight="1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62"/>
    </row>
  </sheetData>
  <sheetProtection algorithmName="SHA-512" hashValue="+xV1fjIGrBhb6HTbm9OmIJMFixkz7HNN1apA79xKyqB686s2YPgKsieCsCKjP1dK69uybU6mHIrv0wLOcjAkfA==" saltValue="iNpjljxGQcebYEPdV8d0er3PNvzxkp0DBtU1hV6/j0UmL/SOmbEYTbOL+bKVHMNNVKht/2QhxlXFMo9Cj2JDsg==" spinCount="100000" sheet="1" objects="1" scenarios="1" formatColumns="0" formatRows="0"/>
  <mergeCells count="101">
    <mergeCell ref="AN67:AP67"/>
    <mergeCell ref="AG67:AM67"/>
    <mergeCell ref="E67:I67"/>
    <mergeCell ref="K67:AF67"/>
    <mergeCell ref="AG51:AM51"/>
    <mergeCell ref="AN51:AP51"/>
    <mergeCell ref="AR2:BE2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SO 191 - DIO'!C2" display="/"/>
    <hyperlink ref="A54" location="'SO 301 - Rekonstrukce pát...'!C2" display="/"/>
    <hyperlink ref="A55" location="'SO 9001 - Rozpočtová rezerva'!C2" display="/"/>
    <hyperlink ref="A56" location="'VRN1 - Vedlejší rozpočtov...'!C2" display="/"/>
    <hyperlink ref="A58" location="'SO 102 - Komunikace - pro...'!C2" display="/"/>
    <hyperlink ref="A59" location="'SO 192 - DIO'!C2" display="/"/>
    <hyperlink ref="A60" location="'SO 9002 - Rozpočtová rezerva'!C2" display="/"/>
    <hyperlink ref="A61" location="'VRN2 - Vedlejší rozpočtov...'!C2" display="/"/>
    <hyperlink ref="A63" location="'SO 103 - Komunikace'!C2" display="/"/>
    <hyperlink ref="A64" location="'SO 113 - Chodníky'!C2" display="/"/>
    <hyperlink ref="A65" location="'SO 193 - DIO'!C2" display="/"/>
    <hyperlink ref="A66" location="'SO 9003 - Rozpočtová rezerva'!C2" display="/"/>
    <hyperlink ref="A67" location="'VRN3 - Vedlejší rozpočto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117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1219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1220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ROUND(J91,2)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ROUND(SUM(BE91:BE371),2)</f>
        <v>0</v>
      </c>
      <c r="G32" s="43"/>
      <c r="H32" s="43"/>
      <c r="I32" s="141">
        <v>0.21</v>
      </c>
      <c r="J32" s="140">
        <f>ROUND(ROUND((SUM(BE91:BE371)),2)*I32,2)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ROUND(SUM(BF91:BF371),2)</f>
        <v>0</v>
      </c>
      <c r="G33" s="43"/>
      <c r="H33" s="43"/>
      <c r="I33" s="141">
        <v>0.15</v>
      </c>
      <c r="J33" s="140">
        <f>ROUND(ROUND((SUM(BF91:BF371)),2)*I33,2)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ROUND(SUM(BG91:BG371),2)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ROUND(SUM(BH91:BH371),2)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ROUND(SUM(BI91:BI371),2)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1219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103 - Komunikace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J91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J92</f>
        <v>0</v>
      </c>
      <c r="K61" s="165"/>
    </row>
    <row r="62" spans="2:11" s="9" customFormat="1" ht="19.9" customHeight="1">
      <c r="B62" s="166"/>
      <c r="C62" s="167"/>
      <c r="D62" s="168" t="s">
        <v>171</v>
      </c>
      <c r="E62" s="169"/>
      <c r="F62" s="169"/>
      <c r="G62" s="169"/>
      <c r="H62" s="169"/>
      <c r="I62" s="170"/>
      <c r="J62" s="171">
        <f>J93</f>
        <v>0</v>
      </c>
      <c r="K62" s="172"/>
    </row>
    <row r="63" spans="2:11" s="9" customFormat="1" ht="19.9" customHeight="1">
      <c r="B63" s="166"/>
      <c r="C63" s="167"/>
      <c r="D63" s="168" t="s">
        <v>172</v>
      </c>
      <c r="E63" s="169"/>
      <c r="F63" s="169"/>
      <c r="G63" s="169"/>
      <c r="H63" s="169"/>
      <c r="I63" s="170"/>
      <c r="J63" s="171">
        <f>J186</f>
        <v>0</v>
      </c>
      <c r="K63" s="172"/>
    </row>
    <row r="64" spans="2:11" s="9" customFormat="1" ht="19.9" customHeight="1">
      <c r="B64" s="166"/>
      <c r="C64" s="167"/>
      <c r="D64" s="168" t="s">
        <v>174</v>
      </c>
      <c r="E64" s="169"/>
      <c r="F64" s="169"/>
      <c r="G64" s="169"/>
      <c r="H64" s="169"/>
      <c r="I64" s="170"/>
      <c r="J64" s="171">
        <f>J191</f>
        <v>0</v>
      </c>
      <c r="K64" s="172"/>
    </row>
    <row r="65" spans="2:11" s="9" customFormat="1" ht="19.9" customHeight="1">
      <c r="B65" s="166"/>
      <c r="C65" s="167"/>
      <c r="D65" s="168" t="s">
        <v>175</v>
      </c>
      <c r="E65" s="169"/>
      <c r="F65" s="169"/>
      <c r="G65" s="169"/>
      <c r="H65" s="169"/>
      <c r="I65" s="170"/>
      <c r="J65" s="171">
        <f>J197</f>
        <v>0</v>
      </c>
      <c r="K65" s="172"/>
    </row>
    <row r="66" spans="2:11" s="9" customFormat="1" ht="19.9" customHeight="1">
      <c r="B66" s="166"/>
      <c r="C66" s="167"/>
      <c r="D66" s="168" t="s">
        <v>176</v>
      </c>
      <c r="E66" s="169"/>
      <c r="F66" s="169"/>
      <c r="G66" s="169"/>
      <c r="H66" s="169"/>
      <c r="I66" s="170"/>
      <c r="J66" s="171">
        <f>J240</f>
        <v>0</v>
      </c>
      <c r="K66" s="172"/>
    </row>
    <row r="67" spans="2:11" s="9" customFormat="1" ht="19.9" customHeight="1">
      <c r="B67" s="166"/>
      <c r="C67" s="167"/>
      <c r="D67" s="168" t="s">
        <v>143</v>
      </c>
      <c r="E67" s="169"/>
      <c r="F67" s="169"/>
      <c r="G67" s="169"/>
      <c r="H67" s="169"/>
      <c r="I67" s="170"/>
      <c r="J67" s="171">
        <f>J271</f>
        <v>0</v>
      </c>
      <c r="K67" s="172"/>
    </row>
    <row r="68" spans="2:11" s="9" customFormat="1" ht="19.9" customHeight="1">
      <c r="B68" s="166"/>
      <c r="C68" s="167"/>
      <c r="D68" s="168" t="s">
        <v>179</v>
      </c>
      <c r="E68" s="169"/>
      <c r="F68" s="169"/>
      <c r="G68" s="169"/>
      <c r="H68" s="169"/>
      <c r="I68" s="170"/>
      <c r="J68" s="171">
        <f>J339</f>
        <v>0</v>
      </c>
      <c r="K68" s="172"/>
    </row>
    <row r="69" spans="2:11" s="9" customFormat="1" ht="19.9" customHeight="1">
      <c r="B69" s="166"/>
      <c r="C69" s="167"/>
      <c r="D69" s="168" t="s">
        <v>180</v>
      </c>
      <c r="E69" s="169"/>
      <c r="F69" s="169"/>
      <c r="G69" s="169"/>
      <c r="H69" s="169"/>
      <c r="I69" s="170"/>
      <c r="J69" s="171">
        <f>J370</f>
        <v>0</v>
      </c>
      <c r="K69" s="172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" customHeight="1">
      <c r="B76" s="42"/>
      <c r="C76" s="63" t="s">
        <v>144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04" t="str">
        <f>E7</f>
        <v>Nemocnice Šumperk - rekonstrukce páteřní kanalizace - revize 1</v>
      </c>
      <c r="F79" s="405"/>
      <c r="G79" s="405"/>
      <c r="H79" s="405"/>
      <c r="I79" s="173"/>
      <c r="J79" s="64"/>
      <c r="K79" s="64"/>
      <c r="L79" s="62"/>
    </row>
    <row r="80" spans="2:12" ht="13.5">
      <c r="B80" s="29"/>
      <c r="C80" s="66" t="s">
        <v>133</v>
      </c>
      <c r="D80" s="174"/>
      <c r="E80" s="174"/>
      <c r="F80" s="174"/>
      <c r="G80" s="174"/>
      <c r="H80" s="174"/>
      <c r="J80" s="174"/>
      <c r="K80" s="174"/>
      <c r="L80" s="175"/>
    </row>
    <row r="81" spans="2:12" s="1" customFormat="1" ht="16.5" customHeight="1">
      <c r="B81" s="42"/>
      <c r="C81" s="64"/>
      <c r="D81" s="64"/>
      <c r="E81" s="404" t="s">
        <v>1219</v>
      </c>
      <c r="F81" s="406"/>
      <c r="G81" s="406"/>
      <c r="H81" s="406"/>
      <c r="I81" s="173"/>
      <c r="J81" s="64"/>
      <c r="K81" s="64"/>
      <c r="L81" s="62"/>
    </row>
    <row r="82" spans="2:12" s="1" customFormat="1" ht="14.45" customHeight="1">
      <c r="B82" s="42"/>
      <c r="C82" s="66" t="s">
        <v>135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7.25" customHeight="1">
      <c r="B83" s="42"/>
      <c r="C83" s="64"/>
      <c r="D83" s="64"/>
      <c r="E83" s="375" t="str">
        <f>E11</f>
        <v>SO 103 - Komunikace</v>
      </c>
      <c r="F83" s="406"/>
      <c r="G83" s="406"/>
      <c r="H83" s="406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8" customHeight="1">
      <c r="B85" s="42"/>
      <c r="C85" s="66" t="s">
        <v>23</v>
      </c>
      <c r="D85" s="64"/>
      <c r="E85" s="64"/>
      <c r="F85" s="176" t="str">
        <f>F14</f>
        <v>Šumperk</v>
      </c>
      <c r="G85" s="64"/>
      <c r="H85" s="64"/>
      <c r="I85" s="177" t="s">
        <v>25</v>
      </c>
      <c r="J85" s="74" t="str">
        <f>IF(J14="","",J14)</f>
        <v>31. 5. 2018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3.5">
      <c r="B87" s="42"/>
      <c r="C87" s="66" t="s">
        <v>27</v>
      </c>
      <c r="D87" s="64"/>
      <c r="E87" s="64"/>
      <c r="F87" s="176" t="str">
        <f>E17</f>
        <v>Město Šumperk</v>
      </c>
      <c r="G87" s="64"/>
      <c r="H87" s="64"/>
      <c r="I87" s="177" t="s">
        <v>35</v>
      </c>
      <c r="J87" s="176" t="str">
        <f>E23</f>
        <v>Cekr CZ s.r.o.</v>
      </c>
      <c r="K87" s="64"/>
      <c r="L87" s="62"/>
    </row>
    <row r="88" spans="2:12" s="1" customFormat="1" ht="14.45" customHeight="1">
      <c r="B88" s="42"/>
      <c r="C88" s="66" t="s">
        <v>33</v>
      </c>
      <c r="D88" s="64"/>
      <c r="E88" s="64"/>
      <c r="F88" s="176" t="str">
        <f>IF(E20="","",E20)</f>
        <v/>
      </c>
      <c r="G88" s="64"/>
      <c r="H88" s="64"/>
      <c r="I88" s="173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20" s="10" customFormat="1" ht="29.25" customHeight="1">
      <c r="B90" s="178"/>
      <c r="C90" s="179" t="s">
        <v>145</v>
      </c>
      <c r="D90" s="180" t="s">
        <v>61</v>
      </c>
      <c r="E90" s="180" t="s">
        <v>57</v>
      </c>
      <c r="F90" s="180" t="s">
        <v>146</v>
      </c>
      <c r="G90" s="180" t="s">
        <v>147</v>
      </c>
      <c r="H90" s="180" t="s">
        <v>148</v>
      </c>
      <c r="I90" s="181" t="s">
        <v>149</v>
      </c>
      <c r="J90" s="180" t="s">
        <v>139</v>
      </c>
      <c r="K90" s="182" t="s">
        <v>150</v>
      </c>
      <c r="L90" s="183"/>
      <c r="M90" s="82" t="s">
        <v>151</v>
      </c>
      <c r="N90" s="83" t="s">
        <v>46</v>
      </c>
      <c r="O90" s="83" t="s">
        <v>152</v>
      </c>
      <c r="P90" s="83" t="s">
        <v>153</v>
      </c>
      <c r="Q90" s="83" t="s">
        <v>154</v>
      </c>
      <c r="R90" s="83" t="s">
        <v>155</v>
      </c>
      <c r="S90" s="83" t="s">
        <v>156</v>
      </c>
      <c r="T90" s="84" t="s">
        <v>157</v>
      </c>
    </row>
    <row r="91" spans="2:63" s="1" customFormat="1" ht="29.25" customHeight="1">
      <c r="B91" s="42"/>
      <c r="C91" s="88" t="s">
        <v>140</v>
      </c>
      <c r="D91" s="64"/>
      <c r="E91" s="64"/>
      <c r="F91" s="64"/>
      <c r="G91" s="64"/>
      <c r="H91" s="64"/>
      <c r="I91" s="173"/>
      <c r="J91" s="184">
        <f>BK91</f>
        <v>0</v>
      </c>
      <c r="K91" s="64"/>
      <c r="L91" s="62"/>
      <c r="M91" s="85"/>
      <c r="N91" s="86"/>
      <c r="O91" s="86"/>
      <c r="P91" s="185">
        <f>P92</f>
        <v>0</v>
      </c>
      <c r="Q91" s="86"/>
      <c r="R91" s="185">
        <f>R92</f>
        <v>1746.540225</v>
      </c>
      <c r="S91" s="86"/>
      <c r="T91" s="186">
        <f>T92</f>
        <v>356.5664</v>
      </c>
      <c r="AT91" s="25" t="s">
        <v>75</v>
      </c>
      <c r="AU91" s="25" t="s">
        <v>141</v>
      </c>
      <c r="BK91" s="187">
        <f>BK92</f>
        <v>0</v>
      </c>
    </row>
    <row r="92" spans="2:63" s="11" customFormat="1" ht="37.35" customHeight="1">
      <c r="B92" s="188"/>
      <c r="C92" s="189"/>
      <c r="D92" s="190" t="s">
        <v>75</v>
      </c>
      <c r="E92" s="191" t="s">
        <v>158</v>
      </c>
      <c r="F92" s="191" t="s">
        <v>159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P93+P186+P191+P197+P240+P271+P339+P370</f>
        <v>0</v>
      </c>
      <c r="Q92" s="196"/>
      <c r="R92" s="197">
        <f>R93+R186+R191+R197+R240+R271+R339+R370</f>
        <v>1746.540225</v>
      </c>
      <c r="S92" s="196"/>
      <c r="T92" s="198">
        <f>T93+T186+T191+T197+T240+T271+T339+T370</f>
        <v>356.5664</v>
      </c>
      <c r="AR92" s="199" t="s">
        <v>83</v>
      </c>
      <c r="AT92" s="200" t="s">
        <v>75</v>
      </c>
      <c r="AU92" s="200" t="s">
        <v>76</v>
      </c>
      <c r="AY92" s="199" t="s">
        <v>160</v>
      </c>
      <c r="BK92" s="201">
        <f>BK93+BK186+BK191+BK197+BK240+BK271+BK339+BK370</f>
        <v>0</v>
      </c>
    </row>
    <row r="93" spans="2:63" s="11" customFormat="1" ht="19.9" customHeight="1">
      <c r="B93" s="188"/>
      <c r="C93" s="189"/>
      <c r="D93" s="190" t="s">
        <v>75</v>
      </c>
      <c r="E93" s="202" t="s">
        <v>83</v>
      </c>
      <c r="F93" s="202" t="s">
        <v>181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SUM(P94:P185)</f>
        <v>0</v>
      </c>
      <c r="Q93" s="196"/>
      <c r="R93" s="197">
        <f>SUM(R94:R185)</f>
        <v>1309.641872</v>
      </c>
      <c r="S93" s="196"/>
      <c r="T93" s="198">
        <f>SUM(T94:T185)</f>
        <v>356.5664</v>
      </c>
      <c r="AR93" s="199" t="s">
        <v>83</v>
      </c>
      <c r="AT93" s="200" t="s">
        <v>75</v>
      </c>
      <c r="AU93" s="200" t="s">
        <v>83</v>
      </c>
      <c r="AY93" s="199" t="s">
        <v>160</v>
      </c>
      <c r="BK93" s="201">
        <f>SUM(BK94:BK185)</f>
        <v>0</v>
      </c>
    </row>
    <row r="94" spans="2:65" s="1" customFormat="1" ht="38.25" customHeight="1">
      <c r="B94" s="42"/>
      <c r="C94" s="204" t="s">
        <v>83</v>
      </c>
      <c r="D94" s="204" t="s">
        <v>163</v>
      </c>
      <c r="E94" s="205" t="s">
        <v>1221</v>
      </c>
      <c r="F94" s="206" t="s">
        <v>1222</v>
      </c>
      <c r="G94" s="207" t="s">
        <v>184</v>
      </c>
      <c r="H94" s="208">
        <v>914.4</v>
      </c>
      <c r="I94" s="209"/>
      <c r="J94" s="210">
        <f>ROUND(I94*H94,2)</f>
        <v>0</v>
      </c>
      <c r="K94" s="206" t="s">
        <v>185</v>
      </c>
      <c r="L94" s="62"/>
      <c r="M94" s="211" t="s">
        <v>21</v>
      </c>
      <c r="N94" s="217" t="s">
        <v>47</v>
      </c>
      <c r="O94" s="43"/>
      <c r="P94" s="218">
        <f>O94*H94</f>
        <v>0</v>
      </c>
      <c r="Q94" s="218">
        <v>0.00013</v>
      </c>
      <c r="R94" s="218">
        <f>Q94*H94</f>
        <v>0.11887199999999999</v>
      </c>
      <c r="S94" s="218">
        <v>0.256</v>
      </c>
      <c r="T94" s="219">
        <f>S94*H94</f>
        <v>234.0864</v>
      </c>
      <c r="AR94" s="25" t="s">
        <v>168</v>
      </c>
      <c r="AT94" s="25" t="s">
        <v>163</v>
      </c>
      <c r="AU94" s="25" t="s">
        <v>85</v>
      </c>
      <c r="AY94" s="25" t="s">
        <v>160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25" t="s">
        <v>83</v>
      </c>
      <c r="BK94" s="216">
        <f>ROUND(I94*H94,2)</f>
        <v>0</v>
      </c>
      <c r="BL94" s="25" t="s">
        <v>168</v>
      </c>
      <c r="BM94" s="25" t="s">
        <v>1223</v>
      </c>
    </row>
    <row r="95" spans="2:51" s="12" customFormat="1" ht="13.5">
      <c r="B95" s="220"/>
      <c r="C95" s="221"/>
      <c r="D95" s="222" t="s">
        <v>187</v>
      </c>
      <c r="E95" s="223" t="s">
        <v>21</v>
      </c>
      <c r="F95" s="224" t="s">
        <v>1224</v>
      </c>
      <c r="G95" s="221"/>
      <c r="H95" s="223" t="s">
        <v>21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187</v>
      </c>
      <c r="AU95" s="230" t="s">
        <v>85</v>
      </c>
      <c r="AV95" s="12" t="s">
        <v>83</v>
      </c>
      <c r="AW95" s="12" t="s">
        <v>39</v>
      </c>
      <c r="AX95" s="12" t="s">
        <v>76</v>
      </c>
      <c r="AY95" s="230" t="s">
        <v>160</v>
      </c>
    </row>
    <row r="96" spans="2:51" s="13" customFormat="1" ht="13.5">
      <c r="B96" s="231"/>
      <c r="C96" s="232"/>
      <c r="D96" s="222" t="s">
        <v>187</v>
      </c>
      <c r="E96" s="233" t="s">
        <v>21</v>
      </c>
      <c r="F96" s="234" t="s">
        <v>1225</v>
      </c>
      <c r="G96" s="232"/>
      <c r="H96" s="235">
        <v>1408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187</v>
      </c>
      <c r="AU96" s="241" t="s">
        <v>85</v>
      </c>
      <c r="AV96" s="13" t="s">
        <v>85</v>
      </c>
      <c r="AW96" s="13" t="s">
        <v>39</v>
      </c>
      <c r="AX96" s="13" t="s">
        <v>76</v>
      </c>
      <c r="AY96" s="241" t="s">
        <v>160</v>
      </c>
    </row>
    <row r="97" spans="2:51" s="12" customFormat="1" ht="13.5">
      <c r="B97" s="220"/>
      <c r="C97" s="221"/>
      <c r="D97" s="222" t="s">
        <v>187</v>
      </c>
      <c r="E97" s="223" t="s">
        <v>21</v>
      </c>
      <c r="F97" s="224" t="s">
        <v>1226</v>
      </c>
      <c r="G97" s="221"/>
      <c r="H97" s="223" t="s">
        <v>21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187</v>
      </c>
      <c r="AU97" s="230" t="s">
        <v>85</v>
      </c>
      <c r="AV97" s="12" t="s">
        <v>83</v>
      </c>
      <c r="AW97" s="12" t="s">
        <v>39</v>
      </c>
      <c r="AX97" s="12" t="s">
        <v>76</v>
      </c>
      <c r="AY97" s="230" t="s">
        <v>160</v>
      </c>
    </row>
    <row r="98" spans="2:51" s="13" customFormat="1" ht="13.5">
      <c r="B98" s="231"/>
      <c r="C98" s="232"/>
      <c r="D98" s="222" t="s">
        <v>187</v>
      </c>
      <c r="E98" s="233" t="s">
        <v>21</v>
      </c>
      <c r="F98" s="234" t="s">
        <v>1227</v>
      </c>
      <c r="G98" s="232"/>
      <c r="H98" s="235">
        <v>-493.6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187</v>
      </c>
      <c r="AU98" s="241" t="s">
        <v>85</v>
      </c>
      <c r="AV98" s="13" t="s">
        <v>85</v>
      </c>
      <c r="AW98" s="13" t="s">
        <v>39</v>
      </c>
      <c r="AX98" s="13" t="s">
        <v>76</v>
      </c>
      <c r="AY98" s="241" t="s">
        <v>160</v>
      </c>
    </row>
    <row r="99" spans="2:51" s="14" customFormat="1" ht="13.5">
      <c r="B99" s="242"/>
      <c r="C99" s="243"/>
      <c r="D99" s="222" t="s">
        <v>187</v>
      </c>
      <c r="E99" s="244" t="s">
        <v>21</v>
      </c>
      <c r="F99" s="245" t="s">
        <v>195</v>
      </c>
      <c r="G99" s="243"/>
      <c r="H99" s="246">
        <v>914.4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187</v>
      </c>
      <c r="AU99" s="252" t="s">
        <v>85</v>
      </c>
      <c r="AV99" s="14" t="s">
        <v>168</v>
      </c>
      <c r="AW99" s="14" t="s">
        <v>39</v>
      </c>
      <c r="AX99" s="14" t="s">
        <v>83</v>
      </c>
      <c r="AY99" s="252" t="s">
        <v>160</v>
      </c>
    </row>
    <row r="100" spans="2:65" s="1" customFormat="1" ht="38.25" customHeight="1">
      <c r="B100" s="42"/>
      <c r="C100" s="204" t="s">
        <v>85</v>
      </c>
      <c r="D100" s="204" t="s">
        <v>163</v>
      </c>
      <c r="E100" s="205" t="s">
        <v>1228</v>
      </c>
      <c r="F100" s="206" t="s">
        <v>1229</v>
      </c>
      <c r="G100" s="207" t="s">
        <v>244</v>
      </c>
      <c r="H100" s="208">
        <v>264.3</v>
      </c>
      <c r="I100" s="209"/>
      <c r="J100" s="210">
        <f>ROUND(I100*H100,2)</f>
        <v>0</v>
      </c>
      <c r="K100" s="206" t="s">
        <v>185</v>
      </c>
      <c r="L100" s="62"/>
      <c r="M100" s="211" t="s">
        <v>21</v>
      </c>
      <c r="N100" s="217" t="s">
        <v>47</v>
      </c>
      <c r="O100" s="43"/>
      <c r="P100" s="218">
        <f>O100*H100</f>
        <v>0</v>
      </c>
      <c r="Q100" s="218">
        <v>0</v>
      </c>
      <c r="R100" s="218">
        <f>Q100*H100</f>
        <v>0</v>
      </c>
      <c r="S100" s="218">
        <v>0.205</v>
      </c>
      <c r="T100" s="219">
        <f>S100*H100</f>
        <v>54.1815</v>
      </c>
      <c r="AR100" s="25" t="s">
        <v>168</v>
      </c>
      <c r="AT100" s="25" t="s">
        <v>163</v>
      </c>
      <c r="AU100" s="25" t="s">
        <v>85</v>
      </c>
      <c r="AY100" s="25" t="s">
        <v>160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5" t="s">
        <v>83</v>
      </c>
      <c r="BK100" s="216">
        <f>ROUND(I100*H100,2)</f>
        <v>0</v>
      </c>
      <c r="BL100" s="25" t="s">
        <v>168</v>
      </c>
      <c r="BM100" s="25" t="s">
        <v>1230</v>
      </c>
    </row>
    <row r="101" spans="2:51" s="12" customFormat="1" ht="13.5">
      <c r="B101" s="220"/>
      <c r="C101" s="221"/>
      <c r="D101" s="222" t="s">
        <v>187</v>
      </c>
      <c r="E101" s="223" t="s">
        <v>21</v>
      </c>
      <c r="F101" s="224" t="s">
        <v>1231</v>
      </c>
      <c r="G101" s="221"/>
      <c r="H101" s="223" t="s">
        <v>21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187</v>
      </c>
      <c r="AU101" s="230" t="s">
        <v>85</v>
      </c>
      <c r="AV101" s="12" t="s">
        <v>83</v>
      </c>
      <c r="AW101" s="12" t="s">
        <v>39</v>
      </c>
      <c r="AX101" s="12" t="s">
        <v>76</v>
      </c>
      <c r="AY101" s="230" t="s">
        <v>160</v>
      </c>
    </row>
    <row r="102" spans="2:51" s="13" customFormat="1" ht="13.5">
      <c r="B102" s="231"/>
      <c r="C102" s="232"/>
      <c r="D102" s="222" t="s">
        <v>187</v>
      </c>
      <c r="E102" s="233" t="s">
        <v>21</v>
      </c>
      <c r="F102" s="234" t="s">
        <v>1232</v>
      </c>
      <c r="G102" s="232"/>
      <c r="H102" s="235">
        <v>154.6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187</v>
      </c>
      <c r="AU102" s="241" t="s">
        <v>85</v>
      </c>
      <c r="AV102" s="13" t="s">
        <v>85</v>
      </c>
      <c r="AW102" s="13" t="s">
        <v>39</v>
      </c>
      <c r="AX102" s="13" t="s">
        <v>76</v>
      </c>
      <c r="AY102" s="241" t="s">
        <v>160</v>
      </c>
    </row>
    <row r="103" spans="2:51" s="13" customFormat="1" ht="13.5">
      <c r="B103" s="231"/>
      <c r="C103" s="232"/>
      <c r="D103" s="222" t="s">
        <v>187</v>
      </c>
      <c r="E103" s="233" t="s">
        <v>21</v>
      </c>
      <c r="F103" s="234" t="s">
        <v>1233</v>
      </c>
      <c r="G103" s="232"/>
      <c r="H103" s="235">
        <v>109.7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187</v>
      </c>
      <c r="AU103" s="241" t="s">
        <v>85</v>
      </c>
      <c r="AV103" s="13" t="s">
        <v>85</v>
      </c>
      <c r="AW103" s="13" t="s">
        <v>39</v>
      </c>
      <c r="AX103" s="13" t="s">
        <v>76</v>
      </c>
      <c r="AY103" s="241" t="s">
        <v>160</v>
      </c>
    </row>
    <row r="104" spans="2:51" s="14" customFormat="1" ht="13.5">
      <c r="B104" s="242"/>
      <c r="C104" s="243"/>
      <c r="D104" s="222" t="s">
        <v>187</v>
      </c>
      <c r="E104" s="244" t="s">
        <v>21</v>
      </c>
      <c r="F104" s="245" t="s">
        <v>195</v>
      </c>
      <c r="G104" s="243"/>
      <c r="H104" s="246">
        <v>264.3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187</v>
      </c>
      <c r="AU104" s="252" t="s">
        <v>85</v>
      </c>
      <c r="AV104" s="14" t="s">
        <v>168</v>
      </c>
      <c r="AW104" s="14" t="s">
        <v>39</v>
      </c>
      <c r="AX104" s="14" t="s">
        <v>83</v>
      </c>
      <c r="AY104" s="252" t="s">
        <v>160</v>
      </c>
    </row>
    <row r="105" spans="2:65" s="1" customFormat="1" ht="38.25" customHeight="1">
      <c r="B105" s="42"/>
      <c r="C105" s="204" t="s">
        <v>203</v>
      </c>
      <c r="D105" s="204" t="s">
        <v>163</v>
      </c>
      <c r="E105" s="205" t="s">
        <v>1234</v>
      </c>
      <c r="F105" s="206" t="s">
        <v>1235</v>
      </c>
      <c r="G105" s="207" t="s">
        <v>244</v>
      </c>
      <c r="H105" s="208">
        <v>593.9</v>
      </c>
      <c r="I105" s="209"/>
      <c r="J105" s="210">
        <f>ROUND(I105*H105,2)</f>
        <v>0</v>
      </c>
      <c r="K105" s="206" t="s">
        <v>185</v>
      </c>
      <c r="L105" s="62"/>
      <c r="M105" s="211" t="s">
        <v>21</v>
      </c>
      <c r="N105" s="217" t="s">
        <v>47</v>
      </c>
      <c r="O105" s="43"/>
      <c r="P105" s="218">
        <f>O105*H105</f>
        <v>0</v>
      </c>
      <c r="Q105" s="218">
        <v>0</v>
      </c>
      <c r="R105" s="218">
        <f>Q105*H105</f>
        <v>0</v>
      </c>
      <c r="S105" s="218">
        <v>0.115</v>
      </c>
      <c r="T105" s="219">
        <f>S105*H105</f>
        <v>68.2985</v>
      </c>
      <c r="AR105" s="25" t="s">
        <v>168</v>
      </c>
      <c r="AT105" s="25" t="s">
        <v>163</v>
      </c>
      <c r="AU105" s="25" t="s">
        <v>85</v>
      </c>
      <c r="AY105" s="25" t="s">
        <v>160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5" t="s">
        <v>83</v>
      </c>
      <c r="BK105" s="216">
        <f>ROUND(I105*H105,2)</f>
        <v>0</v>
      </c>
      <c r="BL105" s="25" t="s">
        <v>168</v>
      </c>
      <c r="BM105" s="25" t="s">
        <v>1236</v>
      </c>
    </row>
    <row r="106" spans="2:51" s="12" customFormat="1" ht="13.5">
      <c r="B106" s="220"/>
      <c r="C106" s="221"/>
      <c r="D106" s="222" t="s">
        <v>187</v>
      </c>
      <c r="E106" s="223" t="s">
        <v>21</v>
      </c>
      <c r="F106" s="224" t="s">
        <v>1237</v>
      </c>
      <c r="G106" s="221"/>
      <c r="H106" s="223" t="s">
        <v>21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187</v>
      </c>
      <c r="AU106" s="230" t="s">
        <v>85</v>
      </c>
      <c r="AV106" s="12" t="s">
        <v>83</v>
      </c>
      <c r="AW106" s="12" t="s">
        <v>39</v>
      </c>
      <c r="AX106" s="12" t="s">
        <v>76</v>
      </c>
      <c r="AY106" s="230" t="s">
        <v>160</v>
      </c>
    </row>
    <row r="107" spans="2:51" s="13" customFormat="1" ht="13.5">
      <c r="B107" s="231"/>
      <c r="C107" s="232"/>
      <c r="D107" s="222" t="s">
        <v>187</v>
      </c>
      <c r="E107" s="233" t="s">
        <v>21</v>
      </c>
      <c r="F107" s="234" t="s">
        <v>1238</v>
      </c>
      <c r="G107" s="232"/>
      <c r="H107" s="235">
        <v>69.5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187</v>
      </c>
      <c r="AU107" s="241" t="s">
        <v>85</v>
      </c>
      <c r="AV107" s="13" t="s">
        <v>85</v>
      </c>
      <c r="AW107" s="13" t="s">
        <v>39</v>
      </c>
      <c r="AX107" s="13" t="s">
        <v>76</v>
      </c>
      <c r="AY107" s="241" t="s">
        <v>160</v>
      </c>
    </row>
    <row r="108" spans="2:51" s="12" customFormat="1" ht="13.5">
      <c r="B108" s="220"/>
      <c r="C108" s="221"/>
      <c r="D108" s="222" t="s">
        <v>187</v>
      </c>
      <c r="E108" s="223" t="s">
        <v>21</v>
      </c>
      <c r="F108" s="224" t="s">
        <v>1239</v>
      </c>
      <c r="G108" s="221"/>
      <c r="H108" s="223" t="s">
        <v>21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187</v>
      </c>
      <c r="AU108" s="230" t="s">
        <v>85</v>
      </c>
      <c r="AV108" s="12" t="s">
        <v>83</v>
      </c>
      <c r="AW108" s="12" t="s">
        <v>39</v>
      </c>
      <c r="AX108" s="12" t="s">
        <v>76</v>
      </c>
      <c r="AY108" s="230" t="s">
        <v>160</v>
      </c>
    </row>
    <row r="109" spans="2:51" s="13" customFormat="1" ht="13.5">
      <c r="B109" s="231"/>
      <c r="C109" s="232"/>
      <c r="D109" s="222" t="s">
        <v>187</v>
      </c>
      <c r="E109" s="233" t="s">
        <v>21</v>
      </c>
      <c r="F109" s="234" t="s">
        <v>1240</v>
      </c>
      <c r="G109" s="232"/>
      <c r="H109" s="235">
        <v>524.4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187</v>
      </c>
      <c r="AU109" s="241" t="s">
        <v>85</v>
      </c>
      <c r="AV109" s="13" t="s">
        <v>85</v>
      </c>
      <c r="AW109" s="13" t="s">
        <v>39</v>
      </c>
      <c r="AX109" s="13" t="s">
        <v>76</v>
      </c>
      <c r="AY109" s="241" t="s">
        <v>160</v>
      </c>
    </row>
    <row r="110" spans="2:51" s="14" customFormat="1" ht="13.5">
      <c r="B110" s="242"/>
      <c r="C110" s="243"/>
      <c r="D110" s="222" t="s">
        <v>187</v>
      </c>
      <c r="E110" s="244" t="s">
        <v>21</v>
      </c>
      <c r="F110" s="245" t="s">
        <v>195</v>
      </c>
      <c r="G110" s="243"/>
      <c r="H110" s="246">
        <v>593.9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187</v>
      </c>
      <c r="AU110" s="252" t="s">
        <v>85</v>
      </c>
      <c r="AV110" s="14" t="s">
        <v>168</v>
      </c>
      <c r="AW110" s="14" t="s">
        <v>39</v>
      </c>
      <c r="AX110" s="14" t="s">
        <v>83</v>
      </c>
      <c r="AY110" s="252" t="s">
        <v>160</v>
      </c>
    </row>
    <row r="111" spans="2:65" s="1" customFormat="1" ht="38.25" customHeight="1">
      <c r="B111" s="42"/>
      <c r="C111" s="204" t="s">
        <v>168</v>
      </c>
      <c r="D111" s="204" t="s">
        <v>163</v>
      </c>
      <c r="E111" s="205" t="s">
        <v>1241</v>
      </c>
      <c r="F111" s="206" t="s">
        <v>1242</v>
      </c>
      <c r="G111" s="207" t="s">
        <v>270</v>
      </c>
      <c r="H111" s="208">
        <v>1189.254</v>
      </c>
      <c r="I111" s="209"/>
      <c r="J111" s="210">
        <f>ROUND(I111*H111,2)</f>
        <v>0</v>
      </c>
      <c r="K111" s="206" t="s">
        <v>185</v>
      </c>
      <c r="L111" s="62"/>
      <c r="M111" s="211" t="s">
        <v>21</v>
      </c>
      <c r="N111" s="217" t="s">
        <v>47</v>
      </c>
      <c r="O111" s="43"/>
      <c r="P111" s="218">
        <f>O111*H111</f>
        <v>0</v>
      </c>
      <c r="Q111" s="218">
        <v>0</v>
      </c>
      <c r="R111" s="218">
        <f>Q111*H111</f>
        <v>0</v>
      </c>
      <c r="S111" s="218">
        <v>0</v>
      </c>
      <c r="T111" s="219">
        <f>S111*H111</f>
        <v>0</v>
      </c>
      <c r="AR111" s="25" t="s">
        <v>168</v>
      </c>
      <c r="AT111" s="25" t="s">
        <v>163</v>
      </c>
      <c r="AU111" s="25" t="s">
        <v>85</v>
      </c>
      <c r="AY111" s="25" t="s">
        <v>160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5" t="s">
        <v>83</v>
      </c>
      <c r="BK111" s="216">
        <f>ROUND(I111*H111,2)</f>
        <v>0</v>
      </c>
      <c r="BL111" s="25" t="s">
        <v>168</v>
      </c>
      <c r="BM111" s="25" t="s">
        <v>1243</v>
      </c>
    </row>
    <row r="112" spans="2:51" s="12" customFormat="1" ht="13.5">
      <c r="B112" s="220"/>
      <c r="C112" s="221"/>
      <c r="D112" s="222" t="s">
        <v>187</v>
      </c>
      <c r="E112" s="223" t="s">
        <v>21</v>
      </c>
      <c r="F112" s="224" t="s">
        <v>1244</v>
      </c>
      <c r="G112" s="221"/>
      <c r="H112" s="223" t="s">
        <v>21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187</v>
      </c>
      <c r="AU112" s="230" t="s">
        <v>85</v>
      </c>
      <c r="AV112" s="12" t="s">
        <v>83</v>
      </c>
      <c r="AW112" s="12" t="s">
        <v>39</v>
      </c>
      <c r="AX112" s="12" t="s">
        <v>76</v>
      </c>
      <c r="AY112" s="230" t="s">
        <v>160</v>
      </c>
    </row>
    <row r="113" spans="2:51" s="13" customFormat="1" ht="13.5">
      <c r="B113" s="231"/>
      <c r="C113" s="232"/>
      <c r="D113" s="222" t="s">
        <v>187</v>
      </c>
      <c r="E113" s="233" t="s">
        <v>21</v>
      </c>
      <c r="F113" s="234" t="s">
        <v>1245</v>
      </c>
      <c r="G113" s="232"/>
      <c r="H113" s="235">
        <v>517.704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187</v>
      </c>
      <c r="AU113" s="241" t="s">
        <v>85</v>
      </c>
      <c r="AV113" s="13" t="s">
        <v>85</v>
      </c>
      <c r="AW113" s="13" t="s">
        <v>39</v>
      </c>
      <c r="AX113" s="13" t="s">
        <v>76</v>
      </c>
      <c r="AY113" s="241" t="s">
        <v>160</v>
      </c>
    </row>
    <row r="114" spans="2:51" s="12" customFormat="1" ht="13.5">
      <c r="B114" s="220"/>
      <c r="C114" s="221"/>
      <c r="D114" s="222" t="s">
        <v>187</v>
      </c>
      <c r="E114" s="223" t="s">
        <v>21</v>
      </c>
      <c r="F114" s="224" t="s">
        <v>1246</v>
      </c>
      <c r="G114" s="221"/>
      <c r="H114" s="223" t="s">
        <v>21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187</v>
      </c>
      <c r="AU114" s="230" t="s">
        <v>85</v>
      </c>
      <c r="AV114" s="12" t="s">
        <v>83</v>
      </c>
      <c r="AW114" s="12" t="s">
        <v>39</v>
      </c>
      <c r="AX114" s="12" t="s">
        <v>76</v>
      </c>
      <c r="AY114" s="230" t="s">
        <v>160</v>
      </c>
    </row>
    <row r="115" spans="2:51" s="13" customFormat="1" ht="13.5">
      <c r="B115" s="231"/>
      <c r="C115" s="232"/>
      <c r="D115" s="222" t="s">
        <v>187</v>
      </c>
      <c r="E115" s="233" t="s">
        <v>21</v>
      </c>
      <c r="F115" s="234" t="s">
        <v>1247</v>
      </c>
      <c r="G115" s="232"/>
      <c r="H115" s="235">
        <v>671.55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187</v>
      </c>
      <c r="AU115" s="241" t="s">
        <v>85</v>
      </c>
      <c r="AV115" s="13" t="s">
        <v>85</v>
      </c>
      <c r="AW115" s="13" t="s">
        <v>39</v>
      </c>
      <c r="AX115" s="13" t="s">
        <v>76</v>
      </c>
      <c r="AY115" s="241" t="s">
        <v>160</v>
      </c>
    </row>
    <row r="116" spans="2:51" s="14" customFormat="1" ht="13.5">
      <c r="B116" s="242"/>
      <c r="C116" s="243"/>
      <c r="D116" s="222" t="s">
        <v>187</v>
      </c>
      <c r="E116" s="244" t="s">
        <v>21</v>
      </c>
      <c r="F116" s="245" t="s">
        <v>195</v>
      </c>
      <c r="G116" s="243"/>
      <c r="H116" s="246">
        <v>1189.254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187</v>
      </c>
      <c r="AU116" s="252" t="s">
        <v>85</v>
      </c>
      <c r="AV116" s="14" t="s">
        <v>168</v>
      </c>
      <c r="AW116" s="14" t="s">
        <v>39</v>
      </c>
      <c r="AX116" s="14" t="s">
        <v>83</v>
      </c>
      <c r="AY116" s="252" t="s">
        <v>160</v>
      </c>
    </row>
    <row r="117" spans="2:65" s="1" customFormat="1" ht="38.25" customHeight="1">
      <c r="B117" s="42"/>
      <c r="C117" s="204" t="s">
        <v>216</v>
      </c>
      <c r="D117" s="204" t="s">
        <v>163</v>
      </c>
      <c r="E117" s="205" t="s">
        <v>1248</v>
      </c>
      <c r="F117" s="206" t="s">
        <v>1249</v>
      </c>
      <c r="G117" s="207" t="s">
        <v>270</v>
      </c>
      <c r="H117" s="208">
        <v>594.627</v>
      </c>
      <c r="I117" s="209"/>
      <c r="J117" s="210">
        <f>ROUND(I117*H117,2)</f>
        <v>0</v>
      </c>
      <c r="K117" s="206" t="s">
        <v>185</v>
      </c>
      <c r="L117" s="62"/>
      <c r="M117" s="211" t="s">
        <v>21</v>
      </c>
      <c r="N117" s="217" t="s">
        <v>47</v>
      </c>
      <c r="O117" s="43"/>
      <c r="P117" s="218">
        <f>O117*H117</f>
        <v>0</v>
      </c>
      <c r="Q117" s="218">
        <v>0</v>
      </c>
      <c r="R117" s="218">
        <f>Q117*H117</f>
        <v>0</v>
      </c>
      <c r="S117" s="218">
        <v>0</v>
      </c>
      <c r="T117" s="219">
        <f>S117*H117</f>
        <v>0</v>
      </c>
      <c r="AR117" s="25" t="s">
        <v>168</v>
      </c>
      <c r="AT117" s="25" t="s">
        <v>163</v>
      </c>
      <c r="AU117" s="25" t="s">
        <v>85</v>
      </c>
      <c r="AY117" s="25" t="s">
        <v>160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25" t="s">
        <v>83</v>
      </c>
      <c r="BK117" s="216">
        <f>ROUND(I117*H117,2)</f>
        <v>0</v>
      </c>
      <c r="BL117" s="25" t="s">
        <v>168</v>
      </c>
      <c r="BM117" s="25" t="s">
        <v>1250</v>
      </c>
    </row>
    <row r="118" spans="2:51" s="12" customFormat="1" ht="13.5">
      <c r="B118" s="220"/>
      <c r="C118" s="221"/>
      <c r="D118" s="222" t="s">
        <v>187</v>
      </c>
      <c r="E118" s="223" t="s">
        <v>21</v>
      </c>
      <c r="F118" s="224" t="s">
        <v>1251</v>
      </c>
      <c r="G118" s="221"/>
      <c r="H118" s="223" t="s">
        <v>21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187</v>
      </c>
      <c r="AU118" s="230" t="s">
        <v>85</v>
      </c>
      <c r="AV118" s="12" t="s">
        <v>83</v>
      </c>
      <c r="AW118" s="12" t="s">
        <v>39</v>
      </c>
      <c r="AX118" s="12" t="s">
        <v>76</v>
      </c>
      <c r="AY118" s="230" t="s">
        <v>160</v>
      </c>
    </row>
    <row r="119" spans="2:51" s="12" customFormat="1" ht="13.5">
      <c r="B119" s="220"/>
      <c r="C119" s="221"/>
      <c r="D119" s="222" t="s">
        <v>187</v>
      </c>
      <c r="E119" s="223" t="s">
        <v>21</v>
      </c>
      <c r="F119" s="224" t="s">
        <v>1252</v>
      </c>
      <c r="G119" s="221"/>
      <c r="H119" s="223" t="s">
        <v>21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187</v>
      </c>
      <c r="AU119" s="230" t="s">
        <v>85</v>
      </c>
      <c r="AV119" s="12" t="s">
        <v>83</v>
      </c>
      <c r="AW119" s="12" t="s">
        <v>39</v>
      </c>
      <c r="AX119" s="12" t="s">
        <v>76</v>
      </c>
      <c r="AY119" s="230" t="s">
        <v>160</v>
      </c>
    </row>
    <row r="120" spans="2:51" s="13" customFormat="1" ht="13.5">
      <c r="B120" s="231"/>
      <c r="C120" s="232"/>
      <c r="D120" s="222" t="s">
        <v>187</v>
      </c>
      <c r="E120" s="233" t="s">
        <v>21</v>
      </c>
      <c r="F120" s="234" t="s">
        <v>1253</v>
      </c>
      <c r="G120" s="232"/>
      <c r="H120" s="235">
        <v>258.852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187</v>
      </c>
      <c r="AU120" s="241" t="s">
        <v>85</v>
      </c>
      <c r="AV120" s="13" t="s">
        <v>85</v>
      </c>
      <c r="AW120" s="13" t="s">
        <v>39</v>
      </c>
      <c r="AX120" s="13" t="s">
        <v>76</v>
      </c>
      <c r="AY120" s="241" t="s">
        <v>160</v>
      </c>
    </row>
    <row r="121" spans="2:51" s="12" customFormat="1" ht="13.5">
      <c r="B121" s="220"/>
      <c r="C121" s="221"/>
      <c r="D121" s="222" t="s">
        <v>187</v>
      </c>
      <c r="E121" s="223" t="s">
        <v>21</v>
      </c>
      <c r="F121" s="224" t="s">
        <v>1254</v>
      </c>
      <c r="G121" s="221"/>
      <c r="H121" s="223" t="s">
        <v>21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187</v>
      </c>
      <c r="AU121" s="230" t="s">
        <v>85</v>
      </c>
      <c r="AV121" s="12" t="s">
        <v>83</v>
      </c>
      <c r="AW121" s="12" t="s">
        <v>39</v>
      </c>
      <c r="AX121" s="12" t="s">
        <v>76</v>
      </c>
      <c r="AY121" s="230" t="s">
        <v>160</v>
      </c>
    </row>
    <row r="122" spans="2:51" s="13" customFormat="1" ht="13.5">
      <c r="B122" s="231"/>
      <c r="C122" s="232"/>
      <c r="D122" s="222" t="s">
        <v>187</v>
      </c>
      <c r="E122" s="233" t="s">
        <v>21</v>
      </c>
      <c r="F122" s="234" t="s">
        <v>1255</v>
      </c>
      <c r="G122" s="232"/>
      <c r="H122" s="235">
        <v>335.775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187</v>
      </c>
      <c r="AU122" s="241" t="s">
        <v>85</v>
      </c>
      <c r="AV122" s="13" t="s">
        <v>85</v>
      </c>
      <c r="AW122" s="13" t="s">
        <v>39</v>
      </c>
      <c r="AX122" s="13" t="s">
        <v>76</v>
      </c>
      <c r="AY122" s="241" t="s">
        <v>160</v>
      </c>
    </row>
    <row r="123" spans="2:51" s="14" customFormat="1" ht="13.5">
      <c r="B123" s="242"/>
      <c r="C123" s="243"/>
      <c r="D123" s="222" t="s">
        <v>187</v>
      </c>
      <c r="E123" s="244" t="s">
        <v>21</v>
      </c>
      <c r="F123" s="245" t="s">
        <v>195</v>
      </c>
      <c r="G123" s="243"/>
      <c r="H123" s="246">
        <v>594.627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187</v>
      </c>
      <c r="AU123" s="252" t="s">
        <v>85</v>
      </c>
      <c r="AV123" s="14" t="s">
        <v>168</v>
      </c>
      <c r="AW123" s="14" t="s">
        <v>39</v>
      </c>
      <c r="AX123" s="14" t="s">
        <v>83</v>
      </c>
      <c r="AY123" s="252" t="s">
        <v>160</v>
      </c>
    </row>
    <row r="124" spans="2:65" s="1" customFormat="1" ht="25.5" customHeight="1">
      <c r="B124" s="42"/>
      <c r="C124" s="204" t="s">
        <v>224</v>
      </c>
      <c r="D124" s="204" t="s">
        <v>163</v>
      </c>
      <c r="E124" s="205" t="s">
        <v>879</v>
      </c>
      <c r="F124" s="206" t="s">
        <v>880</v>
      </c>
      <c r="G124" s="207" t="s">
        <v>270</v>
      </c>
      <c r="H124" s="208">
        <v>3.84</v>
      </c>
      <c r="I124" s="209"/>
      <c r="J124" s="210">
        <f>ROUND(I124*H124,2)</f>
        <v>0</v>
      </c>
      <c r="K124" s="206" t="s">
        <v>185</v>
      </c>
      <c r="L124" s="62"/>
      <c r="M124" s="211" t="s">
        <v>21</v>
      </c>
      <c r="N124" s="217" t="s">
        <v>47</v>
      </c>
      <c r="O124" s="43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25" t="s">
        <v>168</v>
      </c>
      <c r="AT124" s="25" t="s">
        <v>163</v>
      </c>
      <c r="AU124" s="25" t="s">
        <v>85</v>
      </c>
      <c r="AY124" s="25" t="s">
        <v>160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25" t="s">
        <v>83</v>
      </c>
      <c r="BK124" s="216">
        <f>ROUND(I124*H124,2)</f>
        <v>0</v>
      </c>
      <c r="BL124" s="25" t="s">
        <v>168</v>
      </c>
      <c r="BM124" s="25" t="s">
        <v>1256</v>
      </c>
    </row>
    <row r="125" spans="2:51" s="12" customFormat="1" ht="13.5">
      <c r="B125" s="220"/>
      <c r="C125" s="221"/>
      <c r="D125" s="222" t="s">
        <v>187</v>
      </c>
      <c r="E125" s="223" t="s">
        <v>21</v>
      </c>
      <c r="F125" s="224" t="s">
        <v>321</v>
      </c>
      <c r="G125" s="221"/>
      <c r="H125" s="223" t="s">
        <v>21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187</v>
      </c>
      <c r="AU125" s="230" t="s">
        <v>85</v>
      </c>
      <c r="AV125" s="12" t="s">
        <v>83</v>
      </c>
      <c r="AW125" s="12" t="s">
        <v>39</v>
      </c>
      <c r="AX125" s="12" t="s">
        <v>76</v>
      </c>
      <c r="AY125" s="230" t="s">
        <v>160</v>
      </c>
    </row>
    <row r="126" spans="2:51" s="12" customFormat="1" ht="13.5">
      <c r="B126" s="220"/>
      <c r="C126" s="221"/>
      <c r="D126" s="222" t="s">
        <v>187</v>
      </c>
      <c r="E126" s="223" t="s">
        <v>21</v>
      </c>
      <c r="F126" s="224" t="s">
        <v>1257</v>
      </c>
      <c r="G126" s="221"/>
      <c r="H126" s="223" t="s">
        <v>21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187</v>
      </c>
      <c r="AU126" s="230" t="s">
        <v>85</v>
      </c>
      <c r="AV126" s="12" t="s">
        <v>83</v>
      </c>
      <c r="AW126" s="12" t="s">
        <v>39</v>
      </c>
      <c r="AX126" s="12" t="s">
        <v>76</v>
      </c>
      <c r="AY126" s="230" t="s">
        <v>160</v>
      </c>
    </row>
    <row r="127" spans="2:51" s="13" customFormat="1" ht="13.5">
      <c r="B127" s="231"/>
      <c r="C127" s="232"/>
      <c r="D127" s="222" t="s">
        <v>187</v>
      </c>
      <c r="E127" s="233" t="s">
        <v>21</v>
      </c>
      <c r="F127" s="234" t="s">
        <v>1258</v>
      </c>
      <c r="G127" s="232"/>
      <c r="H127" s="235">
        <v>3.84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187</v>
      </c>
      <c r="AU127" s="241" t="s">
        <v>85</v>
      </c>
      <c r="AV127" s="13" t="s">
        <v>85</v>
      </c>
      <c r="AW127" s="13" t="s">
        <v>39</v>
      </c>
      <c r="AX127" s="13" t="s">
        <v>76</v>
      </c>
      <c r="AY127" s="241" t="s">
        <v>160</v>
      </c>
    </row>
    <row r="128" spans="2:51" s="14" customFormat="1" ht="13.5">
      <c r="B128" s="242"/>
      <c r="C128" s="243"/>
      <c r="D128" s="222" t="s">
        <v>187</v>
      </c>
      <c r="E128" s="244" t="s">
        <v>21</v>
      </c>
      <c r="F128" s="245" t="s">
        <v>195</v>
      </c>
      <c r="G128" s="243"/>
      <c r="H128" s="246">
        <v>3.84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187</v>
      </c>
      <c r="AU128" s="252" t="s">
        <v>85</v>
      </c>
      <c r="AV128" s="14" t="s">
        <v>168</v>
      </c>
      <c r="AW128" s="14" t="s">
        <v>39</v>
      </c>
      <c r="AX128" s="14" t="s">
        <v>83</v>
      </c>
      <c r="AY128" s="252" t="s">
        <v>160</v>
      </c>
    </row>
    <row r="129" spans="2:65" s="1" customFormat="1" ht="38.25" customHeight="1">
      <c r="B129" s="42"/>
      <c r="C129" s="204" t="s">
        <v>231</v>
      </c>
      <c r="D129" s="204" t="s">
        <v>163</v>
      </c>
      <c r="E129" s="205" t="s">
        <v>339</v>
      </c>
      <c r="F129" s="206" t="s">
        <v>340</v>
      </c>
      <c r="G129" s="207" t="s">
        <v>270</v>
      </c>
      <c r="H129" s="208">
        <v>1.92</v>
      </c>
      <c r="I129" s="209"/>
      <c r="J129" s="210">
        <f>ROUND(I129*H129,2)</f>
        <v>0</v>
      </c>
      <c r="K129" s="206" t="s">
        <v>185</v>
      </c>
      <c r="L129" s="62"/>
      <c r="M129" s="211" t="s">
        <v>21</v>
      </c>
      <c r="N129" s="217" t="s">
        <v>47</v>
      </c>
      <c r="O129" s="43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25" t="s">
        <v>168</v>
      </c>
      <c r="AT129" s="25" t="s">
        <v>163</v>
      </c>
      <c r="AU129" s="25" t="s">
        <v>85</v>
      </c>
      <c r="AY129" s="25" t="s">
        <v>160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5" t="s">
        <v>83</v>
      </c>
      <c r="BK129" s="216">
        <f>ROUND(I129*H129,2)</f>
        <v>0</v>
      </c>
      <c r="BL129" s="25" t="s">
        <v>168</v>
      </c>
      <c r="BM129" s="25" t="s">
        <v>1259</v>
      </c>
    </row>
    <row r="130" spans="2:51" s="12" customFormat="1" ht="13.5">
      <c r="B130" s="220"/>
      <c r="C130" s="221"/>
      <c r="D130" s="222" t="s">
        <v>187</v>
      </c>
      <c r="E130" s="223" t="s">
        <v>21</v>
      </c>
      <c r="F130" s="224" t="s">
        <v>889</v>
      </c>
      <c r="G130" s="221"/>
      <c r="H130" s="223" t="s">
        <v>21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187</v>
      </c>
      <c r="AU130" s="230" t="s">
        <v>85</v>
      </c>
      <c r="AV130" s="12" t="s">
        <v>83</v>
      </c>
      <c r="AW130" s="12" t="s">
        <v>39</v>
      </c>
      <c r="AX130" s="12" t="s">
        <v>76</v>
      </c>
      <c r="AY130" s="230" t="s">
        <v>160</v>
      </c>
    </row>
    <row r="131" spans="2:51" s="13" customFormat="1" ht="13.5">
      <c r="B131" s="231"/>
      <c r="C131" s="232"/>
      <c r="D131" s="222" t="s">
        <v>187</v>
      </c>
      <c r="E131" s="233" t="s">
        <v>21</v>
      </c>
      <c r="F131" s="234" t="s">
        <v>1260</v>
      </c>
      <c r="G131" s="232"/>
      <c r="H131" s="235">
        <v>1.92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187</v>
      </c>
      <c r="AU131" s="241" t="s">
        <v>85</v>
      </c>
      <c r="AV131" s="13" t="s">
        <v>85</v>
      </c>
      <c r="AW131" s="13" t="s">
        <v>39</v>
      </c>
      <c r="AX131" s="13" t="s">
        <v>76</v>
      </c>
      <c r="AY131" s="241" t="s">
        <v>160</v>
      </c>
    </row>
    <row r="132" spans="2:51" s="14" customFormat="1" ht="13.5">
      <c r="B132" s="242"/>
      <c r="C132" s="243"/>
      <c r="D132" s="222" t="s">
        <v>187</v>
      </c>
      <c r="E132" s="244" t="s">
        <v>21</v>
      </c>
      <c r="F132" s="245" t="s">
        <v>195</v>
      </c>
      <c r="G132" s="243"/>
      <c r="H132" s="246">
        <v>1.92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187</v>
      </c>
      <c r="AU132" s="252" t="s">
        <v>85</v>
      </c>
      <c r="AV132" s="14" t="s">
        <v>168</v>
      </c>
      <c r="AW132" s="14" t="s">
        <v>39</v>
      </c>
      <c r="AX132" s="14" t="s">
        <v>83</v>
      </c>
      <c r="AY132" s="252" t="s">
        <v>160</v>
      </c>
    </row>
    <row r="133" spans="2:65" s="1" customFormat="1" ht="38.25" customHeight="1">
      <c r="B133" s="42"/>
      <c r="C133" s="204" t="s">
        <v>236</v>
      </c>
      <c r="D133" s="204" t="s">
        <v>163</v>
      </c>
      <c r="E133" s="205" t="s">
        <v>899</v>
      </c>
      <c r="F133" s="206" t="s">
        <v>900</v>
      </c>
      <c r="G133" s="207" t="s">
        <v>270</v>
      </c>
      <c r="H133" s="208">
        <v>1.92</v>
      </c>
      <c r="I133" s="209"/>
      <c r="J133" s="210">
        <f>ROUND(I133*H133,2)</f>
        <v>0</v>
      </c>
      <c r="K133" s="206" t="s">
        <v>185</v>
      </c>
      <c r="L133" s="62"/>
      <c r="M133" s="211" t="s">
        <v>21</v>
      </c>
      <c r="N133" s="217" t="s">
        <v>47</v>
      </c>
      <c r="O133" s="43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25" t="s">
        <v>168</v>
      </c>
      <c r="AT133" s="25" t="s">
        <v>163</v>
      </c>
      <c r="AU133" s="25" t="s">
        <v>85</v>
      </c>
      <c r="AY133" s="25" t="s">
        <v>160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25" t="s">
        <v>83</v>
      </c>
      <c r="BK133" s="216">
        <f>ROUND(I133*H133,2)</f>
        <v>0</v>
      </c>
      <c r="BL133" s="25" t="s">
        <v>168</v>
      </c>
      <c r="BM133" s="25" t="s">
        <v>1261</v>
      </c>
    </row>
    <row r="134" spans="2:51" s="12" customFormat="1" ht="13.5">
      <c r="B134" s="220"/>
      <c r="C134" s="221"/>
      <c r="D134" s="222" t="s">
        <v>187</v>
      </c>
      <c r="E134" s="223" t="s">
        <v>21</v>
      </c>
      <c r="F134" s="224" t="s">
        <v>1262</v>
      </c>
      <c r="G134" s="221"/>
      <c r="H134" s="223" t="s">
        <v>21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187</v>
      </c>
      <c r="AU134" s="230" t="s">
        <v>85</v>
      </c>
      <c r="AV134" s="12" t="s">
        <v>83</v>
      </c>
      <c r="AW134" s="12" t="s">
        <v>39</v>
      </c>
      <c r="AX134" s="12" t="s">
        <v>76</v>
      </c>
      <c r="AY134" s="230" t="s">
        <v>160</v>
      </c>
    </row>
    <row r="135" spans="2:51" s="13" customFormat="1" ht="13.5">
      <c r="B135" s="231"/>
      <c r="C135" s="232"/>
      <c r="D135" s="222" t="s">
        <v>187</v>
      </c>
      <c r="E135" s="233" t="s">
        <v>21</v>
      </c>
      <c r="F135" s="234" t="s">
        <v>1260</v>
      </c>
      <c r="G135" s="232"/>
      <c r="H135" s="235">
        <v>1.92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187</v>
      </c>
      <c r="AU135" s="241" t="s">
        <v>85</v>
      </c>
      <c r="AV135" s="13" t="s">
        <v>85</v>
      </c>
      <c r="AW135" s="13" t="s">
        <v>39</v>
      </c>
      <c r="AX135" s="13" t="s">
        <v>76</v>
      </c>
      <c r="AY135" s="241" t="s">
        <v>160</v>
      </c>
    </row>
    <row r="136" spans="2:51" s="14" customFormat="1" ht="13.5">
      <c r="B136" s="242"/>
      <c r="C136" s="243"/>
      <c r="D136" s="222" t="s">
        <v>187</v>
      </c>
      <c r="E136" s="244" t="s">
        <v>21</v>
      </c>
      <c r="F136" s="245" t="s">
        <v>195</v>
      </c>
      <c r="G136" s="243"/>
      <c r="H136" s="246">
        <v>1.92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187</v>
      </c>
      <c r="AU136" s="252" t="s">
        <v>85</v>
      </c>
      <c r="AV136" s="14" t="s">
        <v>168</v>
      </c>
      <c r="AW136" s="14" t="s">
        <v>39</v>
      </c>
      <c r="AX136" s="14" t="s">
        <v>83</v>
      </c>
      <c r="AY136" s="252" t="s">
        <v>160</v>
      </c>
    </row>
    <row r="137" spans="2:65" s="1" customFormat="1" ht="38.25" customHeight="1">
      <c r="B137" s="42"/>
      <c r="C137" s="204" t="s">
        <v>161</v>
      </c>
      <c r="D137" s="204" t="s">
        <v>163</v>
      </c>
      <c r="E137" s="205" t="s">
        <v>413</v>
      </c>
      <c r="F137" s="206" t="s">
        <v>414</v>
      </c>
      <c r="G137" s="207" t="s">
        <v>270</v>
      </c>
      <c r="H137" s="208">
        <v>1193.094</v>
      </c>
      <c r="I137" s="209"/>
      <c r="J137" s="210">
        <f>ROUND(I137*H137,2)</f>
        <v>0</v>
      </c>
      <c r="K137" s="206" t="s">
        <v>185</v>
      </c>
      <c r="L137" s="62"/>
      <c r="M137" s="211" t="s">
        <v>21</v>
      </c>
      <c r="N137" s="217" t="s">
        <v>47</v>
      </c>
      <c r="O137" s="43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5" t="s">
        <v>168</v>
      </c>
      <c r="AT137" s="25" t="s">
        <v>163</v>
      </c>
      <c r="AU137" s="25" t="s">
        <v>85</v>
      </c>
      <c r="AY137" s="25" t="s">
        <v>160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5" t="s">
        <v>83</v>
      </c>
      <c r="BK137" s="216">
        <f>ROUND(I137*H137,2)</f>
        <v>0</v>
      </c>
      <c r="BL137" s="25" t="s">
        <v>168</v>
      </c>
      <c r="BM137" s="25" t="s">
        <v>1263</v>
      </c>
    </row>
    <row r="138" spans="2:51" s="12" customFormat="1" ht="13.5">
      <c r="B138" s="220"/>
      <c r="C138" s="221"/>
      <c r="D138" s="222" t="s">
        <v>187</v>
      </c>
      <c r="E138" s="223" t="s">
        <v>21</v>
      </c>
      <c r="F138" s="224" t="s">
        <v>1264</v>
      </c>
      <c r="G138" s="221"/>
      <c r="H138" s="223" t="s">
        <v>21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187</v>
      </c>
      <c r="AU138" s="230" t="s">
        <v>85</v>
      </c>
      <c r="AV138" s="12" t="s">
        <v>83</v>
      </c>
      <c r="AW138" s="12" t="s">
        <v>39</v>
      </c>
      <c r="AX138" s="12" t="s">
        <v>76</v>
      </c>
      <c r="AY138" s="230" t="s">
        <v>160</v>
      </c>
    </row>
    <row r="139" spans="2:51" s="12" customFormat="1" ht="13.5">
      <c r="B139" s="220"/>
      <c r="C139" s="221"/>
      <c r="D139" s="222" t="s">
        <v>187</v>
      </c>
      <c r="E139" s="223" t="s">
        <v>21</v>
      </c>
      <c r="F139" s="224" t="s">
        <v>1252</v>
      </c>
      <c r="G139" s="221"/>
      <c r="H139" s="223" t="s">
        <v>21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187</v>
      </c>
      <c r="AU139" s="230" t="s">
        <v>85</v>
      </c>
      <c r="AV139" s="12" t="s">
        <v>83</v>
      </c>
      <c r="AW139" s="12" t="s">
        <v>39</v>
      </c>
      <c r="AX139" s="12" t="s">
        <v>76</v>
      </c>
      <c r="AY139" s="230" t="s">
        <v>160</v>
      </c>
    </row>
    <row r="140" spans="2:51" s="13" customFormat="1" ht="13.5">
      <c r="B140" s="231"/>
      <c r="C140" s="232"/>
      <c r="D140" s="222" t="s">
        <v>187</v>
      </c>
      <c r="E140" s="233" t="s">
        <v>21</v>
      </c>
      <c r="F140" s="234" t="s">
        <v>1265</v>
      </c>
      <c r="G140" s="232"/>
      <c r="H140" s="235">
        <v>517.704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187</v>
      </c>
      <c r="AU140" s="241" t="s">
        <v>85</v>
      </c>
      <c r="AV140" s="13" t="s">
        <v>85</v>
      </c>
      <c r="AW140" s="13" t="s">
        <v>39</v>
      </c>
      <c r="AX140" s="13" t="s">
        <v>76</v>
      </c>
      <c r="AY140" s="241" t="s">
        <v>160</v>
      </c>
    </row>
    <row r="141" spans="2:51" s="12" customFormat="1" ht="13.5">
      <c r="B141" s="220"/>
      <c r="C141" s="221"/>
      <c r="D141" s="222" t="s">
        <v>187</v>
      </c>
      <c r="E141" s="223" t="s">
        <v>21</v>
      </c>
      <c r="F141" s="224" t="s">
        <v>1254</v>
      </c>
      <c r="G141" s="221"/>
      <c r="H141" s="223" t="s">
        <v>21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187</v>
      </c>
      <c r="AU141" s="230" t="s">
        <v>85</v>
      </c>
      <c r="AV141" s="12" t="s">
        <v>83</v>
      </c>
      <c r="AW141" s="12" t="s">
        <v>39</v>
      </c>
      <c r="AX141" s="12" t="s">
        <v>76</v>
      </c>
      <c r="AY141" s="230" t="s">
        <v>160</v>
      </c>
    </row>
    <row r="142" spans="2:51" s="13" customFormat="1" ht="13.5">
      <c r="B142" s="231"/>
      <c r="C142" s="232"/>
      <c r="D142" s="222" t="s">
        <v>187</v>
      </c>
      <c r="E142" s="233" t="s">
        <v>21</v>
      </c>
      <c r="F142" s="234" t="s">
        <v>1266</v>
      </c>
      <c r="G142" s="232"/>
      <c r="H142" s="235">
        <v>671.55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187</v>
      </c>
      <c r="AU142" s="241" t="s">
        <v>85</v>
      </c>
      <c r="AV142" s="13" t="s">
        <v>85</v>
      </c>
      <c r="AW142" s="13" t="s">
        <v>39</v>
      </c>
      <c r="AX142" s="13" t="s">
        <v>76</v>
      </c>
      <c r="AY142" s="241" t="s">
        <v>160</v>
      </c>
    </row>
    <row r="143" spans="2:51" s="12" customFormat="1" ht="13.5">
      <c r="B143" s="220"/>
      <c r="C143" s="221"/>
      <c r="D143" s="222" t="s">
        <v>187</v>
      </c>
      <c r="E143" s="223" t="s">
        <v>21</v>
      </c>
      <c r="F143" s="224" t="s">
        <v>1267</v>
      </c>
      <c r="G143" s="221"/>
      <c r="H143" s="223" t="s">
        <v>21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187</v>
      </c>
      <c r="AU143" s="230" t="s">
        <v>85</v>
      </c>
      <c r="AV143" s="12" t="s">
        <v>83</v>
      </c>
      <c r="AW143" s="12" t="s">
        <v>39</v>
      </c>
      <c r="AX143" s="12" t="s">
        <v>76</v>
      </c>
      <c r="AY143" s="230" t="s">
        <v>160</v>
      </c>
    </row>
    <row r="144" spans="2:51" s="13" customFormat="1" ht="13.5">
      <c r="B144" s="231"/>
      <c r="C144" s="232"/>
      <c r="D144" s="222" t="s">
        <v>187</v>
      </c>
      <c r="E144" s="233" t="s">
        <v>21</v>
      </c>
      <c r="F144" s="234" t="s">
        <v>1268</v>
      </c>
      <c r="G144" s="232"/>
      <c r="H144" s="235">
        <v>3.84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187</v>
      </c>
      <c r="AU144" s="241" t="s">
        <v>85</v>
      </c>
      <c r="AV144" s="13" t="s">
        <v>85</v>
      </c>
      <c r="AW144" s="13" t="s">
        <v>39</v>
      </c>
      <c r="AX144" s="13" t="s">
        <v>76</v>
      </c>
      <c r="AY144" s="241" t="s">
        <v>160</v>
      </c>
    </row>
    <row r="145" spans="2:51" s="14" customFormat="1" ht="13.5">
      <c r="B145" s="242"/>
      <c r="C145" s="243"/>
      <c r="D145" s="222" t="s">
        <v>187</v>
      </c>
      <c r="E145" s="244" t="s">
        <v>21</v>
      </c>
      <c r="F145" s="245" t="s">
        <v>195</v>
      </c>
      <c r="G145" s="243"/>
      <c r="H145" s="246">
        <v>1193.094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187</v>
      </c>
      <c r="AU145" s="252" t="s">
        <v>85</v>
      </c>
      <c r="AV145" s="14" t="s">
        <v>168</v>
      </c>
      <c r="AW145" s="14" t="s">
        <v>39</v>
      </c>
      <c r="AX145" s="14" t="s">
        <v>83</v>
      </c>
      <c r="AY145" s="252" t="s">
        <v>160</v>
      </c>
    </row>
    <row r="146" spans="2:65" s="1" customFormat="1" ht="38.25" customHeight="1">
      <c r="B146" s="42"/>
      <c r="C146" s="204" t="s">
        <v>252</v>
      </c>
      <c r="D146" s="204" t="s">
        <v>163</v>
      </c>
      <c r="E146" s="205" t="s">
        <v>1269</v>
      </c>
      <c r="F146" s="206" t="s">
        <v>1270</v>
      </c>
      <c r="G146" s="207" t="s">
        <v>270</v>
      </c>
      <c r="H146" s="208">
        <v>671.55</v>
      </c>
      <c r="I146" s="209"/>
      <c r="J146" s="210">
        <f>ROUND(I146*H146,2)</f>
        <v>0</v>
      </c>
      <c r="K146" s="206" t="s">
        <v>185</v>
      </c>
      <c r="L146" s="62"/>
      <c r="M146" s="211" t="s">
        <v>21</v>
      </c>
      <c r="N146" s="217" t="s">
        <v>47</v>
      </c>
      <c r="O146" s="43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25" t="s">
        <v>168</v>
      </c>
      <c r="AT146" s="25" t="s">
        <v>163</v>
      </c>
      <c r="AU146" s="25" t="s">
        <v>85</v>
      </c>
      <c r="AY146" s="25" t="s">
        <v>160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25" t="s">
        <v>83</v>
      </c>
      <c r="BK146" s="216">
        <f>ROUND(I146*H146,2)</f>
        <v>0</v>
      </c>
      <c r="BL146" s="25" t="s">
        <v>168</v>
      </c>
      <c r="BM146" s="25" t="s">
        <v>1271</v>
      </c>
    </row>
    <row r="147" spans="2:51" s="12" customFormat="1" ht="13.5">
      <c r="B147" s="220"/>
      <c r="C147" s="221"/>
      <c r="D147" s="222" t="s">
        <v>187</v>
      </c>
      <c r="E147" s="223" t="s">
        <v>21</v>
      </c>
      <c r="F147" s="224" t="s">
        <v>1272</v>
      </c>
      <c r="G147" s="221"/>
      <c r="H147" s="223" t="s">
        <v>21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187</v>
      </c>
      <c r="AU147" s="230" t="s">
        <v>85</v>
      </c>
      <c r="AV147" s="12" t="s">
        <v>83</v>
      </c>
      <c r="AW147" s="12" t="s">
        <v>39</v>
      </c>
      <c r="AX147" s="12" t="s">
        <v>76</v>
      </c>
      <c r="AY147" s="230" t="s">
        <v>160</v>
      </c>
    </row>
    <row r="148" spans="2:51" s="13" customFormat="1" ht="13.5">
      <c r="B148" s="231"/>
      <c r="C148" s="232"/>
      <c r="D148" s="222" t="s">
        <v>187</v>
      </c>
      <c r="E148" s="233" t="s">
        <v>21</v>
      </c>
      <c r="F148" s="234" t="s">
        <v>1247</v>
      </c>
      <c r="G148" s="232"/>
      <c r="H148" s="235">
        <v>671.55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187</v>
      </c>
      <c r="AU148" s="241" t="s">
        <v>85</v>
      </c>
      <c r="AV148" s="13" t="s">
        <v>85</v>
      </c>
      <c r="AW148" s="13" t="s">
        <v>39</v>
      </c>
      <c r="AX148" s="13" t="s">
        <v>76</v>
      </c>
      <c r="AY148" s="241" t="s">
        <v>160</v>
      </c>
    </row>
    <row r="149" spans="2:51" s="14" customFormat="1" ht="13.5">
      <c r="B149" s="242"/>
      <c r="C149" s="243"/>
      <c r="D149" s="222" t="s">
        <v>187</v>
      </c>
      <c r="E149" s="244" t="s">
        <v>21</v>
      </c>
      <c r="F149" s="245" t="s">
        <v>195</v>
      </c>
      <c r="G149" s="243"/>
      <c r="H149" s="246">
        <v>671.55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187</v>
      </c>
      <c r="AU149" s="252" t="s">
        <v>85</v>
      </c>
      <c r="AV149" s="14" t="s">
        <v>168</v>
      </c>
      <c r="AW149" s="14" t="s">
        <v>39</v>
      </c>
      <c r="AX149" s="14" t="s">
        <v>83</v>
      </c>
      <c r="AY149" s="252" t="s">
        <v>160</v>
      </c>
    </row>
    <row r="150" spans="2:65" s="1" customFormat="1" ht="16.5" customHeight="1">
      <c r="B150" s="42"/>
      <c r="C150" s="266" t="s">
        <v>257</v>
      </c>
      <c r="D150" s="266" t="s">
        <v>453</v>
      </c>
      <c r="E150" s="267" t="s">
        <v>1273</v>
      </c>
      <c r="F150" s="268" t="s">
        <v>1274</v>
      </c>
      <c r="G150" s="269" t="s">
        <v>423</v>
      </c>
      <c r="H150" s="270">
        <v>1309.523</v>
      </c>
      <c r="I150" s="271"/>
      <c r="J150" s="272">
        <f>ROUND(I150*H150,2)</f>
        <v>0</v>
      </c>
      <c r="K150" s="268" t="s">
        <v>185</v>
      </c>
      <c r="L150" s="273"/>
      <c r="M150" s="274" t="s">
        <v>21</v>
      </c>
      <c r="N150" s="275" t="s">
        <v>47</v>
      </c>
      <c r="O150" s="43"/>
      <c r="P150" s="218">
        <f>O150*H150</f>
        <v>0</v>
      </c>
      <c r="Q150" s="218">
        <v>1</v>
      </c>
      <c r="R150" s="218">
        <f>Q150*H150</f>
        <v>1309.523</v>
      </c>
      <c r="S150" s="218">
        <v>0</v>
      </c>
      <c r="T150" s="219">
        <f>S150*H150</f>
        <v>0</v>
      </c>
      <c r="AR150" s="25" t="s">
        <v>236</v>
      </c>
      <c r="AT150" s="25" t="s">
        <v>453</v>
      </c>
      <c r="AU150" s="25" t="s">
        <v>85</v>
      </c>
      <c r="AY150" s="25" t="s">
        <v>160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25" t="s">
        <v>83</v>
      </c>
      <c r="BK150" s="216">
        <f>ROUND(I150*H150,2)</f>
        <v>0</v>
      </c>
      <c r="BL150" s="25" t="s">
        <v>168</v>
      </c>
      <c r="BM150" s="25" t="s">
        <v>1275</v>
      </c>
    </row>
    <row r="151" spans="2:51" s="12" customFormat="1" ht="13.5">
      <c r="B151" s="220"/>
      <c r="C151" s="221"/>
      <c r="D151" s="222" t="s">
        <v>187</v>
      </c>
      <c r="E151" s="223" t="s">
        <v>21</v>
      </c>
      <c r="F151" s="224" t="s">
        <v>1276</v>
      </c>
      <c r="G151" s="221"/>
      <c r="H151" s="223" t="s">
        <v>21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187</v>
      </c>
      <c r="AU151" s="230" t="s">
        <v>85</v>
      </c>
      <c r="AV151" s="12" t="s">
        <v>83</v>
      </c>
      <c r="AW151" s="12" t="s">
        <v>39</v>
      </c>
      <c r="AX151" s="12" t="s">
        <v>76</v>
      </c>
      <c r="AY151" s="230" t="s">
        <v>160</v>
      </c>
    </row>
    <row r="152" spans="2:51" s="13" customFormat="1" ht="13.5">
      <c r="B152" s="231"/>
      <c r="C152" s="232"/>
      <c r="D152" s="222" t="s">
        <v>187</v>
      </c>
      <c r="E152" s="233" t="s">
        <v>21</v>
      </c>
      <c r="F152" s="234" t="s">
        <v>1277</v>
      </c>
      <c r="G152" s="232"/>
      <c r="H152" s="235">
        <v>1309.523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187</v>
      </c>
      <c r="AU152" s="241" t="s">
        <v>85</v>
      </c>
      <c r="AV152" s="13" t="s">
        <v>85</v>
      </c>
      <c r="AW152" s="13" t="s">
        <v>39</v>
      </c>
      <c r="AX152" s="13" t="s">
        <v>76</v>
      </c>
      <c r="AY152" s="241" t="s">
        <v>160</v>
      </c>
    </row>
    <row r="153" spans="2:51" s="14" customFormat="1" ht="13.5">
      <c r="B153" s="242"/>
      <c r="C153" s="243"/>
      <c r="D153" s="222" t="s">
        <v>187</v>
      </c>
      <c r="E153" s="244" t="s">
        <v>21</v>
      </c>
      <c r="F153" s="245" t="s">
        <v>195</v>
      </c>
      <c r="G153" s="243"/>
      <c r="H153" s="246">
        <v>1309.523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187</v>
      </c>
      <c r="AU153" s="252" t="s">
        <v>85</v>
      </c>
      <c r="AV153" s="14" t="s">
        <v>168</v>
      </c>
      <c r="AW153" s="14" t="s">
        <v>39</v>
      </c>
      <c r="AX153" s="14" t="s">
        <v>83</v>
      </c>
      <c r="AY153" s="252" t="s">
        <v>160</v>
      </c>
    </row>
    <row r="154" spans="2:65" s="1" customFormat="1" ht="25.5" customHeight="1">
      <c r="B154" s="42"/>
      <c r="C154" s="204" t="s">
        <v>263</v>
      </c>
      <c r="D154" s="204" t="s">
        <v>163</v>
      </c>
      <c r="E154" s="205" t="s">
        <v>421</v>
      </c>
      <c r="F154" s="206" t="s">
        <v>422</v>
      </c>
      <c r="G154" s="207" t="s">
        <v>423</v>
      </c>
      <c r="H154" s="208">
        <v>2147.569</v>
      </c>
      <c r="I154" s="209"/>
      <c r="J154" s="210">
        <f>ROUND(I154*H154,2)</f>
        <v>0</v>
      </c>
      <c r="K154" s="206" t="s">
        <v>185</v>
      </c>
      <c r="L154" s="62"/>
      <c r="M154" s="211" t="s">
        <v>21</v>
      </c>
      <c r="N154" s="217" t="s">
        <v>47</v>
      </c>
      <c r="O154" s="43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AR154" s="25" t="s">
        <v>168</v>
      </c>
      <c r="AT154" s="25" t="s">
        <v>163</v>
      </c>
      <c r="AU154" s="25" t="s">
        <v>85</v>
      </c>
      <c r="AY154" s="25" t="s">
        <v>160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25" t="s">
        <v>83</v>
      </c>
      <c r="BK154" s="216">
        <f>ROUND(I154*H154,2)</f>
        <v>0</v>
      </c>
      <c r="BL154" s="25" t="s">
        <v>168</v>
      </c>
      <c r="BM154" s="25" t="s">
        <v>1278</v>
      </c>
    </row>
    <row r="155" spans="2:51" s="12" customFormat="1" ht="13.5">
      <c r="B155" s="220"/>
      <c r="C155" s="221"/>
      <c r="D155" s="222" t="s">
        <v>187</v>
      </c>
      <c r="E155" s="223" t="s">
        <v>21</v>
      </c>
      <c r="F155" s="224" t="s">
        <v>1279</v>
      </c>
      <c r="G155" s="221"/>
      <c r="H155" s="223" t="s">
        <v>21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187</v>
      </c>
      <c r="AU155" s="230" t="s">
        <v>85</v>
      </c>
      <c r="AV155" s="12" t="s">
        <v>83</v>
      </c>
      <c r="AW155" s="12" t="s">
        <v>39</v>
      </c>
      <c r="AX155" s="12" t="s">
        <v>76</v>
      </c>
      <c r="AY155" s="230" t="s">
        <v>160</v>
      </c>
    </row>
    <row r="156" spans="2:51" s="12" customFormat="1" ht="13.5">
      <c r="B156" s="220"/>
      <c r="C156" s="221"/>
      <c r="D156" s="222" t="s">
        <v>187</v>
      </c>
      <c r="E156" s="223" t="s">
        <v>21</v>
      </c>
      <c r="F156" s="224" t="s">
        <v>1252</v>
      </c>
      <c r="G156" s="221"/>
      <c r="H156" s="223" t="s">
        <v>21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187</v>
      </c>
      <c r="AU156" s="230" t="s">
        <v>85</v>
      </c>
      <c r="AV156" s="12" t="s">
        <v>83</v>
      </c>
      <c r="AW156" s="12" t="s">
        <v>39</v>
      </c>
      <c r="AX156" s="12" t="s">
        <v>76</v>
      </c>
      <c r="AY156" s="230" t="s">
        <v>160</v>
      </c>
    </row>
    <row r="157" spans="2:51" s="13" customFormat="1" ht="13.5">
      <c r="B157" s="231"/>
      <c r="C157" s="232"/>
      <c r="D157" s="222" t="s">
        <v>187</v>
      </c>
      <c r="E157" s="233" t="s">
        <v>21</v>
      </c>
      <c r="F157" s="234" t="s">
        <v>1280</v>
      </c>
      <c r="G157" s="232"/>
      <c r="H157" s="235">
        <v>931.867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187</v>
      </c>
      <c r="AU157" s="241" t="s">
        <v>85</v>
      </c>
      <c r="AV157" s="13" t="s">
        <v>85</v>
      </c>
      <c r="AW157" s="13" t="s">
        <v>39</v>
      </c>
      <c r="AX157" s="13" t="s">
        <v>76</v>
      </c>
      <c r="AY157" s="241" t="s">
        <v>160</v>
      </c>
    </row>
    <row r="158" spans="2:51" s="12" customFormat="1" ht="13.5">
      <c r="B158" s="220"/>
      <c r="C158" s="221"/>
      <c r="D158" s="222" t="s">
        <v>187</v>
      </c>
      <c r="E158" s="223" t="s">
        <v>21</v>
      </c>
      <c r="F158" s="224" t="s">
        <v>1254</v>
      </c>
      <c r="G158" s="221"/>
      <c r="H158" s="223" t="s">
        <v>21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187</v>
      </c>
      <c r="AU158" s="230" t="s">
        <v>85</v>
      </c>
      <c r="AV158" s="12" t="s">
        <v>83</v>
      </c>
      <c r="AW158" s="12" t="s">
        <v>39</v>
      </c>
      <c r="AX158" s="12" t="s">
        <v>76</v>
      </c>
      <c r="AY158" s="230" t="s">
        <v>160</v>
      </c>
    </row>
    <row r="159" spans="2:51" s="13" customFormat="1" ht="13.5">
      <c r="B159" s="231"/>
      <c r="C159" s="232"/>
      <c r="D159" s="222" t="s">
        <v>187</v>
      </c>
      <c r="E159" s="233" t="s">
        <v>21</v>
      </c>
      <c r="F159" s="234" t="s">
        <v>1281</v>
      </c>
      <c r="G159" s="232"/>
      <c r="H159" s="235">
        <v>1208.79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187</v>
      </c>
      <c r="AU159" s="241" t="s">
        <v>85</v>
      </c>
      <c r="AV159" s="13" t="s">
        <v>85</v>
      </c>
      <c r="AW159" s="13" t="s">
        <v>39</v>
      </c>
      <c r="AX159" s="13" t="s">
        <v>76</v>
      </c>
      <c r="AY159" s="241" t="s">
        <v>160</v>
      </c>
    </row>
    <row r="160" spans="2:51" s="12" customFormat="1" ht="13.5">
      <c r="B160" s="220"/>
      <c r="C160" s="221"/>
      <c r="D160" s="222" t="s">
        <v>187</v>
      </c>
      <c r="E160" s="223" t="s">
        <v>21</v>
      </c>
      <c r="F160" s="224" t="s">
        <v>1282</v>
      </c>
      <c r="G160" s="221"/>
      <c r="H160" s="223" t="s">
        <v>21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187</v>
      </c>
      <c r="AU160" s="230" t="s">
        <v>85</v>
      </c>
      <c r="AV160" s="12" t="s">
        <v>83</v>
      </c>
      <c r="AW160" s="12" t="s">
        <v>39</v>
      </c>
      <c r="AX160" s="12" t="s">
        <v>76</v>
      </c>
      <c r="AY160" s="230" t="s">
        <v>160</v>
      </c>
    </row>
    <row r="161" spans="2:51" s="13" customFormat="1" ht="13.5">
      <c r="B161" s="231"/>
      <c r="C161" s="232"/>
      <c r="D161" s="222" t="s">
        <v>187</v>
      </c>
      <c r="E161" s="233" t="s">
        <v>21</v>
      </c>
      <c r="F161" s="234" t="s">
        <v>1283</v>
      </c>
      <c r="G161" s="232"/>
      <c r="H161" s="235">
        <v>6.912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187</v>
      </c>
      <c r="AU161" s="241" t="s">
        <v>85</v>
      </c>
      <c r="AV161" s="13" t="s">
        <v>85</v>
      </c>
      <c r="AW161" s="13" t="s">
        <v>39</v>
      </c>
      <c r="AX161" s="13" t="s">
        <v>76</v>
      </c>
      <c r="AY161" s="241" t="s">
        <v>160</v>
      </c>
    </row>
    <row r="162" spans="2:51" s="14" customFormat="1" ht="13.5">
      <c r="B162" s="242"/>
      <c r="C162" s="243"/>
      <c r="D162" s="222" t="s">
        <v>187</v>
      </c>
      <c r="E162" s="244" t="s">
        <v>21</v>
      </c>
      <c r="F162" s="245" t="s">
        <v>195</v>
      </c>
      <c r="G162" s="243"/>
      <c r="H162" s="246">
        <v>2147.569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187</v>
      </c>
      <c r="AU162" s="252" t="s">
        <v>85</v>
      </c>
      <c r="AV162" s="14" t="s">
        <v>168</v>
      </c>
      <c r="AW162" s="14" t="s">
        <v>39</v>
      </c>
      <c r="AX162" s="14" t="s">
        <v>83</v>
      </c>
      <c r="AY162" s="252" t="s">
        <v>160</v>
      </c>
    </row>
    <row r="163" spans="2:65" s="1" customFormat="1" ht="25.5" customHeight="1">
      <c r="B163" s="42"/>
      <c r="C163" s="204" t="s">
        <v>267</v>
      </c>
      <c r="D163" s="204" t="s">
        <v>163</v>
      </c>
      <c r="E163" s="205" t="s">
        <v>428</v>
      </c>
      <c r="F163" s="206" t="s">
        <v>429</v>
      </c>
      <c r="G163" s="207" t="s">
        <v>270</v>
      </c>
      <c r="H163" s="208">
        <v>2.24</v>
      </c>
      <c r="I163" s="209"/>
      <c r="J163" s="210">
        <f>ROUND(I163*H163,2)</f>
        <v>0</v>
      </c>
      <c r="K163" s="206" t="s">
        <v>185</v>
      </c>
      <c r="L163" s="62"/>
      <c r="M163" s="211" t="s">
        <v>21</v>
      </c>
      <c r="N163" s="217" t="s">
        <v>47</v>
      </c>
      <c r="O163" s="43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AR163" s="25" t="s">
        <v>168</v>
      </c>
      <c r="AT163" s="25" t="s">
        <v>163</v>
      </c>
      <c r="AU163" s="25" t="s">
        <v>85</v>
      </c>
      <c r="AY163" s="25" t="s">
        <v>160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25" t="s">
        <v>83</v>
      </c>
      <c r="BK163" s="216">
        <f>ROUND(I163*H163,2)</f>
        <v>0</v>
      </c>
      <c r="BL163" s="25" t="s">
        <v>168</v>
      </c>
      <c r="BM163" s="25" t="s">
        <v>1284</v>
      </c>
    </row>
    <row r="164" spans="2:51" s="12" customFormat="1" ht="13.5">
      <c r="B164" s="220"/>
      <c r="C164" s="221"/>
      <c r="D164" s="222" t="s">
        <v>187</v>
      </c>
      <c r="E164" s="223" t="s">
        <v>21</v>
      </c>
      <c r="F164" s="224" t="s">
        <v>1285</v>
      </c>
      <c r="G164" s="221"/>
      <c r="H164" s="223" t="s">
        <v>21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187</v>
      </c>
      <c r="AU164" s="230" t="s">
        <v>85</v>
      </c>
      <c r="AV164" s="12" t="s">
        <v>83</v>
      </c>
      <c r="AW164" s="12" t="s">
        <v>39</v>
      </c>
      <c r="AX164" s="12" t="s">
        <v>76</v>
      </c>
      <c r="AY164" s="230" t="s">
        <v>160</v>
      </c>
    </row>
    <row r="165" spans="2:51" s="13" customFormat="1" ht="13.5">
      <c r="B165" s="231"/>
      <c r="C165" s="232"/>
      <c r="D165" s="222" t="s">
        <v>187</v>
      </c>
      <c r="E165" s="233" t="s">
        <v>21</v>
      </c>
      <c r="F165" s="234" t="s">
        <v>1268</v>
      </c>
      <c r="G165" s="232"/>
      <c r="H165" s="235">
        <v>3.84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187</v>
      </c>
      <c r="AU165" s="241" t="s">
        <v>85</v>
      </c>
      <c r="AV165" s="13" t="s">
        <v>85</v>
      </c>
      <c r="AW165" s="13" t="s">
        <v>39</v>
      </c>
      <c r="AX165" s="13" t="s">
        <v>76</v>
      </c>
      <c r="AY165" s="241" t="s">
        <v>160</v>
      </c>
    </row>
    <row r="166" spans="2:51" s="12" customFormat="1" ht="13.5">
      <c r="B166" s="220"/>
      <c r="C166" s="221"/>
      <c r="D166" s="222" t="s">
        <v>187</v>
      </c>
      <c r="E166" s="223" t="s">
        <v>21</v>
      </c>
      <c r="F166" s="224" t="s">
        <v>1286</v>
      </c>
      <c r="G166" s="221"/>
      <c r="H166" s="223" t="s">
        <v>21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187</v>
      </c>
      <c r="AU166" s="230" t="s">
        <v>85</v>
      </c>
      <c r="AV166" s="12" t="s">
        <v>83</v>
      </c>
      <c r="AW166" s="12" t="s">
        <v>39</v>
      </c>
      <c r="AX166" s="12" t="s">
        <v>76</v>
      </c>
      <c r="AY166" s="230" t="s">
        <v>160</v>
      </c>
    </row>
    <row r="167" spans="2:51" s="13" customFormat="1" ht="13.5">
      <c r="B167" s="231"/>
      <c r="C167" s="232"/>
      <c r="D167" s="222" t="s">
        <v>187</v>
      </c>
      <c r="E167" s="233" t="s">
        <v>21</v>
      </c>
      <c r="F167" s="234" t="s">
        <v>1287</v>
      </c>
      <c r="G167" s="232"/>
      <c r="H167" s="235">
        <v>-1.6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187</v>
      </c>
      <c r="AU167" s="241" t="s">
        <v>85</v>
      </c>
      <c r="AV167" s="13" t="s">
        <v>85</v>
      </c>
      <c r="AW167" s="13" t="s">
        <v>39</v>
      </c>
      <c r="AX167" s="13" t="s">
        <v>76</v>
      </c>
      <c r="AY167" s="241" t="s">
        <v>160</v>
      </c>
    </row>
    <row r="168" spans="2:51" s="14" customFormat="1" ht="13.5">
      <c r="B168" s="242"/>
      <c r="C168" s="243"/>
      <c r="D168" s="222" t="s">
        <v>187</v>
      </c>
      <c r="E168" s="244" t="s">
        <v>21</v>
      </c>
      <c r="F168" s="245" t="s">
        <v>195</v>
      </c>
      <c r="G168" s="243"/>
      <c r="H168" s="246">
        <v>2.24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187</v>
      </c>
      <c r="AU168" s="252" t="s">
        <v>85</v>
      </c>
      <c r="AV168" s="14" t="s">
        <v>168</v>
      </c>
      <c r="AW168" s="14" t="s">
        <v>39</v>
      </c>
      <c r="AX168" s="14" t="s">
        <v>83</v>
      </c>
      <c r="AY168" s="252" t="s">
        <v>160</v>
      </c>
    </row>
    <row r="169" spans="2:65" s="1" customFormat="1" ht="16.5" customHeight="1">
      <c r="B169" s="42"/>
      <c r="C169" s="266" t="s">
        <v>274</v>
      </c>
      <c r="D169" s="266" t="s">
        <v>453</v>
      </c>
      <c r="E169" s="267" t="s">
        <v>454</v>
      </c>
      <c r="F169" s="268" t="s">
        <v>455</v>
      </c>
      <c r="G169" s="269" t="s">
        <v>423</v>
      </c>
      <c r="H169" s="270">
        <v>4.48</v>
      </c>
      <c r="I169" s="271"/>
      <c r="J169" s="272">
        <f>ROUND(I169*H169,2)</f>
        <v>0</v>
      </c>
      <c r="K169" s="268" t="s">
        <v>185</v>
      </c>
      <c r="L169" s="273"/>
      <c r="M169" s="274" t="s">
        <v>21</v>
      </c>
      <c r="N169" s="275" t="s">
        <v>47</v>
      </c>
      <c r="O169" s="43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5" t="s">
        <v>456</v>
      </c>
      <c r="AT169" s="25" t="s">
        <v>453</v>
      </c>
      <c r="AU169" s="25" t="s">
        <v>85</v>
      </c>
      <c r="AY169" s="25" t="s">
        <v>160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25" t="s">
        <v>83</v>
      </c>
      <c r="BK169" s="216">
        <f>ROUND(I169*H169,2)</f>
        <v>0</v>
      </c>
      <c r="BL169" s="25" t="s">
        <v>456</v>
      </c>
      <c r="BM169" s="25" t="s">
        <v>1288</v>
      </c>
    </row>
    <row r="170" spans="2:51" s="12" customFormat="1" ht="13.5">
      <c r="B170" s="220"/>
      <c r="C170" s="221"/>
      <c r="D170" s="222" t="s">
        <v>187</v>
      </c>
      <c r="E170" s="223" t="s">
        <v>21</v>
      </c>
      <c r="F170" s="224" t="s">
        <v>458</v>
      </c>
      <c r="G170" s="221"/>
      <c r="H170" s="223" t="s">
        <v>21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187</v>
      </c>
      <c r="AU170" s="230" t="s">
        <v>85</v>
      </c>
      <c r="AV170" s="12" t="s">
        <v>83</v>
      </c>
      <c r="AW170" s="12" t="s">
        <v>39</v>
      </c>
      <c r="AX170" s="12" t="s">
        <v>76</v>
      </c>
      <c r="AY170" s="230" t="s">
        <v>160</v>
      </c>
    </row>
    <row r="171" spans="2:51" s="13" customFormat="1" ht="13.5">
      <c r="B171" s="231"/>
      <c r="C171" s="232"/>
      <c r="D171" s="222" t="s">
        <v>187</v>
      </c>
      <c r="E171" s="233" t="s">
        <v>21</v>
      </c>
      <c r="F171" s="234" t="s">
        <v>1289</v>
      </c>
      <c r="G171" s="232"/>
      <c r="H171" s="235">
        <v>4.48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187</v>
      </c>
      <c r="AU171" s="241" t="s">
        <v>85</v>
      </c>
      <c r="AV171" s="13" t="s">
        <v>85</v>
      </c>
      <c r="AW171" s="13" t="s">
        <v>39</v>
      </c>
      <c r="AX171" s="13" t="s">
        <v>76</v>
      </c>
      <c r="AY171" s="241" t="s">
        <v>160</v>
      </c>
    </row>
    <row r="172" spans="2:51" s="14" customFormat="1" ht="13.5">
      <c r="B172" s="242"/>
      <c r="C172" s="243"/>
      <c r="D172" s="222" t="s">
        <v>187</v>
      </c>
      <c r="E172" s="244" t="s">
        <v>21</v>
      </c>
      <c r="F172" s="245" t="s">
        <v>195</v>
      </c>
      <c r="G172" s="243"/>
      <c r="H172" s="246">
        <v>4.48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187</v>
      </c>
      <c r="AU172" s="252" t="s">
        <v>85</v>
      </c>
      <c r="AV172" s="14" t="s">
        <v>168</v>
      </c>
      <c r="AW172" s="14" t="s">
        <v>39</v>
      </c>
      <c r="AX172" s="14" t="s">
        <v>83</v>
      </c>
      <c r="AY172" s="252" t="s">
        <v>160</v>
      </c>
    </row>
    <row r="173" spans="2:65" s="1" customFormat="1" ht="38.25" customHeight="1">
      <c r="B173" s="42"/>
      <c r="C173" s="204" t="s">
        <v>10</v>
      </c>
      <c r="D173" s="204" t="s">
        <v>163</v>
      </c>
      <c r="E173" s="205" t="s">
        <v>461</v>
      </c>
      <c r="F173" s="206" t="s">
        <v>462</v>
      </c>
      <c r="G173" s="207" t="s">
        <v>270</v>
      </c>
      <c r="H173" s="208">
        <v>1.28</v>
      </c>
      <c r="I173" s="209"/>
      <c r="J173" s="210">
        <f>ROUND(I173*H173,2)</f>
        <v>0</v>
      </c>
      <c r="K173" s="206" t="s">
        <v>185</v>
      </c>
      <c r="L173" s="62"/>
      <c r="M173" s="211" t="s">
        <v>21</v>
      </c>
      <c r="N173" s="217" t="s">
        <v>47</v>
      </c>
      <c r="O173" s="43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25" t="s">
        <v>168</v>
      </c>
      <c r="AT173" s="25" t="s">
        <v>163</v>
      </c>
      <c r="AU173" s="25" t="s">
        <v>85</v>
      </c>
      <c r="AY173" s="25" t="s">
        <v>160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25" t="s">
        <v>83</v>
      </c>
      <c r="BK173" s="216">
        <f>ROUND(I173*H173,2)</f>
        <v>0</v>
      </c>
      <c r="BL173" s="25" t="s">
        <v>168</v>
      </c>
      <c r="BM173" s="25" t="s">
        <v>1290</v>
      </c>
    </row>
    <row r="174" spans="2:51" s="12" customFormat="1" ht="13.5">
      <c r="B174" s="220"/>
      <c r="C174" s="221"/>
      <c r="D174" s="222" t="s">
        <v>187</v>
      </c>
      <c r="E174" s="223" t="s">
        <v>21</v>
      </c>
      <c r="F174" s="224" t="s">
        <v>464</v>
      </c>
      <c r="G174" s="221"/>
      <c r="H174" s="223" t="s">
        <v>21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187</v>
      </c>
      <c r="AU174" s="230" t="s">
        <v>85</v>
      </c>
      <c r="AV174" s="12" t="s">
        <v>83</v>
      </c>
      <c r="AW174" s="12" t="s">
        <v>39</v>
      </c>
      <c r="AX174" s="12" t="s">
        <v>76</v>
      </c>
      <c r="AY174" s="230" t="s">
        <v>160</v>
      </c>
    </row>
    <row r="175" spans="2:51" s="12" customFormat="1" ht="13.5">
      <c r="B175" s="220"/>
      <c r="C175" s="221"/>
      <c r="D175" s="222" t="s">
        <v>187</v>
      </c>
      <c r="E175" s="223" t="s">
        <v>21</v>
      </c>
      <c r="F175" s="224" t="s">
        <v>1291</v>
      </c>
      <c r="G175" s="221"/>
      <c r="H175" s="223" t="s">
        <v>21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187</v>
      </c>
      <c r="AU175" s="230" t="s">
        <v>85</v>
      </c>
      <c r="AV175" s="12" t="s">
        <v>83</v>
      </c>
      <c r="AW175" s="12" t="s">
        <v>39</v>
      </c>
      <c r="AX175" s="12" t="s">
        <v>76</v>
      </c>
      <c r="AY175" s="230" t="s">
        <v>160</v>
      </c>
    </row>
    <row r="176" spans="2:51" s="13" customFormat="1" ht="13.5">
      <c r="B176" s="231"/>
      <c r="C176" s="232"/>
      <c r="D176" s="222" t="s">
        <v>187</v>
      </c>
      <c r="E176" s="233" t="s">
        <v>21</v>
      </c>
      <c r="F176" s="234" t="s">
        <v>1292</v>
      </c>
      <c r="G176" s="232"/>
      <c r="H176" s="235">
        <v>1.28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187</v>
      </c>
      <c r="AU176" s="241" t="s">
        <v>85</v>
      </c>
      <c r="AV176" s="13" t="s">
        <v>85</v>
      </c>
      <c r="AW176" s="13" t="s">
        <v>39</v>
      </c>
      <c r="AX176" s="13" t="s">
        <v>76</v>
      </c>
      <c r="AY176" s="241" t="s">
        <v>160</v>
      </c>
    </row>
    <row r="177" spans="2:51" s="14" customFormat="1" ht="13.5">
      <c r="B177" s="242"/>
      <c r="C177" s="243"/>
      <c r="D177" s="222" t="s">
        <v>187</v>
      </c>
      <c r="E177" s="244" t="s">
        <v>21</v>
      </c>
      <c r="F177" s="245" t="s">
        <v>195</v>
      </c>
      <c r="G177" s="243"/>
      <c r="H177" s="246">
        <v>1.28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187</v>
      </c>
      <c r="AU177" s="252" t="s">
        <v>85</v>
      </c>
      <c r="AV177" s="14" t="s">
        <v>168</v>
      </c>
      <c r="AW177" s="14" t="s">
        <v>39</v>
      </c>
      <c r="AX177" s="14" t="s">
        <v>83</v>
      </c>
      <c r="AY177" s="252" t="s">
        <v>160</v>
      </c>
    </row>
    <row r="178" spans="2:65" s="1" customFormat="1" ht="16.5" customHeight="1">
      <c r="B178" s="42"/>
      <c r="C178" s="266" t="s">
        <v>302</v>
      </c>
      <c r="D178" s="266" t="s">
        <v>453</v>
      </c>
      <c r="E178" s="267" t="s">
        <v>485</v>
      </c>
      <c r="F178" s="268" t="s">
        <v>486</v>
      </c>
      <c r="G178" s="269" t="s">
        <v>423</v>
      </c>
      <c r="H178" s="270">
        <v>2.34</v>
      </c>
      <c r="I178" s="271"/>
      <c r="J178" s="272">
        <f>ROUND(I178*H178,2)</f>
        <v>0</v>
      </c>
      <c r="K178" s="268" t="s">
        <v>185</v>
      </c>
      <c r="L178" s="273"/>
      <c r="M178" s="274" t="s">
        <v>21</v>
      </c>
      <c r="N178" s="275" t="s">
        <v>47</v>
      </c>
      <c r="O178" s="43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5" t="s">
        <v>456</v>
      </c>
      <c r="AT178" s="25" t="s">
        <v>453</v>
      </c>
      <c r="AU178" s="25" t="s">
        <v>85</v>
      </c>
      <c r="AY178" s="25" t="s">
        <v>160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25" t="s">
        <v>83</v>
      </c>
      <c r="BK178" s="216">
        <f>ROUND(I178*H178,2)</f>
        <v>0</v>
      </c>
      <c r="BL178" s="25" t="s">
        <v>456</v>
      </c>
      <c r="BM178" s="25" t="s">
        <v>1293</v>
      </c>
    </row>
    <row r="179" spans="2:51" s="12" customFormat="1" ht="13.5">
      <c r="B179" s="220"/>
      <c r="C179" s="221"/>
      <c r="D179" s="222" t="s">
        <v>187</v>
      </c>
      <c r="E179" s="223" t="s">
        <v>21</v>
      </c>
      <c r="F179" s="224" t="s">
        <v>488</v>
      </c>
      <c r="G179" s="221"/>
      <c r="H179" s="223" t="s">
        <v>21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187</v>
      </c>
      <c r="AU179" s="230" t="s">
        <v>85</v>
      </c>
      <c r="AV179" s="12" t="s">
        <v>83</v>
      </c>
      <c r="AW179" s="12" t="s">
        <v>39</v>
      </c>
      <c r="AX179" s="12" t="s">
        <v>76</v>
      </c>
      <c r="AY179" s="230" t="s">
        <v>160</v>
      </c>
    </row>
    <row r="180" spans="2:51" s="13" customFormat="1" ht="13.5">
      <c r="B180" s="231"/>
      <c r="C180" s="232"/>
      <c r="D180" s="222" t="s">
        <v>187</v>
      </c>
      <c r="E180" s="233" t="s">
        <v>21</v>
      </c>
      <c r="F180" s="234" t="s">
        <v>1294</v>
      </c>
      <c r="G180" s="232"/>
      <c r="H180" s="235">
        <v>2.34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187</v>
      </c>
      <c r="AU180" s="241" t="s">
        <v>85</v>
      </c>
      <c r="AV180" s="13" t="s">
        <v>85</v>
      </c>
      <c r="AW180" s="13" t="s">
        <v>39</v>
      </c>
      <c r="AX180" s="13" t="s">
        <v>76</v>
      </c>
      <c r="AY180" s="241" t="s">
        <v>160</v>
      </c>
    </row>
    <row r="181" spans="2:51" s="14" customFormat="1" ht="13.5">
      <c r="B181" s="242"/>
      <c r="C181" s="243"/>
      <c r="D181" s="222" t="s">
        <v>187</v>
      </c>
      <c r="E181" s="244" t="s">
        <v>21</v>
      </c>
      <c r="F181" s="245" t="s">
        <v>195</v>
      </c>
      <c r="G181" s="243"/>
      <c r="H181" s="246">
        <v>2.34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187</v>
      </c>
      <c r="AU181" s="252" t="s">
        <v>85</v>
      </c>
      <c r="AV181" s="14" t="s">
        <v>168</v>
      </c>
      <c r="AW181" s="14" t="s">
        <v>39</v>
      </c>
      <c r="AX181" s="14" t="s">
        <v>83</v>
      </c>
      <c r="AY181" s="252" t="s">
        <v>160</v>
      </c>
    </row>
    <row r="182" spans="2:65" s="1" customFormat="1" ht="25.5" customHeight="1">
      <c r="B182" s="42"/>
      <c r="C182" s="204" t="s">
        <v>311</v>
      </c>
      <c r="D182" s="204" t="s">
        <v>163</v>
      </c>
      <c r="E182" s="205" t="s">
        <v>1295</v>
      </c>
      <c r="F182" s="206" t="s">
        <v>1296</v>
      </c>
      <c r="G182" s="207" t="s">
        <v>184</v>
      </c>
      <c r="H182" s="208">
        <v>1444.3</v>
      </c>
      <c r="I182" s="209"/>
      <c r="J182" s="210">
        <f>ROUND(I182*H182,2)</f>
        <v>0</v>
      </c>
      <c r="K182" s="206" t="s">
        <v>185</v>
      </c>
      <c r="L182" s="62"/>
      <c r="M182" s="211" t="s">
        <v>21</v>
      </c>
      <c r="N182" s="217" t="s">
        <v>47</v>
      </c>
      <c r="O182" s="43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25" t="s">
        <v>168</v>
      </c>
      <c r="AT182" s="25" t="s">
        <v>163</v>
      </c>
      <c r="AU182" s="25" t="s">
        <v>85</v>
      </c>
      <c r="AY182" s="25" t="s">
        <v>160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25" t="s">
        <v>83</v>
      </c>
      <c r="BK182" s="216">
        <f>ROUND(I182*H182,2)</f>
        <v>0</v>
      </c>
      <c r="BL182" s="25" t="s">
        <v>168</v>
      </c>
      <c r="BM182" s="25" t="s">
        <v>1297</v>
      </c>
    </row>
    <row r="183" spans="2:51" s="12" customFormat="1" ht="13.5">
      <c r="B183" s="220"/>
      <c r="C183" s="221"/>
      <c r="D183" s="222" t="s">
        <v>187</v>
      </c>
      <c r="E183" s="223" t="s">
        <v>21</v>
      </c>
      <c r="F183" s="224" t="s">
        <v>1298</v>
      </c>
      <c r="G183" s="221"/>
      <c r="H183" s="223" t="s">
        <v>21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187</v>
      </c>
      <c r="AU183" s="230" t="s">
        <v>85</v>
      </c>
      <c r="AV183" s="12" t="s">
        <v>83</v>
      </c>
      <c r="AW183" s="12" t="s">
        <v>39</v>
      </c>
      <c r="AX183" s="12" t="s">
        <v>76</v>
      </c>
      <c r="AY183" s="230" t="s">
        <v>160</v>
      </c>
    </row>
    <row r="184" spans="2:51" s="13" customFormat="1" ht="13.5">
      <c r="B184" s="231"/>
      <c r="C184" s="232"/>
      <c r="D184" s="222" t="s">
        <v>187</v>
      </c>
      <c r="E184" s="233" t="s">
        <v>21</v>
      </c>
      <c r="F184" s="234" t="s">
        <v>1299</v>
      </c>
      <c r="G184" s="232"/>
      <c r="H184" s="235">
        <v>1444.3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187</v>
      </c>
      <c r="AU184" s="241" t="s">
        <v>85</v>
      </c>
      <c r="AV184" s="13" t="s">
        <v>85</v>
      </c>
      <c r="AW184" s="13" t="s">
        <v>39</v>
      </c>
      <c r="AX184" s="13" t="s">
        <v>76</v>
      </c>
      <c r="AY184" s="241" t="s">
        <v>160</v>
      </c>
    </row>
    <row r="185" spans="2:51" s="14" customFormat="1" ht="13.5">
      <c r="B185" s="242"/>
      <c r="C185" s="243"/>
      <c r="D185" s="222" t="s">
        <v>187</v>
      </c>
      <c r="E185" s="244" t="s">
        <v>21</v>
      </c>
      <c r="F185" s="245" t="s">
        <v>195</v>
      </c>
      <c r="G185" s="243"/>
      <c r="H185" s="246">
        <v>1444.3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187</v>
      </c>
      <c r="AU185" s="252" t="s">
        <v>85</v>
      </c>
      <c r="AV185" s="14" t="s">
        <v>168</v>
      </c>
      <c r="AW185" s="14" t="s">
        <v>39</v>
      </c>
      <c r="AX185" s="14" t="s">
        <v>83</v>
      </c>
      <c r="AY185" s="252" t="s">
        <v>160</v>
      </c>
    </row>
    <row r="186" spans="2:63" s="11" customFormat="1" ht="29.85" customHeight="1">
      <c r="B186" s="188"/>
      <c r="C186" s="189"/>
      <c r="D186" s="190" t="s">
        <v>75</v>
      </c>
      <c r="E186" s="202" t="s">
        <v>85</v>
      </c>
      <c r="F186" s="202" t="s">
        <v>511</v>
      </c>
      <c r="G186" s="189"/>
      <c r="H186" s="189"/>
      <c r="I186" s="192"/>
      <c r="J186" s="203">
        <f>BK186</f>
        <v>0</v>
      </c>
      <c r="K186" s="189"/>
      <c r="L186" s="194"/>
      <c r="M186" s="195"/>
      <c r="N186" s="196"/>
      <c r="O186" s="196"/>
      <c r="P186" s="197">
        <f>SUM(P187:P190)</f>
        <v>0</v>
      </c>
      <c r="Q186" s="196"/>
      <c r="R186" s="197">
        <f>SUM(R187:R190)</f>
        <v>0</v>
      </c>
      <c r="S186" s="196"/>
      <c r="T186" s="198">
        <f>SUM(T187:T190)</f>
        <v>0</v>
      </c>
      <c r="AR186" s="199" t="s">
        <v>83</v>
      </c>
      <c r="AT186" s="200" t="s">
        <v>75</v>
      </c>
      <c r="AU186" s="200" t="s">
        <v>83</v>
      </c>
      <c r="AY186" s="199" t="s">
        <v>160</v>
      </c>
      <c r="BK186" s="201">
        <f>SUM(BK187:BK190)</f>
        <v>0</v>
      </c>
    </row>
    <row r="187" spans="2:65" s="1" customFormat="1" ht="38.25" customHeight="1">
      <c r="B187" s="42"/>
      <c r="C187" s="204" t="s">
        <v>317</v>
      </c>
      <c r="D187" s="204" t="s">
        <v>163</v>
      </c>
      <c r="E187" s="205" t="s">
        <v>525</v>
      </c>
      <c r="F187" s="206" t="s">
        <v>526</v>
      </c>
      <c r="G187" s="207" t="s">
        <v>184</v>
      </c>
      <c r="H187" s="208">
        <v>3.2</v>
      </c>
      <c r="I187" s="209"/>
      <c r="J187" s="210">
        <f>ROUND(I187*H187,2)</f>
        <v>0</v>
      </c>
      <c r="K187" s="206" t="s">
        <v>185</v>
      </c>
      <c r="L187" s="62"/>
      <c r="M187" s="211" t="s">
        <v>21</v>
      </c>
      <c r="N187" s="217" t="s">
        <v>47</v>
      </c>
      <c r="O187" s="43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AR187" s="25" t="s">
        <v>168</v>
      </c>
      <c r="AT187" s="25" t="s">
        <v>163</v>
      </c>
      <c r="AU187" s="25" t="s">
        <v>85</v>
      </c>
      <c r="AY187" s="25" t="s">
        <v>160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25" t="s">
        <v>83</v>
      </c>
      <c r="BK187" s="216">
        <f>ROUND(I187*H187,2)</f>
        <v>0</v>
      </c>
      <c r="BL187" s="25" t="s">
        <v>168</v>
      </c>
      <c r="BM187" s="25" t="s">
        <v>1300</v>
      </c>
    </row>
    <row r="188" spans="2:51" s="12" customFormat="1" ht="13.5">
      <c r="B188" s="220"/>
      <c r="C188" s="221"/>
      <c r="D188" s="222" t="s">
        <v>187</v>
      </c>
      <c r="E188" s="223" t="s">
        <v>21</v>
      </c>
      <c r="F188" s="224" t="s">
        <v>1301</v>
      </c>
      <c r="G188" s="221"/>
      <c r="H188" s="223" t="s">
        <v>21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187</v>
      </c>
      <c r="AU188" s="230" t="s">
        <v>85</v>
      </c>
      <c r="AV188" s="12" t="s">
        <v>83</v>
      </c>
      <c r="AW188" s="12" t="s">
        <v>39</v>
      </c>
      <c r="AX188" s="12" t="s">
        <v>76</v>
      </c>
      <c r="AY188" s="230" t="s">
        <v>160</v>
      </c>
    </row>
    <row r="189" spans="2:51" s="13" customFormat="1" ht="13.5">
      <c r="B189" s="231"/>
      <c r="C189" s="232"/>
      <c r="D189" s="222" t="s">
        <v>187</v>
      </c>
      <c r="E189" s="233" t="s">
        <v>21</v>
      </c>
      <c r="F189" s="234" t="s">
        <v>1302</v>
      </c>
      <c r="G189" s="232"/>
      <c r="H189" s="235">
        <v>3.2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187</v>
      </c>
      <c r="AU189" s="241" t="s">
        <v>85</v>
      </c>
      <c r="AV189" s="13" t="s">
        <v>85</v>
      </c>
      <c r="AW189" s="13" t="s">
        <v>39</v>
      </c>
      <c r="AX189" s="13" t="s">
        <v>76</v>
      </c>
      <c r="AY189" s="241" t="s">
        <v>160</v>
      </c>
    </row>
    <row r="190" spans="2:51" s="14" customFormat="1" ht="13.5">
      <c r="B190" s="242"/>
      <c r="C190" s="243"/>
      <c r="D190" s="222" t="s">
        <v>187</v>
      </c>
      <c r="E190" s="244" t="s">
        <v>21</v>
      </c>
      <c r="F190" s="245" t="s">
        <v>195</v>
      </c>
      <c r="G190" s="243"/>
      <c r="H190" s="246">
        <v>3.2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187</v>
      </c>
      <c r="AU190" s="252" t="s">
        <v>85</v>
      </c>
      <c r="AV190" s="14" t="s">
        <v>168</v>
      </c>
      <c r="AW190" s="14" t="s">
        <v>39</v>
      </c>
      <c r="AX190" s="14" t="s">
        <v>83</v>
      </c>
      <c r="AY190" s="252" t="s">
        <v>160</v>
      </c>
    </row>
    <row r="191" spans="2:63" s="11" customFormat="1" ht="29.85" customHeight="1">
      <c r="B191" s="188"/>
      <c r="C191" s="189"/>
      <c r="D191" s="190" t="s">
        <v>75</v>
      </c>
      <c r="E191" s="202" t="s">
        <v>168</v>
      </c>
      <c r="F191" s="202" t="s">
        <v>566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SUM(P192:P196)</f>
        <v>0</v>
      </c>
      <c r="Q191" s="196"/>
      <c r="R191" s="197">
        <f>SUM(R192:R196)</f>
        <v>0.6050464</v>
      </c>
      <c r="S191" s="196"/>
      <c r="T191" s="198">
        <f>SUM(T192:T196)</f>
        <v>0</v>
      </c>
      <c r="AR191" s="199" t="s">
        <v>83</v>
      </c>
      <c r="AT191" s="200" t="s">
        <v>75</v>
      </c>
      <c r="AU191" s="200" t="s">
        <v>83</v>
      </c>
      <c r="AY191" s="199" t="s">
        <v>160</v>
      </c>
      <c r="BK191" s="201">
        <f>SUM(BK192:BK196)</f>
        <v>0</v>
      </c>
    </row>
    <row r="192" spans="2:65" s="1" customFormat="1" ht="25.5" customHeight="1">
      <c r="B192" s="42"/>
      <c r="C192" s="204" t="s">
        <v>338</v>
      </c>
      <c r="D192" s="204" t="s">
        <v>163</v>
      </c>
      <c r="E192" s="205" t="s">
        <v>927</v>
      </c>
      <c r="F192" s="206" t="s">
        <v>928</v>
      </c>
      <c r="G192" s="207" t="s">
        <v>270</v>
      </c>
      <c r="H192" s="208">
        <v>0.32</v>
      </c>
      <c r="I192" s="209"/>
      <c r="J192" s="210">
        <f>ROUND(I192*H192,2)</f>
        <v>0</v>
      </c>
      <c r="K192" s="206" t="s">
        <v>185</v>
      </c>
      <c r="L192" s="62"/>
      <c r="M192" s="211" t="s">
        <v>21</v>
      </c>
      <c r="N192" s="217" t="s">
        <v>47</v>
      </c>
      <c r="O192" s="43"/>
      <c r="P192" s="218">
        <f>O192*H192</f>
        <v>0</v>
      </c>
      <c r="Q192" s="218">
        <v>1.89077</v>
      </c>
      <c r="R192" s="218">
        <f>Q192*H192</f>
        <v>0.6050464</v>
      </c>
      <c r="S192" s="218">
        <v>0</v>
      </c>
      <c r="T192" s="219">
        <f>S192*H192</f>
        <v>0</v>
      </c>
      <c r="AR192" s="25" t="s">
        <v>168</v>
      </c>
      <c r="AT192" s="25" t="s">
        <v>163</v>
      </c>
      <c r="AU192" s="25" t="s">
        <v>85</v>
      </c>
      <c r="AY192" s="25" t="s">
        <v>160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25" t="s">
        <v>83</v>
      </c>
      <c r="BK192" s="216">
        <f>ROUND(I192*H192,2)</f>
        <v>0</v>
      </c>
      <c r="BL192" s="25" t="s">
        <v>168</v>
      </c>
      <c r="BM192" s="25" t="s">
        <v>1303</v>
      </c>
    </row>
    <row r="193" spans="2:51" s="12" customFormat="1" ht="13.5">
      <c r="B193" s="220"/>
      <c r="C193" s="221"/>
      <c r="D193" s="222" t="s">
        <v>187</v>
      </c>
      <c r="E193" s="223" t="s">
        <v>21</v>
      </c>
      <c r="F193" s="224" t="s">
        <v>1304</v>
      </c>
      <c r="G193" s="221"/>
      <c r="H193" s="223" t="s">
        <v>21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187</v>
      </c>
      <c r="AU193" s="230" t="s">
        <v>85</v>
      </c>
      <c r="AV193" s="12" t="s">
        <v>83</v>
      </c>
      <c r="AW193" s="12" t="s">
        <v>39</v>
      </c>
      <c r="AX193" s="12" t="s">
        <v>76</v>
      </c>
      <c r="AY193" s="230" t="s">
        <v>160</v>
      </c>
    </row>
    <row r="194" spans="2:51" s="12" customFormat="1" ht="13.5">
      <c r="B194" s="220"/>
      <c r="C194" s="221"/>
      <c r="D194" s="222" t="s">
        <v>187</v>
      </c>
      <c r="E194" s="223" t="s">
        <v>21</v>
      </c>
      <c r="F194" s="224" t="s">
        <v>1305</v>
      </c>
      <c r="G194" s="221"/>
      <c r="H194" s="223" t="s">
        <v>21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187</v>
      </c>
      <c r="AU194" s="230" t="s">
        <v>85</v>
      </c>
      <c r="AV194" s="12" t="s">
        <v>83</v>
      </c>
      <c r="AW194" s="12" t="s">
        <v>39</v>
      </c>
      <c r="AX194" s="12" t="s">
        <v>76</v>
      </c>
      <c r="AY194" s="230" t="s">
        <v>160</v>
      </c>
    </row>
    <row r="195" spans="2:51" s="13" customFormat="1" ht="13.5">
      <c r="B195" s="231"/>
      <c r="C195" s="232"/>
      <c r="D195" s="222" t="s">
        <v>187</v>
      </c>
      <c r="E195" s="233" t="s">
        <v>21</v>
      </c>
      <c r="F195" s="234" t="s">
        <v>1306</v>
      </c>
      <c r="G195" s="232"/>
      <c r="H195" s="235">
        <v>0.32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187</v>
      </c>
      <c r="AU195" s="241" t="s">
        <v>85</v>
      </c>
      <c r="AV195" s="13" t="s">
        <v>85</v>
      </c>
      <c r="AW195" s="13" t="s">
        <v>39</v>
      </c>
      <c r="AX195" s="13" t="s">
        <v>76</v>
      </c>
      <c r="AY195" s="241" t="s">
        <v>160</v>
      </c>
    </row>
    <row r="196" spans="2:51" s="14" customFormat="1" ht="13.5">
      <c r="B196" s="242"/>
      <c r="C196" s="243"/>
      <c r="D196" s="222" t="s">
        <v>187</v>
      </c>
      <c r="E196" s="244" t="s">
        <v>21</v>
      </c>
      <c r="F196" s="245" t="s">
        <v>195</v>
      </c>
      <c r="G196" s="243"/>
      <c r="H196" s="246">
        <v>0.32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187</v>
      </c>
      <c r="AU196" s="252" t="s">
        <v>85</v>
      </c>
      <c r="AV196" s="14" t="s">
        <v>168</v>
      </c>
      <c r="AW196" s="14" t="s">
        <v>39</v>
      </c>
      <c r="AX196" s="14" t="s">
        <v>83</v>
      </c>
      <c r="AY196" s="252" t="s">
        <v>160</v>
      </c>
    </row>
    <row r="197" spans="2:63" s="11" customFormat="1" ht="29.85" customHeight="1">
      <c r="B197" s="188"/>
      <c r="C197" s="189"/>
      <c r="D197" s="190" t="s">
        <v>75</v>
      </c>
      <c r="E197" s="202" t="s">
        <v>216</v>
      </c>
      <c r="F197" s="202" t="s">
        <v>627</v>
      </c>
      <c r="G197" s="189"/>
      <c r="H197" s="189"/>
      <c r="I197" s="192"/>
      <c r="J197" s="203">
        <f>BK197</f>
        <v>0</v>
      </c>
      <c r="K197" s="189"/>
      <c r="L197" s="194"/>
      <c r="M197" s="195"/>
      <c r="N197" s="196"/>
      <c r="O197" s="196"/>
      <c r="P197" s="197">
        <f>SUM(P198:P239)</f>
        <v>0</v>
      </c>
      <c r="Q197" s="196"/>
      <c r="R197" s="197">
        <f>SUM(R198:R239)</f>
        <v>345.85733000000005</v>
      </c>
      <c r="S197" s="196"/>
      <c r="T197" s="198">
        <f>SUM(T198:T239)</f>
        <v>0</v>
      </c>
      <c r="AR197" s="199" t="s">
        <v>83</v>
      </c>
      <c r="AT197" s="200" t="s">
        <v>75</v>
      </c>
      <c r="AU197" s="200" t="s">
        <v>83</v>
      </c>
      <c r="AY197" s="199" t="s">
        <v>160</v>
      </c>
      <c r="BK197" s="201">
        <f>SUM(BK198:BK239)</f>
        <v>0</v>
      </c>
    </row>
    <row r="198" spans="2:65" s="1" customFormat="1" ht="25.5" customHeight="1">
      <c r="B198" s="42"/>
      <c r="C198" s="204" t="s">
        <v>344</v>
      </c>
      <c r="D198" s="204" t="s">
        <v>163</v>
      </c>
      <c r="E198" s="205" t="s">
        <v>1307</v>
      </c>
      <c r="F198" s="206" t="s">
        <v>1308</v>
      </c>
      <c r="G198" s="207" t="s">
        <v>184</v>
      </c>
      <c r="H198" s="208">
        <v>1500.3</v>
      </c>
      <c r="I198" s="209"/>
      <c r="J198" s="210">
        <f>ROUND(I198*H198,2)</f>
        <v>0</v>
      </c>
      <c r="K198" s="206" t="s">
        <v>185</v>
      </c>
      <c r="L198" s="62"/>
      <c r="M198" s="211" t="s">
        <v>21</v>
      </c>
      <c r="N198" s="217" t="s">
        <v>47</v>
      </c>
      <c r="O198" s="43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AR198" s="25" t="s">
        <v>168</v>
      </c>
      <c r="AT198" s="25" t="s">
        <v>163</v>
      </c>
      <c r="AU198" s="25" t="s">
        <v>85</v>
      </c>
      <c r="AY198" s="25" t="s">
        <v>160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25" t="s">
        <v>83</v>
      </c>
      <c r="BK198" s="216">
        <f>ROUND(I198*H198,2)</f>
        <v>0</v>
      </c>
      <c r="BL198" s="25" t="s">
        <v>168</v>
      </c>
      <c r="BM198" s="25" t="s">
        <v>1309</v>
      </c>
    </row>
    <row r="199" spans="2:51" s="12" customFormat="1" ht="13.5">
      <c r="B199" s="220"/>
      <c r="C199" s="221"/>
      <c r="D199" s="222" t="s">
        <v>187</v>
      </c>
      <c r="E199" s="223" t="s">
        <v>21</v>
      </c>
      <c r="F199" s="224" t="s">
        <v>1310</v>
      </c>
      <c r="G199" s="221"/>
      <c r="H199" s="223" t="s">
        <v>21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187</v>
      </c>
      <c r="AU199" s="230" t="s">
        <v>85</v>
      </c>
      <c r="AV199" s="12" t="s">
        <v>83</v>
      </c>
      <c r="AW199" s="12" t="s">
        <v>39</v>
      </c>
      <c r="AX199" s="12" t="s">
        <v>76</v>
      </c>
      <c r="AY199" s="230" t="s">
        <v>160</v>
      </c>
    </row>
    <row r="200" spans="2:51" s="13" customFormat="1" ht="13.5">
      <c r="B200" s="231"/>
      <c r="C200" s="232"/>
      <c r="D200" s="222" t="s">
        <v>187</v>
      </c>
      <c r="E200" s="233" t="s">
        <v>21</v>
      </c>
      <c r="F200" s="234" t="s">
        <v>1299</v>
      </c>
      <c r="G200" s="232"/>
      <c r="H200" s="235">
        <v>1444.3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187</v>
      </c>
      <c r="AU200" s="241" t="s">
        <v>85</v>
      </c>
      <c r="AV200" s="13" t="s">
        <v>85</v>
      </c>
      <c r="AW200" s="13" t="s">
        <v>39</v>
      </c>
      <c r="AX200" s="13" t="s">
        <v>76</v>
      </c>
      <c r="AY200" s="241" t="s">
        <v>160</v>
      </c>
    </row>
    <row r="201" spans="2:51" s="12" customFormat="1" ht="13.5">
      <c r="B201" s="220"/>
      <c r="C201" s="221"/>
      <c r="D201" s="222" t="s">
        <v>187</v>
      </c>
      <c r="E201" s="223" t="s">
        <v>21</v>
      </c>
      <c r="F201" s="224" t="s">
        <v>1311</v>
      </c>
      <c r="G201" s="221"/>
      <c r="H201" s="223" t="s">
        <v>21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187</v>
      </c>
      <c r="AU201" s="230" t="s">
        <v>85</v>
      </c>
      <c r="AV201" s="12" t="s">
        <v>83</v>
      </c>
      <c r="AW201" s="12" t="s">
        <v>39</v>
      </c>
      <c r="AX201" s="12" t="s">
        <v>76</v>
      </c>
      <c r="AY201" s="230" t="s">
        <v>160</v>
      </c>
    </row>
    <row r="202" spans="2:51" s="13" customFormat="1" ht="13.5">
      <c r="B202" s="231"/>
      <c r="C202" s="232"/>
      <c r="D202" s="222" t="s">
        <v>187</v>
      </c>
      <c r="E202" s="233" t="s">
        <v>21</v>
      </c>
      <c r="F202" s="234" t="s">
        <v>1312</v>
      </c>
      <c r="G202" s="232"/>
      <c r="H202" s="235">
        <v>56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187</v>
      </c>
      <c r="AU202" s="241" t="s">
        <v>85</v>
      </c>
      <c r="AV202" s="13" t="s">
        <v>85</v>
      </c>
      <c r="AW202" s="13" t="s">
        <v>39</v>
      </c>
      <c r="AX202" s="13" t="s">
        <v>76</v>
      </c>
      <c r="AY202" s="241" t="s">
        <v>160</v>
      </c>
    </row>
    <row r="203" spans="2:51" s="14" customFormat="1" ht="13.5">
      <c r="B203" s="242"/>
      <c r="C203" s="243"/>
      <c r="D203" s="222" t="s">
        <v>187</v>
      </c>
      <c r="E203" s="244" t="s">
        <v>21</v>
      </c>
      <c r="F203" s="245" t="s">
        <v>195</v>
      </c>
      <c r="G203" s="243"/>
      <c r="H203" s="246">
        <v>1500.3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187</v>
      </c>
      <c r="AU203" s="252" t="s">
        <v>85</v>
      </c>
      <c r="AV203" s="14" t="s">
        <v>168</v>
      </c>
      <c r="AW203" s="14" t="s">
        <v>39</v>
      </c>
      <c r="AX203" s="14" t="s">
        <v>83</v>
      </c>
      <c r="AY203" s="252" t="s">
        <v>160</v>
      </c>
    </row>
    <row r="204" spans="2:65" s="1" customFormat="1" ht="25.5" customHeight="1">
      <c r="B204" s="42"/>
      <c r="C204" s="204" t="s">
        <v>9</v>
      </c>
      <c r="D204" s="204" t="s">
        <v>163</v>
      </c>
      <c r="E204" s="205" t="s">
        <v>1313</v>
      </c>
      <c r="F204" s="206" t="s">
        <v>1314</v>
      </c>
      <c r="G204" s="207" t="s">
        <v>184</v>
      </c>
      <c r="H204" s="208">
        <v>1391.78</v>
      </c>
      <c r="I204" s="209"/>
      <c r="J204" s="210">
        <f>ROUND(I204*H204,2)</f>
        <v>0</v>
      </c>
      <c r="K204" s="206" t="s">
        <v>185</v>
      </c>
      <c r="L204" s="62"/>
      <c r="M204" s="211" t="s">
        <v>21</v>
      </c>
      <c r="N204" s="217" t="s">
        <v>47</v>
      </c>
      <c r="O204" s="43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AR204" s="25" t="s">
        <v>168</v>
      </c>
      <c r="AT204" s="25" t="s">
        <v>163</v>
      </c>
      <c r="AU204" s="25" t="s">
        <v>85</v>
      </c>
      <c r="AY204" s="25" t="s">
        <v>160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25" t="s">
        <v>83</v>
      </c>
      <c r="BK204" s="216">
        <f>ROUND(I204*H204,2)</f>
        <v>0</v>
      </c>
      <c r="BL204" s="25" t="s">
        <v>168</v>
      </c>
      <c r="BM204" s="25" t="s">
        <v>1315</v>
      </c>
    </row>
    <row r="205" spans="2:51" s="12" customFormat="1" ht="13.5">
      <c r="B205" s="220"/>
      <c r="C205" s="221"/>
      <c r="D205" s="222" t="s">
        <v>187</v>
      </c>
      <c r="E205" s="223" t="s">
        <v>21</v>
      </c>
      <c r="F205" s="224" t="s">
        <v>1316</v>
      </c>
      <c r="G205" s="221"/>
      <c r="H205" s="223" t="s">
        <v>21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187</v>
      </c>
      <c r="AU205" s="230" t="s">
        <v>85</v>
      </c>
      <c r="AV205" s="12" t="s">
        <v>83</v>
      </c>
      <c r="AW205" s="12" t="s">
        <v>39</v>
      </c>
      <c r="AX205" s="12" t="s">
        <v>76</v>
      </c>
      <c r="AY205" s="230" t="s">
        <v>160</v>
      </c>
    </row>
    <row r="206" spans="2:51" s="13" customFormat="1" ht="13.5">
      <c r="B206" s="231"/>
      <c r="C206" s="232"/>
      <c r="D206" s="222" t="s">
        <v>187</v>
      </c>
      <c r="E206" s="233" t="s">
        <v>21</v>
      </c>
      <c r="F206" s="234" t="s">
        <v>1317</v>
      </c>
      <c r="G206" s="232"/>
      <c r="H206" s="235">
        <v>1391.78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187</v>
      </c>
      <c r="AU206" s="241" t="s">
        <v>85</v>
      </c>
      <c r="AV206" s="13" t="s">
        <v>85</v>
      </c>
      <c r="AW206" s="13" t="s">
        <v>39</v>
      </c>
      <c r="AX206" s="13" t="s">
        <v>76</v>
      </c>
      <c r="AY206" s="241" t="s">
        <v>160</v>
      </c>
    </row>
    <row r="207" spans="2:51" s="14" customFormat="1" ht="13.5">
      <c r="B207" s="242"/>
      <c r="C207" s="243"/>
      <c r="D207" s="222" t="s">
        <v>187</v>
      </c>
      <c r="E207" s="244" t="s">
        <v>21</v>
      </c>
      <c r="F207" s="245" t="s">
        <v>195</v>
      </c>
      <c r="G207" s="243"/>
      <c r="H207" s="246">
        <v>1391.78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187</v>
      </c>
      <c r="AU207" s="252" t="s">
        <v>85</v>
      </c>
      <c r="AV207" s="14" t="s">
        <v>168</v>
      </c>
      <c r="AW207" s="14" t="s">
        <v>39</v>
      </c>
      <c r="AX207" s="14" t="s">
        <v>83</v>
      </c>
      <c r="AY207" s="252" t="s">
        <v>160</v>
      </c>
    </row>
    <row r="208" spans="2:65" s="1" customFormat="1" ht="25.5" customHeight="1">
      <c r="B208" s="42"/>
      <c r="C208" s="204" t="s">
        <v>360</v>
      </c>
      <c r="D208" s="204" t="s">
        <v>163</v>
      </c>
      <c r="E208" s="205" t="s">
        <v>1318</v>
      </c>
      <c r="F208" s="206" t="s">
        <v>1319</v>
      </c>
      <c r="G208" s="207" t="s">
        <v>184</v>
      </c>
      <c r="H208" s="208">
        <v>151</v>
      </c>
      <c r="I208" s="209"/>
      <c r="J208" s="210">
        <f>ROUND(I208*H208,2)</f>
        <v>0</v>
      </c>
      <c r="K208" s="206" t="s">
        <v>185</v>
      </c>
      <c r="L208" s="62"/>
      <c r="M208" s="211" t="s">
        <v>21</v>
      </c>
      <c r="N208" s="217" t="s">
        <v>47</v>
      </c>
      <c r="O208" s="43"/>
      <c r="P208" s="218">
        <f>O208*H208</f>
        <v>0</v>
      </c>
      <c r="Q208" s="218">
        <v>0</v>
      </c>
      <c r="R208" s="218">
        <f>Q208*H208</f>
        <v>0</v>
      </c>
      <c r="S208" s="218">
        <v>0</v>
      </c>
      <c r="T208" s="219">
        <f>S208*H208</f>
        <v>0</v>
      </c>
      <c r="AR208" s="25" t="s">
        <v>168</v>
      </c>
      <c r="AT208" s="25" t="s">
        <v>163</v>
      </c>
      <c r="AU208" s="25" t="s">
        <v>85</v>
      </c>
      <c r="AY208" s="25" t="s">
        <v>160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25" t="s">
        <v>83</v>
      </c>
      <c r="BK208" s="216">
        <f>ROUND(I208*H208,2)</f>
        <v>0</v>
      </c>
      <c r="BL208" s="25" t="s">
        <v>168</v>
      </c>
      <c r="BM208" s="25" t="s">
        <v>1320</v>
      </c>
    </row>
    <row r="209" spans="2:51" s="12" customFormat="1" ht="13.5">
      <c r="B209" s="220"/>
      <c r="C209" s="221"/>
      <c r="D209" s="222" t="s">
        <v>187</v>
      </c>
      <c r="E209" s="223" t="s">
        <v>21</v>
      </c>
      <c r="F209" s="224" t="s">
        <v>1321</v>
      </c>
      <c r="G209" s="221"/>
      <c r="H209" s="223" t="s">
        <v>21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187</v>
      </c>
      <c r="AU209" s="230" t="s">
        <v>85</v>
      </c>
      <c r="AV209" s="12" t="s">
        <v>83</v>
      </c>
      <c r="AW209" s="12" t="s">
        <v>39</v>
      </c>
      <c r="AX209" s="12" t="s">
        <v>76</v>
      </c>
      <c r="AY209" s="230" t="s">
        <v>160</v>
      </c>
    </row>
    <row r="210" spans="2:51" s="13" customFormat="1" ht="13.5">
      <c r="B210" s="231"/>
      <c r="C210" s="232"/>
      <c r="D210" s="222" t="s">
        <v>187</v>
      </c>
      <c r="E210" s="233" t="s">
        <v>21</v>
      </c>
      <c r="F210" s="234" t="s">
        <v>878</v>
      </c>
      <c r="G210" s="232"/>
      <c r="H210" s="235">
        <v>95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187</v>
      </c>
      <c r="AU210" s="241" t="s">
        <v>85</v>
      </c>
      <c r="AV210" s="13" t="s">
        <v>85</v>
      </c>
      <c r="AW210" s="13" t="s">
        <v>39</v>
      </c>
      <c r="AX210" s="13" t="s">
        <v>76</v>
      </c>
      <c r="AY210" s="241" t="s">
        <v>160</v>
      </c>
    </row>
    <row r="211" spans="2:51" s="12" customFormat="1" ht="13.5">
      <c r="B211" s="220"/>
      <c r="C211" s="221"/>
      <c r="D211" s="222" t="s">
        <v>187</v>
      </c>
      <c r="E211" s="223" t="s">
        <v>21</v>
      </c>
      <c r="F211" s="224" t="s">
        <v>1311</v>
      </c>
      <c r="G211" s="221"/>
      <c r="H211" s="223" t="s">
        <v>21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187</v>
      </c>
      <c r="AU211" s="230" t="s">
        <v>85</v>
      </c>
      <c r="AV211" s="12" t="s">
        <v>83</v>
      </c>
      <c r="AW211" s="12" t="s">
        <v>39</v>
      </c>
      <c r="AX211" s="12" t="s">
        <v>76</v>
      </c>
      <c r="AY211" s="230" t="s">
        <v>160</v>
      </c>
    </row>
    <row r="212" spans="2:51" s="13" customFormat="1" ht="13.5">
      <c r="B212" s="231"/>
      <c r="C212" s="232"/>
      <c r="D212" s="222" t="s">
        <v>187</v>
      </c>
      <c r="E212" s="233" t="s">
        <v>21</v>
      </c>
      <c r="F212" s="234" t="s">
        <v>1312</v>
      </c>
      <c r="G212" s="232"/>
      <c r="H212" s="235">
        <v>56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187</v>
      </c>
      <c r="AU212" s="241" t="s">
        <v>85</v>
      </c>
      <c r="AV212" s="13" t="s">
        <v>85</v>
      </c>
      <c r="AW212" s="13" t="s">
        <v>39</v>
      </c>
      <c r="AX212" s="13" t="s">
        <v>76</v>
      </c>
      <c r="AY212" s="241" t="s">
        <v>160</v>
      </c>
    </row>
    <row r="213" spans="2:51" s="14" customFormat="1" ht="13.5">
      <c r="B213" s="242"/>
      <c r="C213" s="243"/>
      <c r="D213" s="222" t="s">
        <v>187</v>
      </c>
      <c r="E213" s="244" t="s">
        <v>21</v>
      </c>
      <c r="F213" s="245" t="s">
        <v>195</v>
      </c>
      <c r="G213" s="243"/>
      <c r="H213" s="246">
        <v>151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187</v>
      </c>
      <c r="AU213" s="252" t="s">
        <v>85</v>
      </c>
      <c r="AV213" s="14" t="s">
        <v>168</v>
      </c>
      <c r="AW213" s="14" t="s">
        <v>39</v>
      </c>
      <c r="AX213" s="14" t="s">
        <v>83</v>
      </c>
      <c r="AY213" s="252" t="s">
        <v>160</v>
      </c>
    </row>
    <row r="214" spans="2:65" s="1" customFormat="1" ht="25.5" customHeight="1">
      <c r="B214" s="42"/>
      <c r="C214" s="204" t="s">
        <v>365</v>
      </c>
      <c r="D214" s="204" t="s">
        <v>163</v>
      </c>
      <c r="E214" s="205" t="s">
        <v>1322</v>
      </c>
      <c r="F214" s="206" t="s">
        <v>1323</v>
      </c>
      <c r="G214" s="207" t="s">
        <v>184</v>
      </c>
      <c r="H214" s="208">
        <v>151</v>
      </c>
      <c r="I214" s="209"/>
      <c r="J214" s="210">
        <f>ROUND(I214*H214,2)</f>
        <v>0</v>
      </c>
      <c r="K214" s="206" t="s">
        <v>185</v>
      </c>
      <c r="L214" s="62"/>
      <c r="M214" s="211" t="s">
        <v>21</v>
      </c>
      <c r="N214" s="217" t="s">
        <v>47</v>
      </c>
      <c r="O214" s="43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AR214" s="25" t="s">
        <v>168</v>
      </c>
      <c r="AT214" s="25" t="s">
        <v>163</v>
      </c>
      <c r="AU214" s="25" t="s">
        <v>85</v>
      </c>
      <c r="AY214" s="25" t="s">
        <v>160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5" t="s">
        <v>83</v>
      </c>
      <c r="BK214" s="216">
        <f>ROUND(I214*H214,2)</f>
        <v>0</v>
      </c>
      <c r="BL214" s="25" t="s">
        <v>168</v>
      </c>
      <c r="BM214" s="25" t="s">
        <v>1324</v>
      </c>
    </row>
    <row r="215" spans="2:51" s="12" customFormat="1" ht="13.5">
      <c r="B215" s="220"/>
      <c r="C215" s="221"/>
      <c r="D215" s="222" t="s">
        <v>187</v>
      </c>
      <c r="E215" s="223" t="s">
        <v>21</v>
      </c>
      <c r="F215" s="224" t="s">
        <v>1321</v>
      </c>
      <c r="G215" s="221"/>
      <c r="H215" s="223" t="s">
        <v>21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187</v>
      </c>
      <c r="AU215" s="230" t="s">
        <v>85</v>
      </c>
      <c r="AV215" s="12" t="s">
        <v>83</v>
      </c>
      <c r="AW215" s="12" t="s">
        <v>39</v>
      </c>
      <c r="AX215" s="12" t="s">
        <v>76</v>
      </c>
      <c r="AY215" s="230" t="s">
        <v>160</v>
      </c>
    </row>
    <row r="216" spans="2:51" s="13" customFormat="1" ht="13.5">
      <c r="B216" s="231"/>
      <c r="C216" s="232"/>
      <c r="D216" s="222" t="s">
        <v>187</v>
      </c>
      <c r="E216" s="233" t="s">
        <v>21</v>
      </c>
      <c r="F216" s="234" t="s">
        <v>878</v>
      </c>
      <c r="G216" s="232"/>
      <c r="H216" s="235">
        <v>95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187</v>
      </c>
      <c r="AU216" s="241" t="s">
        <v>85</v>
      </c>
      <c r="AV216" s="13" t="s">
        <v>85</v>
      </c>
      <c r="AW216" s="13" t="s">
        <v>39</v>
      </c>
      <c r="AX216" s="13" t="s">
        <v>76</v>
      </c>
      <c r="AY216" s="241" t="s">
        <v>160</v>
      </c>
    </row>
    <row r="217" spans="2:51" s="12" customFormat="1" ht="13.5">
      <c r="B217" s="220"/>
      <c r="C217" s="221"/>
      <c r="D217" s="222" t="s">
        <v>187</v>
      </c>
      <c r="E217" s="223" t="s">
        <v>21</v>
      </c>
      <c r="F217" s="224" t="s">
        <v>1311</v>
      </c>
      <c r="G217" s="221"/>
      <c r="H217" s="223" t="s">
        <v>21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187</v>
      </c>
      <c r="AU217" s="230" t="s">
        <v>85</v>
      </c>
      <c r="AV217" s="12" t="s">
        <v>83</v>
      </c>
      <c r="AW217" s="12" t="s">
        <v>39</v>
      </c>
      <c r="AX217" s="12" t="s">
        <v>76</v>
      </c>
      <c r="AY217" s="230" t="s">
        <v>160</v>
      </c>
    </row>
    <row r="218" spans="2:51" s="13" customFormat="1" ht="13.5">
      <c r="B218" s="231"/>
      <c r="C218" s="232"/>
      <c r="D218" s="222" t="s">
        <v>187</v>
      </c>
      <c r="E218" s="233" t="s">
        <v>21</v>
      </c>
      <c r="F218" s="234" t="s">
        <v>1312</v>
      </c>
      <c r="G218" s="232"/>
      <c r="H218" s="235">
        <v>56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187</v>
      </c>
      <c r="AU218" s="241" t="s">
        <v>85</v>
      </c>
      <c r="AV218" s="13" t="s">
        <v>85</v>
      </c>
      <c r="AW218" s="13" t="s">
        <v>39</v>
      </c>
      <c r="AX218" s="13" t="s">
        <v>76</v>
      </c>
      <c r="AY218" s="241" t="s">
        <v>160</v>
      </c>
    </row>
    <row r="219" spans="2:51" s="14" customFormat="1" ht="13.5">
      <c r="B219" s="242"/>
      <c r="C219" s="243"/>
      <c r="D219" s="222" t="s">
        <v>187</v>
      </c>
      <c r="E219" s="244" t="s">
        <v>21</v>
      </c>
      <c r="F219" s="245" t="s">
        <v>195</v>
      </c>
      <c r="G219" s="243"/>
      <c r="H219" s="246">
        <v>151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187</v>
      </c>
      <c r="AU219" s="252" t="s">
        <v>85</v>
      </c>
      <c r="AV219" s="14" t="s">
        <v>168</v>
      </c>
      <c r="AW219" s="14" t="s">
        <v>39</v>
      </c>
      <c r="AX219" s="14" t="s">
        <v>83</v>
      </c>
      <c r="AY219" s="252" t="s">
        <v>160</v>
      </c>
    </row>
    <row r="220" spans="2:65" s="1" customFormat="1" ht="38.25" customHeight="1">
      <c r="B220" s="42"/>
      <c r="C220" s="204" t="s">
        <v>370</v>
      </c>
      <c r="D220" s="204" t="s">
        <v>163</v>
      </c>
      <c r="E220" s="205" t="s">
        <v>1325</v>
      </c>
      <c r="F220" s="206" t="s">
        <v>1326</v>
      </c>
      <c r="G220" s="207" t="s">
        <v>184</v>
      </c>
      <c r="H220" s="208">
        <v>151</v>
      </c>
      <c r="I220" s="209"/>
      <c r="J220" s="210">
        <f>ROUND(I220*H220,2)</f>
        <v>0</v>
      </c>
      <c r="K220" s="206" t="s">
        <v>185</v>
      </c>
      <c r="L220" s="62"/>
      <c r="M220" s="211" t="s">
        <v>21</v>
      </c>
      <c r="N220" s="217" t="s">
        <v>47</v>
      </c>
      <c r="O220" s="43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AR220" s="25" t="s">
        <v>168</v>
      </c>
      <c r="AT220" s="25" t="s">
        <v>163</v>
      </c>
      <c r="AU220" s="25" t="s">
        <v>85</v>
      </c>
      <c r="AY220" s="25" t="s">
        <v>160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25" t="s">
        <v>83</v>
      </c>
      <c r="BK220" s="216">
        <f>ROUND(I220*H220,2)</f>
        <v>0</v>
      </c>
      <c r="BL220" s="25" t="s">
        <v>168</v>
      </c>
      <c r="BM220" s="25" t="s">
        <v>1327</v>
      </c>
    </row>
    <row r="221" spans="2:51" s="12" customFormat="1" ht="13.5">
      <c r="B221" s="220"/>
      <c r="C221" s="221"/>
      <c r="D221" s="222" t="s">
        <v>187</v>
      </c>
      <c r="E221" s="223" t="s">
        <v>21</v>
      </c>
      <c r="F221" s="224" t="s">
        <v>1321</v>
      </c>
      <c r="G221" s="221"/>
      <c r="H221" s="223" t="s">
        <v>21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187</v>
      </c>
      <c r="AU221" s="230" t="s">
        <v>85</v>
      </c>
      <c r="AV221" s="12" t="s">
        <v>83</v>
      </c>
      <c r="AW221" s="12" t="s">
        <v>39</v>
      </c>
      <c r="AX221" s="12" t="s">
        <v>76</v>
      </c>
      <c r="AY221" s="230" t="s">
        <v>160</v>
      </c>
    </row>
    <row r="222" spans="2:51" s="13" customFormat="1" ht="13.5">
      <c r="B222" s="231"/>
      <c r="C222" s="232"/>
      <c r="D222" s="222" t="s">
        <v>187</v>
      </c>
      <c r="E222" s="233" t="s">
        <v>21</v>
      </c>
      <c r="F222" s="234" t="s">
        <v>878</v>
      </c>
      <c r="G222" s="232"/>
      <c r="H222" s="235">
        <v>95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187</v>
      </c>
      <c r="AU222" s="241" t="s">
        <v>85</v>
      </c>
      <c r="AV222" s="13" t="s">
        <v>85</v>
      </c>
      <c r="AW222" s="13" t="s">
        <v>39</v>
      </c>
      <c r="AX222" s="13" t="s">
        <v>76</v>
      </c>
      <c r="AY222" s="241" t="s">
        <v>160</v>
      </c>
    </row>
    <row r="223" spans="2:51" s="12" customFormat="1" ht="13.5">
      <c r="B223" s="220"/>
      <c r="C223" s="221"/>
      <c r="D223" s="222" t="s">
        <v>187</v>
      </c>
      <c r="E223" s="223" t="s">
        <v>21</v>
      </c>
      <c r="F223" s="224" t="s">
        <v>1311</v>
      </c>
      <c r="G223" s="221"/>
      <c r="H223" s="223" t="s">
        <v>21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187</v>
      </c>
      <c r="AU223" s="230" t="s">
        <v>85</v>
      </c>
      <c r="AV223" s="12" t="s">
        <v>83</v>
      </c>
      <c r="AW223" s="12" t="s">
        <v>39</v>
      </c>
      <c r="AX223" s="12" t="s">
        <v>76</v>
      </c>
      <c r="AY223" s="230" t="s">
        <v>160</v>
      </c>
    </row>
    <row r="224" spans="2:51" s="13" customFormat="1" ht="13.5">
      <c r="B224" s="231"/>
      <c r="C224" s="232"/>
      <c r="D224" s="222" t="s">
        <v>187</v>
      </c>
      <c r="E224" s="233" t="s">
        <v>21</v>
      </c>
      <c r="F224" s="234" t="s">
        <v>1312</v>
      </c>
      <c r="G224" s="232"/>
      <c r="H224" s="235">
        <v>56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187</v>
      </c>
      <c r="AU224" s="241" t="s">
        <v>85</v>
      </c>
      <c r="AV224" s="13" t="s">
        <v>85</v>
      </c>
      <c r="AW224" s="13" t="s">
        <v>39</v>
      </c>
      <c r="AX224" s="13" t="s">
        <v>76</v>
      </c>
      <c r="AY224" s="241" t="s">
        <v>160</v>
      </c>
    </row>
    <row r="225" spans="2:51" s="14" customFormat="1" ht="13.5">
      <c r="B225" s="242"/>
      <c r="C225" s="243"/>
      <c r="D225" s="222" t="s">
        <v>187</v>
      </c>
      <c r="E225" s="244" t="s">
        <v>21</v>
      </c>
      <c r="F225" s="245" t="s">
        <v>195</v>
      </c>
      <c r="G225" s="243"/>
      <c r="H225" s="246">
        <v>151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187</v>
      </c>
      <c r="AU225" s="252" t="s">
        <v>85</v>
      </c>
      <c r="AV225" s="14" t="s">
        <v>168</v>
      </c>
      <c r="AW225" s="14" t="s">
        <v>39</v>
      </c>
      <c r="AX225" s="14" t="s">
        <v>83</v>
      </c>
      <c r="AY225" s="252" t="s">
        <v>160</v>
      </c>
    </row>
    <row r="226" spans="2:65" s="1" customFormat="1" ht="25.5" customHeight="1">
      <c r="B226" s="42"/>
      <c r="C226" s="204" t="s">
        <v>384</v>
      </c>
      <c r="D226" s="204" t="s">
        <v>163</v>
      </c>
      <c r="E226" s="205" t="s">
        <v>1328</v>
      </c>
      <c r="F226" s="206" t="s">
        <v>1329</v>
      </c>
      <c r="G226" s="207" t="s">
        <v>184</v>
      </c>
      <c r="H226" s="208">
        <v>151</v>
      </c>
      <c r="I226" s="209"/>
      <c r="J226" s="210">
        <f>ROUND(I226*H226,2)</f>
        <v>0</v>
      </c>
      <c r="K226" s="206" t="s">
        <v>185</v>
      </c>
      <c r="L226" s="62"/>
      <c r="M226" s="211" t="s">
        <v>21</v>
      </c>
      <c r="N226" s="217" t="s">
        <v>47</v>
      </c>
      <c r="O226" s="43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AR226" s="25" t="s">
        <v>168</v>
      </c>
      <c r="AT226" s="25" t="s">
        <v>163</v>
      </c>
      <c r="AU226" s="25" t="s">
        <v>85</v>
      </c>
      <c r="AY226" s="25" t="s">
        <v>160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25" t="s">
        <v>83</v>
      </c>
      <c r="BK226" s="216">
        <f>ROUND(I226*H226,2)</f>
        <v>0</v>
      </c>
      <c r="BL226" s="25" t="s">
        <v>168</v>
      </c>
      <c r="BM226" s="25" t="s">
        <v>1330</v>
      </c>
    </row>
    <row r="227" spans="2:51" s="12" customFormat="1" ht="13.5">
      <c r="B227" s="220"/>
      <c r="C227" s="221"/>
      <c r="D227" s="222" t="s">
        <v>187</v>
      </c>
      <c r="E227" s="223" t="s">
        <v>21</v>
      </c>
      <c r="F227" s="224" t="s">
        <v>1321</v>
      </c>
      <c r="G227" s="221"/>
      <c r="H227" s="223" t="s">
        <v>21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187</v>
      </c>
      <c r="AU227" s="230" t="s">
        <v>85</v>
      </c>
      <c r="AV227" s="12" t="s">
        <v>83</v>
      </c>
      <c r="AW227" s="12" t="s">
        <v>39</v>
      </c>
      <c r="AX227" s="12" t="s">
        <v>76</v>
      </c>
      <c r="AY227" s="230" t="s">
        <v>160</v>
      </c>
    </row>
    <row r="228" spans="2:51" s="13" customFormat="1" ht="13.5">
      <c r="B228" s="231"/>
      <c r="C228" s="232"/>
      <c r="D228" s="222" t="s">
        <v>187</v>
      </c>
      <c r="E228" s="233" t="s">
        <v>21</v>
      </c>
      <c r="F228" s="234" t="s">
        <v>878</v>
      </c>
      <c r="G228" s="232"/>
      <c r="H228" s="235">
        <v>95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187</v>
      </c>
      <c r="AU228" s="241" t="s">
        <v>85</v>
      </c>
      <c r="AV228" s="13" t="s">
        <v>85</v>
      </c>
      <c r="AW228" s="13" t="s">
        <v>39</v>
      </c>
      <c r="AX228" s="13" t="s">
        <v>76</v>
      </c>
      <c r="AY228" s="241" t="s">
        <v>160</v>
      </c>
    </row>
    <row r="229" spans="2:51" s="12" customFormat="1" ht="13.5">
      <c r="B229" s="220"/>
      <c r="C229" s="221"/>
      <c r="D229" s="222" t="s">
        <v>187</v>
      </c>
      <c r="E229" s="223" t="s">
        <v>21</v>
      </c>
      <c r="F229" s="224" t="s">
        <v>1311</v>
      </c>
      <c r="G229" s="221"/>
      <c r="H229" s="223" t="s">
        <v>21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187</v>
      </c>
      <c r="AU229" s="230" t="s">
        <v>85</v>
      </c>
      <c r="AV229" s="12" t="s">
        <v>83</v>
      </c>
      <c r="AW229" s="12" t="s">
        <v>39</v>
      </c>
      <c r="AX229" s="12" t="s">
        <v>76</v>
      </c>
      <c r="AY229" s="230" t="s">
        <v>160</v>
      </c>
    </row>
    <row r="230" spans="2:51" s="13" customFormat="1" ht="13.5">
      <c r="B230" s="231"/>
      <c r="C230" s="232"/>
      <c r="D230" s="222" t="s">
        <v>187</v>
      </c>
      <c r="E230" s="233" t="s">
        <v>21</v>
      </c>
      <c r="F230" s="234" t="s">
        <v>1312</v>
      </c>
      <c r="G230" s="232"/>
      <c r="H230" s="235">
        <v>56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187</v>
      </c>
      <c r="AU230" s="241" t="s">
        <v>85</v>
      </c>
      <c r="AV230" s="13" t="s">
        <v>85</v>
      </c>
      <c r="AW230" s="13" t="s">
        <v>39</v>
      </c>
      <c r="AX230" s="13" t="s">
        <v>76</v>
      </c>
      <c r="AY230" s="241" t="s">
        <v>160</v>
      </c>
    </row>
    <row r="231" spans="2:51" s="14" customFormat="1" ht="13.5">
      <c r="B231" s="242"/>
      <c r="C231" s="243"/>
      <c r="D231" s="222" t="s">
        <v>187</v>
      </c>
      <c r="E231" s="244" t="s">
        <v>21</v>
      </c>
      <c r="F231" s="245" t="s">
        <v>195</v>
      </c>
      <c r="G231" s="243"/>
      <c r="H231" s="246">
        <v>151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187</v>
      </c>
      <c r="AU231" s="252" t="s">
        <v>85</v>
      </c>
      <c r="AV231" s="14" t="s">
        <v>168</v>
      </c>
      <c r="AW231" s="14" t="s">
        <v>39</v>
      </c>
      <c r="AX231" s="14" t="s">
        <v>83</v>
      </c>
      <c r="AY231" s="252" t="s">
        <v>160</v>
      </c>
    </row>
    <row r="232" spans="2:65" s="1" customFormat="1" ht="51" customHeight="1">
      <c r="B232" s="42"/>
      <c r="C232" s="204" t="s">
        <v>396</v>
      </c>
      <c r="D232" s="204" t="s">
        <v>163</v>
      </c>
      <c r="E232" s="205" t="s">
        <v>1331</v>
      </c>
      <c r="F232" s="206" t="s">
        <v>1332</v>
      </c>
      <c r="G232" s="207" t="s">
        <v>184</v>
      </c>
      <c r="H232" s="208">
        <v>1313</v>
      </c>
      <c r="I232" s="209"/>
      <c r="J232" s="210">
        <f>ROUND(I232*H232,2)</f>
        <v>0</v>
      </c>
      <c r="K232" s="206" t="s">
        <v>185</v>
      </c>
      <c r="L232" s="62"/>
      <c r="M232" s="211" t="s">
        <v>21</v>
      </c>
      <c r="N232" s="217" t="s">
        <v>47</v>
      </c>
      <c r="O232" s="43"/>
      <c r="P232" s="218">
        <f>O232*H232</f>
        <v>0</v>
      </c>
      <c r="Q232" s="218">
        <v>0.08565</v>
      </c>
      <c r="R232" s="218">
        <f>Q232*H232</f>
        <v>112.45845</v>
      </c>
      <c r="S232" s="218">
        <v>0</v>
      </c>
      <c r="T232" s="219">
        <f>S232*H232</f>
        <v>0</v>
      </c>
      <c r="AR232" s="25" t="s">
        <v>168</v>
      </c>
      <c r="AT232" s="25" t="s">
        <v>163</v>
      </c>
      <c r="AU232" s="25" t="s">
        <v>85</v>
      </c>
      <c r="AY232" s="25" t="s">
        <v>160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25" t="s">
        <v>83</v>
      </c>
      <c r="BK232" s="216">
        <f>ROUND(I232*H232,2)</f>
        <v>0</v>
      </c>
      <c r="BL232" s="25" t="s">
        <v>168</v>
      </c>
      <c r="BM232" s="25" t="s">
        <v>1333</v>
      </c>
    </row>
    <row r="233" spans="2:51" s="12" customFormat="1" ht="13.5">
      <c r="B233" s="220"/>
      <c r="C233" s="221"/>
      <c r="D233" s="222" t="s">
        <v>187</v>
      </c>
      <c r="E233" s="223" t="s">
        <v>21</v>
      </c>
      <c r="F233" s="224" t="s">
        <v>1334</v>
      </c>
      <c r="G233" s="221"/>
      <c r="H233" s="223" t="s">
        <v>21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187</v>
      </c>
      <c r="AU233" s="230" t="s">
        <v>85</v>
      </c>
      <c r="AV233" s="12" t="s">
        <v>83</v>
      </c>
      <c r="AW233" s="12" t="s">
        <v>39</v>
      </c>
      <c r="AX233" s="12" t="s">
        <v>76</v>
      </c>
      <c r="AY233" s="230" t="s">
        <v>160</v>
      </c>
    </row>
    <row r="234" spans="2:51" s="13" customFormat="1" ht="13.5">
      <c r="B234" s="231"/>
      <c r="C234" s="232"/>
      <c r="D234" s="222" t="s">
        <v>187</v>
      </c>
      <c r="E234" s="233" t="s">
        <v>21</v>
      </c>
      <c r="F234" s="234" t="s">
        <v>1335</v>
      </c>
      <c r="G234" s="232"/>
      <c r="H234" s="235">
        <v>1313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187</v>
      </c>
      <c r="AU234" s="241" t="s">
        <v>85</v>
      </c>
      <c r="AV234" s="13" t="s">
        <v>85</v>
      </c>
      <c r="AW234" s="13" t="s">
        <v>39</v>
      </c>
      <c r="AX234" s="13" t="s">
        <v>76</v>
      </c>
      <c r="AY234" s="241" t="s">
        <v>160</v>
      </c>
    </row>
    <row r="235" spans="2:51" s="14" customFormat="1" ht="13.5">
      <c r="B235" s="242"/>
      <c r="C235" s="243"/>
      <c r="D235" s="222" t="s">
        <v>187</v>
      </c>
      <c r="E235" s="244" t="s">
        <v>21</v>
      </c>
      <c r="F235" s="245" t="s">
        <v>195</v>
      </c>
      <c r="G235" s="243"/>
      <c r="H235" s="246">
        <v>1313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AT235" s="252" t="s">
        <v>187</v>
      </c>
      <c r="AU235" s="252" t="s">
        <v>85</v>
      </c>
      <c r="AV235" s="14" t="s">
        <v>168</v>
      </c>
      <c r="AW235" s="14" t="s">
        <v>39</v>
      </c>
      <c r="AX235" s="14" t="s">
        <v>83</v>
      </c>
      <c r="AY235" s="252" t="s">
        <v>160</v>
      </c>
    </row>
    <row r="236" spans="2:65" s="1" customFormat="1" ht="16.5" customHeight="1">
      <c r="B236" s="42"/>
      <c r="C236" s="266" t="s">
        <v>401</v>
      </c>
      <c r="D236" s="266" t="s">
        <v>453</v>
      </c>
      <c r="E236" s="267" t="s">
        <v>1336</v>
      </c>
      <c r="F236" s="268" t="s">
        <v>1337</v>
      </c>
      <c r="G236" s="269" t="s">
        <v>184</v>
      </c>
      <c r="H236" s="270">
        <v>1326.13</v>
      </c>
      <c r="I236" s="271"/>
      <c r="J236" s="272">
        <f>ROUND(I236*H236,2)</f>
        <v>0</v>
      </c>
      <c r="K236" s="268" t="s">
        <v>185</v>
      </c>
      <c r="L236" s="273"/>
      <c r="M236" s="274" t="s">
        <v>21</v>
      </c>
      <c r="N236" s="275" t="s">
        <v>47</v>
      </c>
      <c r="O236" s="43"/>
      <c r="P236" s="218">
        <f>O236*H236</f>
        <v>0</v>
      </c>
      <c r="Q236" s="218">
        <v>0.176</v>
      </c>
      <c r="R236" s="218">
        <f>Q236*H236</f>
        <v>233.39888000000002</v>
      </c>
      <c r="S236" s="218">
        <v>0</v>
      </c>
      <c r="T236" s="219">
        <f>S236*H236</f>
        <v>0</v>
      </c>
      <c r="AR236" s="25" t="s">
        <v>236</v>
      </c>
      <c r="AT236" s="25" t="s">
        <v>453</v>
      </c>
      <c r="AU236" s="25" t="s">
        <v>85</v>
      </c>
      <c r="AY236" s="25" t="s">
        <v>160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25" t="s">
        <v>83</v>
      </c>
      <c r="BK236" s="216">
        <f>ROUND(I236*H236,2)</f>
        <v>0</v>
      </c>
      <c r="BL236" s="25" t="s">
        <v>168</v>
      </c>
      <c r="BM236" s="25" t="s">
        <v>1338</v>
      </c>
    </row>
    <row r="237" spans="2:51" s="12" customFormat="1" ht="13.5">
      <c r="B237" s="220"/>
      <c r="C237" s="221"/>
      <c r="D237" s="222" t="s">
        <v>187</v>
      </c>
      <c r="E237" s="223" t="s">
        <v>21</v>
      </c>
      <c r="F237" s="224" t="s">
        <v>1339</v>
      </c>
      <c r="G237" s="221"/>
      <c r="H237" s="223" t="s">
        <v>21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187</v>
      </c>
      <c r="AU237" s="230" t="s">
        <v>85</v>
      </c>
      <c r="AV237" s="12" t="s">
        <v>83</v>
      </c>
      <c r="AW237" s="12" t="s">
        <v>39</v>
      </c>
      <c r="AX237" s="12" t="s">
        <v>76</v>
      </c>
      <c r="AY237" s="230" t="s">
        <v>160</v>
      </c>
    </row>
    <row r="238" spans="2:51" s="13" customFormat="1" ht="13.5">
      <c r="B238" s="231"/>
      <c r="C238" s="232"/>
      <c r="D238" s="222" t="s">
        <v>187</v>
      </c>
      <c r="E238" s="233" t="s">
        <v>21</v>
      </c>
      <c r="F238" s="234" t="s">
        <v>1340</v>
      </c>
      <c r="G238" s="232"/>
      <c r="H238" s="235">
        <v>1326.13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187</v>
      </c>
      <c r="AU238" s="241" t="s">
        <v>85</v>
      </c>
      <c r="AV238" s="13" t="s">
        <v>85</v>
      </c>
      <c r="AW238" s="13" t="s">
        <v>39</v>
      </c>
      <c r="AX238" s="13" t="s">
        <v>76</v>
      </c>
      <c r="AY238" s="241" t="s">
        <v>160</v>
      </c>
    </row>
    <row r="239" spans="2:51" s="14" customFormat="1" ht="13.5">
      <c r="B239" s="242"/>
      <c r="C239" s="243"/>
      <c r="D239" s="222" t="s">
        <v>187</v>
      </c>
      <c r="E239" s="244" t="s">
        <v>21</v>
      </c>
      <c r="F239" s="245" t="s">
        <v>195</v>
      </c>
      <c r="G239" s="243"/>
      <c r="H239" s="246">
        <v>1326.13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187</v>
      </c>
      <c r="AU239" s="252" t="s">
        <v>85</v>
      </c>
      <c r="AV239" s="14" t="s">
        <v>168</v>
      </c>
      <c r="AW239" s="14" t="s">
        <v>39</v>
      </c>
      <c r="AX239" s="14" t="s">
        <v>83</v>
      </c>
      <c r="AY239" s="252" t="s">
        <v>160</v>
      </c>
    </row>
    <row r="240" spans="2:63" s="11" customFormat="1" ht="29.85" customHeight="1">
      <c r="B240" s="188"/>
      <c r="C240" s="189"/>
      <c r="D240" s="190" t="s">
        <v>75</v>
      </c>
      <c r="E240" s="202" t="s">
        <v>236</v>
      </c>
      <c r="F240" s="202" t="s">
        <v>636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SUM(P241:P270)</f>
        <v>0</v>
      </c>
      <c r="Q240" s="196"/>
      <c r="R240" s="197">
        <f>SUM(R241:R270)</f>
        <v>3.3994066000000003</v>
      </c>
      <c r="S240" s="196"/>
      <c r="T240" s="198">
        <f>SUM(T241:T270)</f>
        <v>0</v>
      </c>
      <c r="AR240" s="199" t="s">
        <v>83</v>
      </c>
      <c r="AT240" s="200" t="s">
        <v>75</v>
      </c>
      <c r="AU240" s="200" t="s">
        <v>83</v>
      </c>
      <c r="AY240" s="199" t="s">
        <v>160</v>
      </c>
      <c r="BK240" s="201">
        <f>SUM(BK241:BK270)</f>
        <v>0</v>
      </c>
    </row>
    <row r="241" spans="2:65" s="1" customFormat="1" ht="25.5" customHeight="1">
      <c r="B241" s="42"/>
      <c r="C241" s="204" t="s">
        <v>406</v>
      </c>
      <c r="D241" s="204" t="s">
        <v>163</v>
      </c>
      <c r="E241" s="205" t="s">
        <v>1341</v>
      </c>
      <c r="F241" s="206" t="s">
        <v>1342</v>
      </c>
      <c r="G241" s="207" t="s">
        <v>244</v>
      </c>
      <c r="H241" s="208">
        <v>4</v>
      </c>
      <c r="I241" s="209"/>
      <c r="J241" s="210">
        <f>ROUND(I241*H241,2)</f>
        <v>0</v>
      </c>
      <c r="K241" s="206" t="s">
        <v>185</v>
      </c>
      <c r="L241" s="62"/>
      <c r="M241" s="211" t="s">
        <v>21</v>
      </c>
      <c r="N241" s="217" t="s">
        <v>47</v>
      </c>
      <c r="O241" s="43"/>
      <c r="P241" s="218">
        <f>O241*H241</f>
        <v>0</v>
      </c>
      <c r="Q241" s="218">
        <v>1E-05</v>
      </c>
      <c r="R241" s="218">
        <f>Q241*H241</f>
        <v>4E-05</v>
      </c>
      <c r="S241" s="218">
        <v>0</v>
      </c>
      <c r="T241" s="219">
        <f>S241*H241</f>
        <v>0</v>
      </c>
      <c r="AR241" s="25" t="s">
        <v>168</v>
      </c>
      <c r="AT241" s="25" t="s">
        <v>163</v>
      </c>
      <c r="AU241" s="25" t="s">
        <v>85</v>
      </c>
      <c r="AY241" s="25" t="s">
        <v>160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25" t="s">
        <v>83</v>
      </c>
      <c r="BK241" s="216">
        <f>ROUND(I241*H241,2)</f>
        <v>0</v>
      </c>
      <c r="BL241" s="25" t="s">
        <v>168</v>
      </c>
      <c r="BM241" s="25" t="s">
        <v>1343</v>
      </c>
    </row>
    <row r="242" spans="2:51" s="12" customFormat="1" ht="13.5">
      <c r="B242" s="220"/>
      <c r="C242" s="221"/>
      <c r="D242" s="222" t="s">
        <v>187</v>
      </c>
      <c r="E242" s="223" t="s">
        <v>21</v>
      </c>
      <c r="F242" s="224" t="s">
        <v>1344</v>
      </c>
      <c r="G242" s="221"/>
      <c r="H242" s="223" t="s">
        <v>21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187</v>
      </c>
      <c r="AU242" s="230" t="s">
        <v>85</v>
      </c>
      <c r="AV242" s="12" t="s">
        <v>83</v>
      </c>
      <c r="AW242" s="12" t="s">
        <v>39</v>
      </c>
      <c r="AX242" s="12" t="s">
        <v>76</v>
      </c>
      <c r="AY242" s="230" t="s">
        <v>160</v>
      </c>
    </row>
    <row r="243" spans="2:51" s="13" customFormat="1" ht="13.5">
      <c r="B243" s="231"/>
      <c r="C243" s="232"/>
      <c r="D243" s="222" t="s">
        <v>187</v>
      </c>
      <c r="E243" s="233" t="s">
        <v>21</v>
      </c>
      <c r="F243" s="234" t="s">
        <v>1345</v>
      </c>
      <c r="G243" s="232"/>
      <c r="H243" s="235">
        <v>4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187</v>
      </c>
      <c r="AU243" s="241" t="s">
        <v>85</v>
      </c>
      <c r="AV243" s="13" t="s">
        <v>85</v>
      </c>
      <c r="AW243" s="13" t="s">
        <v>39</v>
      </c>
      <c r="AX243" s="13" t="s">
        <v>76</v>
      </c>
      <c r="AY243" s="241" t="s">
        <v>160</v>
      </c>
    </row>
    <row r="244" spans="2:51" s="14" customFormat="1" ht="13.5">
      <c r="B244" s="242"/>
      <c r="C244" s="243"/>
      <c r="D244" s="222" t="s">
        <v>187</v>
      </c>
      <c r="E244" s="244" t="s">
        <v>21</v>
      </c>
      <c r="F244" s="245" t="s">
        <v>195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187</v>
      </c>
      <c r="AU244" s="252" t="s">
        <v>85</v>
      </c>
      <c r="AV244" s="14" t="s">
        <v>168</v>
      </c>
      <c r="AW244" s="14" t="s">
        <v>39</v>
      </c>
      <c r="AX244" s="14" t="s">
        <v>83</v>
      </c>
      <c r="AY244" s="252" t="s">
        <v>160</v>
      </c>
    </row>
    <row r="245" spans="2:65" s="1" customFormat="1" ht="16.5" customHeight="1">
      <c r="B245" s="42"/>
      <c r="C245" s="266" t="s">
        <v>412</v>
      </c>
      <c r="D245" s="266" t="s">
        <v>453</v>
      </c>
      <c r="E245" s="267" t="s">
        <v>1346</v>
      </c>
      <c r="F245" s="268" t="s">
        <v>1347</v>
      </c>
      <c r="G245" s="269" t="s">
        <v>244</v>
      </c>
      <c r="H245" s="270">
        <v>13.26</v>
      </c>
      <c r="I245" s="271"/>
      <c r="J245" s="272">
        <f>ROUND(I245*H245,2)</f>
        <v>0</v>
      </c>
      <c r="K245" s="268" t="s">
        <v>185</v>
      </c>
      <c r="L245" s="273"/>
      <c r="M245" s="274" t="s">
        <v>21</v>
      </c>
      <c r="N245" s="275" t="s">
        <v>47</v>
      </c>
      <c r="O245" s="43"/>
      <c r="P245" s="218">
        <f>O245*H245</f>
        <v>0</v>
      </c>
      <c r="Q245" s="218">
        <v>0.00241</v>
      </c>
      <c r="R245" s="218">
        <f>Q245*H245</f>
        <v>0.031956599999999995</v>
      </c>
      <c r="S245" s="218">
        <v>0</v>
      </c>
      <c r="T245" s="219">
        <f>S245*H245</f>
        <v>0</v>
      </c>
      <c r="AR245" s="25" t="s">
        <v>456</v>
      </c>
      <c r="AT245" s="25" t="s">
        <v>453</v>
      </c>
      <c r="AU245" s="25" t="s">
        <v>85</v>
      </c>
      <c r="AY245" s="25" t="s">
        <v>160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25" t="s">
        <v>83</v>
      </c>
      <c r="BK245" s="216">
        <f>ROUND(I245*H245,2)</f>
        <v>0</v>
      </c>
      <c r="BL245" s="25" t="s">
        <v>456</v>
      </c>
      <c r="BM245" s="25" t="s">
        <v>1348</v>
      </c>
    </row>
    <row r="246" spans="2:51" s="12" customFormat="1" ht="13.5">
      <c r="B246" s="220"/>
      <c r="C246" s="221"/>
      <c r="D246" s="222" t="s">
        <v>187</v>
      </c>
      <c r="E246" s="223" t="s">
        <v>21</v>
      </c>
      <c r="F246" s="224" t="s">
        <v>1349</v>
      </c>
      <c r="G246" s="221"/>
      <c r="H246" s="223" t="s">
        <v>21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187</v>
      </c>
      <c r="AU246" s="230" t="s">
        <v>85</v>
      </c>
      <c r="AV246" s="12" t="s">
        <v>83</v>
      </c>
      <c r="AW246" s="12" t="s">
        <v>39</v>
      </c>
      <c r="AX246" s="12" t="s">
        <v>76</v>
      </c>
      <c r="AY246" s="230" t="s">
        <v>160</v>
      </c>
    </row>
    <row r="247" spans="2:51" s="13" customFormat="1" ht="13.5">
      <c r="B247" s="231"/>
      <c r="C247" s="232"/>
      <c r="D247" s="222" t="s">
        <v>187</v>
      </c>
      <c r="E247" s="233" t="s">
        <v>21</v>
      </c>
      <c r="F247" s="234" t="s">
        <v>1350</v>
      </c>
      <c r="G247" s="232"/>
      <c r="H247" s="235">
        <v>13.26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187</v>
      </c>
      <c r="AU247" s="241" t="s">
        <v>85</v>
      </c>
      <c r="AV247" s="13" t="s">
        <v>85</v>
      </c>
      <c r="AW247" s="13" t="s">
        <v>39</v>
      </c>
      <c r="AX247" s="13" t="s">
        <v>76</v>
      </c>
      <c r="AY247" s="241" t="s">
        <v>160</v>
      </c>
    </row>
    <row r="248" spans="2:51" s="14" customFormat="1" ht="13.5">
      <c r="B248" s="242"/>
      <c r="C248" s="243"/>
      <c r="D248" s="222" t="s">
        <v>187</v>
      </c>
      <c r="E248" s="244" t="s">
        <v>21</v>
      </c>
      <c r="F248" s="245" t="s">
        <v>195</v>
      </c>
      <c r="G248" s="243"/>
      <c r="H248" s="246">
        <v>13.26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187</v>
      </c>
      <c r="AU248" s="252" t="s">
        <v>85</v>
      </c>
      <c r="AV248" s="14" t="s">
        <v>168</v>
      </c>
      <c r="AW248" s="14" t="s">
        <v>39</v>
      </c>
      <c r="AX248" s="14" t="s">
        <v>83</v>
      </c>
      <c r="AY248" s="252" t="s">
        <v>160</v>
      </c>
    </row>
    <row r="249" spans="2:65" s="1" customFormat="1" ht="25.5" customHeight="1">
      <c r="B249" s="42"/>
      <c r="C249" s="204" t="s">
        <v>420</v>
      </c>
      <c r="D249" s="204" t="s">
        <v>163</v>
      </c>
      <c r="E249" s="205" t="s">
        <v>1351</v>
      </c>
      <c r="F249" s="206" t="s">
        <v>1352</v>
      </c>
      <c r="G249" s="207" t="s">
        <v>582</v>
      </c>
      <c r="H249" s="208">
        <v>1</v>
      </c>
      <c r="I249" s="209"/>
      <c r="J249" s="210">
        <f>ROUND(I249*H249,2)</f>
        <v>0</v>
      </c>
      <c r="K249" s="206" t="s">
        <v>185</v>
      </c>
      <c r="L249" s="62"/>
      <c r="M249" s="211" t="s">
        <v>21</v>
      </c>
      <c r="N249" s="217" t="s">
        <v>47</v>
      </c>
      <c r="O249" s="43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AR249" s="25" t="s">
        <v>168</v>
      </c>
      <c r="AT249" s="25" t="s">
        <v>163</v>
      </c>
      <c r="AU249" s="25" t="s">
        <v>85</v>
      </c>
      <c r="AY249" s="25" t="s">
        <v>160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25" t="s">
        <v>83</v>
      </c>
      <c r="BK249" s="216">
        <f>ROUND(I249*H249,2)</f>
        <v>0</v>
      </c>
      <c r="BL249" s="25" t="s">
        <v>168</v>
      </c>
      <c r="BM249" s="25" t="s">
        <v>1353</v>
      </c>
    </row>
    <row r="250" spans="2:51" s="12" customFormat="1" ht="13.5">
      <c r="B250" s="220"/>
      <c r="C250" s="221"/>
      <c r="D250" s="222" t="s">
        <v>187</v>
      </c>
      <c r="E250" s="223" t="s">
        <v>21</v>
      </c>
      <c r="F250" s="224" t="s">
        <v>1354</v>
      </c>
      <c r="G250" s="221"/>
      <c r="H250" s="223" t="s">
        <v>21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187</v>
      </c>
      <c r="AU250" s="230" t="s">
        <v>85</v>
      </c>
      <c r="AV250" s="12" t="s">
        <v>83</v>
      </c>
      <c r="AW250" s="12" t="s">
        <v>39</v>
      </c>
      <c r="AX250" s="12" t="s">
        <v>76</v>
      </c>
      <c r="AY250" s="230" t="s">
        <v>160</v>
      </c>
    </row>
    <row r="251" spans="2:51" s="13" customFormat="1" ht="13.5">
      <c r="B251" s="231"/>
      <c r="C251" s="232"/>
      <c r="D251" s="222" t="s">
        <v>187</v>
      </c>
      <c r="E251" s="233" t="s">
        <v>21</v>
      </c>
      <c r="F251" s="234" t="s">
        <v>83</v>
      </c>
      <c r="G251" s="232"/>
      <c r="H251" s="235">
        <v>1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187</v>
      </c>
      <c r="AU251" s="241" t="s">
        <v>85</v>
      </c>
      <c r="AV251" s="13" t="s">
        <v>85</v>
      </c>
      <c r="AW251" s="13" t="s">
        <v>39</v>
      </c>
      <c r="AX251" s="13" t="s">
        <v>76</v>
      </c>
      <c r="AY251" s="241" t="s">
        <v>160</v>
      </c>
    </row>
    <row r="252" spans="2:51" s="14" customFormat="1" ht="13.5">
      <c r="B252" s="242"/>
      <c r="C252" s="243"/>
      <c r="D252" s="222" t="s">
        <v>187</v>
      </c>
      <c r="E252" s="244" t="s">
        <v>21</v>
      </c>
      <c r="F252" s="245" t="s">
        <v>195</v>
      </c>
      <c r="G252" s="243"/>
      <c r="H252" s="246">
        <v>1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187</v>
      </c>
      <c r="AU252" s="252" t="s">
        <v>85</v>
      </c>
      <c r="AV252" s="14" t="s">
        <v>168</v>
      </c>
      <c r="AW252" s="14" t="s">
        <v>39</v>
      </c>
      <c r="AX252" s="14" t="s">
        <v>83</v>
      </c>
      <c r="AY252" s="252" t="s">
        <v>160</v>
      </c>
    </row>
    <row r="253" spans="2:65" s="1" customFormat="1" ht="16.5" customHeight="1">
      <c r="B253" s="42"/>
      <c r="C253" s="266" t="s">
        <v>427</v>
      </c>
      <c r="D253" s="266" t="s">
        <v>453</v>
      </c>
      <c r="E253" s="267" t="s">
        <v>1355</v>
      </c>
      <c r="F253" s="268" t="s">
        <v>1356</v>
      </c>
      <c r="G253" s="269" t="s">
        <v>582</v>
      </c>
      <c r="H253" s="270">
        <v>1</v>
      </c>
      <c r="I253" s="271"/>
      <c r="J253" s="272">
        <f>ROUND(I253*H253,2)</f>
        <v>0</v>
      </c>
      <c r="K253" s="268" t="s">
        <v>185</v>
      </c>
      <c r="L253" s="273"/>
      <c r="M253" s="274" t="s">
        <v>21</v>
      </c>
      <c r="N253" s="275" t="s">
        <v>47</v>
      </c>
      <c r="O253" s="43"/>
      <c r="P253" s="218">
        <f>O253*H253</f>
        <v>0</v>
      </c>
      <c r="Q253" s="218">
        <v>0.00065</v>
      </c>
      <c r="R253" s="218">
        <f>Q253*H253</f>
        <v>0.00065</v>
      </c>
      <c r="S253" s="218">
        <v>0</v>
      </c>
      <c r="T253" s="219">
        <f>S253*H253</f>
        <v>0</v>
      </c>
      <c r="AR253" s="25" t="s">
        <v>236</v>
      </c>
      <c r="AT253" s="25" t="s">
        <v>453</v>
      </c>
      <c r="AU253" s="25" t="s">
        <v>85</v>
      </c>
      <c r="AY253" s="25" t="s">
        <v>160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25" t="s">
        <v>83</v>
      </c>
      <c r="BK253" s="216">
        <f>ROUND(I253*H253,2)</f>
        <v>0</v>
      </c>
      <c r="BL253" s="25" t="s">
        <v>168</v>
      </c>
      <c r="BM253" s="25" t="s">
        <v>1357</v>
      </c>
    </row>
    <row r="254" spans="2:51" s="12" customFormat="1" ht="13.5">
      <c r="B254" s="220"/>
      <c r="C254" s="221"/>
      <c r="D254" s="222" t="s">
        <v>187</v>
      </c>
      <c r="E254" s="223" t="s">
        <v>21</v>
      </c>
      <c r="F254" s="224" t="s">
        <v>1358</v>
      </c>
      <c r="G254" s="221"/>
      <c r="H254" s="223" t="s">
        <v>21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187</v>
      </c>
      <c r="AU254" s="230" t="s">
        <v>85</v>
      </c>
      <c r="AV254" s="12" t="s">
        <v>83</v>
      </c>
      <c r="AW254" s="12" t="s">
        <v>39</v>
      </c>
      <c r="AX254" s="12" t="s">
        <v>76</v>
      </c>
      <c r="AY254" s="230" t="s">
        <v>160</v>
      </c>
    </row>
    <row r="255" spans="2:51" s="13" customFormat="1" ht="13.5">
      <c r="B255" s="231"/>
      <c r="C255" s="232"/>
      <c r="D255" s="222" t="s">
        <v>187</v>
      </c>
      <c r="E255" s="233" t="s">
        <v>21</v>
      </c>
      <c r="F255" s="234" t="s">
        <v>83</v>
      </c>
      <c r="G255" s="232"/>
      <c r="H255" s="235">
        <v>1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187</v>
      </c>
      <c r="AU255" s="241" t="s">
        <v>85</v>
      </c>
      <c r="AV255" s="13" t="s">
        <v>85</v>
      </c>
      <c r="AW255" s="13" t="s">
        <v>39</v>
      </c>
      <c r="AX255" s="13" t="s">
        <v>76</v>
      </c>
      <c r="AY255" s="241" t="s">
        <v>160</v>
      </c>
    </row>
    <row r="256" spans="2:51" s="14" customFormat="1" ht="13.5">
      <c r="B256" s="242"/>
      <c r="C256" s="243"/>
      <c r="D256" s="222" t="s">
        <v>187</v>
      </c>
      <c r="E256" s="244" t="s">
        <v>21</v>
      </c>
      <c r="F256" s="245" t="s">
        <v>195</v>
      </c>
      <c r="G256" s="243"/>
      <c r="H256" s="246">
        <v>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187</v>
      </c>
      <c r="AU256" s="252" t="s">
        <v>85</v>
      </c>
      <c r="AV256" s="14" t="s">
        <v>168</v>
      </c>
      <c r="AW256" s="14" t="s">
        <v>39</v>
      </c>
      <c r="AX256" s="14" t="s">
        <v>83</v>
      </c>
      <c r="AY256" s="252" t="s">
        <v>160</v>
      </c>
    </row>
    <row r="257" spans="2:65" s="1" customFormat="1" ht="16.5" customHeight="1">
      <c r="B257" s="42"/>
      <c r="C257" s="204" t="s">
        <v>452</v>
      </c>
      <c r="D257" s="204" t="s">
        <v>163</v>
      </c>
      <c r="E257" s="205" t="s">
        <v>1359</v>
      </c>
      <c r="F257" s="206" t="s">
        <v>1360</v>
      </c>
      <c r="G257" s="207" t="s">
        <v>582</v>
      </c>
      <c r="H257" s="208">
        <v>8</v>
      </c>
      <c r="I257" s="209"/>
      <c r="J257" s="210">
        <f>ROUND(I257*H257,2)</f>
        <v>0</v>
      </c>
      <c r="K257" s="206" t="s">
        <v>185</v>
      </c>
      <c r="L257" s="62"/>
      <c r="M257" s="211" t="s">
        <v>21</v>
      </c>
      <c r="N257" s="217" t="s">
        <v>47</v>
      </c>
      <c r="O257" s="43"/>
      <c r="P257" s="218">
        <f>O257*H257</f>
        <v>0</v>
      </c>
      <c r="Q257" s="218">
        <v>0.4208</v>
      </c>
      <c r="R257" s="218">
        <f>Q257*H257</f>
        <v>3.3664</v>
      </c>
      <c r="S257" s="218">
        <v>0</v>
      </c>
      <c r="T257" s="219">
        <f>S257*H257</f>
        <v>0</v>
      </c>
      <c r="AR257" s="25" t="s">
        <v>168</v>
      </c>
      <c r="AT257" s="25" t="s">
        <v>163</v>
      </c>
      <c r="AU257" s="25" t="s">
        <v>85</v>
      </c>
      <c r="AY257" s="25" t="s">
        <v>160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25" t="s">
        <v>83</v>
      </c>
      <c r="BK257" s="216">
        <f>ROUND(I257*H257,2)</f>
        <v>0</v>
      </c>
      <c r="BL257" s="25" t="s">
        <v>168</v>
      </c>
      <c r="BM257" s="25" t="s">
        <v>1361</v>
      </c>
    </row>
    <row r="258" spans="2:51" s="12" customFormat="1" ht="13.5">
      <c r="B258" s="220"/>
      <c r="C258" s="221"/>
      <c r="D258" s="222" t="s">
        <v>187</v>
      </c>
      <c r="E258" s="223" t="s">
        <v>21</v>
      </c>
      <c r="F258" s="224" t="s">
        <v>1362</v>
      </c>
      <c r="G258" s="221"/>
      <c r="H258" s="223" t="s">
        <v>21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187</v>
      </c>
      <c r="AU258" s="230" t="s">
        <v>85</v>
      </c>
      <c r="AV258" s="12" t="s">
        <v>83</v>
      </c>
      <c r="AW258" s="12" t="s">
        <v>39</v>
      </c>
      <c r="AX258" s="12" t="s">
        <v>76</v>
      </c>
      <c r="AY258" s="230" t="s">
        <v>160</v>
      </c>
    </row>
    <row r="259" spans="2:51" s="13" customFormat="1" ht="13.5">
      <c r="B259" s="231"/>
      <c r="C259" s="232"/>
      <c r="D259" s="222" t="s">
        <v>187</v>
      </c>
      <c r="E259" s="233" t="s">
        <v>21</v>
      </c>
      <c r="F259" s="234" t="s">
        <v>793</v>
      </c>
      <c r="G259" s="232"/>
      <c r="H259" s="235">
        <v>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187</v>
      </c>
      <c r="AU259" s="241" t="s">
        <v>85</v>
      </c>
      <c r="AV259" s="13" t="s">
        <v>85</v>
      </c>
      <c r="AW259" s="13" t="s">
        <v>39</v>
      </c>
      <c r="AX259" s="13" t="s">
        <v>76</v>
      </c>
      <c r="AY259" s="241" t="s">
        <v>160</v>
      </c>
    </row>
    <row r="260" spans="2:51" s="14" customFormat="1" ht="13.5">
      <c r="B260" s="242"/>
      <c r="C260" s="243"/>
      <c r="D260" s="222" t="s">
        <v>187</v>
      </c>
      <c r="E260" s="244" t="s">
        <v>21</v>
      </c>
      <c r="F260" s="245" t="s">
        <v>195</v>
      </c>
      <c r="G260" s="243"/>
      <c r="H260" s="246">
        <v>8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187</v>
      </c>
      <c r="AU260" s="252" t="s">
        <v>85</v>
      </c>
      <c r="AV260" s="14" t="s">
        <v>168</v>
      </c>
      <c r="AW260" s="14" t="s">
        <v>39</v>
      </c>
      <c r="AX260" s="14" t="s">
        <v>83</v>
      </c>
      <c r="AY260" s="252" t="s">
        <v>160</v>
      </c>
    </row>
    <row r="261" spans="2:65" s="1" customFormat="1" ht="16.5" customHeight="1">
      <c r="B261" s="42"/>
      <c r="C261" s="204" t="s">
        <v>460</v>
      </c>
      <c r="D261" s="204" t="s">
        <v>163</v>
      </c>
      <c r="E261" s="205" t="s">
        <v>852</v>
      </c>
      <c r="F261" s="206" t="s">
        <v>853</v>
      </c>
      <c r="G261" s="207" t="s">
        <v>244</v>
      </c>
      <c r="H261" s="208">
        <v>4</v>
      </c>
      <c r="I261" s="209"/>
      <c r="J261" s="210">
        <f>ROUND(I261*H261,2)</f>
        <v>0</v>
      </c>
      <c r="K261" s="206" t="s">
        <v>185</v>
      </c>
      <c r="L261" s="62"/>
      <c r="M261" s="211" t="s">
        <v>21</v>
      </c>
      <c r="N261" s="217" t="s">
        <v>47</v>
      </c>
      <c r="O261" s="43"/>
      <c r="P261" s="218">
        <f>O261*H261</f>
        <v>0</v>
      </c>
      <c r="Q261" s="218">
        <v>9E-05</v>
      </c>
      <c r="R261" s="218">
        <f>Q261*H261</f>
        <v>0.00036</v>
      </c>
      <c r="S261" s="218">
        <v>0</v>
      </c>
      <c r="T261" s="219">
        <f>S261*H261</f>
        <v>0</v>
      </c>
      <c r="AR261" s="25" t="s">
        <v>168</v>
      </c>
      <c r="AT261" s="25" t="s">
        <v>163</v>
      </c>
      <c r="AU261" s="25" t="s">
        <v>85</v>
      </c>
      <c r="AY261" s="25" t="s">
        <v>160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25" t="s">
        <v>83</v>
      </c>
      <c r="BK261" s="216">
        <f>ROUND(I261*H261,2)</f>
        <v>0</v>
      </c>
      <c r="BL261" s="25" t="s">
        <v>168</v>
      </c>
      <c r="BM261" s="25" t="s">
        <v>1363</v>
      </c>
    </row>
    <row r="262" spans="2:51" s="12" customFormat="1" ht="13.5">
      <c r="B262" s="220"/>
      <c r="C262" s="221"/>
      <c r="D262" s="222" t="s">
        <v>187</v>
      </c>
      <c r="E262" s="223" t="s">
        <v>21</v>
      </c>
      <c r="F262" s="224" t="s">
        <v>1267</v>
      </c>
      <c r="G262" s="221"/>
      <c r="H262" s="223" t="s">
        <v>21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187</v>
      </c>
      <c r="AU262" s="230" t="s">
        <v>85</v>
      </c>
      <c r="AV262" s="12" t="s">
        <v>83</v>
      </c>
      <c r="AW262" s="12" t="s">
        <v>39</v>
      </c>
      <c r="AX262" s="12" t="s">
        <v>76</v>
      </c>
      <c r="AY262" s="230" t="s">
        <v>160</v>
      </c>
    </row>
    <row r="263" spans="2:51" s="13" customFormat="1" ht="13.5">
      <c r="B263" s="231"/>
      <c r="C263" s="232"/>
      <c r="D263" s="222" t="s">
        <v>187</v>
      </c>
      <c r="E263" s="233" t="s">
        <v>21</v>
      </c>
      <c r="F263" s="234" t="s">
        <v>1345</v>
      </c>
      <c r="G263" s="232"/>
      <c r="H263" s="235">
        <v>4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187</v>
      </c>
      <c r="AU263" s="241" t="s">
        <v>85</v>
      </c>
      <c r="AV263" s="13" t="s">
        <v>85</v>
      </c>
      <c r="AW263" s="13" t="s">
        <v>39</v>
      </c>
      <c r="AX263" s="13" t="s">
        <v>76</v>
      </c>
      <c r="AY263" s="241" t="s">
        <v>160</v>
      </c>
    </row>
    <row r="264" spans="2:51" s="14" customFormat="1" ht="13.5">
      <c r="B264" s="242"/>
      <c r="C264" s="243"/>
      <c r="D264" s="222" t="s">
        <v>187</v>
      </c>
      <c r="E264" s="244" t="s">
        <v>21</v>
      </c>
      <c r="F264" s="245" t="s">
        <v>195</v>
      </c>
      <c r="G264" s="243"/>
      <c r="H264" s="246">
        <v>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187</v>
      </c>
      <c r="AU264" s="252" t="s">
        <v>85</v>
      </c>
      <c r="AV264" s="14" t="s">
        <v>168</v>
      </c>
      <c r="AW264" s="14" t="s">
        <v>39</v>
      </c>
      <c r="AX264" s="14" t="s">
        <v>83</v>
      </c>
      <c r="AY264" s="252" t="s">
        <v>160</v>
      </c>
    </row>
    <row r="265" spans="2:65" s="1" customFormat="1" ht="25.5" customHeight="1">
      <c r="B265" s="42"/>
      <c r="C265" s="204" t="s">
        <v>484</v>
      </c>
      <c r="D265" s="204" t="s">
        <v>163</v>
      </c>
      <c r="E265" s="205" t="s">
        <v>859</v>
      </c>
      <c r="F265" s="206" t="s">
        <v>860</v>
      </c>
      <c r="G265" s="207" t="s">
        <v>166</v>
      </c>
      <c r="H265" s="208">
        <v>1</v>
      </c>
      <c r="I265" s="209"/>
      <c r="J265" s="210">
        <f>ROUND(I265*H265,2)</f>
        <v>0</v>
      </c>
      <c r="K265" s="206" t="s">
        <v>167</v>
      </c>
      <c r="L265" s="62"/>
      <c r="M265" s="211" t="s">
        <v>21</v>
      </c>
      <c r="N265" s="217" t="s">
        <v>47</v>
      </c>
      <c r="O265" s="43"/>
      <c r="P265" s="218">
        <f>O265*H265</f>
        <v>0</v>
      </c>
      <c r="Q265" s="218">
        <v>0</v>
      </c>
      <c r="R265" s="218">
        <f>Q265*H265</f>
        <v>0</v>
      </c>
      <c r="S265" s="218">
        <v>0</v>
      </c>
      <c r="T265" s="219">
        <f>S265*H265</f>
        <v>0</v>
      </c>
      <c r="AR265" s="25" t="s">
        <v>168</v>
      </c>
      <c r="AT265" s="25" t="s">
        <v>163</v>
      </c>
      <c r="AU265" s="25" t="s">
        <v>85</v>
      </c>
      <c r="AY265" s="25" t="s">
        <v>160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25" t="s">
        <v>83</v>
      </c>
      <c r="BK265" s="216">
        <f>ROUND(I265*H265,2)</f>
        <v>0</v>
      </c>
      <c r="BL265" s="25" t="s">
        <v>168</v>
      </c>
      <c r="BM265" s="25" t="s">
        <v>1364</v>
      </c>
    </row>
    <row r="266" spans="2:47" s="1" customFormat="1" ht="27">
      <c r="B266" s="42"/>
      <c r="C266" s="64"/>
      <c r="D266" s="222" t="s">
        <v>220</v>
      </c>
      <c r="E266" s="64"/>
      <c r="F266" s="253" t="s">
        <v>803</v>
      </c>
      <c r="G266" s="64"/>
      <c r="H266" s="64"/>
      <c r="I266" s="173"/>
      <c r="J266" s="64"/>
      <c r="K266" s="64"/>
      <c r="L266" s="62"/>
      <c r="M266" s="254"/>
      <c r="N266" s="43"/>
      <c r="O266" s="43"/>
      <c r="P266" s="43"/>
      <c r="Q266" s="43"/>
      <c r="R266" s="43"/>
      <c r="S266" s="43"/>
      <c r="T266" s="79"/>
      <c r="AT266" s="25" t="s">
        <v>220</v>
      </c>
      <c r="AU266" s="25" t="s">
        <v>85</v>
      </c>
    </row>
    <row r="267" spans="2:51" s="12" customFormat="1" ht="13.5">
      <c r="B267" s="220"/>
      <c r="C267" s="221"/>
      <c r="D267" s="222" t="s">
        <v>187</v>
      </c>
      <c r="E267" s="223" t="s">
        <v>21</v>
      </c>
      <c r="F267" s="224" t="s">
        <v>1365</v>
      </c>
      <c r="G267" s="221"/>
      <c r="H267" s="223" t="s">
        <v>21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187</v>
      </c>
      <c r="AU267" s="230" t="s">
        <v>85</v>
      </c>
      <c r="AV267" s="12" t="s">
        <v>83</v>
      </c>
      <c r="AW267" s="12" t="s">
        <v>39</v>
      </c>
      <c r="AX267" s="12" t="s">
        <v>76</v>
      </c>
      <c r="AY267" s="230" t="s">
        <v>160</v>
      </c>
    </row>
    <row r="268" spans="2:51" s="12" customFormat="1" ht="27">
      <c r="B268" s="220"/>
      <c r="C268" s="221"/>
      <c r="D268" s="222" t="s">
        <v>187</v>
      </c>
      <c r="E268" s="223" t="s">
        <v>21</v>
      </c>
      <c r="F268" s="224" t="s">
        <v>1366</v>
      </c>
      <c r="G268" s="221"/>
      <c r="H268" s="223" t="s">
        <v>21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187</v>
      </c>
      <c r="AU268" s="230" t="s">
        <v>85</v>
      </c>
      <c r="AV268" s="12" t="s">
        <v>83</v>
      </c>
      <c r="AW268" s="12" t="s">
        <v>39</v>
      </c>
      <c r="AX268" s="12" t="s">
        <v>76</v>
      </c>
      <c r="AY268" s="230" t="s">
        <v>160</v>
      </c>
    </row>
    <row r="269" spans="2:51" s="13" customFormat="1" ht="13.5">
      <c r="B269" s="231"/>
      <c r="C269" s="232"/>
      <c r="D269" s="222" t="s">
        <v>187</v>
      </c>
      <c r="E269" s="233" t="s">
        <v>21</v>
      </c>
      <c r="F269" s="234" t="s">
        <v>83</v>
      </c>
      <c r="G269" s="232"/>
      <c r="H269" s="235">
        <v>1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187</v>
      </c>
      <c r="AU269" s="241" t="s">
        <v>85</v>
      </c>
      <c r="AV269" s="13" t="s">
        <v>85</v>
      </c>
      <c r="AW269" s="13" t="s">
        <v>39</v>
      </c>
      <c r="AX269" s="13" t="s">
        <v>76</v>
      </c>
      <c r="AY269" s="241" t="s">
        <v>160</v>
      </c>
    </row>
    <row r="270" spans="2:51" s="14" customFormat="1" ht="13.5">
      <c r="B270" s="242"/>
      <c r="C270" s="243"/>
      <c r="D270" s="222" t="s">
        <v>187</v>
      </c>
      <c r="E270" s="244" t="s">
        <v>21</v>
      </c>
      <c r="F270" s="245" t="s">
        <v>195</v>
      </c>
      <c r="G270" s="243"/>
      <c r="H270" s="246">
        <v>1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187</v>
      </c>
      <c r="AU270" s="252" t="s">
        <v>85</v>
      </c>
      <c r="AV270" s="14" t="s">
        <v>168</v>
      </c>
      <c r="AW270" s="14" t="s">
        <v>39</v>
      </c>
      <c r="AX270" s="14" t="s">
        <v>83</v>
      </c>
      <c r="AY270" s="252" t="s">
        <v>160</v>
      </c>
    </row>
    <row r="271" spans="2:63" s="11" customFormat="1" ht="29.85" customHeight="1">
      <c r="B271" s="188"/>
      <c r="C271" s="189"/>
      <c r="D271" s="190" t="s">
        <v>75</v>
      </c>
      <c r="E271" s="202" t="s">
        <v>161</v>
      </c>
      <c r="F271" s="202" t="s">
        <v>162</v>
      </c>
      <c r="G271" s="189"/>
      <c r="H271" s="189"/>
      <c r="I271" s="192"/>
      <c r="J271" s="203">
        <f>BK271</f>
        <v>0</v>
      </c>
      <c r="K271" s="189"/>
      <c r="L271" s="194"/>
      <c r="M271" s="195"/>
      <c r="N271" s="196"/>
      <c r="O271" s="196"/>
      <c r="P271" s="197">
        <f>SUM(P272:P338)</f>
        <v>0</v>
      </c>
      <c r="Q271" s="196"/>
      <c r="R271" s="197">
        <f>SUM(R272:R338)</f>
        <v>87.03657</v>
      </c>
      <c r="S271" s="196"/>
      <c r="T271" s="198">
        <f>SUM(T272:T338)</f>
        <v>0</v>
      </c>
      <c r="AR271" s="199" t="s">
        <v>83</v>
      </c>
      <c r="AT271" s="200" t="s">
        <v>75</v>
      </c>
      <c r="AU271" s="200" t="s">
        <v>83</v>
      </c>
      <c r="AY271" s="199" t="s">
        <v>160</v>
      </c>
      <c r="BK271" s="201">
        <f>SUM(BK272:BK338)</f>
        <v>0</v>
      </c>
    </row>
    <row r="272" spans="2:65" s="1" customFormat="1" ht="38.25" customHeight="1">
      <c r="B272" s="42"/>
      <c r="C272" s="204" t="s">
        <v>490</v>
      </c>
      <c r="D272" s="204" t="s">
        <v>163</v>
      </c>
      <c r="E272" s="205" t="s">
        <v>1367</v>
      </c>
      <c r="F272" s="206" t="s">
        <v>1368</v>
      </c>
      <c r="G272" s="207" t="s">
        <v>244</v>
      </c>
      <c r="H272" s="208">
        <v>362.8</v>
      </c>
      <c r="I272" s="209"/>
      <c r="J272" s="210">
        <f>ROUND(I272*H272,2)</f>
        <v>0</v>
      </c>
      <c r="K272" s="206" t="s">
        <v>185</v>
      </c>
      <c r="L272" s="62"/>
      <c r="M272" s="211" t="s">
        <v>21</v>
      </c>
      <c r="N272" s="217" t="s">
        <v>47</v>
      </c>
      <c r="O272" s="43"/>
      <c r="P272" s="218">
        <f>O272*H272</f>
        <v>0</v>
      </c>
      <c r="Q272" s="218">
        <v>0.1554</v>
      </c>
      <c r="R272" s="218">
        <f>Q272*H272</f>
        <v>56.37912000000001</v>
      </c>
      <c r="S272" s="218">
        <v>0</v>
      </c>
      <c r="T272" s="219">
        <f>S272*H272</f>
        <v>0</v>
      </c>
      <c r="AR272" s="25" t="s">
        <v>168</v>
      </c>
      <c r="AT272" s="25" t="s">
        <v>163</v>
      </c>
      <c r="AU272" s="25" t="s">
        <v>85</v>
      </c>
      <c r="AY272" s="25" t="s">
        <v>160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25" t="s">
        <v>83</v>
      </c>
      <c r="BK272" s="216">
        <f>ROUND(I272*H272,2)</f>
        <v>0</v>
      </c>
      <c r="BL272" s="25" t="s">
        <v>168</v>
      </c>
      <c r="BM272" s="25" t="s">
        <v>1369</v>
      </c>
    </row>
    <row r="273" spans="2:51" s="12" customFormat="1" ht="13.5">
      <c r="B273" s="220"/>
      <c r="C273" s="221"/>
      <c r="D273" s="222" t="s">
        <v>187</v>
      </c>
      <c r="E273" s="223" t="s">
        <v>21</v>
      </c>
      <c r="F273" s="224" t="s">
        <v>1370</v>
      </c>
      <c r="G273" s="221"/>
      <c r="H273" s="223" t="s">
        <v>21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187</v>
      </c>
      <c r="AU273" s="230" t="s">
        <v>85</v>
      </c>
      <c r="AV273" s="12" t="s">
        <v>83</v>
      </c>
      <c r="AW273" s="12" t="s">
        <v>39</v>
      </c>
      <c r="AX273" s="12" t="s">
        <v>76</v>
      </c>
      <c r="AY273" s="230" t="s">
        <v>160</v>
      </c>
    </row>
    <row r="274" spans="2:51" s="13" customFormat="1" ht="13.5">
      <c r="B274" s="231"/>
      <c r="C274" s="232"/>
      <c r="D274" s="222" t="s">
        <v>187</v>
      </c>
      <c r="E274" s="233" t="s">
        <v>21</v>
      </c>
      <c r="F274" s="234" t="s">
        <v>1371</v>
      </c>
      <c r="G274" s="232"/>
      <c r="H274" s="235">
        <v>333.8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187</v>
      </c>
      <c r="AU274" s="241" t="s">
        <v>85</v>
      </c>
      <c r="AV274" s="13" t="s">
        <v>85</v>
      </c>
      <c r="AW274" s="13" t="s">
        <v>39</v>
      </c>
      <c r="AX274" s="13" t="s">
        <v>76</v>
      </c>
      <c r="AY274" s="241" t="s">
        <v>160</v>
      </c>
    </row>
    <row r="275" spans="2:51" s="12" customFormat="1" ht="13.5">
      <c r="B275" s="220"/>
      <c r="C275" s="221"/>
      <c r="D275" s="222" t="s">
        <v>187</v>
      </c>
      <c r="E275" s="223" t="s">
        <v>21</v>
      </c>
      <c r="F275" s="224" t="s">
        <v>1372</v>
      </c>
      <c r="G275" s="221"/>
      <c r="H275" s="223" t="s">
        <v>21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187</v>
      </c>
      <c r="AU275" s="230" t="s">
        <v>85</v>
      </c>
      <c r="AV275" s="12" t="s">
        <v>83</v>
      </c>
      <c r="AW275" s="12" t="s">
        <v>39</v>
      </c>
      <c r="AX275" s="12" t="s">
        <v>76</v>
      </c>
      <c r="AY275" s="230" t="s">
        <v>160</v>
      </c>
    </row>
    <row r="276" spans="2:51" s="13" customFormat="1" ht="13.5">
      <c r="B276" s="231"/>
      <c r="C276" s="232"/>
      <c r="D276" s="222" t="s">
        <v>187</v>
      </c>
      <c r="E276" s="233" t="s">
        <v>21</v>
      </c>
      <c r="F276" s="234" t="s">
        <v>412</v>
      </c>
      <c r="G276" s="232"/>
      <c r="H276" s="235">
        <v>29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187</v>
      </c>
      <c r="AU276" s="241" t="s">
        <v>85</v>
      </c>
      <c r="AV276" s="13" t="s">
        <v>85</v>
      </c>
      <c r="AW276" s="13" t="s">
        <v>39</v>
      </c>
      <c r="AX276" s="13" t="s">
        <v>76</v>
      </c>
      <c r="AY276" s="241" t="s">
        <v>160</v>
      </c>
    </row>
    <row r="277" spans="2:51" s="14" customFormat="1" ht="13.5">
      <c r="B277" s="242"/>
      <c r="C277" s="243"/>
      <c r="D277" s="222" t="s">
        <v>187</v>
      </c>
      <c r="E277" s="244" t="s">
        <v>21</v>
      </c>
      <c r="F277" s="245" t="s">
        <v>195</v>
      </c>
      <c r="G277" s="243"/>
      <c r="H277" s="246">
        <v>362.8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187</v>
      </c>
      <c r="AU277" s="252" t="s">
        <v>85</v>
      </c>
      <c r="AV277" s="14" t="s">
        <v>168</v>
      </c>
      <c r="AW277" s="14" t="s">
        <v>39</v>
      </c>
      <c r="AX277" s="14" t="s">
        <v>83</v>
      </c>
      <c r="AY277" s="252" t="s">
        <v>160</v>
      </c>
    </row>
    <row r="278" spans="2:65" s="1" customFormat="1" ht="16.5" customHeight="1">
      <c r="B278" s="42"/>
      <c r="C278" s="266" t="s">
        <v>496</v>
      </c>
      <c r="D278" s="266" t="s">
        <v>453</v>
      </c>
      <c r="E278" s="267" t="s">
        <v>1373</v>
      </c>
      <c r="F278" s="268" t="s">
        <v>1374</v>
      </c>
      <c r="G278" s="269" t="s">
        <v>244</v>
      </c>
      <c r="H278" s="270">
        <v>330.068</v>
      </c>
      <c r="I278" s="271"/>
      <c r="J278" s="272">
        <f>ROUND(I278*H278,2)</f>
        <v>0</v>
      </c>
      <c r="K278" s="268" t="s">
        <v>185</v>
      </c>
      <c r="L278" s="273"/>
      <c r="M278" s="274" t="s">
        <v>21</v>
      </c>
      <c r="N278" s="275" t="s">
        <v>47</v>
      </c>
      <c r="O278" s="43"/>
      <c r="P278" s="218">
        <f>O278*H278</f>
        <v>0</v>
      </c>
      <c r="Q278" s="218">
        <v>0.081</v>
      </c>
      <c r="R278" s="218">
        <f>Q278*H278</f>
        <v>26.735508</v>
      </c>
      <c r="S278" s="218">
        <v>0</v>
      </c>
      <c r="T278" s="219">
        <f>S278*H278</f>
        <v>0</v>
      </c>
      <c r="AR278" s="25" t="s">
        <v>236</v>
      </c>
      <c r="AT278" s="25" t="s">
        <v>453</v>
      </c>
      <c r="AU278" s="25" t="s">
        <v>85</v>
      </c>
      <c r="AY278" s="25" t="s">
        <v>160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25" t="s">
        <v>83</v>
      </c>
      <c r="BK278" s="216">
        <f>ROUND(I278*H278,2)</f>
        <v>0</v>
      </c>
      <c r="BL278" s="25" t="s">
        <v>168</v>
      </c>
      <c r="BM278" s="25" t="s">
        <v>1375</v>
      </c>
    </row>
    <row r="279" spans="2:51" s="12" customFormat="1" ht="13.5">
      <c r="B279" s="220"/>
      <c r="C279" s="221"/>
      <c r="D279" s="222" t="s">
        <v>187</v>
      </c>
      <c r="E279" s="223" t="s">
        <v>21</v>
      </c>
      <c r="F279" s="224" t="s">
        <v>1376</v>
      </c>
      <c r="G279" s="221"/>
      <c r="H279" s="223" t="s">
        <v>21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187</v>
      </c>
      <c r="AU279" s="230" t="s">
        <v>85</v>
      </c>
      <c r="AV279" s="12" t="s">
        <v>83</v>
      </c>
      <c r="AW279" s="12" t="s">
        <v>39</v>
      </c>
      <c r="AX279" s="12" t="s">
        <v>76</v>
      </c>
      <c r="AY279" s="230" t="s">
        <v>160</v>
      </c>
    </row>
    <row r="280" spans="2:51" s="13" customFormat="1" ht="13.5">
      <c r="B280" s="231"/>
      <c r="C280" s="232"/>
      <c r="D280" s="222" t="s">
        <v>187</v>
      </c>
      <c r="E280" s="233" t="s">
        <v>21</v>
      </c>
      <c r="F280" s="234" t="s">
        <v>1377</v>
      </c>
      <c r="G280" s="232"/>
      <c r="H280" s="235">
        <v>366.428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187</v>
      </c>
      <c r="AU280" s="241" t="s">
        <v>85</v>
      </c>
      <c r="AV280" s="13" t="s">
        <v>85</v>
      </c>
      <c r="AW280" s="13" t="s">
        <v>39</v>
      </c>
      <c r="AX280" s="13" t="s">
        <v>76</v>
      </c>
      <c r="AY280" s="241" t="s">
        <v>160</v>
      </c>
    </row>
    <row r="281" spans="2:51" s="12" customFormat="1" ht="13.5">
      <c r="B281" s="220"/>
      <c r="C281" s="221"/>
      <c r="D281" s="222" t="s">
        <v>187</v>
      </c>
      <c r="E281" s="223" t="s">
        <v>21</v>
      </c>
      <c r="F281" s="224" t="s">
        <v>1378</v>
      </c>
      <c r="G281" s="221"/>
      <c r="H281" s="223" t="s">
        <v>21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187</v>
      </c>
      <c r="AU281" s="230" t="s">
        <v>85</v>
      </c>
      <c r="AV281" s="12" t="s">
        <v>83</v>
      </c>
      <c r="AW281" s="12" t="s">
        <v>39</v>
      </c>
      <c r="AX281" s="12" t="s">
        <v>76</v>
      </c>
      <c r="AY281" s="230" t="s">
        <v>160</v>
      </c>
    </row>
    <row r="282" spans="2:51" s="13" customFormat="1" ht="13.5">
      <c r="B282" s="231"/>
      <c r="C282" s="232"/>
      <c r="D282" s="222" t="s">
        <v>187</v>
      </c>
      <c r="E282" s="233" t="s">
        <v>21</v>
      </c>
      <c r="F282" s="234" t="s">
        <v>1379</v>
      </c>
      <c r="G282" s="232"/>
      <c r="H282" s="235">
        <v>-12.12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187</v>
      </c>
      <c r="AU282" s="241" t="s">
        <v>85</v>
      </c>
      <c r="AV282" s="13" t="s">
        <v>85</v>
      </c>
      <c r="AW282" s="13" t="s">
        <v>39</v>
      </c>
      <c r="AX282" s="13" t="s">
        <v>76</v>
      </c>
      <c r="AY282" s="241" t="s">
        <v>160</v>
      </c>
    </row>
    <row r="283" spans="2:51" s="12" customFormat="1" ht="13.5">
      <c r="B283" s="220"/>
      <c r="C283" s="221"/>
      <c r="D283" s="222" t="s">
        <v>187</v>
      </c>
      <c r="E283" s="223" t="s">
        <v>21</v>
      </c>
      <c r="F283" s="224" t="s">
        <v>1380</v>
      </c>
      <c r="G283" s="221"/>
      <c r="H283" s="223" t="s">
        <v>21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187</v>
      </c>
      <c r="AU283" s="230" t="s">
        <v>85</v>
      </c>
      <c r="AV283" s="12" t="s">
        <v>83</v>
      </c>
      <c r="AW283" s="12" t="s">
        <v>39</v>
      </c>
      <c r="AX283" s="12" t="s">
        <v>76</v>
      </c>
      <c r="AY283" s="230" t="s">
        <v>160</v>
      </c>
    </row>
    <row r="284" spans="2:51" s="13" customFormat="1" ht="13.5">
      <c r="B284" s="231"/>
      <c r="C284" s="232"/>
      <c r="D284" s="222" t="s">
        <v>187</v>
      </c>
      <c r="E284" s="233" t="s">
        <v>21</v>
      </c>
      <c r="F284" s="234" t="s">
        <v>1381</v>
      </c>
      <c r="G284" s="232"/>
      <c r="H284" s="235">
        <v>-24.24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187</v>
      </c>
      <c r="AU284" s="241" t="s">
        <v>85</v>
      </c>
      <c r="AV284" s="13" t="s">
        <v>85</v>
      </c>
      <c r="AW284" s="13" t="s">
        <v>39</v>
      </c>
      <c r="AX284" s="13" t="s">
        <v>76</v>
      </c>
      <c r="AY284" s="241" t="s">
        <v>160</v>
      </c>
    </row>
    <row r="285" spans="2:51" s="14" customFormat="1" ht="13.5">
      <c r="B285" s="242"/>
      <c r="C285" s="243"/>
      <c r="D285" s="222" t="s">
        <v>187</v>
      </c>
      <c r="E285" s="244" t="s">
        <v>21</v>
      </c>
      <c r="F285" s="245" t="s">
        <v>195</v>
      </c>
      <c r="G285" s="243"/>
      <c r="H285" s="246">
        <v>330.068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187</v>
      </c>
      <c r="AU285" s="252" t="s">
        <v>85</v>
      </c>
      <c r="AV285" s="14" t="s">
        <v>168</v>
      </c>
      <c r="AW285" s="14" t="s">
        <v>39</v>
      </c>
      <c r="AX285" s="14" t="s">
        <v>83</v>
      </c>
      <c r="AY285" s="252" t="s">
        <v>160</v>
      </c>
    </row>
    <row r="286" spans="2:65" s="1" customFormat="1" ht="16.5" customHeight="1">
      <c r="B286" s="42"/>
      <c r="C286" s="266" t="s">
        <v>500</v>
      </c>
      <c r="D286" s="266" t="s">
        <v>453</v>
      </c>
      <c r="E286" s="267" t="s">
        <v>1382</v>
      </c>
      <c r="F286" s="268" t="s">
        <v>1383</v>
      </c>
      <c r="G286" s="269" t="s">
        <v>244</v>
      </c>
      <c r="H286" s="270">
        <v>12.12</v>
      </c>
      <c r="I286" s="271"/>
      <c r="J286" s="272">
        <f>ROUND(I286*H286,2)</f>
        <v>0</v>
      </c>
      <c r="K286" s="268" t="s">
        <v>185</v>
      </c>
      <c r="L286" s="273"/>
      <c r="M286" s="274" t="s">
        <v>21</v>
      </c>
      <c r="N286" s="275" t="s">
        <v>47</v>
      </c>
      <c r="O286" s="43"/>
      <c r="P286" s="218">
        <f>O286*H286</f>
        <v>0</v>
      </c>
      <c r="Q286" s="218">
        <v>0.064</v>
      </c>
      <c r="R286" s="218">
        <f>Q286*H286</f>
        <v>0.7756799999999999</v>
      </c>
      <c r="S286" s="218">
        <v>0</v>
      </c>
      <c r="T286" s="219">
        <f>S286*H286</f>
        <v>0</v>
      </c>
      <c r="AR286" s="25" t="s">
        <v>236</v>
      </c>
      <c r="AT286" s="25" t="s">
        <v>453</v>
      </c>
      <c r="AU286" s="25" t="s">
        <v>85</v>
      </c>
      <c r="AY286" s="25" t="s">
        <v>160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25" t="s">
        <v>83</v>
      </c>
      <c r="BK286" s="216">
        <f>ROUND(I286*H286,2)</f>
        <v>0</v>
      </c>
      <c r="BL286" s="25" t="s">
        <v>168</v>
      </c>
      <c r="BM286" s="25" t="s">
        <v>1384</v>
      </c>
    </row>
    <row r="287" spans="2:51" s="12" customFormat="1" ht="13.5">
      <c r="B287" s="220"/>
      <c r="C287" s="221"/>
      <c r="D287" s="222" t="s">
        <v>187</v>
      </c>
      <c r="E287" s="223" t="s">
        <v>21</v>
      </c>
      <c r="F287" s="224" t="s">
        <v>1385</v>
      </c>
      <c r="G287" s="221"/>
      <c r="H287" s="223" t="s">
        <v>21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187</v>
      </c>
      <c r="AU287" s="230" t="s">
        <v>85</v>
      </c>
      <c r="AV287" s="12" t="s">
        <v>83</v>
      </c>
      <c r="AW287" s="12" t="s">
        <v>39</v>
      </c>
      <c r="AX287" s="12" t="s">
        <v>76</v>
      </c>
      <c r="AY287" s="230" t="s">
        <v>160</v>
      </c>
    </row>
    <row r="288" spans="2:51" s="13" customFormat="1" ht="13.5">
      <c r="B288" s="231"/>
      <c r="C288" s="232"/>
      <c r="D288" s="222" t="s">
        <v>187</v>
      </c>
      <c r="E288" s="233" t="s">
        <v>21</v>
      </c>
      <c r="F288" s="234" t="s">
        <v>1386</v>
      </c>
      <c r="G288" s="232"/>
      <c r="H288" s="235">
        <v>12.12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187</v>
      </c>
      <c r="AU288" s="241" t="s">
        <v>85</v>
      </c>
      <c r="AV288" s="13" t="s">
        <v>85</v>
      </c>
      <c r="AW288" s="13" t="s">
        <v>39</v>
      </c>
      <c r="AX288" s="13" t="s">
        <v>76</v>
      </c>
      <c r="AY288" s="241" t="s">
        <v>160</v>
      </c>
    </row>
    <row r="289" spans="2:51" s="14" customFormat="1" ht="13.5">
      <c r="B289" s="242"/>
      <c r="C289" s="243"/>
      <c r="D289" s="222" t="s">
        <v>187</v>
      </c>
      <c r="E289" s="244" t="s">
        <v>21</v>
      </c>
      <c r="F289" s="245" t="s">
        <v>195</v>
      </c>
      <c r="G289" s="243"/>
      <c r="H289" s="246">
        <v>12.12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187</v>
      </c>
      <c r="AU289" s="252" t="s">
        <v>85</v>
      </c>
      <c r="AV289" s="14" t="s">
        <v>168</v>
      </c>
      <c r="AW289" s="14" t="s">
        <v>39</v>
      </c>
      <c r="AX289" s="14" t="s">
        <v>83</v>
      </c>
      <c r="AY289" s="252" t="s">
        <v>160</v>
      </c>
    </row>
    <row r="290" spans="2:65" s="1" customFormat="1" ht="16.5" customHeight="1">
      <c r="B290" s="42"/>
      <c r="C290" s="266" t="s">
        <v>507</v>
      </c>
      <c r="D290" s="266" t="s">
        <v>453</v>
      </c>
      <c r="E290" s="267" t="s">
        <v>1387</v>
      </c>
      <c r="F290" s="268" t="s">
        <v>1388</v>
      </c>
      <c r="G290" s="269" t="s">
        <v>244</v>
      </c>
      <c r="H290" s="270">
        <v>24.24</v>
      </c>
      <c r="I290" s="271"/>
      <c r="J290" s="272">
        <f>ROUND(I290*H290,2)</f>
        <v>0</v>
      </c>
      <c r="K290" s="268" t="s">
        <v>185</v>
      </c>
      <c r="L290" s="273"/>
      <c r="M290" s="274" t="s">
        <v>21</v>
      </c>
      <c r="N290" s="275" t="s">
        <v>47</v>
      </c>
      <c r="O290" s="43"/>
      <c r="P290" s="218">
        <f>O290*H290</f>
        <v>0</v>
      </c>
      <c r="Q290" s="218">
        <v>0.0483</v>
      </c>
      <c r="R290" s="218">
        <f>Q290*H290</f>
        <v>1.170792</v>
      </c>
      <c r="S290" s="218">
        <v>0</v>
      </c>
      <c r="T290" s="219">
        <f>S290*H290</f>
        <v>0</v>
      </c>
      <c r="AR290" s="25" t="s">
        <v>236</v>
      </c>
      <c r="AT290" s="25" t="s">
        <v>453</v>
      </c>
      <c r="AU290" s="25" t="s">
        <v>85</v>
      </c>
      <c r="AY290" s="25" t="s">
        <v>160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25" t="s">
        <v>83</v>
      </c>
      <c r="BK290" s="216">
        <f>ROUND(I290*H290,2)</f>
        <v>0</v>
      </c>
      <c r="BL290" s="25" t="s">
        <v>168</v>
      </c>
      <c r="BM290" s="25" t="s">
        <v>1389</v>
      </c>
    </row>
    <row r="291" spans="2:51" s="12" customFormat="1" ht="13.5">
      <c r="B291" s="220"/>
      <c r="C291" s="221"/>
      <c r="D291" s="222" t="s">
        <v>187</v>
      </c>
      <c r="E291" s="223" t="s">
        <v>21</v>
      </c>
      <c r="F291" s="224" t="s">
        <v>1390</v>
      </c>
      <c r="G291" s="221"/>
      <c r="H291" s="223" t="s">
        <v>21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187</v>
      </c>
      <c r="AU291" s="230" t="s">
        <v>85</v>
      </c>
      <c r="AV291" s="12" t="s">
        <v>83</v>
      </c>
      <c r="AW291" s="12" t="s">
        <v>39</v>
      </c>
      <c r="AX291" s="12" t="s">
        <v>76</v>
      </c>
      <c r="AY291" s="230" t="s">
        <v>160</v>
      </c>
    </row>
    <row r="292" spans="2:51" s="13" customFormat="1" ht="13.5">
      <c r="B292" s="231"/>
      <c r="C292" s="232"/>
      <c r="D292" s="222" t="s">
        <v>187</v>
      </c>
      <c r="E292" s="233" t="s">
        <v>21</v>
      </c>
      <c r="F292" s="234" t="s">
        <v>1391</v>
      </c>
      <c r="G292" s="232"/>
      <c r="H292" s="235">
        <v>24.24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187</v>
      </c>
      <c r="AU292" s="241" t="s">
        <v>85</v>
      </c>
      <c r="AV292" s="13" t="s">
        <v>85</v>
      </c>
      <c r="AW292" s="13" t="s">
        <v>39</v>
      </c>
      <c r="AX292" s="13" t="s">
        <v>76</v>
      </c>
      <c r="AY292" s="241" t="s">
        <v>160</v>
      </c>
    </row>
    <row r="293" spans="2:51" s="14" customFormat="1" ht="13.5">
      <c r="B293" s="242"/>
      <c r="C293" s="243"/>
      <c r="D293" s="222" t="s">
        <v>187</v>
      </c>
      <c r="E293" s="244" t="s">
        <v>21</v>
      </c>
      <c r="F293" s="245" t="s">
        <v>195</v>
      </c>
      <c r="G293" s="243"/>
      <c r="H293" s="246">
        <v>24.24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187</v>
      </c>
      <c r="AU293" s="252" t="s">
        <v>85</v>
      </c>
      <c r="AV293" s="14" t="s">
        <v>168</v>
      </c>
      <c r="AW293" s="14" t="s">
        <v>39</v>
      </c>
      <c r="AX293" s="14" t="s">
        <v>83</v>
      </c>
      <c r="AY293" s="252" t="s">
        <v>160</v>
      </c>
    </row>
    <row r="294" spans="2:65" s="1" customFormat="1" ht="25.5" customHeight="1">
      <c r="B294" s="42"/>
      <c r="C294" s="204" t="s">
        <v>512</v>
      </c>
      <c r="D294" s="204" t="s">
        <v>163</v>
      </c>
      <c r="E294" s="205" t="s">
        <v>1392</v>
      </c>
      <c r="F294" s="206" t="s">
        <v>1393</v>
      </c>
      <c r="G294" s="207" t="s">
        <v>244</v>
      </c>
      <c r="H294" s="208">
        <v>102.5</v>
      </c>
      <c r="I294" s="209"/>
      <c r="J294" s="210">
        <f>ROUND(I294*H294,2)</f>
        <v>0</v>
      </c>
      <c r="K294" s="206" t="s">
        <v>185</v>
      </c>
      <c r="L294" s="62"/>
      <c r="M294" s="211" t="s">
        <v>21</v>
      </c>
      <c r="N294" s="217" t="s">
        <v>47</v>
      </c>
      <c r="O294" s="43"/>
      <c r="P294" s="218">
        <f>O294*H294</f>
        <v>0</v>
      </c>
      <c r="Q294" s="218">
        <v>1E-05</v>
      </c>
      <c r="R294" s="218">
        <f>Q294*H294</f>
        <v>0.001025</v>
      </c>
      <c r="S294" s="218">
        <v>0</v>
      </c>
      <c r="T294" s="219">
        <f>S294*H294</f>
        <v>0</v>
      </c>
      <c r="AR294" s="25" t="s">
        <v>168</v>
      </c>
      <c r="AT294" s="25" t="s">
        <v>163</v>
      </c>
      <c r="AU294" s="25" t="s">
        <v>85</v>
      </c>
      <c r="AY294" s="25" t="s">
        <v>160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25" t="s">
        <v>83</v>
      </c>
      <c r="BK294" s="216">
        <f>ROUND(I294*H294,2)</f>
        <v>0</v>
      </c>
      <c r="BL294" s="25" t="s">
        <v>168</v>
      </c>
      <c r="BM294" s="25" t="s">
        <v>1394</v>
      </c>
    </row>
    <row r="295" spans="2:51" s="12" customFormat="1" ht="13.5">
      <c r="B295" s="220"/>
      <c r="C295" s="221"/>
      <c r="D295" s="222" t="s">
        <v>187</v>
      </c>
      <c r="E295" s="223" t="s">
        <v>21</v>
      </c>
      <c r="F295" s="224" t="s">
        <v>1395</v>
      </c>
      <c r="G295" s="221"/>
      <c r="H295" s="223" t="s">
        <v>21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187</v>
      </c>
      <c r="AU295" s="230" t="s">
        <v>85</v>
      </c>
      <c r="AV295" s="12" t="s">
        <v>83</v>
      </c>
      <c r="AW295" s="12" t="s">
        <v>39</v>
      </c>
      <c r="AX295" s="12" t="s">
        <v>76</v>
      </c>
      <c r="AY295" s="230" t="s">
        <v>160</v>
      </c>
    </row>
    <row r="296" spans="2:51" s="13" customFormat="1" ht="13.5">
      <c r="B296" s="231"/>
      <c r="C296" s="232"/>
      <c r="D296" s="222" t="s">
        <v>187</v>
      </c>
      <c r="E296" s="233" t="s">
        <v>21</v>
      </c>
      <c r="F296" s="234" t="s">
        <v>1396</v>
      </c>
      <c r="G296" s="232"/>
      <c r="H296" s="235">
        <v>84.5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187</v>
      </c>
      <c r="AU296" s="241" t="s">
        <v>85</v>
      </c>
      <c r="AV296" s="13" t="s">
        <v>85</v>
      </c>
      <c r="AW296" s="13" t="s">
        <v>39</v>
      </c>
      <c r="AX296" s="13" t="s">
        <v>76</v>
      </c>
      <c r="AY296" s="241" t="s">
        <v>160</v>
      </c>
    </row>
    <row r="297" spans="2:51" s="13" customFormat="1" ht="13.5">
      <c r="B297" s="231"/>
      <c r="C297" s="232"/>
      <c r="D297" s="222" t="s">
        <v>187</v>
      </c>
      <c r="E297" s="233" t="s">
        <v>21</v>
      </c>
      <c r="F297" s="234" t="s">
        <v>1397</v>
      </c>
      <c r="G297" s="232"/>
      <c r="H297" s="235">
        <v>18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187</v>
      </c>
      <c r="AU297" s="241" t="s">
        <v>85</v>
      </c>
      <c r="AV297" s="13" t="s">
        <v>85</v>
      </c>
      <c r="AW297" s="13" t="s">
        <v>39</v>
      </c>
      <c r="AX297" s="13" t="s">
        <v>76</v>
      </c>
      <c r="AY297" s="241" t="s">
        <v>160</v>
      </c>
    </row>
    <row r="298" spans="2:51" s="14" customFormat="1" ht="13.5">
      <c r="B298" s="242"/>
      <c r="C298" s="243"/>
      <c r="D298" s="222" t="s">
        <v>187</v>
      </c>
      <c r="E298" s="244" t="s">
        <v>21</v>
      </c>
      <c r="F298" s="245" t="s">
        <v>195</v>
      </c>
      <c r="G298" s="243"/>
      <c r="H298" s="246">
        <v>102.5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187</v>
      </c>
      <c r="AU298" s="252" t="s">
        <v>85</v>
      </c>
      <c r="AV298" s="14" t="s">
        <v>168</v>
      </c>
      <c r="AW298" s="14" t="s">
        <v>39</v>
      </c>
      <c r="AX298" s="14" t="s">
        <v>83</v>
      </c>
      <c r="AY298" s="252" t="s">
        <v>160</v>
      </c>
    </row>
    <row r="299" spans="2:65" s="1" customFormat="1" ht="25.5" customHeight="1">
      <c r="B299" s="42"/>
      <c r="C299" s="204" t="s">
        <v>518</v>
      </c>
      <c r="D299" s="204" t="s">
        <v>163</v>
      </c>
      <c r="E299" s="205" t="s">
        <v>1398</v>
      </c>
      <c r="F299" s="206" t="s">
        <v>1399</v>
      </c>
      <c r="G299" s="207" t="s">
        <v>244</v>
      </c>
      <c r="H299" s="208">
        <v>45.5</v>
      </c>
      <c r="I299" s="209"/>
      <c r="J299" s="210">
        <f>ROUND(I299*H299,2)</f>
        <v>0</v>
      </c>
      <c r="K299" s="206" t="s">
        <v>185</v>
      </c>
      <c r="L299" s="62"/>
      <c r="M299" s="211" t="s">
        <v>21</v>
      </c>
      <c r="N299" s="217" t="s">
        <v>47</v>
      </c>
      <c r="O299" s="43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AR299" s="25" t="s">
        <v>168</v>
      </c>
      <c r="AT299" s="25" t="s">
        <v>163</v>
      </c>
      <c r="AU299" s="25" t="s">
        <v>85</v>
      </c>
      <c r="AY299" s="25" t="s">
        <v>160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25" t="s">
        <v>83</v>
      </c>
      <c r="BK299" s="216">
        <f>ROUND(I299*H299,2)</f>
        <v>0</v>
      </c>
      <c r="BL299" s="25" t="s">
        <v>168</v>
      </c>
      <c r="BM299" s="25" t="s">
        <v>1400</v>
      </c>
    </row>
    <row r="300" spans="2:51" s="12" customFormat="1" ht="13.5">
      <c r="B300" s="220"/>
      <c r="C300" s="221"/>
      <c r="D300" s="222" t="s">
        <v>187</v>
      </c>
      <c r="E300" s="223" t="s">
        <v>21</v>
      </c>
      <c r="F300" s="224" t="s">
        <v>1401</v>
      </c>
      <c r="G300" s="221"/>
      <c r="H300" s="223" t="s">
        <v>21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187</v>
      </c>
      <c r="AU300" s="230" t="s">
        <v>85</v>
      </c>
      <c r="AV300" s="12" t="s">
        <v>83</v>
      </c>
      <c r="AW300" s="12" t="s">
        <v>39</v>
      </c>
      <c r="AX300" s="12" t="s">
        <v>76</v>
      </c>
      <c r="AY300" s="230" t="s">
        <v>160</v>
      </c>
    </row>
    <row r="301" spans="2:51" s="13" customFormat="1" ht="13.5">
      <c r="B301" s="231"/>
      <c r="C301" s="232"/>
      <c r="D301" s="222" t="s">
        <v>187</v>
      </c>
      <c r="E301" s="233" t="s">
        <v>21</v>
      </c>
      <c r="F301" s="234" t="s">
        <v>1402</v>
      </c>
      <c r="G301" s="232"/>
      <c r="H301" s="235">
        <v>45.5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187</v>
      </c>
      <c r="AU301" s="241" t="s">
        <v>85</v>
      </c>
      <c r="AV301" s="13" t="s">
        <v>85</v>
      </c>
      <c r="AW301" s="13" t="s">
        <v>39</v>
      </c>
      <c r="AX301" s="13" t="s">
        <v>76</v>
      </c>
      <c r="AY301" s="241" t="s">
        <v>160</v>
      </c>
    </row>
    <row r="302" spans="2:51" s="14" customFormat="1" ht="13.5">
      <c r="B302" s="242"/>
      <c r="C302" s="243"/>
      <c r="D302" s="222" t="s">
        <v>187</v>
      </c>
      <c r="E302" s="244" t="s">
        <v>21</v>
      </c>
      <c r="F302" s="245" t="s">
        <v>195</v>
      </c>
      <c r="G302" s="243"/>
      <c r="H302" s="246">
        <v>45.5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187</v>
      </c>
      <c r="AU302" s="252" t="s">
        <v>85</v>
      </c>
      <c r="AV302" s="14" t="s">
        <v>168</v>
      </c>
      <c r="AW302" s="14" t="s">
        <v>39</v>
      </c>
      <c r="AX302" s="14" t="s">
        <v>83</v>
      </c>
      <c r="AY302" s="252" t="s">
        <v>160</v>
      </c>
    </row>
    <row r="303" spans="2:65" s="1" customFormat="1" ht="38.25" customHeight="1">
      <c r="B303" s="42"/>
      <c r="C303" s="204" t="s">
        <v>524</v>
      </c>
      <c r="D303" s="204" t="s">
        <v>163</v>
      </c>
      <c r="E303" s="205" t="s">
        <v>1403</v>
      </c>
      <c r="F303" s="206" t="s">
        <v>1404</v>
      </c>
      <c r="G303" s="207" t="s">
        <v>244</v>
      </c>
      <c r="H303" s="208">
        <v>8.5</v>
      </c>
      <c r="I303" s="209"/>
      <c r="J303" s="210">
        <f>ROUND(I303*H303,2)</f>
        <v>0</v>
      </c>
      <c r="K303" s="206" t="s">
        <v>185</v>
      </c>
      <c r="L303" s="62"/>
      <c r="M303" s="211" t="s">
        <v>21</v>
      </c>
      <c r="N303" s="217" t="s">
        <v>47</v>
      </c>
      <c r="O303" s="43"/>
      <c r="P303" s="218">
        <f>O303*H303</f>
        <v>0</v>
      </c>
      <c r="Q303" s="218">
        <v>0.00061</v>
      </c>
      <c r="R303" s="218">
        <f>Q303*H303</f>
        <v>0.0051849999999999995</v>
      </c>
      <c r="S303" s="218">
        <v>0</v>
      </c>
      <c r="T303" s="219">
        <f>S303*H303</f>
        <v>0</v>
      </c>
      <c r="AR303" s="25" t="s">
        <v>168</v>
      </c>
      <c r="AT303" s="25" t="s">
        <v>163</v>
      </c>
      <c r="AU303" s="25" t="s">
        <v>85</v>
      </c>
      <c r="AY303" s="25" t="s">
        <v>160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25" t="s">
        <v>83</v>
      </c>
      <c r="BK303" s="216">
        <f>ROUND(I303*H303,2)</f>
        <v>0</v>
      </c>
      <c r="BL303" s="25" t="s">
        <v>168</v>
      </c>
      <c r="BM303" s="25" t="s">
        <v>1405</v>
      </c>
    </row>
    <row r="304" spans="2:51" s="12" customFormat="1" ht="13.5">
      <c r="B304" s="220"/>
      <c r="C304" s="221"/>
      <c r="D304" s="222" t="s">
        <v>187</v>
      </c>
      <c r="E304" s="223" t="s">
        <v>21</v>
      </c>
      <c r="F304" s="224" t="s">
        <v>1406</v>
      </c>
      <c r="G304" s="221"/>
      <c r="H304" s="223" t="s">
        <v>21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187</v>
      </c>
      <c r="AU304" s="230" t="s">
        <v>85</v>
      </c>
      <c r="AV304" s="12" t="s">
        <v>83</v>
      </c>
      <c r="AW304" s="12" t="s">
        <v>39</v>
      </c>
      <c r="AX304" s="12" t="s">
        <v>76</v>
      </c>
      <c r="AY304" s="230" t="s">
        <v>160</v>
      </c>
    </row>
    <row r="305" spans="2:51" s="13" customFormat="1" ht="13.5">
      <c r="B305" s="231"/>
      <c r="C305" s="232"/>
      <c r="D305" s="222" t="s">
        <v>187</v>
      </c>
      <c r="E305" s="233" t="s">
        <v>21</v>
      </c>
      <c r="F305" s="234" t="s">
        <v>1407</v>
      </c>
      <c r="G305" s="232"/>
      <c r="H305" s="235">
        <v>8.5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AT305" s="241" t="s">
        <v>187</v>
      </c>
      <c r="AU305" s="241" t="s">
        <v>85</v>
      </c>
      <c r="AV305" s="13" t="s">
        <v>85</v>
      </c>
      <c r="AW305" s="13" t="s">
        <v>39</v>
      </c>
      <c r="AX305" s="13" t="s">
        <v>76</v>
      </c>
      <c r="AY305" s="241" t="s">
        <v>160</v>
      </c>
    </row>
    <row r="306" spans="2:51" s="14" customFormat="1" ht="13.5">
      <c r="B306" s="242"/>
      <c r="C306" s="243"/>
      <c r="D306" s="222" t="s">
        <v>187</v>
      </c>
      <c r="E306" s="244" t="s">
        <v>21</v>
      </c>
      <c r="F306" s="245" t="s">
        <v>195</v>
      </c>
      <c r="G306" s="243"/>
      <c r="H306" s="246">
        <v>8.5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187</v>
      </c>
      <c r="AU306" s="252" t="s">
        <v>85</v>
      </c>
      <c r="AV306" s="14" t="s">
        <v>168</v>
      </c>
      <c r="AW306" s="14" t="s">
        <v>39</v>
      </c>
      <c r="AX306" s="14" t="s">
        <v>83</v>
      </c>
      <c r="AY306" s="252" t="s">
        <v>160</v>
      </c>
    </row>
    <row r="307" spans="2:65" s="1" customFormat="1" ht="25.5" customHeight="1">
      <c r="B307" s="42"/>
      <c r="C307" s="204" t="s">
        <v>540</v>
      </c>
      <c r="D307" s="204" t="s">
        <v>163</v>
      </c>
      <c r="E307" s="205" t="s">
        <v>1054</v>
      </c>
      <c r="F307" s="206" t="s">
        <v>1055</v>
      </c>
      <c r="G307" s="207" t="s">
        <v>244</v>
      </c>
      <c r="H307" s="208">
        <v>45.5</v>
      </c>
      <c r="I307" s="209"/>
      <c r="J307" s="210">
        <f>ROUND(I307*H307,2)</f>
        <v>0</v>
      </c>
      <c r="K307" s="206" t="s">
        <v>185</v>
      </c>
      <c r="L307" s="62"/>
      <c r="M307" s="211" t="s">
        <v>21</v>
      </c>
      <c r="N307" s="217" t="s">
        <v>47</v>
      </c>
      <c r="O307" s="43"/>
      <c r="P307" s="218">
        <f>O307*H307</f>
        <v>0</v>
      </c>
      <c r="Q307" s="218">
        <v>0</v>
      </c>
      <c r="R307" s="218">
        <f>Q307*H307</f>
        <v>0</v>
      </c>
      <c r="S307" s="218">
        <v>0</v>
      </c>
      <c r="T307" s="219">
        <f>S307*H307</f>
        <v>0</v>
      </c>
      <c r="AR307" s="25" t="s">
        <v>168</v>
      </c>
      <c r="AT307" s="25" t="s">
        <v>163</v>
      </c>
      <c r="AU307" s="25" t="s">
        <v>85</v>
      </c>
      <c r="AY307" s="25" t="s">
        <v>160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25" t="s">
        <v>83</v>
      </c>
      <c r="BK307" s="216">
        <f>ROUND(I307*H307,2)</f>
        <v>0</v>
      </c>
      <c r="BL307" s="25" t="s">
        <v>168</v>
      </c>
      <c r="BM307" s="25" t="s">
        <v>1408</v>
      </c>
    </row>
    <row r="308" spans="2:51" s="12" customFormat="1" ht="13.5">
      <c r="B308" s="220"/>
      <c r="C308" s="221"/>
      <c r="D308" s="222" t="s">
        <v>187</v>
      </c>
      <c r="E308" s="223" t="s">
        <v>21</v>
      </c>
      <c r="F308" s="224" t="s">
        <v>1409</v>
      </c>
      <c r="G308" s="221"/>
      <c r="H308" s="223" t="s">
        <v>21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187</v>
      </c>
      <c r="AU308" s="230" t="s">
        <v>85</v>
      </c>
      <c r="AV308" s="12" t="s">
        <v>83</v>
      </c>
      <c r="AW308" s="12" t="s">
        <v>39</v>
      </c>
      <c r="AX308" s="12" t="s">
        <v>76</v>
      </c>
      <c r="AY308" s="230" t="s">
        <v>160</v>
      </c>
    </row>
    <row r="309" spans="2:51" s="13" customFormat="1" ht="13.5">
      <c r="B309" s="231"/>
      <c r="C309" s="232"/>
      <c r="D309" s="222" t="s">
        <v>187</v>
      </c>
      <c r="E309" s="233" t="s">
        <v>21</v>
      </c>
      <c r="F309" s="234" t="s">
        <v>1402</v>
      </c>
      <c r="G309" s="232"/>
      <c r="H309" s="235">
        <v>45.5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187</v>
      </c>
      <c r="AU309" s="241" t="s">
        <v>85</v>
      </c>
      <c r="AV309" s="13" t="s">
        <v>85</v>
      </c>
      <c r="AW309" s="13" t="s">
        <v>39</v>
      </c>
      <c r="AX309" s="13" t="s">
        <v>76</v>
      </c>
      <c r="AY309" s="241" t="s">
        <v>160</v>
      </c>
    </row>
    <row r="310" spans="2:51" s="14" customFormat="1" ht="13.5">
      <c r="B310" s="242"/>
      <c r="C310" s="243"/>
      <c r="D310" s="222" t="s">
        <v>187</v>
      </c>
      <c r="E310" s="244" t="s">
        <v>21</v>
      </c>
      <c r="F310" s="245" t="s">
        <v>195</v>
      </c>
      <c r="G310" s="243"/>
      <c r="H310" s="246">
        <v>45.5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187</v>
      </c>
      <c r="AU310" s="252" t="s">
        <v>85</v>
      </c>
      <c r="AV310" s="14" t="s">
        <v>168</v>
      </c>
      <c r="AW310" s="14" t="s">
        <v>39</v>
      </c>
      <c r="AX310" s="14" t="s">
        <v>83</v>
      </c>
      <c r="AY310" s="252" t="s">
        <v>160</v>
      </c>
    </row>
    <row r="311" spans="2:65" s="1" customFormat="1" ht="25.5" customHeight="1">
      <c r="B311" s="42"/>
      <c r="C311" s="204" t="s">
        <v>547</v>
      </c>
      <c r="D311" s="204" t="s">
        <v>163</v>
      </c>
      <c r="E311" s="205" t="s">
        <v>1410</v>
      </c>
      <c r="F311" s="206" t="s">
        <v>1411</v>
      </c>
      <c r="G311" s="207" t="s">
        <v>244</v>
      </c>
      <c r="H311" s="208">
        <v>6</v>
      </c>
      <c r="I311" s="209"/>
      <c r="J311" s="210">
        <f>ROUND(I311*H311,2)</f>
        <v>0</v>
      </c>
      <c r="K311" s="206" t="s">
        <v>185</v>
      </c>
      <c r="L311" s="62"/>
      <c r="M311" s="211" t="s">
        <v>21</v>
      </c>
      <c r="N311" s="217" t="s">
        <v>47</v>
      </c>
      <c r="O311" s="43"/>
      <c r="P311" s="218">
        <f>O311*H311</f>
        <v>0</v>
      </c>
      <c r="Q311" s="218">
        <v>0.29221</v>
      </c>
      <c r="R311" s="218">
        <f>Q311*H311</f>
        <v>1.75326</v>
      </c>
      <c r="S311" s="218">
        <v>0</v>
      </c>
      <c r="T311" s="219">
        <f>S311*H311</f>
        <v>0</v>
      </c>
      <c r="AR311" s="25" t="s">
        <v>168</v>
      </c>
      <c r="AT311" s="25" t="s">
        <v>163</v>
      </c>
      <c r="AU311" s="25" t="s">
        <v>85</v>
      </c>
      <c r="AY311" s="25" t="s">
        <v>160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25" t="s">
        <v>83</v>
      </c>
      <c r="BK311" s="216">
        <f>ROUND(I311*H311,2)</f>
        <v>0</v>
      </c>
      <c r="BL311" s="25" t="s">
        <v>168</v>
      </c>
      <c r="BM311" s="25" t="s">
        <v>1412</v>
      </c>
    </row>
    <row r="312" spans="2:51" s="12" customFormat="1" ht="13.5">
      <c r="B312" s="220"/>
      <c r="C312" s="221"/>
      <c r="D312" s="222" t="s">
        <v>187</v>
      </c>
      <c r="E312" s="223" t="s">
        <v>21</v>
      </c>
      <c r="F312" s="224" t="s">
        <v>1413</v>
      </c>
      <c r="G312" s="221"/>
      <c r="H312" s="223" t="s">
        <v>21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187</v>
      </c>
      <c r="AU312" s="230" t="s">
        <v>85</v>
      </c>
      <c r="AV312" s="12" t="s">
        <v>83</v>
      </c>
      <c r="AW312" s="12" t="s">
        <v>39</v>
      </c>
      <c r="AX312" s="12" t="s">
        <v>76</v>
      </c>
      <c r="AY312" s="230" t="s">
        <v>160</v>
      </c>
    </row>
    <row r="313" spans="2:51" s="13" customFormat="1" ht="13.5">
      <c r="B313" s="231"/>
      <c r="C313" s="232"/>
      <c r="D313" s="222" t="s">
        <v>187</v>
      </c>
      <c r="E313" s="233" t="s">
        <v>21</v>
      </c>
      <c r="F313" s="234" t="s">
        <v>224</v>
      </c>
      <c r="G313" s="232"/>
      <c r="H313" s="235">
        <v>6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187</v>
      </c>
      <c r="AU313" s="241" t="s">
        <v>85</v>
      </c>
      <c r="AV313" s="13" t="s">
        <v>85</v>
      </c>
      <c r="AW313" s="13" t="s">
        <v>39</v>
      </c>
      <c r="AX313" s="13" t="s">
        <v>76</v>
      </c>
      <c r="AY313" s="241" t="s">
        <v>160</v>
      </c>
    </row>
    <row r="314" spans="2:51" s="14" customFormat="1" ht="13.5">
      <c r="B314" s="242"/>
      <c r="C314" s="243"/>
      <c r="D314" s="222" t="s">
        <v>187</v>
      </c>
      <c r="E314" s="244" t="s">
        <v>21</v>
      </c>
      <c r="F314" s="245" t="s">
        <v>195</v>
      </c>
      <c r="G314" s="243"/>
      <c r="H314" s="246">
        <v>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187</v>
      </c>
      <c r="AU314" s="252" t="s">
        <v>85</v>
      </c>
      <c r="AV314" s="14" t="s">
        <v>168</v>
      </c>
      <c r="AW314" s="14" t="s">
        <v>39</v>
      </c>
      <c r="AX314" s="14" t="s">
        <v>83</v>
      </c>
      <c r="AY314" s="252" t="s">
        <v>160</v>
      </c>
    </row>
    <row r="315" spans="2:65" s="1" customFormat="1" ht="51" customHeight="1">
      <c r="B315" s="42"/>
      <c r="C315" s="266" t="s">
        <v>560</v>
      </c>
      <c r="D315" s="266" t="s">
        <v>453</v>
      </c>
      <c r="E315" s="267" t="s">
        <v>1414</v>
      </c>
      <c r="F315" s="268" t="s">
        <v>1415</v>
      </c>
      <c r="G315" s="269" t="s">
        <v>244</v>
      </c>
      <c r="H315" s="270">
        <v>6</v>
      </c>
      <c r="I315" s="271"/>
      <c r="J315" s="272">
        <f>ROUND(I315*H315,2)</f>
        <v>0</v>
      </c>
      <c r="K315" s="268" t="s">
        <v>167</v>
      </c>
      <c r="L315" s="273"/>
      <c r="M315" s="274" t="s">
        <v>21</v>
      </c>
      <c r="N315" s="275" t="s">
        <v>47</v>
      </c>
      <c r="O315" s="43"/>
      <c r="P315" s="218">
        <f>O315*H315</f>
        <v>0</v>
      </c>
      <c r="Q315" s="218">
        <v>0.036</v>
      </c>
      <c r="R315" s="218">
        <f>Q315*H315</f>
        <v>0.21599999999999997</v>
      </c>
      <c r="S315" s="218">
        <v>0</v>
      </c>
      <c r="T315" s="219">
        <f>S315*H315</f>
        <v>0</v>
      </c>
      <c r="AR315" s="25" t="s">
        <v>236</v>
      </c>
      <c r="AT315" s="25" t="s">
        <v>453</v>
      </c>
      <c r="AU315" s="25" t="s">
        <v>85</v>
      </c>
      <c r="AY315" s="25" t="s">
        <v>160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25" t="s">
        <v>83</v>
      </c>
      <c r="BK315" s="216">
        <f>ROUND(I315*H315,2)</f>
        <v>0</v>
      </c>
      <c r="BL315" s="25" t="s">
        <v>168</v>
      </c>
      <c r="BM315" s="25" t="s">
        <v>1416</v>
      </c>
    </row>
    <row r="316" spans="2:51" s="12" customFormat="1" ht="27">
      <c r="B316" s="220"/>
      <c r="C316" s="221"/>
      <c r="D316" s="222" t="s">
        <v>187</v>
      </c>
      <c r="E316" s="223" t="s">
        <v>21</v>
      </c>
      <c r="F316" s="224" t="s">
        <v>1417</v>
      </c>
      <c r="G316" s="221"/>
      <c r="H316" s="223" t="s">
        <v>21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187</v>
      </c>
      <c r="AU316" s="230" t="s">
        <v>85</v>
      </c>
      <c r="AV316" s="12" t="s">
        <v>83</v>
      </c>
      <c r="AW316" s="12" t="s">
        <v>39</v>
      </c>
      <c r="AX316" s="12" t="s">
        <v>76</v>
      </c>
      <c r="AY316" s="230" t="s">
        <v>160</v>
      </c>
    </row>
    <row r="317" spans="2:51" s="13" customFormat="1" ht="13.5">
      <c r="B317" s="231"/>
      <c r="C317" s="232"/>
      <c r="D317" s="222" t="s">
        <v>187</v>
      </c>
      <c r="E317" s="233" t="s">
        <v>21</v>
      </c>
      <c r="F317" s="234" t="s">
        <v>224</v>
      </c>
      <c r="G317" s="232"/>
      <c r="H317" s="235">
        <v>6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187</v>
      </c>
      <c r="AU317" s="241" t="s">
        <v>85</v>
      </c>
      <c r="AV317" s="13" t="s">
        <v>85</v>
      </c>
      <c r="AW317" s="13" t="s">
        <v>39</v>
      </c>
      <c r="AX317" s="13" t="s">
        <v>76</v>
      </c>
      <c r="AY317" s="241" t="s">
        <v>160</v>
      </c>
    </row>
    <row r="318" spans="2:51" s="14" customFormat="1" ht="13.5">
      <c r="B318" s="242"/>
      <c r="C318" s="243"/>
      <c r="D318" s="222" t="s">
        <v>187</v>
      </c>
      <c r="E318" s="244" t="s">
        <v>21</v>
      </c>
      <c r="F318" s="245" t="s">
        <v>195</v>
      </c>
      <c r="G318" s="243"/>
      <c r="H318" s="246">
        <v>6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187</v>
      </c>
      <c r="AU318" s="252" t="s">
        <v>85</v>
      </c>
      <c r="AV318" s="14" t="s">
        <v>168</v>
      </c>
      <c r="AW318" s="14" t="s">
        <v>39</v>
      </c>
      <c r="AX318" s="14" t="s">
        <v>83</v>
      </c>
      <c r="AY318" s="252" t="s">
        <v>160</v>
      </c>
    </row>
    <row r="319" spans="2:65" s="1" customFormat="1" ht="63.75" customHeight="1">
      <c r="B319" s="42"/>
      <c r="C319" s="204" t="s">
        <v>567</v>
      </c>
      <c r="D319" s="204" t="s">
        <v>163</v>
      </c>
      <c r="E319" s="205" t="s">
        <v>1418</v>
      </c>
      <c r="F319" s="206" t="s">
        <v>1419</v>
      </c>
      <c r="G319" s="207" t="s">
        <v>244</v>
      </c>
      <c r="H319" s="208">
        <v>109.7</v>
      </c>
      <c r="I319" s="209"/>
      <c r="J319" s="210">
        <f>ROUND(I319*H319,2)</f>
        <v>0</v>
      </c>
      <c r="K319" s="206" t="s">
        <v>185</v>
      </c>
      <c r="L319" s="62"/>
      <c r="M319" s="211" t="s">
        <v>21</v>
      </c>
      <c r="N319" s="217" t="s">
        <v>47</v>
      </c>
      <c r="O319" s="43"/>
      <c r="P319" s="218">
        <f>O319*H319</f>
        <v>0</v>
      </c>
      <c r="Q319" s="218">
        <v>0</v>
      </c>
      <c r="R319" s="218">
        <f>Q319*H319</f>
        <v>0</v>
      </c>
      <c r="S319" s="218">
        <v>0</v>
      </c>
      <c r="T319" s="219">
        <f>S319*H319</f>
        <v>0</v>
      </c>
      <c r="AR319" s="25" t="s">
        <v>168</v>
      </c>
      <c r="AT319" s="25" t="s">
        <v>163</v>
      </c>
      <c r="AU319" s="25" t="s">
        <v>85</v>
      </c>
      <c r="AY319" s="25" t="s">
        <v>160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25" t="s">
        <v>83</v>
      </c>
      <c r="BK319" s="216">
        <f>ROUND(I319*H319,2)</f>
        <v>0</v>
      </c>
      <c r="BL319" s="25" t="s">
        <v>168</v>
      </c>
      <c r="BM319" s="25" t="s">
        <v>1420</v>
      </c>
    </row>
    <row r="320" spans="2:51" s="13" customFormat="1" ht="13.5">
      <c r="B320" s="231"/>
      <c r="C320" s="232"/>
      <c r="D320" s="222" t="s">
        <v>187</v>
      </c>
      <c r="E320" s="233" t="s">
        <v>21</v>
      </c>
      <c r="F320" s="234" t="s">
        <v>1233</v>
      </c>
      <c r="G320" s="232"/>
      <c r="H320" s="235">
        <v>109.7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187</v>
      </c>
      <c r="AU320" s="241" t="s">
        <v>85</v>
      </c>
      <c r="AV320" s="13" t="s">
        <v>85</v>
      </c>
      <c r="AW320" s="13" t="s">
        <v>39</v>
      </c>
      <c r="AX320" s="13" t="s">
        <v>76</v>
      </c>
      <c r="AY320" s="241" t="s">
        <v>160</v>
      </c>
    </row>
    <row r="321" spans="2:51" s="14" customFormat="1" ht="13.5">
      <c r="B321" s="242"/>
      <c r="C321" s="243"/>
      <c r="D321" s="222" t="s">
        <v>187</v>
      </c>
      <c r="E321" s="244" t="s">
        <v>21</v>
      </c>
      <c r="F321" s="245" t="s">
        <v>195</v>
      </c>
      <c r="G321" s="243"/>
      <c r="H321" s="246">
        <v>109.7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187</v>
      </c>
      <c r="AU321" s="252" t="s">
        <v>85</v>
      </c>
      <c r="AV321" s="14" t="s">
        <v>168</v>
      </c>
      <c r="AW321" s="14" t="s">
        <v>39</v>
      </c>
      <c r="AX321" s="14" t="s">
        <v>83</v>
      </c>
      <c r="AY321" s="252" t="s">
        <v>160</v>
      </c>
    </row>
    <row r="322" spans="2:65" s="1" customFormat="1" ht="51" customHeight="1">
      <c r="B322" s="42"/>
      <c r="C322" s="204" t="s">
        <v>579</v>
      </c>
      <c r="D322" s="204" t="s">
        <v>163</v>
      </c>
      <c r="E322" s="205" t="s">
        <v>1421</v>
      </c>
      <c r="F322" s="206" t="s">
        <v>1422</v>
      </c>
      <c r="G322" s="207" t="s">
        <v>184</v>
      </c>
      <c r="H322" s="208">
        <v>63.56</v>
      </c>
      <c r="I322" s="209"/>
      <c r="J322" s="210">
        <f>ROUND(I322*H322,2)</f>
        <v>0</v>
      </c>
      <c r="K322" s="206" t="s">
        <v>185</v>
      </c>
      <c r="L322" s="62"/>
      <c r="M322" s="211" t="s">
        <v>21</v>
      </c>
      <c r="N322" s="217" t="s">
        <v>47</v>
      </c>
      <c r="O322" s="43"/>
      <c r="P322" s="218">
        <f>O322*H322</f>
        <v>0</v>
      </c>
      <c r="Q322" s="218">
        <v>0</v>
      </c>
      <c r="R322" s="218">
        <f>Q322*H322</f>
        <v>0</v>
      </c>
      <c r="S322" s="218">
        <v>0</v>
      </c>
      <c r="T322" s="219">
        <f>S322*H322</f>
        <v>0</v>
      </c>
      <c r="AR322" s="25" t="s">
        <v>168</v>
      </c>
      <c r="AT322" s="25" t="s">
        <v>163</v>
      </c>
      <c r="AU322" s="25" t="s">
        <v>85</v>
      </c>
      <c r="AY322" s="25" t="s">
        <v>160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25" t="s">
        <v>83</v>
      </c>
      <c r="BK322" s="216">
        <f>ROUND(I322*H322,2)</f>
        <v>0</v>
      </c>
      <c r="BL322" s="25" t="s">
        <v>168</v>
      </c>
      <c r="BM322" s="25" t="s">
        <v>1423</v>
      </c>
    </row>
    <row r="323" spans="2:51" s="12" customFormat="1" ht="13.5">
      <c r="B323" s="220"/>
      <c r="C323" s="221"/>
      <c r="D323" s="222" t="s">
        <v>187</v>
      </c>
      <c r="E323" s="223" t="s">
        <v>21</v>
      </c>
      <c r="F323" s="224" t="s">
        <v>1424</v>
      </c>
      <c r="G323" s="221"/>
      <c r="H323" s="223" t="s">
        <v>21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187</v>
      </c>
      <c r="AU323" s="230" t="s">
        <v>85</v>
      </c>
      <c r="AV323" s="12" t="s">
        <v>83</v>
      </c>
      <c r="AW323" s="12" t="s">
        <v>39</v>
      </c>
      <c r="AX323" s="12" t="s">
        <v>76</v>
      </c>
      <c r="AY323" s="230" t="s">
        <v>160</v>
      </c>
    </row>
    <row r="324" spans="2:51" s="12" customFormat="1" ht="13.5">
      <c r="B324" s="220"/>
      <c r="C324" s="221"/>
      <c r="D324" s="222" t="s">
        <v>187</v>
      </c>
      <c r="E324" s="223" t="s">
        <v>21</v>
      </c>
      <c r="F324" s="224" t="s">
        <v>1237</v>
      </c>
      <c r="G324" s="221"/>
      <c r="H324" s="223" t="s">
        <v>21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187</v>
      </c>
      <c r="AU324" s="230" t="s">
        <v>85</v>
      </c>
      <c r="AV324" s="12" t="s">
        <v>83</v>
      </c>
      <c r="AW324" s="12" t="s">
        <v>39</v>
      </c>
      <c r="AX324" s="12" t="s">
        <v>76</v>
      </c>
      <c r="AY324" s="230" t="s">
        <v>160</v>
      </c>
    </row>
    <row r="325" spans="2:51" s="13" customFormat="1" ht="13.5">
      <c r="B325" s="231"/>
      <c r="C325" s="232"/>
      <c r="D325" s="222" t="s">
        <v>187</v>
      </c>
      <c r="E325" s="233" t="s">
        <v>21</v>
      </c>
      <c r="F325" s="234" t="s">
        <v>1425</v>
      </c>
      <c r="G325" s="232"/>
      <c r="H325" s="235">
        <v>11.12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187</v>
      </c>
      <c r="AU325" s="241" t="s">
        <v>85</v>
      </c>
      <c r="AV325" s="13" t="s">
        <v>85</v>
      </c>
      <c r="AW325" s="13" t="s">
        <v>39</v>
      </c>
      <c r="AX325" s="13" t="s">
        <v>76</v>
      </c>
      <c r="AY325" s="241" t="s">
        <v>160</v>
      </c>
    </row>
    <row r="326" spans="2:51" s="12" customFormat="1" ht="13.5">
      <c r="B326" s="220"/>
      <c r="C326" s="221"/>
      <c r="D326" s="222" t="s">
        <v>187</v>
      </c>
      <c r="E326" s="223" t="s">
        <v>21</v>
      </c>
      <c r="F326" s="224" t="s">
        <v>1239</v>
      </c>
      <c r="G326" s="221"/>
      <c r="H326" s="223" t="s">
        <v>21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187</v>
      </c>
      <c r="AU326" s="230" t="s">
        <v>85</v>
      </c>
      <c r="AV326" s="12" t="s">
        <v>83</v>
      </c>
      <c r="AW326" s="12" t="s">
        <v>39</v>
      </c>
      <c r="AX326" s="12" t="s">
        <v>76</v>
      </c>
      <c r="AY326" s="230" t="s">
        <v>160</v>
      </c>
    </row>
    <row r="327" spans="2:51" s="13" customFormat="1" ht="13.5">
      <c r="B327" s="231"/>
      <c r="C327" s="232"/>
      <c r="D327" s="222" t="s">
        <v>187</v>
      </c>
      <c r="E327" s="233" t="s">
        <v>21</v>
      </c>
      <c r="F327" s="234" t="s">
        <v>1426</v>
      </c>
      <c r="G327" s="232"/>
      <c r="H327" s="235">
        <v>52.44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187</v>
      </c>
      <c r="AU327" s="241" t="s">
        <v>85</v>
      </c>
      <c r="AV327" s="13" t="s">
        <v>85</v>
      </c>
      <c r="AW327" s="13" t="s">
        <v>39</v>
      </c>
      <c r="AX327" s="13" t="s">
        <v>76</v>
      </c>
      <c r="AY327" s="241" t="s">
        <v>160</v>
      </c>
    </row>
    <row r="328" spans="2:51" s="14" customFormat="1" ht="13.5">
      <c r="B328" s="242"/>
      <c r="C328" s="243"/>
      <c r="D328" s="222" t="s">
        <v>187</v>
      </c>
      <c r="E328" s="244" t="s">
        <v>21</v>
      </c>
      <c r="F328" s="245" t="s">
        <v>195</v>
      </c>
      <c r="G328" s="243"/>
      <c r="H328" s="246">
        <v>63.56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187</v>
      </c>
      <c r="AU328" s="252" t="s">
        <v>85</v>
      </c>
      <c r="AV328" s="14" t="s">
        <v>168</v>
      </c>
      <c r="AW328" s="14" t="s">
        <v>39</v>
      </c>
      <c r="AX328" s="14" t="s">
        <v>83</v>
      </c>
      <c r="AY328" s="252" t="s">
        <v>160</v>
      </c>
    </row>
    <row r="329" spans="2:65" s="1" customFormat="1" ht="16.5" customHeight="1">
      <c r="B329" s="42"/>
      <c r="C329" s="204" t="s">
        <v>585</v>
      </c>
      <c r="D329" s="204" t="s">
        <v>163</v>
      </c>
      <c r="E329" s="205" t="s">
        <v>1427</v>
      </c>
      <c r="F329" s="206" t="s">
        <v>1428</v>
      </c>
      <c r="G329" s="207" t="s">
        <v>244</v>
      </c>
      <c r="H329" s="208">
        <v>58</v>
      </c>
      <c r="I329" s="209"/>
      <c r="J329" s="210">
        <f>ROUND(I329*H329,2)</f>
        <v>0</v>
      </c>
      <c r="K329" s="206" t="s">
        <v>167</v>
      </c>
      <c r="L329" s="62"/>
      <c r="M329" s="211" t="s">
        <v>21</v>
      </c>
      <c r="N329" s="217" t="s">
        <v>47</v>
      </c>
      <c r="O329" s="43"/>
      <c r="P329" s="218">
        <f>O329*H329</f>
        <v>0</v>
      </c>
      <c r="Q329" s="218">
        <v>0</v>
      </c>
      <c r="R329" s="218">
        <f>Q329*H329</f>
        <v>0</v>
      </c>
      <c r="S329" s="218">
        <v>0</v>
      </c>
      <c r="T329" s="219">
        <f>S329*H329</f>
        <v>0</v>
      </c>
      <c r="AR329" s="25" t="s">
        <v>168</v>
      </c>
      <c r="AT329" s="25" t="s">
        <v>163</v>
      </c>
      <c r="AU329" s="25" t="s">
        <v>85</v>
      </c>
      <c r="AY329" s="25" t="s">
        <v>160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25" t="s">
        <v>83</v>
      </c>
      <c r="BK329" s="216">
        <f>ROUND(I329*H329,2)</f>
        <v>0</v>
      </c>
      <c r="BL329" s="25" t="s">
        <v>168</v>
      </c>
      <c r="BM329" s="25" t="s">
        <v>1429</v>
      </c>
    </row>
    <row r="330" spans="2:47" s="1" customFormat="1" ht="40.5">
      <c r="B330" s="42"/>
      <c r="C330" s="64"/>
      <c r="D330" s="222" t="s">
        <v>220</v>
      </c>
      <c r="E330" s="64"/>
      <c r="F330" s="253" t="s">
        <v>1430</v>
      </c>
      <c r="G330" s="64"/>
      <c r="H330" s="64"/>
      <c r="I330" s="173"/>
      <c r="J330" s="64"/>
      <c r="K330" s="64"/>
      <c r="L330" s="62"/>
      <c r="M330" s="254"/>
      <c r="N330" s="43"/>
      <c r="O330" s="43"/>
      <c r="P330" s="43"/>
      <c r="Q330" s="43"/>
      <c r="R330" s="43"/>
      <c r="S330" s="43"/>
      <c r="T330" s="79"/>
      <c r="AT330" s="25" t="s">
        <v>220</v>
      </c>
      <c r="AU330" s="25" t="s">
        <v>85</v>
      </c>
    </row>
    <row r="331" spans="2:51" s="12" customFormat="1" ht="13.5">
      <c r="B331" s="220"/>
      <c r="C331" s="221"/>
      <c r="D331" s="222" t="s">
        <v>187</v>
      </c>
      <c r="E331" s="223" t="s">
        <v>21</v>
      </c>
      <c r="F331" s="224" t="s">
        <v>1431</v>
      </c>
      <c r="G331" s="221"/>
      <c r="H331" s="223" t="s">
        <v>21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187</v>
      </c>
      <c r="AU331" s="230" t="s">
        <v>85</v>
      </c>
      <c r="AV331" s="12" t="s">
        <v>83</v>
      </c>
      <c r="AW331" s="12" t="s">
        <v>39</v>
      </c>
      <c r="AX331" s="12" t="s">
        <v>76</v>
      </c>
      <c r="AY331" s="230" t="s">
        <v>160</v>
      </c>
    </row>
    <row r="332" spans="2:51" s="13" customFormat="1" ht="13.5">
      <c r="B332" s="231"/>
      <c r="C332" s="232"/>
      <c r="D332" s="222" t="s">
        <v>187</v>
      </c>
      <c r="E332" s="233" t="s">
        <v>21</v>
      </c>
      <c r="F332" s="234" t="s">
        <v>1432</v>
      </c>
      <c r="G332" s="232"/>
      <c r="H332" s="235">
        <v>58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187</v>
      </c>
      <c r="AU332" s="241" t="s">
        <v>85</v>
      </c>
      <c r="AV332" s="13" t="s">
        <v>85</v>
      </c>
      <c r="AW332" s="13" t="s">
        <v>39</v>
      </c>
      <c r="AX332" s="13" t="s">
        <v>76</v>
      </c>
      <c r="AY332" s="241" t="s">
        <v>160</v>
      </c>
    </row>
    <row r="333" spans="2:51" s="14" customFormat="1" ht="13.5">
      <c r="B333" s="242"/>
      <c r="C333" s="243"/>
      <c r="D333" s="222" t="s">
        <v>187</v>
      </c>
      <c r="E333" s="244" t="s">
        <v>21</v>
      </c>
      <c r="F333" s="245" t="s">
        <v>195</v>
      </c>
      <c r="G333" s="243"/>
      <c r="H333" s="246">
        <v>58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187</v>
      </c>
      <c r="AU333" s="252" t="s">
        <v>85</v>
      </c>
      <c r="AV333" s="14" t="s">
        <v>168</v>
      </c>
      <c r="AW333" s="14" t="s">
        <v>39</v>
      </c>
      <c r="AX333" s="14" t="s">
        <v>83</v>
      </c>
      <c r="AY333" s="252" t="s">
        <v>160</v>
      </c>
    </row>
    <row r="334" spans="2:65" s="1" customFormat="1" ht="38.25" customHeight="1">
      <c r="B334" s="42"/>
      <c r="C334" s="204" t="s">
        <v>591</v>
      </c>
      <c r="D334" s="204" t="s">
        <v>163</v>
      </c>
      <c r="E334" s="205" t="s">
        <v>1433</v>
      </c>
      <c r="F334" s="206" t="s">
        <v>1434</v>
      </c>
      <c r="G334" s="207" t="s">
        <v>1435</v>
      </c>
      <c r="H334" s="208">
        <v>36.28</v>
      </c>
      <c r="I334" s="209"/>
      <c r="J334" s="210">
        <f>ROUND(I334*H334,2)</f>
        <v>0</v>
      </c>
      <c r="K334" s="206" t="s">
        <v>167</v>
      </c>
      <c r="L334" s="62"/>
      <c r="M334" s="211" t="s">
        <v>21</v>
      </c>
      <c r="N334" s="217" t="s">
        <v>47</v>
      </c>
      <c r="O334" s="43"/>
      <c r="P334" s="218">
        <f>O334*H334</f>
        <v>0</v>
      </c>
      <c r="Q334" s="218">
        <v>0</v>
      </c>
      <c r="R334" s="218">
        <f>Q334*H334</f>
        <v>0</v>
      </c>
      <c r="S334" s="218">
        <v>0</v>
      </c>
      <c r="T334" s="219">
        <f>S334*H334</f>
        <v>0</v>
      </c>
      <c r="AR334" s="25" t="s">
        <v>456</v>
      </c>
      <c r="AT334" s="25" t="s">
        <v>163</v>
      </c>
      <c r="AU334" s="25" t="s">
        <v>85</v>
      </c>
      <c r="AY334" s="25" t="s">
        <v>160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25" t="s">
        <v>83</v>
      </c>
      <c r="BK334" s="216">
        <f>ROUND(I334*H334,2)</f>
        <v>0</v>
      </c>
      <c r="BL334" s="25" t="s">
        <v>456</v>
      </c>
      <c r="BM334" s="25" t="s">
        <v>1436</v>
      </c>
    </row>
    <row r="335" spans="2:47" s="1" customFormat="1" ht="27">
      <c r="B335" s="42"/>
      <c r="C335" s="64"/>
      <c r="D335" s="222" t="s">
        <v>220</v>
      </c>
      <c r="E335" s="64"/>
      <c r="F335" s="253" t="s">
        <v>1437</v>
      </c>
      <c r="G335" s="64"/>
      <c r="H335" s="64"/>
      <c r="I335" s="173"/>
      <c r="J335" s="64"/>
      <c r="K335" s="64"/>
      <c r="L335" s="62"/>
      <c r="M335" s="254"/>
      <c r="N335" s="43"/>
      <c r="O335" s="43"/>
      <c r="P335" s="43"/>
      <c r="Q335" s="43"/>
      <c r="R335" s="43"/>
      <c r="S335" s="43"/>
      <c r="T335" s="79"/>
      <c r="AT335" s="25" t="s">
        <v>220</v>
      </c>
      <c r="AU335" s="25" t="s">
        <v>85</v>
      </c>
    </row>
    <row r="336" spans="2:51" s="12" customFormat="1" ht="13.5">
      <c r="B336" s="220"/>
      <c r="C336" s="221"/>
      <c r="D336" s="222" t="s">
        <v>187</v>
      </c>
      <c r="E336" s="223" t="s">
        <v>21</v>
      </c>
      <c r="F336" s="224" t="s">
        <v>1438</v>
      </c>
      <c r="G336" s="221"/>
      <c r="H336" s="223" t="s">
        <v>21</v>
      </c>
      <c r="I336" s="225"/>
      <c r="J336" s="221"/>
      <c r="K336" s="221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187</v>
      </c>
      <c r="AU336" s="230" t="s">
        <v>85</v>
      </c>
      <c r="AV336" s="12" t="s">
        <v>83</v>
      </c>
      <c r="AW336" s="12" t="s">
        <v>39</v>
      </c>
      <c r="AX336" s="12" t="s">
        <v>76</v>
      </c>
      <c r="AY336" s="230" t="s">
        <v>160</v>
      </c>
    </row>
    <row r="337" spans="2:51" s="13" customFormat="1" ht="13.5">
      <c r="B337" s="231"/>
      <c r="C337" s="232"/>
      <c r="D337" s="222" t="s">
        <v>187</v>
      </c>
      <c r="E337" s="233" t="s">
        <v>21</v>
      </c>
      <c r="F337" s="234" t="s">
        <v>1439</v>
      </c>
      <c r="G337" s="232"/>
      <c r="H337" s="235">
        <v>36.28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187</v>
      </c>
      <c r="AU337" s="241" t="s">
        <v>85</v>
      </c>
      <c r="AV337" s="13" t="s">
        <v>85</v>
      </c>
      <c r="AW337" s="13" t="s">
        <v>39</v>
      </c>
      <c r="AX337" s="13" t="s">
        <v>76</v>
      </c>
      <c r="AY337" s="241" t="s">
        <v>160</v>
      </c>
    </row>
    <row r="338" spans="2:51" s="14" customFormat="1" ht="13.5">
      <c r="B338" s="242"/>
      <c r="C338" s="243"/>
      <c r="D338" s="222" t="s">
        <v>187</v>
      </c>
      <c r="E338" s="244" t="s">
        <v>21</v>
      </c>
      <c r="F338" s="245" t="s">
        <v>195</v>
      </c>
      <c r="G338" s="243"/>
      <c r="H338" s="246">
        <v>36.28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187</v>
      </c>
      <c r="AU338" s="252" t="s">
        <v>85</v>
      </c>
      <c r="AV338" s="14" t="s">
        <v>168</v>
      </c>
      <c r="AW338" s="14" t="s">
        <v>39</v>
      </c>
      <c r="AX338" s="14" t="s">
        <v>83</v>
      </c>
      <c r="AY338" s="252" t="s">
        <v>160</v>
      </c>
    </row>
    <row r="339" spans="2:63" s="11" customFormat="1" ht="29.85" customHeight="1">
      <c r="B339" s="188"/>
      <c r="C339" s="189"/>
      <c r="D339" s="190" t="s">
        <v>75</v>
      </c>
      <c r="E339" s="202" t="s">
        <v>1062</v>
      </c>
      <c r="F339" s="202" t="s">
        <v>1063</v>
      </c>
      <c r="G339" s="189"/>
      <c r="H339" s="189"/>
      <c r="I339" s="192"/>
      <c r="J339" s="203">
        <f>BK339</f>
        <v>0</v>
      </c>
      <c r="K339" s="189"/>
      <c r="L339" s="194"/>
      <c r="M339" s="195"/>
      <c r="N339" s="196"/>
      <c r="O339" s="196"/>
      <c r="P339" s="197">
        <f>SUM(P340:P369)</f>
        <v>0</v>
      </c>
      <c r="Q339" s="196"/>
      <c r="R339" s="197">
        <f>SUM(R340:R369)</f>
        <v>0</v>
      </c>
      <c r="S339" s="196"/>
      <c r="T339" s="198">
        <f>SUM(T340:T369)</f>
        <v>0</v>
      </c>
      <c r="AR339" s="199" t="s">
        <v>83</v>
      </c>
      <c r="AT339" s="200" t="s">
        <v>75</v>
      </c>
      <c r="AU339" s="200" t="s">
        <v>83</v>
      </c>
      <c r="AY339" s="199" t="s">
        <v>160</v>
      </c>
      <c r="BK339" s="201">
        <f>SUM(BK340:BK369)</f>
        <v>0</v>
      </c>
    </row>
    <row r="340" spans="2:65" s="1" customFormat="1" ht="25.5" customHeight="1">
      <c r="B340" s="42"/>
      <c r="C340" s="204" t="s">
        <v>604</v>
      </c>
      <c r="D340" s="204" t="s">
        <v>163</v>
      </c>
      <c r="E340" s="205" t="s">
        <v>1071</v>
      </c>
      <c r="F340" s="206" t="s">
        <v>1072</v>
      </c>
      <c r="G340" s="207" t="s">
        <v>423</v>
      </c>
      <c r="H340" s="208">
        <v>122.481</v>
      </c>
      <c r="I340" s="209"/>
      <c r="J340" s="210">
        <f>ROUND(I340*H340,2)</f>
        <v>0</v>
      </c>
      <c r="K340" s="206" t="s">
        <v>185</v>
      </c>
      <c r="L340" s="62"/>
      <c r="M340" s="211" t="s">
        <v>21</v>
      </c>
      <c r="N340" s="217" t="s">
        <v>47</v>
      </c>
      <c r="O340" s="43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AR340" s="25" t="s">
        <v>168</v>
      </c>
      <c r="AT340" s="25" t="s">
        <v>163</v>
      </c>
      <c r="AU340" s="25" t="s">
        <v>85</v>
      </c>
      <c r="AY340" s="25" t="s">
        <v>160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25" t="s">
        <v>83</v>
      </c>
      <c r="BK340" s="216">
        <f>ROUND(I340*H340,2)</f>
        <v>0</v>
      </c>
      <c r="BL340" s="25" t="s">
        <v>168</v>
      </c>
      <c r="BM340" s="25" t="s">
        <v>1440</v>
      </c>
    </row>
    <row r="341" spans="2:51" s="12" customFormat="1" ht="27">
      <c r="B341" s="220"/>
      <c r="C341" s="221"/>
      <c r="D341" s="222" t="s">
        <v>187</v>
      </c>
      <c r="E341" s="223" t="s">
        <v>21</v>
      </c>
      <c r="F341" s="224" t="s">
        <v>1441</v>
      </c>
      <c r="G341" s="221"/>
      <c r="H341" s="223" t="s">
        <v>21</v>
      </c>
      <c r="I341" s="225"/>
      <c r="J341" s="221"/>
      <c r="K341" s="221"/>
      <c r="L341" s="226"/>
      <c r="M341" s="227"/>
      <c r="N341" s="228"/>
      <c r="O341" s="228"/>
      <c r="P341" s="228"/>
      <c r="Q341" s="228"/>
      <c r="R341" s="228"/>
      <c r="S341" s="228"/>
      <c r="T341" s="229"/>
      <c r="AT341" s="230" t="s">
        <v>187</v>
      </c>
      <c r="AU341" s="230" t="s">
        <v>85</v>
      </c>
      <c r="AV341" s="12" t="s">
        <v>83</v>
      </c>
      <c r="AW341" s="12" t="s">
        <v>39</v>
      </c>
      <c r="AX341" s="12" t="s">
        <v>76</v>
      </c>
      <c r="AY341" s="230" t="s">
        <v>160</v>
      </c>
    </row>
    <row r="342" spans="2:51" s="13" customFormat="1" ht="13.5">
      <c r="B342" s="231"/>
      <c r="C342" s="232"/>
      <c r="D342" s="222" t="s">
        <v>187</v>
      </c>
      <c r="E342" s="233" t="s">
        <v>21</v>
      </c>
      <c r="F342" s="234" t="s">
        <v>1442</v>
      </c>
      <c r="G342" s="232"/>
      <c r="H342" s="235">
        <v>22.489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187</v>
      </c>
      <c r="AU342" s="241" t="s">
        <v>85</v>
      </c>
      <c r="AV342" s="13" t="s">
        <v>85</v>
      </c>
      <c r="AW342" s="13" t="s">
        <v>39</v>
      </c>
      <c r="AX342" s="13" t="s">
        <v>76</v>
      </c>
      <c r="AY342" s="241" t="s">
        <v>160</v>
      </c>
    </row>
    <row r="343" spans="2:51" s="13" customFormat="1" ht="13.5">
      <c r="B343" s="231"/>
      <c r="C343" s="232"/>
      <c r="D343" s="222" t="s">
        <v>187</v>
      </c>
      <c r="E343" s="233" t="s">
        <v>21</v>
      </c>
      <c r="F343" s="234" t="s">
        <v>1443</v>
      </c>
      <c r="G343" s="232"/>
      <c r="H343" s="235">
        <v>68.299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187</v>
      </c>
      <c r="AU343" s="241" t="s">
        <v>85</v>
      </c>
      <c r="AV343" s="13" t="s">
        <v>85</v>
      </c>
      <c r="AW343" s="13" t="s">
        <v>39</v>
      </c>
      <c r="AX343" s="13" t="s">
        <v>76</v>
      </c>
      <c r="AY343" s="241" t="s">
        <v>160</v>
      </c>
    </row>
    <row r="344" spans="2:51" s="15" customFormat="1" ht="13.5">
      <c r="B344" s="255"/>
      <c r="C344" s="256"/>
      <c r="D344" s="222" t="s">
        <v>187</v>
      </c>
      <c r="E344" s="257" t="s">
        <v>21</v>
      </c>
      <c r="F344" s="258" t="s">
        <v>287</v>
      </c>
      <c r="G344" s="256"/>
      <c r="H344" s="259">
        <v>90.788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AT344" s="265" t="s">
        <v>187</v>
      </c>
      <c r="AU344" s="265" t="s">
        <v>85</v>
      </c>
      <c r="AV344" s="15" t="s">
        <v>203</v>
      </c>
      <c r="AW344" s="15" t="s">
        <v>39</v>
      </c>
      <c r="AX344" s="15" t="s">
        <v>76</v>
      </c>
      <c r="AY344" s="265" t="s">
        <v>160</v>
      </c>
    </row>
    <row r="345" spans="2:51" s="12" customFormat="1" ht="13.5">
      <c r="B345" s="220"/>
      <c r="C345" s="221"/>
      <c r="D345" s="222" t="s">
        <v>187</v>
      </c>
      <c r="E345" s="223" t="s">
        <v>21</v>
      </c>
      <c r="F345" s="224" t="s">
        <v>1444</v>
      </c>
      <c r="G345" s="221"/>
      <c r="H345" s="223" t="s">
        <v>21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187</v>
      </c>
      <c r="AU345" s="230" t="s">
        <v>85</v>
      </c>
      <c r="AV345" s="12" t="s">
        <v>83</v>
      </c>
      <c r="AW345" s="12" t="s">
        <v>39</v>
      </c>
      <c r="AX345" s="12" t="s">
        <v>76</v>
      </c>
      <c r="AY345" s="230" t="s">
        <v>160</v>
      </c>
    </row>
    <row r="346" spans="2:51" s="13" customFormat="1" ht="13.5">
      <c r="B346" s="231"/>
      <c r="C346" s="232"/>
      <c r="D346" s="222" t="s">
        <v>187</v>
      </c>
      <c r="E346" s="233" t="s">
        <v>21</v>
      </c>
      <c r="F346" s="234" t="s">
        <v>1445</v>
      </c>
      <c r="G346" s="232"/>
      <c r="H346" s="235">
        <v>31.693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187</v>
      </c>
      <c r="AU346" s="241" t="s">
        <v>85</v>
      </c>
      <c r="AV346" s="13" t="s">
        <v>85</v>
      </c>
      <c r="AW346" s="13" t="s">
        <v>39</v>
      </c>
      <c r="AX346" s="13" t="s">
        <v>76</v>
      </c>
      <c r="AY346" s="241" t="s">
        <v>160</v>
      </c>
    </row>
    <row r="347" spans="2:51" s="15" customFormat="1" ht="13.5">
      <c r="B347" s="255"/>
      <c r="C347" s="256"/>
      <c r="D347" s="222" t="s">
        <v>187</v>
      </c>
      <c r="E347" s="257" t="s">
        <v>21</v>
      </c>
      <c r="F347" s="258" t="s">
        <v>287</v>
      </c>
      <c r="G347" s="256"/>
      <c r="H347" s="259">
        <v>31.693</v>
      </c>
      <c r="I347" s="260"/>
      <c r="J347" s="256"/>
      <c r="K347" s="256"/>
      <c r="L347" s="261"/>
      <c r="M347" s="262"/>
      <c r="N347" s="263"/>
      <c r="O347" s="263"/>
      <c r="P347" s="263"/>
      <c r="Q347" s="263"/>
      <c r="R347" s="263"/>
      <c r="S347" s="263"/>
      <c r="T347" s="264"/>
      <c r="AT347" s="265" t="s">
        <v>187</v>
      </c>
      <c r="AU347" s="265" t="s">
        <v>85</v>
      </c>
      <c r="AV347" s="15" t="s">
        <v>203</v>
      </c>
      <c r="AW347" s="15" t="s">
        <v>39</v>
      </c>
      <c r="AX347" s="15" t="s">
        <v>76</v>
      </c>
      <c r="AY347" s="265" t="s">
        <v>160</v>
      </c>
    </row>
    <row r="348" spans="2:51" s="14" customFormat="1" ht="13.5">
      <c r="B348" s="242"/>
      <c r="C348" s="243"/>
      <c r="D348" s="222" t="s">
        <v>187</v>
      </c>
      <c r="E348" s="244" t="s">
        <v>21</v>
      </c>
      <c r="F348" s="245" t="s">
        <v>195</v>
      </c>
      <c r="G348" s="243"/>
      <c r="H348" s="246">
        <v>122.481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187</v>
      </c>
      <c r="AU348" s="252" t="s">
        <v>85</v>
      </c>
      <c r="AV348" s="14" t="s">
        <v>168</v>
      </c>
      <c r="AW348" s="14" t="s">
        <v>39</v>
      </c>
      <c r="AX348" s="14" t="s">
        <v>83</v>
      </c>
      <c r="AY348" s="252" t="s">
        <v>160</v>
      </c>
    </row>
    <row r="349" spans="2:65" s="1" customFormat="1" ht="25.5" customHeight="1">
      <c r="B349" s="42"/>
      <c r="C349" s="204" t="s">
        <v>612</v>
      </c>
      <c r="D349" s="204" t="s">
        <v>163</v>
      </c>
      <c r="E349" s="205" t="s">
        <v>1080</v>
      </c>
      <c r="F349" s="206" t="s">
        <v>1081</v>
      </c>
      <c r="G349" s="207" t="s">
        <v>423</v>
      </c>
      <c r="H349" s="208">
        <v>553.308</v>
      </c>
      <c r="I349" s="209"/>
      <c r="J349" s="210">
        <f>ROUND(I349*H349,2)</f>
        <v>0</v>
      </c>
      <c r="K349" s="206" t="s">
        <v>185</v>
      </c>
      <c r="L349" s="62"/>
      <c r="M349" s="211" t="s">
        <v>21</v>
      </c>
      <c r="N349" s="217" t="s">
        <v>47</v>
      </c>
      <c r="O349" s="43"/>
      <c r="P349" s="218">
        <f>O349*H349</f>
        <v>0</v>
      </c>
      <c r="Q349" s="218">
        <v>0</v>
      </c>
      <c r="R349" s="218">
        <f>Q349*H349</f>
        <v>0</v>
      </c>
      <c r="S349" s="218">
        <v>0</v>
      </c>
      <c r="T349" s="219">
        <f>S349*H349</f>
        <v>0</v>
      </c>
      <c r="AR349" s="25" t="s">
        <v>168</v>
      </c>
      <c r="AT349" s="25" t="s">
        <v>163</v>
      </c>
      <c r="AU349" s="25" t="s">
        <v>85</v>
      </c>
      <c r="AY349" s="25" t="s">
        <v>160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25" t="s">
        <v>83</v>
      </c>
      <c r="BK349" s="216">
        <f>ROUND(I349*H349,2)</f>
        <v>0</v>
      </c>
      <c r="BL349" s="25" t="s">
        <v>168</v>
      </c>
      <c r="BM349" s="25" t="s">
        <v>1446</v>
      </c>
    </row>
    <row r="350" spans="2:51" s="12" customFormat="1" ht="27">
      <c r="B350" s="220"/>
      <c r="C350" s="221"/>
      <c r="D350" s="222" t="s">
        <v>187</v>
      </c>
      <c r="E350" s="223" t="s">
        <v>21</v>
      </c>
      <c r="F350" s="224" t="s">
        <v>1447</v>
      </c>
      <c r="G350" s="221"/>
      <c r="H350" s="223" t="s">
        <v>21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187</v>
      </c>
      <c r="AU350" s="230" t="s">
        <v>85</v>
      </c>
      <c r="AV350" s="12" t="s">
        <v>83</v>
      </c>
      <c r="AW350" s="12" t="s">
        <v>39</v>
      </c>
      <c r="AX350" s="12" t="s">
        <v>76</v>
      </c>
      <c r="AY350" s="230" t="s">
        <v>160</v>
      </c>
    </row>
    <row r="351" spans="2:51" s="13" customFormat="1" ht="13.5">
      <c r="B351" s="231"/>
      <c r="C351" s="232"/>
      <c r="D351" s="222" t="s">
        <v>187</v>
      </c>
      <c r="E351" s="233" t="s">
        <v>21</v>
      </c>
      <c r="F351" s="234" t="s">
        <v>1448</v>
      </c>
      <c r="G351" s="232"/>
      <c r="H351" s="235">
        <v>89.954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187</v>
      </c>
      <c r="AU351" s="241" t="s">
        <v>85</v>
      </c>
      <c r="AV351" s="13" t="s">
        <v>85</v>
      </c>
      <c r="AW351" s="13" t="s">
        <v>39</v>
      </c>
      <c r="AX351" s="13" t="s">
        <v>76</v>
      </c>
      <c r="AY351" s="241" t="s">
        <v>160</v>
      </c>
    </row>
    <row r="352" spans="2:51" s="13" customFormat="1" ht="13.5">
      <c r="B352" s="231"/>
      <c r="C352" s="232"/>
      <c r="D352" s="222" t="s">
        <v>187</v>
      </c>
      <c r="E352" s="233" t="s">
        <v>21</v>
      </c>
      <c r="F352" s="234" t="s">
        <v>1449</v>
      </c>
      <c r="G352" s="232"/>
      <c r="H352" s="235">
        <v>273.196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187</v>
      </c>
      <c r="AU352" s="241" t="s">
        <v>85</v>
      </c>
      <c r="AV352" s="13" t="s">
        <v>85</v>
      </c>
      <c r="AW352" s="13" t="s">
        <v>39</v>
      </c>
      <c r="AX352" s="13" t="s">
        <v>76</v>
      </c>
      <c r="AY352" s="241" t="s">
        <v>160</v>
      </c>
    </row>
    <row r="353" spans="2:51" s="15" customFormat="1" ht="13.5">
      <c r="B353" s="255"/>
      <c r="C353" s="256"/>
      <c r="D353" s="222" t="s">
        <v>187</v>
      </c>
      <c r="E353" s="257" t="s">
        <v>21</v>
      </c>
      <c r="F353" s="258" t="s">
        <v>287</v>
      </c>
      <c r="G353" s="256"/>
      <c r="H353" s="259">
        <v>363.15</v>
      </c>
      <c r="I353" s="260"/>
      <c r="J353" s="256"/>
      <c r="K353" s="256"/>
      <c r="L353" s="261"/>
      <c r="M353" s="262"/>
      <c r="N353" s="263"/>
      <c r="O353" s="263"/>
      <c r="P353" s="263"/>
      <c r="Q353" s="263"/>
      <c r="R353" s="263"/>
      <c r="S353" s="263"/>
      <c r="T353" s="264"/>
      <c r="AT353" s="265" t="s">
        <v>187</v>
      </c>
      <c r="AU353" s="265" t="s">
        <v>85</v>
      </c>
      <c r="AV353" s="15" t="s">
        <v>203</v>
      </c>
      <c r="AW353" s="15" t="s">
        <v>39</v>
      </c>
      <c r="AX353" s="15" t="s">
        <v>76</v>
      </c>
      <c r="AY353" s="265" t="s">
        <v>160</v>
      </c>
    </row>
    <row r="354" spans="2:51" s="12" customFormat="1" ht="13.5">
      <c r="B354" s="220"/>
      <c r="C354" s="221"/>
      <c r="D354" s="222" t="s">
        <v>187</v>
      </c>
      <c r="E354" s="223" t="s">
        <v>21</v>
      </c>
      <c r="F354" s="224" t="s">
        <v>1450</v>
      </c>
      <c r="G354" s="221"/>
      <c r="H354" s="223" t="s">
        <v>21</v>
      </c>
      <c r="I354" s="225"/>
      <c r="J354" s="221"/>
      <c r="K354" s="221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187</v>
      </c>
      <c r="AU354" s="230" t="s">
        <v>85</v>
      </c>
      <c r="AV354" s="12" t="s">
        <v>83</v>
      </c>
      <c r="AW354" s="12" t="s">
        <v>39</v>
      </c>
      <c r="AX354" s="12" t="s">
        <v>76</v>
      </c>
      <c r="AY354" s="230" t="s">
        <v>160</v>
      </c>
    </row>
    <row r="355" spans="2:51" s="13" customFormat="1" ht="13.5">
      <c r="B355" s="231"/>
      <c r="C355" s="232"/>
      <c r="D355" s="222" t="s">
        <v>187</v>
      </c>
      <c r="E355" s="233" t="s">
        <v>21</v>
      </c>
      <c r="F355" s="234" t="s">
        <v>1451</v>
      </c>
      <c r="G355" s="232"/>
      <c r="H355" s="235">
        <v>190.158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187</v>
      </c>
      <c r="AU355" s="241" t="s">
        <v>85</v>
      </c>
      <c r="AV355" s="13" t="s">
        <v>85</v>
      </c>
      <c r="AW355" s="13" t="s">
        <v>39</v>
      </c>
      <c r="AX355" s="13" t="s">
        <v>76</v>
      </c>
      <c r="AY355" s="241" t="s">
        <v>160</v>
      </c>
    </row>
    <row r="356" spans="2:51" s="15" customFormat="1" ht="13.5">
      <c r="B356" s="255"/>
      <c r="C356" s="256"/>
      <c r="D356" s="222" t="s">
        <v>187</v>
      </c>
      <c r="E356" s="257" t="s">
        <v>21</v>
      </c>
      <c r="F356" s="258" t="s">
        <v>287</v>
      </c>
      <c r="G356" s="256"/>
      <c r="H356" s="259">
        <v>190.158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AT356" s="265" t="s">
        <v>187</v>
      </c>
      <c r="AU356" s="265" t="s">
        <v>85</v>
      </c>
      <c r="AV356" s="15" t="s">
        <v>203</v>
      </c>
      <c r="AW356" s="15" t="s">
        <v>39</v>
      </c>
      <c r="AX356" s="15" t="s">
        <v>76</v>
      </c>
      <c r="AY356" s="265" t="s">
        <v>160</v>
      </c>
    </row>
    <row r="357" spans="2:51" s="14" customFormat="1" ht="13.5">
      <c r="B357" s="242"/>
      <c r="C357" s="243"/>
      <c r="D357" s="222" t="s">
        <v>187</v>
      </c>
      <c r="E357" s="244" t="s">
        <v>21</v>
      </c>
      <c r="F357" s="245" t="s">
        <v>195</v>
      </c>
      <c r="G357" s="243"/>
      <c r="H357" s="246">
        <v>553.308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187</v>
      </c>
      <c r="AU357" s="252" t="s">
        <v>85</v>
      </c>
      <c r="AV357" s="14" t="s">
        <v>168</v>
      </c>
      <c r="AW357" s="14" t="s">
        <v>39</v>
      </c>
      <c r="AX357" s="14" t="s">
        <v>83</v>
      </c>
      <c r="AY357" s="252" t="s">
        <v>160</v>
      </c>
    </row>
    <row r="358" spans="2:65" s="1" customFormat="1" ht="25.5" customHeight="1">
      <c r="B358" s="42"/>
      <c r="C358" s="204" t="s">
        <v>616</v>
      </c>
      <c r="D358" s="204" t="s">
        <v>163</v>
      </c>
      <c r="E358" s="205" t="s">
        <v>1086</v>
      </c>
      <c r="F358" s="206" t="s">
        <v>1087</v>
      </c>
      <c r="G358" s="207" t="s">
        <v>423</v>
      </c>
      <c r="H358" s="208">
        <v>31.693</v>
      </c>
      <c r="I358" s="209"/>
      <c r="J358" s="210">
        <f>ROUND(I358*H358,2)</f>
        <v>0</v>
      </c>
      <c r="K358" s="206" t="s">
        <v>185</v>
      </c>
      <c r="L358" s="62"/>
      <c r="M358" s="211" t="s">
        <v>21</v>
      </c>
      <c r="N358" s="217" t="s">
        <v>47</v>
      </c>
      <c r="O358" s="43"/>
      <c r="P358" s="218">
        <f>O358*H358</f>
        <v>0</v>
      </c>
      <c r="Q358" s="218">
        <v>0</v>
      </c>
      <c r="R358" s="218">
        <f>Q358*H358</f>
        <v>0</v>
      </c>
      <c r="S358" s="218">
        <v>0</v>
      </c>
      <c r="T358" s="219">
        <f>S358*H358</f>
        <v>0</v>
      </c>
      <c r="AR358" s="25" t="s">
        <v>168</v>
      </c>
      <c r="AT358" s="25" t="s">
        <v>163</v>
      </c>
      <c r="AU358" s="25" t="s">
        <v>85</v>
      </c>
      <c r="AY358" s="25" t="s">
        <v>160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25" t="s">
        <v>83</v>
      </c>
      <c r="BK358" s="216">
        <f>ROUND(I358*H358,2)</f>
        <v>0</v>
      </c>
      <c r="BL358" s="25" t="s">
        <v>168</v>
      </c>
      <c r="BM358" s="25" t="s">
        <v>1452</v>
      </c>
    </row>
    <row r="359" spans="2:51" s="12" customFormat="1" ht="13.5">
      <c r="B359" s="220"/>
      <c r="C359" s="221"/>
      <c r="D359" s="222" t="s">
        <v>187</v>
      </c>
      <c r="E359" s="223" t="s">
        <v>21</v>
      </c>
      <c r="F359" s="224" t="s">
        <v>1453</v>
      </c>
      <c r="G359" s="221"/>
      <c r="H359" s="223" t="s">
        <v>21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187</v>
      </c>
      <c r="AU359" s="230" t="s">
        <v>85</v>
      </c>
      <c r="AV359" s="12" t="s">
        <v>83</v>
      </c>
      <c r="AW359" s="12" t="s">
        <v>39</v>
      </c>
      <c r="AX359" s="12" t="s">
        <v>76</v>
      </c>
      <c r="AY359" s="230" t="s">
        <v>160</v>
      </c>
    </row>
    <row r="360" spans="2:51" s="13" customFormat="1" ht="13.5">
      <c r="B360" s="231"/>
      <c r="C360" s="232"/>
      <c r="D360" s="222" t="s">
        <v>187</v>
      </c>
      <c r="E360" s="233" t="s">
        <v>21</v>
      </c>
      <c r="F360" s="234" t="s">
        <v>1454</v>
      </c>
      <c r="G360" s="232"/>
      <c r="H360" s="235">
        <v>31.693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187</v>
      </c>
      <c r="AU360" s="241" t="s">
        <v>85</v>
      </c>
      <c r="AV360" s="13" t="s">
        <v>85</v>
      </c>
      <c r="AW360" s="13" t="s">
        <v>39</v>
      </c>
      <c r="AX360" s="13" t="s">
        <v>76</v>
      </c>
      <c r="AY360" s="241" t="s">
        <v>160</v>
      </c>
    </row>
    <row r="361" spans="2:51" s="14" customFormat="1" ht="13.5">
      <c r="B361" s="242"/>
      <c r="C361" s="243"/>
      <c r="D361" s="222" t="s">
        <v>187</v>
      </c>
      <c r="E361" s="244" t="s">
        <v>21</v>
      </c>
      <c r="F361" s="245" t="s">
        <v>195</v>
      </c>
      <c r="G361" s="243"/>
      <c r="H361" s="246">
        <v>31.693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187</v>
      </c>
      <c r="AU361" s="252" t="s">
        <v>85</v>
      </c>
      <c r="AV361" s="14" t="s">
        <v>168</v>
      </c>
      <c r="AW361" s="14" t="s">
        <v>39</v>
      </c>
      <c r="AX361" s="14" t="s">
        <v>83</v>
      </c>
      <c r="AY361" s="252" t="s">
        <v>160</v>
      </c>
    </row>
    <row r="362" spans="2:65" s="1" customFormat="1" ht="25.5" customHeight="1">
      <c r="B362" s="42"/>
      <c r="C362" s="204" t="s">
        <v>621</v>
      </c>
      <c r="D362" s="204" t="s">
        <v>163</v>
      </c>
      <c r="E362" s="205" t="s">
        <v>1091</v>
      </c>
      <c r="F362" s="206" t="s">
        <v>1092</v>
      </c>
      <c r="G362" s="207" t="s">
        <v>423</v>
      </c>
      <c r="H362" s="208">
        <v>234.086</v>
      </c>
      <c r="I362" s="209"/>
      <c r="J362" s="210">
        <f>ROUND(I362*H362,2)</f>
        <v>0</v>
      </c>
      <c r="K362" s="206" t="s">
        <v>185</v>
      </c>
      <c r="L362" s="62"/>
      <c r="M362" s="211" t="s">
        <v>21</v>
      </c>
      <c r="N362" s="217" t="s">
        <v>47</v>
      </c>
      <c r="O362" s="43"/>
      <c r="P362" s="218">
        <f>O362*H362</f>
        <v>0</v>
      </c>
      <c r="Q362" s="218">
        <v>0</v>
      </c>
      <c r="R362" s="218">
        <f>Q362*H362</f>
        <v>0</v>
      </c>
      <c r="S362" s="218">
        <v>0</v>
      </c>
      <c r="T362" s="219">
        <f>S362*H362</f>
        <v>0</v>
      </c>
      <c r="AR362" s="25" t="s">
        <v>168</v>
      </c>
      <c r="AT362" s="25" t="s">
        <v>163</v>
      </c>
      <c r="AU362" s="25" t="s">
        <v>85</v>
      </c>
      <c r="AY362" s="25" t="s">
        <v>160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25" t="s">
        <v>83</v>
      </c>
      <c r="BK362" s="216">
        <f>ROUND(I362*H362,2)</f>
        <v>0</v>
      </c>
      <c r="BL362" s="25" t="s">
        <v>168</v>
      </c>
      <c r="BM362" s="25" t="s">
        <v>1455</v>
      </c>
    </row>
    <row r="363" spans="2:51" s="12" customFormat="1" ht="13.5">
      <c r="B363" s="220"/>
      <c r="C363" s="221"/>
      <c r="D363" s="222" t="s">
        <v>187</v>
      </c>
      <c r="E363" s="223" t="s">
        <v>21</v>
      </c>
      <c r="F363" s="224" t="s">
        <v>1456</v>
      </c>
      <c r="G363" s="221"/>
      <c r="H363" s="223" t="s">
        <v>21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187</v>
      </c>
      <c r="AU363" s="230" t="s">
        <v>85</v>
      </c>
      <c r="AV363" s="12" t="s">
        <v>83</v>
      </c>
      <c r="AW363" s="12" t="s">
        <v>39</v>
      </c>
      <c r="AX363" s="12" t="s">
        <v>76</v>
      </c>
      <c r="AY363" s="230" t="s">
        <v>160</v>
      </c>
    </row>
    <row r="364" spans="2:51" s="13" customFormat="1" ht="13.5">
      <c r="B364" s="231"/>
      <c r="C364" s="232"/>
      <c r="D364" s="222" t="s">
        <v>187</v>
      </c>
      <c r="E364" s="233" t="s">
        <v>21</v>
      </c>
      <c r="F364" s="234" t="s">
        <v>1457</v>
      </c>
      <c r="G364" s="232"/>
      <c r="H364" s="235">
        <v>234.086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187</v>
      </c>
      <c r="AU364" s="241" t="s">
        <v>85</v>
      </c>
      <c r="AV364" s="13" t="s">
        <v>85</v>
      </c>
      <c r="AW364" s="13" t="s">
        <v>39</v>
      </c>
      <c r="AX364" s="13" t="s">
        <v>76</v>
      </c>
      <c r="AY364" s="241" t="s">
        <v>160</v>
      </c>
    </row>
    <row r="365" spans="2:51" s="14" customFormat="1" ht="13.5">
      <c r="B365" s="242"/>
      <c r="C365" s="243"/>
      <c r="D365" s="222" t="s">
        <v>187</v>
      </c>
      <c r="E365" s="244" t="s">
        <v>21</v>
      </c>
      <c r="F365" s="245" t="s">
        <v>195</v>
      </c>
      <c r="G365" s="243"/>
      <c r="H365" s="246">
        <v>234.086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187</v>
      </c>
      <c r="AU365" s="252" t="s">
        <v>85</v>
      </c>
      <c r="AV365" s="14" t="s">
        <v>168</v>
      </c>
      <c r="AW365" s="14" t="s">
        <v>39</v>
      </c>
      <c r="AX365" s="14" t="s">
        <v>83</v>
      </c>
      <c r="AY365" s="252" t="s">
        <v>160</v>
      </c>
    </row>
    <row r="366" spans="2:65" s="1" customFormat="1" ht="25.5" customHeight="1">
      <c r="B366" s="42"/>
      <c r="C366" s="204" t="s">
        <v>628</v>
      </c>
      <c r="D366" s="204" t="s">
        <v>163</v>
      </c>
      <c r="E366" s="205" t="s">
        <v>1099</v>
      </c>
      <c r="F366" s="206" t="s">
        <v>1100</v>
      </c>
      <c r="G366" s="207" t="s">
        <v>423</v>
      </c>
      <c r="H366" s="208">
        <v>702.258</v>
      </c>
      <c r="I366" s="209"/>
      <c r="J366" s="210">
        <f>ROUND(I366*H366,2)</f>
        <v>0</v>
      </c>
      <c r="K366" s="206" t="s">
        <v>185</v>
      </c>
      <c r="L366" s="62"/>
      <c r="M366" s="211" t="s">
        <v>21</v>
      </c>
      <c r="N366" s="217" t="s">
        <v>47</v>
      </c>
      <c r="O366" s="43"/>
      <c r="P366" s="218">
        <f>O366*H366</f>
        <v>0</v>
      </c>
      <c r="Q366" s="218">
        <v>0</v>
      </c>
      <c r="R366" s="218">
        <f>Q366*H366</f>
        <v>0</v>
      </c>
      <c r="S366" s="218">
        <v>0</v>
      </c>
      <c r="T366" s="219">
        <f>S366*H366</f>
        <v>0</v>
      </c>
      <c r="AR366" s="25" t="s">
        <v>168</v>
      </c>
      <c r="AT366" s="25" t="s">
        <v>163</v>
      </c>
      <c r="AU366" s="25" t="s">
        <v>85</v>
      </c>
      <c r="AY366" s="25" t="s">
        <v>160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25" t="s">
        <v>83</v>
      </c>
      <c r="BK366" s="216">
        <f>ROUND(I366*H366,2)</f>
        <v>0</v>
      </c>
      <c r="BL366" s="25" t="s">
        <v>168</v>
      </c>
      <c r="BM366" s="25" t="s">
        <v>1458</v>
      </c>
    </row>
    <row r="367" spans="2:51" s="12" customFormat="1" ht="13.5">
      <c r="B367" s="220"/>
      <c r="C367" s="221"/>
      <c r="D367" s="222" t="s">
        <v>187</v>
      </c>
      <c r="E367" s="223" t="s">
        <v>21</v>
      </c>
      <c r="F367" s="224" t="s">
        <v>1459</v>
      </c>
      <c r="G367" s="221"/>
      <c r="H367" s="223" t="s">
        <v>21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187</v>
      </c>
      <c r="AU367" s="230" t="s">
        <v>85</v>
      </c>
      <c r="AV367" s="12" t="s">
        <v>83</v>
      </c>
      <c r="AW367" s="12" t="s">
        <v>39</v>
      </c>
      <c r="AX367" s="12" t="s">
        <v>76</v>
      </c>
      <c r="AY367" s="230" t="s">
        <v>160</v>
      </c>
    </row>
    <row r="368" spans="2:51" s="13" customFormat="1" ht="13.5">
      <c r="B368" s="231"/>
      <c r="C368" s="232"/>
      <c r="D368" s="222" t="s">
        <v>187</v>
      </c>
      <c r="E368" s="233" t="s">
        <v>21</v>
      </c>
      <c r="F368" s="234" t="s">
        <v>1460</v>
      </c>
      <c r="G368" s="232"/>
      <c r="H368" s="235">
        <v>702.258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187</v>
      </c>
      <c r="AU368" s="241" t="s">
        <v>85</v>
      </c>
      <c r="AV368" s="13" t="s">
        <v>85</v>
      </c>
      <c r="AW368" s="13" t="s">
        <v>39</v>
      </c>
      <c r="AX368" s="13" t="s">
        <v>76</v>
      </c>
      <c r="AY368" s="241" t="s">
        <v>160</v>
      </c>
    </row>
    <row r="369" spans="2:51" s="14" customFormat="1" ht="13.5">
      <c r="B369" s="242"/>
      <c r="C369" s="243"/>
      <c r="D369" s="222" t="s">
        <v>187</v>
      </c>
      <c r="E369" s="244" t="s">
        <v>21</v>
      </c>
      <c r="F369" s="245" t="s">
        <v>195</v>
      </c>
      <c r="G369" s="243"/>
      <c r="H369" s="246">
        <v>702.258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187</v>
      </c>
      <c r="AU369" s="252" t="s">
        <v>85</v>
      </c>
      <c r="AV369" s="14" t="s">
        <v>168</v>
      </c>
      <c r="AW369" s="14" t="s">
        <v>39</v>
      </c>
      <c r="AX369" s="14" t="s">
        <v>83</v>
      </c>
      <c r="AY369" s="252" t="s">
        <v>160</v>
      </c>
    </row>
    <row r="370" spans="2:63" s="11" customFormat="1" ht="29.85" customHeight="1">
      <c r="B370" s="188"/>
      <c r="C370" s="189"/>
      <c r="D370" s="190" t="s">
        <v>75</v>
      </c>
      <c r="E370" s="202" t="s">
        <v>1111</v>
      </c>
      <c r="F370" s="202" t="s">
        <v>1112</v>
      </c>
      <c r="G370" s="189"/>
      <c r="H370" s="189"/>
      <c r="I370" s="192"/>
      <c r="J370" s="203">
        <f>BK370</f>
        <v>0</v>
      </c>
      <c r="K370" s="189"/>
      <c r="L370" s="194"/>
      <c r="M370" s="195"/>
      <c r="N370" s="196"/>
      <c r="O370" s="196"/>
      <c r="P370" s="197">
        <f>P371</f>
        <v>0</v>
      </c>
      <c r="Q370" s="196"/>
      <c r="R370" s="197">
        <f>R371</f>
        <v>0</v>
      </c>
      <c r="S370" s="196"/>
      <c r="T370" s="198">
        <f>T371</f>
        <v>0</v>
      </c>
      <c r="AR370" s="199" t="s">
        <v>83</v>
      </c>
      <c r="AT370" s="200" t="s">
        <v>75</v>
      </c>
      <c r="AU370" s="200" t="s">
        <v>83</v>
      </c>
      <c r="AY370" s="199" t="s">
        <v>160</v>
      </c>
      <c r="BK370" s="201">
        <f>BK371</f>
        <v>0</v>
      </c>
    </row>
    <row r="371" spans="2:65" s="1" customFormat="1" ht="25.5" customHeight="1">
      <c r="B371" s="42"/>
      <c r="C371" s="204" t="s">
        <v>637</v>
      </c>
      <c r="D371" s="204" t="s">
        <v>163</v>
      </c>
      <c r="E371" s="205" t="s">
        <v>1461</v>
      </c>
      <c r="F371" s="206" t="s">
        <v>1462</v>
      </c>
      <c r="G371" s="207" t="s">
        <v>423</v>
      </c>
      <c r="H371" s="208">
        <v>1746.508</v>
      </c>
      <c r="I371" s="209"/>
      <c r="J371" s="210">
        <f>ROUND(I371*H371,2)</f>
        <v>0</v>
      </c>
      <c r="K371" s="206" t="s">
        <v>185</v>
      </c>
      <c r="L371" s="62"/>
      <c r="M371" s="211" t="s">
        <v>21</v>
      </c>
      <c r="N371" s="212" t="s">
        <v>47</v>
      </c>
      <c r="O371" s="213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AR371" s="25" t="s">
        <v>168</v>
      </c>
      <c r="AT371" s="25" t="s">
        <v>163</v>
      </c>
      <c r="AU371" s="25" t="s">
        <v>85</v>
      </c>
      <c r="AY371" s="25" t="s">
        <v>160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25" t="s">
        <v>83</v>
      </c>
      <c r="BK371" s="216">
        <f>ROUND(I371*H371,2)</f>
        <v>0</v>
      </c>
      <c r="BL371" s="25" t="s">
        <v>168</v>
      </c>
      <c r="BM371" s="25" t="s">
        <v>1463</v>
      </c>
    </row>
    <row r="372" spans="2:12" s="1" customFormat="1" ht="6.95" customHeight="1">
      <c r="B372" s="57"/>
      <c r="C372" s="58"/>
      <c r="D372" s="58"/>
      <c r="E372" s="58"/>
      <c r="F372" s="58"/>
      <c r="G372" s="58"/>
      <c r="H372" s="58"/>
      <c r="I372" s="149"/>
      <c r="J372" s="58"/>
      <c r="K372" s="58"/>
      <c r="L372" s="62"/>
    </row>
  </sheetData>
  <sheetProtection algorithmName="SHA-512" hashValue="fhrrfdL0OsheYXeR+VPv7W9l+83cdjwJgCqK1zLTeQfz12SV+B9Af+iyLo6T/NwD8/KkD73hhJu31Si8Pqdi+A==" saltValue="viI1lzlvshm1msdwe7VImu7URUCQcG+kpdKyhO7mjmkv/ZSey/Ml68vM1EYWBefGKvC5/H20T6sgpARxB6eWdA==" spinCount="100000" sheet="1" objects="1" scenarios="1" formatColumns="0" formatRows="0" autoFilter="0"/>
  <autoFilter ref="C90:K371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120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1219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1464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ROUND(J89,2)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ROUND(SUM(BE89:BE302),2)</f>
        <v>0</v>
      </c>
      <c r="G32" s="43"/>
      <c r="H32" s="43"/>
      <c r="I32" s="141">
        <v>0.21</v>
      </c>
      <c r="J32" s="140">
        <f>ROUND(ROUND((SUM(BE89:BE302)),2)*I32,2)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ROUND(SUM(BF89:BF302),2)</f>
        <v>0</v>
      </c>
      <c r="G33" s="43"/>
      <c r="H33" s="43"/>
      <c r="I33" s="141">
        <v>0.15</v>
      </c>
      <c r="J33" s="140">
        <f>ROUND(ROUND((SUM(BF89:BF302)),2)*I33,2)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ROUND(SUM(BG89:BG302),2)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ROUND(SUM(BH89:BH302),2)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ROUND(SUM(BI89:BI302),2)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1219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113 - Chodníky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J89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J90</f>
        <v>0</v>
      </c>
      <c r="K61" s="165"/>
    </row>
    <row r="62" spans="2:11" s="9" customFormat="1" ht="19.9" customHeight="1">
      <c r="B62" s="166"/>
      <c r="C62" s="167"/>
      <c r="D62" s="168" t="s">
        <v>171</v>
      </c>
      <c r="E62" s="169"/>
      <c r="F62" s="169"/>
      <c r="G62" s="169"/>
      <c r="H62" s="169"/>
      <c r="I62" s="170"/>
      <c r="J62" s="171">
        <f>J91</f>
        <v>0</v>
      </c>
      <c r="K62" s="172"/>
    </row>
    <row r="63" spans="2:11" s="9" customFormat="1" ht="19.9" customHeight="1">
      <c r="B63" s="166"/>
      <c r="C63" s="167"/>
      <c r="D63" s="168" t="s">
        <v>175</v>
      </c>
      <c r="E63" s="169"/>
      <c r="F63" s="169"/>
      <c r="G63" s="169"/>
      <c r="H63" s="169"/>
      <c r="I63" s="170"/>
      <c r="J63" s="171">
        <f>J177</f>
        <v>0</v>
      </c>
      <c r="K63" s="172"/>
    </row>
    <row r="64" spans="2:11" s="9" customFormat="1" ht="19.9" customHeight="1">
      <c r="B64" s="166"/>
      <c r="C64" s="167"/>
      <c r="D64" s="168" t="s">
        <v>176</v>
      </c>
      <c r="E64" s="169"/>
      <c r="F64" s="169"/>
      <c r="G64" s="169"/>
      <c r="H64" s="169"/>
      <c r="I64" s="170"/>
      <c r="J64" s="171">
        <f>J202</f>
        <v>0</v>
      </c>
      <c r="K64" s="172"/>
    </row>
    <row r="65" spans="2:11" s="9" customFormat="1" ht="19.9" customHeight="1">
      <c r="B65" s="166"/>
      <c r="C65" s="167"/>
      <c r="D65" s="168" t="s">
        <v>143</v>
      </c>
      <c r="E65" s="169"/>
      <c r="F65" s="169"/>
      <c r="G65" s="169"/>
      <c r="H65" s="169"/>
      <c r="I65" s="170"/>
      <c r="J65" s="171">
        <f>J212</f>
        <v>0</v>
      </c>
      <c r="K65" s="172"/>
    </row>
    <row r="66" spans="2:11" s="9" customFormat="1" ht="19.9" customHeight="1">
      <c r="B66" s="166"/>
      <c r="C66" s="167"/>
      <c r="D66" s="168" t="s">
        <v>179</v>
      </c>
      <c r="E66" s="169"/>
      <c r="F66" s="169"/>
      <c r="G66" s="169"/>
      <c r="H66" s="169"/>
      <c r="I66" s="170"/>
      <c r="J66" s="171">
        <f>J260</f>
        <v>0</v>
      </c>
      <c r="K66" s="172"/>
    </row>
    <row r="67" spans="2:11" s="9" customFormat="1" ht="19.9" customHeight="1">
      <c r="B67" s="166"/>
      <c r="C67" s="167"/>
      <c r="D67" s="168" t="s">
        <v>180</v>
      </c>
      <c r="E67" s="169"/>
      <c r="F67" s="169"/>
      <c r="G67" s="169"/>
      <c r="H67" s="169"/>
      <c r="I67" s="170"/>
      <c r="J67" s="171">
        <f>J301</f>
        <v>0</v>
      </c>
      <c r="K67" s="172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144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6.5" customHeight="1">
      <c r="B77" s="42"/>
      <c r="C77" s="64"/>
      <c r="D77" s="64"/>
      <c r="E77" s="404" t="str">
        <f>E7</f>
        <v>Nemocnice Šumperk - rekonstrukce páteřní kanalizace - revize 1</v>
      </c>
      <c r="F77" s="405"/>
      <c r="G77" s="405"/>
      <c r="H77" s="405"/>
      <c r="I77" s="173"/>
      <c r="J77" s="64"/>
      <c r="K77" s="64"/>
      <c r="L77" s="62"/>
    </row>
    <row r="78" spans="2:12" ht="13.5">
      <c r="B78" s="29"/>
      <c r="C78" s="66" t="s">
        <v>133</v>
      </c>
      <c r="D78" s="174"/>
      <c r="E78" s="174"/>
      <c r="F78" s="174"/>
      <c r="G78" s="174"/>
      <c r="H78" s="174"/>
      <c r="J78" s="174"/>
      <c r="K78" s="174"/>
      <c r="L78" s="175"/>
    </row>
    <row r="79" spans="2:12" s="1" customFormat="1" ht="16.5" customHeight="1">
      <c r="B79" s="42"/>
      <c r="C79" s="64"/>
      <c r="D79" s="64"/>
      <c r="E79" s="404" t="s">
        <v>1219</v>
      </c>
      <c r="F79" s="406"/>
      <c r="G79" s="406"/>
      <c r="H79" s="406"/>
      <c r="I79" s="173"/>
      <c r="J79" s="64"/>
      <c r="K79" s="64"/>
      <c r="L79" s="62"/>
    </row>
    <row r="80" spans="2:12" s="1" customFormat="1" ht="14.45" customHeight="1">
      <c r="B80" s="42"/>
      <c r="C80" s="66" t="s">
        <v>135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7.25" customHeight="1">
      <c r="B81" s="42"/>
      <c r="C81" s="64"/>
      <c r="D81" s="64"/>
      <c r="E81" s="375" t="str">
        <f>E11</f>
        <v>SO 113 - Chodníky</v>
      </c>
      <c r="F81" s="406"/>
      <c r="G81" s="406"/>
      <c r="H81" s="406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6" t="str">
        <f>F14</f>
        <v>Šumperk</v>
      </c>
      <c r="G83" s="64"/>
      <c r="H83" s="64"/>
      <c r="I83" s="177" t="s">
        <v>25</v>
      </c>
      <c r="J83" s="74" t="str">
        <f>IF(J14="","",J14)</f>
        <v>31. 5. 2018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6" t="str">
        <f>E17</f>
        <v>Město Šumperk</v>
      </c>
      <c r="G85" s="64"/>
      <c r="H85" s="64"/>
      <c r="I85" s="177" t="s">
        <v>35</v>
      </c>
      <c r="J85" s="176" t="str">
        <f>E23</f>
        <v>Cekr CZ s.r.o.</v>
      </c>
      <c r="K85" s="64"/>
      <c r="L85" s="62"/>
    </row>
    <row r="86" spans="2:12" s="1" customFormat="1" ht="14.45" customHeight="1">
      <c r="B86" s="42"/>
      <c r="C86" s="66" t="s">
        <v>33</v>
      </c>
      <c r="D86" s="64"/>
      <c r="E86" s="64"/>
      <c r="F86" s="176" t="str">
        <f>IF(E20="","",E20)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8"/>
      <c r="C88" s="179" t="s">
        <v>145</v>
      </c>
      <c r="D88" s="180" t="s">
        <v>61</v>
      </c>
      <c r="E88" s="180" t="s">
        <v>57</v>
      </c>
      <c r="F88" s="180" t="s">
        <v>146</v>
      </c>
      <c r="G88" s="180" t="s">
        <v>147</v>
      </c>
      <c r="H88" s="180" t="s">
        <v>148</v>
      </c>
      <c r="I88" s="181" t="s">
        <v>149</v>
      </c>
      <c r="J88" s="180" t="s">
        <v>139</v>
      </c>
      <c r="K88" s="182" t="s">
        <v>150</v>
      </c>
      <c r="L88" s="183"/>
      <c r="M88" s="82" t="s">
        <v>151</v>
      </c>
      <c r="N88" s="83" t="s">
        <v>46</v>
      </c>
      <c r="O88" s="83" t="s">
        <v>152</v>
      </c>
      <c r="P88" s="83" t="s">
        <v>153</v>
      </c>
      <c r="Q88" s="83" t="s">
        <v>154</v>
      </c>
      <c r="R88" s="83" t="s">
        <v>155</v>
      </c>
      <c r="S88" s="83" t="s">
        <v>156</v>
      </c>
      <c r="T88" s="84" t="s">
        <v>157</v>
      </c>
    </row>
    <row r="89" spans="2:63" s="1" customFormat="1" ht="29.25" customHeight="1">
      <c r="B89" s="42"/>
      <c r="C89" s="88" t="s">
        <v>140</v>
      </c>
      <c r="D89" s="64"/>
      <c r="E89" s="64"/>
      <c r="F89" s="64"/>
      <c r="G89" s="64"/>
      <c r="H89" s="64"/>
      <c r="I89" s="173"/>
      <c r="J89" s="184">
        <f>BK89</f>
        <v>0</v>
      </c>
      <c r="K89" s="64"/>
      <c r="L89" s="62"/>
      <c r="M89" s="85"/>
      <c r="N89" s="86"/>
      <c r="O89" s="86"/>
      <c r="P89" s="185">
        <f>P90</f>
        <v>0</v>
      </c>
      <c r="Q89" s="86"/>
      <c r="R89" s="185">
        <f>R90</f>
        <v>198.707851</v>
      </c>
      <c r="S89" s="86"/>
      <c r="T89" s="186">
        <f>T90</f>
        <v>76.167</v>
      </c>
      <c r="AT89" s="25" t="s">
        <v>75</v>
      </c>
      <c r="AU89" s="25" t="s">
        <v>141</v>
      </c>
      <c r="BK89" s="187">
        <f>BK90</f>
        <v>0</v>
      </c>
    </row>
    <row r="90" spans="2:63" s="11" customFormat="1" ht="37.35" customHeight="1">
      <c r="B90" s="188"/>
      <c r="C90" s="189"/>
      <c r="D90" s="190" t="s">
        <v>75</v>
      </c>
      <c r="E90" s="191" t="s">
        <v>158</v>
      </c>
      <c r="F90" s="191" t="s">
        <v>159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f>P91+P177+P202+P212+P260+P301</f>
        <v>0</v>
      </c>
      <c r="Q90" s="196"/>
      <c r="R90" s="197">
        <f>R91+R177+R202+R212+R260+R301</f>
        <v>198.707851</v>
      </c>
      <c r="S90" s="196"/>
      <c r="T90" s="198">
        <f>T91+T177+T202+T212+T260+T301</f>
        <v>76.167</v>
      </c>
      <c r="AR90" s="199" t="s">
        <v>83</v>
      </c>
      <c r="AT90" s="200" t="s">
        <v>75</v>
      </c>
      <c r="AU90" s="200" t="s">
        <v>76</v>
      </c>
      <c r="AY90" s="199" t="s">
        <v>160</v>
      </c>
      <c r="BK90" s="201">
        <f>BK91+BK177+BK202+BK212+BK260+BK301</f>
        <v>0</v>
      </c>
    </row>
    <row r="91" spans="2:63" s="11" customFormat="1" ht="19.9" customHeight="1">
      <c r="B91" s="188"/>
      <c r="C91" s="189"/>
      <c r="D91" s="190" t="s">
        <v>75</v>
      </c>
      <c r="E91" s="202" t="s">
        <v>83</v>
      </c>
      <c r="F91" s="202" t="s">
        <v>181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SUM(P92:P176)</f>
        <v>0</v>
      </c>
      <c r="Q91" s="196"/>
      <c r="R91" s="197">
        <f>SUM(R92:R176)</f>
        <v>126.994011</v>
      </c>
      <c r="S91" s="196"/>
      <c r="T91" s="198">
        <f>SUM(T92:T176)</f>
        <v>54.079</v>
      </c>
      <c r="AR91" s="199" t="s">
        <v>83</v>
      </c>
      <c r="AT91" s="200" t="s">
        <v>75</v>
      </c>
      <c r="AU91" s="200" t="s">
        <v>83</v>
      </c>
      <c r="AY91" s="199" t="s">
        <v>160</v>
      </c>
      <c r="BK91" s="201">
        <f>SUM(BK92:BK176)</f>
        <v>0</v>
      </c>
    </row>
    <row r="92" spans="2:65" s="1" customFormat="1" ht="51" customHeight="1">
      <c r="B92" s="42"/>
      <c r="C92" s="204" t="s">
        <v>83</v>
      </c>
      <c r="D92" s="204" t="s">
        <v>163</v>
      </c>
      <c r="E92" s="205" t="s">
        <v>1465</v>
      </c>
      <c r="F92" s="206" t="s">
        <v>1466</v>
      </c>
      <c r="G92" s="207" t="s">
        <v>184</v>
      </c>
      <c r="H92" s="208">
        <v>15</v>
      </c>
      <c r="I92" s="209"/>
      <c r="J92" s="210">
        <f>ROUND(I92*H92,2)</f>
        <v>0</v>
      </c>
      <c r="K92" s="206" t="s">
        <v>185</v>
      </c>
      <c r="L92" s="62"/>
      <c r="M92" s="211" t="s">
        <v>21</v>
      </c>
      <c r="N92" s="217" t="s">
        <v>47</v>
      </c>
      <c r="O92" s="43"/>
      <c r="P92" s="218">
        <f>O92*H92</f>
        <v>0</v>
      </c>
      <c r="Q92" s="218">
        <v>0</v>
      </c>
      <c r="R92" s="218">
        <f>Q92*H92</f>
        <v>0</v>
      </c>
      <c r="S92" s="218">
        <v>0.26</v>
      </c>
      <c r="T92" s="219">
        <f>S92*H92</f>
        <v>3.9000000000000004</v>
      </c>
      <c r="AR92" s="25" t="s">
        <v>168</v>
      </c>
      <c r="AT92" s="25" t="s">
        <v>163</v>
      </c>
      <c r="AU92" s="25" t="s">
        <v>85</v>
      </c>
      <c r="AY92" s="25" t="s">
        <v>160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25" t="s">
        <v>83</v>
      </c>
      <c r="BK92" s="216">
        <f>ROUND(I92*H92,2)</f>
        <v>0</v>
      </c>
      <c r="BL92" s="25" t="s">
        <v>168</v>
      </c>
      <c r="BM92" s="25" t="s">
        <v>1467</v>
      </c>
    </row>
    <row r="93" spans="2:51" s="12" customFormat="1" ht="13.5">
      <c r="B93" s="220"/>
      <c r="C93" s="221"/>
      <c r="D93" s="222" t="s">
        <v>187</v>
      </c>
      <c r="E93" s="223" t="s">
        <v>21</v>
      </c>
      <c r="F93" s="224" t="s">
        <v>1468</v>
      </c>
      <c r="G93" s="221"/>
      <c r="H93" s="223" t="s">
        <v>21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187</v>
      </c>
      <c r="AU93" s="230" t="s">
        <v>85</v>
      </c>
      <c r="AV93" s="12" t="s">
        <v>83</v>
      </c>
      <c r="AW93" s="12" t="s">
        <v>39</v>
      </c>
      <c r="AX93" s="12" t="s">
        <v>76</v>
      </c>
      <c r="AY93" s="230" t="s">
        <v>160</v>
      </c>
    </row>
    <row r="94" spans="2:51" s="13" customFormat="1" ht="13.5">
      <c r="B94" s="231"/>
      <c r="C94" s="232"/>
      <c r="D94" s="222" t="s">
        <v>187</v>
      </c>
      <c r="E94" s="233" t="s">
        <v>21</v>
      </c>
      <c r="F94" s="234" t="s">
        <v>1469</v>
      </c>
      <c r="G94" s="232"/>
      <c r="H94" s="235">
        <v>15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187</v>
      </c>
      <c r="AU94" s="241" t="s">
        <v>85</v>
      </c>
      <c r="AV94" s="13" t="s">
        <v>85</v>
      </c>
      <c r="AW94" s="13" t="s">
        <v>39</v>
      </c>
      <c r="AX94" s="13" t="s">
        <v>76</v>
      </c>
      <c r="AY94" s="241" t="s">
        <v>160</v>
      </c>
    </row>
    <row r="95" spans="2:51" s="14" customFormat="1" ht="13.5">
      <c r="B95" s="242"/>
      <c r="C95" s="243"/>
      <c r="D95" s="222" t="s">
        <v>187</v>
      </c>
      <c r="E95" s="244" t="s">
        <v>21</v>
      </c>
      <c r="F95" s="245" t="s">
        <v>195</v>
      </c>
      <c r="G95" s="243"/>
      <c r="H95" s="246">
        <v>15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187</v>
      </c>
      <c r="AU95" s="252" t="s">
        <v>85</v>
      </c>
      <c r="AV95" s="14" t="s">
        <v>168</v>
      </c>
      <c r="AW95" s="14" t="s">
        <v>39</v>
      </c>
      <c r="AX95" s="14" t="s">
        <v>83</v>
      </c>
      <c r="AY95" s="252" t="s">
        <v>160</v>
      </c>
    </row>
    <row r="96" spans="2:65" s="1" customFormat="1" ht="51" customHeight="1">
      <c r="B96" s="42"/>
      <c r="C96" s="204" t="s">
        <v>85</v>
      </c>
      <c r="D96" s="204" t="s">
        <v>163</v>
      </c>
      <c r="E96" s="205" t="s">
        <v>1470</v>
      </c>
      <c r="F96" s="206" t="s">
        <v>1471</v>
      </c>
      <c r="G96" s="207" t="s">
        <v>184</v>
      </c>
      <c r="H96" s="208">
        <v>142.6</v>
      </c>
      <c r="I96" s="209"/>
      <c r="J96" s="210">
        <f>ROUND(I96*H96,2)</f>
        <v>0</v>
      </c>
      <c r="K96" s="206" t="s">
        <v>185</v>
      </c>
      <c r="L96" s="62"/>
      <c r="M96" s="211" t="s">
        <v>21</v>
      </c>
      <c r="N96" s="217" t="s">
        <v>47</v>
      </c>
      <c r="O96" s="43"/>
      <c r="P96" s="218">
        <f>O96*H96</f>
        <v>0</v>
      </c>
      <c r="Q96" s="218">
        <v>0</v>
      </c>
      <c r="R96" s="218">
        <f>Q96*H96</f>
        <v>0</v>
      </c>
      <c r="S96" s="218">
        <v>0.255</v>
      </c>
      <c r="T96" s="219">
        <f>S96*H96</f>
        <v>36.363</v>
      </c>
      <c r="AR96" s="25" t="s">
        <v>168</v>
      </c>
      <c r="AT96" s="25" t="s">
        <v>163</v>
      </c>
      <c r="AU96" s="25" t="s">
        <v>85</v>
      </c>
      <c r="AY96" s="25" t="s">
        <v>160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25" t="s">
        <v>83</v>
      </c>
      <c r="BK96" s="216">
        <f>ROUND(I96*H96,2)</f>
        <v>0</v>
      </c>
      <c r="BL96" s="25" t="s">
        <v>168</v>
      </c>
      <c r="BM96" s="25" t="s">
        <v>1472</v>
      </c>
    </row>
    <row r="97" spans="2:51" s="12" customFormat="1" ht="13.5">
      <c r="B97" s="220"/>
      <c r="C97" s="221"/>
      <c r="D97" s="222" t="s">
        <v>187</v>
      </c>
      <c r="E97" s="223" t="s">
        <v>21</v>
      </c>
      <c r="F97" s="224" t="s">
        <v>1473</v>
      </c>
      <c r="G97" s="221"/>
      <c r="H97" s="223" t="s">
        <v>21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187</v>
      </c>
      <c r="AU97" s="230" t="s">
        <v>85</v>
      </c>
      <c r="AV97" s="12" t="s">
        <v>83</v>
      </c>
      <c r="AW97" s="12" t="s">
        <v>39</v>
      </c>
      <c r="AX97" s="12" t="s">
        <v>76</v>
      </c>
      <c r="AY97" s="230" t="s">
        <v>160</v>
      </c>
    </row>
    <row r="98" spans="2:51" s="13" customFormat="1" ht="13.5">
      <c r="B98" s="231"/>
      <c r="C98" s="232"/>
      <c r="D98" s="222" t="s">
        <v>187</v>
      </c>
      <c r="E98" s="233" t="s">
        <v>21</v>
      </c>
      <c r="F98" s="234" t="s">
        <v>1474</v>
      </c>
      <c r="G98" s="232"/>
      <c r="H98" s="235">
        <v>142.6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187</v>
      </c>
      <c r="AU98" s="241" t="s">
        <v>85</v>
      </c>
      <c r="AV98" s="13" t="s">
        <v>85</v>
      </c>
      <c r="AW98" s="13" t="s">
        <v>39</v>
      </c>
      <c r="AX98" s="13" t="s">
        <v>76</v>
      </c>
      <c r="AY98" s="241" t="s">
        <v>160</v>
      </c>
    </row>
    <row r="99" spans="2:51" s="14" customFormat="1" ht="13.5">
      <c r="B99" s="242"/>
      <c r="C99" s="243"/>
      <c r="D99" s="222" t="s">
        <v>187</v>
      </c>
      <c r="E99" s="244" t="s">
        <v>21</v>
      </c>
      <c r="F99" s="245" t="s">
        <v>195</v>
      </c>
      <c r="G99" s="243"/>
      <c r="H99" s="246">
        <v>142.6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187</v>
      </c>
      <c r="AU99" s="252" t="s">
        <v>85</v>
      </c>
      <c r="AV99" s="14" t="s">
        <v>168</v>
      </c>
      <c r="AW99" s="14" t="s">
        <v>39</v>
      </c>
      <c r="AX99" s="14" t="s">
        <v>83</v>
      </c>
      <c r="AY99" s="252" t="s">
        <v>160</v>
      </c>
    </row>
    <row r="100" spans="2:65" s="1" customFormat="1" ht="38.25" customHeight="1">
      <c r="B100" s="42"/>
      <c r="C100" s="204" t="s">
        <v>203</v>
      </c>
      <c r="D100" s="204" t="s">
        <v>163</v>
      </c>
      <c r="E100" s="205" t="s">
        <v>1228</v>
      </c>
      <c r="F100" s="206" t="s">
        <v>1229</v>
      </c>
      <c r="G100" s="207" t="s">
        <v>244</v>
      </c>
      <c r="H100" s="208">
        <v>11</v>
      </c>
      <c r="I100" s="209"/>
      <c r="J100" s="210">
        <f>ROUND(I100*H100,2)</f>
        <v>0</v>
      </c>
      <c r="K100" s="206" t="s">
        <v>185</v>
      </c>
      <c r="L100" s="62"/>
      <c r="M100" s="211" t="s">
        <v>21</v>
      </c>
      <c r="N100" s="217" t="s">
        <v>47</v>
      </c>
      <c r="O100" s="43"/>
      <c r="P100" s="218">
        <f>O100*H100</f>
        <v>0</v>
      </c>
      <c r="Q100" s="218">
        <v>0</v>
      </c>
      <c r="R100" s="218">
        <f>Q100*H100</f>
        <v>0</v>
      </c>
      <c r="S100" s="218">
        <v>0.205</v>
      </c>
      <c r="T100" s="219">
        <f>S100*H100</f>
        <v>2.255</v>
      </c>
      <c r="AR100" s="25" t="s">
        <v>168</v>
      </c>
      <c r="AT100" s="25" t="s">
        <v>163</v>
      </c>
      <c r="AU100" s="25" t="s">
        <v>85</v>
      </c>
      <c r="AY100" s="25" t="s">
        <v>160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5" t="s">
        <v>83</v>
      </c>
      <c r="BK100" s="216">
        <f>ROUND(I100*H100,2)</f>
        <v>0</v>
      </c>
      <c r="BL100" s="25" t="s">
        <v>168</v>
      </c>
      <c r="BM100" s="25" t="s">
        <v>1475</v>
      </c>
    </row>
    <row r="101" spans="2:51" s="12" customFormat="1" ht="13.5">
      <c r="B101" s="220"/>
      <c r="C101" s="221"/>
      <c r="D101" s="222" t="s">
        <v>187</v>
      </c>
      <c r="E101" s="223" t="s">
        <v>21</v>
      </c>
      <c r="F101" s="224" t="s">
        <v>1476</v>
      </c>
      <c r="G101" s="221"/>
      <c r="H101" s="223" t="s">
        <v>21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187</v>
      </c>
      <c r="AU101" s="230" t="s">
        <v>85</v>
      </c>
      <c r="AV101" s="12" t="s">
        <v>83</v>
      </c>
      <c r="AW101" s="12" t="s">
        <v>39</v>
      </c>
      <c r="AX101" s="12" t="s">
        <v>76</v>
      </c>
      <c r="AY101" s="230" t="s">
        <v>160</v>
      </c>
    </row>
    <row r="102" spans="2:51" s="13" customFormat="1" ht="13.5">
      <c r="B102" s="231"/>
      <c r="C102" s="232"/>
      <c r="D102" s="222" t="s">
        <v>187</v>
      </c>
      <c r="E102" s="233" t="s">
        <v>21</v>
      </c>
      <c r="F102" s="234" t="s">
        <v>1477</v>
      </c>
      <c r="G102" s="232"/>
      <c r="H102" s="235">
        <v>11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187</v>
      </c>
      <c r="AU102" s="241" t="s">
        <v>85</v>
      </c>
      <c r="AV102" s="13" t="s">
        <v>85</v>
      </c>
      <c r="AW102" s="13" t="s">
        <v>39</v>
      </c>
      <c r="AX102" s="13" t="s">
        <v>76</v>
      </c>
      <c r="AY102" s="241" t="s">
        <v>160</v>
      </c>
    </row>
    <row r="103" spans="2:51" s="14" customFormat="1" ht="13.5">
      <c r="B103" s="242"/>
      <c r="C103" s="243"/>
      <c r="D103" s="222" t="s">
        <v>187</v>
      </c>
      <c r="E103" s="244" t="s">
        <v>21</v>
      </c>
      <c r="F103" s="245" t="s">
        <v>195</v>
      </c>
      <c r="G103" s="243"/>
      <c r="H103" s="246">
        <v>11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187</v>
      </c>
      <c r="AU103" s="252" t="s">
        <v>85</v>
      </c>
      <c r="AV103" s="14" t="s">
        <v>168</v>
      </c>
      <c r="AW103" s="14" t="s">
        <v>39</v>
      </c>
      <c r="AX103" s="14" t="s">
        <v>83</v>
      </c>
      <c r="AY103" s="252" t="s">
        <v>160</v>
      </c>
    </row>
    <row r="104" spans="2:65" s="1" customFormat="1" ht="38.25" customHeight="1">
      <c r="B104" s="42"/>
      <c r="C104" s="204" t="s">
        <v>168</v>
      </c>
      <c r="D104" s="204" t="s">
        <v>163</v>
      </c>
      <c r="E104" s="205" t="s">
        <v>1234</v>
      </c>
      <c r="F104" s="206" t="s">
        <v>1235</v>
      </c>
      <c r="G104" s="207" t="s">
        <v>244</v>
      </c>
      <c r="H104" s="208">
        <v>75</v>
      </c>
      <c r="I104" s="209"/>
      <c r="J104" s="210">
        <f>ROUND(I104*H104,2)</f>
        <v>0</v>
      </c>
      <c r="K104" s="206" t="s">
        <v>185</v>
      </c>
      <c r="L104" s="62"/>
      <c r="M104" s="211" t="s">
        <v>21</v>
      </c>
      <c r="N104" s="217" t="s">
        <v>47</v>
      </c>
      <c r="O104" s="43"/>
      <c r="P104" s="218">
        <f>O104*H104</f>
        <v>0</v>
      </c>
      <c r="Q104" s="218">
        <v>0</v>
      </c>
      <c r="R104" s="218">
        <f>Q104*H104</f>
        <v>0</v>
      </c>
      <c r="S104" s="218">
        <v>0.115</v>
      </c>
      <c r="T104" s="219">
        <f>S104*H104</f>
        <v>8.625</v>
      </c>
      <c r="AR104" s="25" t="s">
        <v>168</v>
      </c>
      <c r="AT104" s="25" t="s">
        <v>163</v>
      </c>
      <c r="AU104" s="25" t="s">
        <v>85</v>
      </c>
      <c r="AY104" s="25" t="s">
        <v>160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5" t="s">
        <v>83</v>
      </c>
      <c r="BK104" s="216">
        <f>ROUND(I104*H104,2)</f>
        <v>0</v>
      </c>
      <c r="BL104" s="25" t="s">
        <v>168</v>
      </c>
      <c r="BM104" s="25" t="s">
        <v>1478</v>
      </c>
    </row>
    <row r="105" spans="2:51" s="12" customFormat="1" ht="13.5">
      <c r="B105" s="220"/>
      <c r="C105" s="221"/>
      <c r="D105" s="222" t="s">
        <v>187</v>
      </c>
      <c r="E105" s="223" t="s">
        <v>21</v>
      </c>
      <c r="F105" s="224" t="s">
        <v>1237</v>
      </c>
      <c r="G105" s="221"/>
      <c r="H105" s="223" t="s">
        <v>21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187</v>
      </c>
      <c r="AU105" s="230" t="s">
        <v>85</v>
      </c>
      <c r="AV105" s="12" t="s">
        <v>83</v>
      </c>
      <c r="AW105" s="12" t="s">
        <v>39</v>
      </c>
      <c r="AX105" s="12" t="s">
        <v>76</v>
      </c>
      <c r="AY105" s="230" t="s">
        <v>160</v>
      </c>
    </row>
    <row r="106" spans="2:51" s="13" customFormat="1" ht="13.5">
      <c r="B106" s="231"/>
      <c r="C106" s="232"/>
      <c r="D106" s="222" t="s">
        <v>187</v>
      </c>
      <c r="E106" s="233" t="s">
        <v>21</v>
      </c>
      <c r="F106" s="234" t="s">
        <v>1479</v>
      </c>
      <c r="G106" s="232"/>
      <c r="H106" s="235">
        <v>53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187</v>
      </c>
      <c r="AU106" s="241" t="s">
        <v>85</v>
      </c>
      <c r="AV106" s="13" t="s">
        <v>85</v>
      </c>
      <c r="AW106" s="13" t="s">
        <v>39</v>
      </c>
      <c r="AX106" s="13" t="s">
        <v>76</v>
      </c>
      <c r="AY106" s="241" t="s">
        <v>160</v>
      </c>
    </row>
    <row r="107" spans="2:51" s="12" customFormat="1" ht="13.5">
      <c r="B107" s="220"/>
      <c r="C107" s="221"/>
      <c r="D107" s="222" t="s">
        <v>187</v>
      </c>
      <c r="E107" s="223" t="s">
        <v>21</v>
      </c>
      <c r="F107" s="224" t="s">
        <v>1239</v>
      </c>
      <c r="G107" s="221"/>
      <c r="H107" s="223" t="s">
        <v>21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187</v>
      </c>
      <c r="AU107" s="230" t="s">
        <v>85</v>
      </c>
      <c r="AV107" s="12" t="s">
        <v>83</v>
      </c>
      <c r="AW107" s="12" t="s">
        <v>39</v>
      </c>
      <c r="AX107" s="12" t="s">
        <v>76</v>
      </c>
      <c r="AY107" s="230" t="s">
        <v>160</v>
      </c>
    </row>
    <row r="108" spans="2:51" s="13" customFormat="1" ht="13.5">
      <c r="B108" s="231"/>
      <c r="C108" s="232"/>
      <c r="D108" s="222" t="s">
        <v>187</v>
      </c>
      <c r="E108" s="233" t="s">
        <v>21</v>
      </c>
      <c r="F108" s="234" t="s">
        <v>1480</v>
      </c>
      <c r="G108" s="232"/>
      <c r="H108" s="235">
        <v>22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187</v>
      </c>
      <c r="AU108" s="241" t="s">
        <v>85</v>
      </c>
      <c r="AV108" s="13" t="s">
        <v>85</v>
      </c>
      <c r="AW108" s="13" t="s">
        <v>39</v>
      </c>
      <c r="AX108" s="13" t="s">
        <v>76</v>
      </c>
      <c r="AY108" s="241" t="s">
        <v>160</v>
      </c>
    </row>
    <row r="109" spans="2:51" s="14" customFormat="1" ht="13.5">
      <c r="B109" s="242"/>
      <c r="C109" s="243"/>
      <c r="D109" s="222" t="s">
        <v>187</v>
      </c>
      <c r="E109" s="244" t="s">
        <v>21</v>
      </c>
      <c r="F109" s="245" t="s">
        <v>195</v>
      </c>
      <c r="G109" s="243"/>
      <c r="H109" s="246">
        <v>75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187</v>
      </c>
      <c r="AU109" s="252" t="s">
        <v>85</v>
      </c>
      <c r="AV109" s="14" t="s">
        <v>168</v>
      </c>
      <c r="AW109" s="14" t="s">
        <v>39</v>
      </c>
      <c r="AX109" s="14" t="s">
        <v>83</v>
      </c>
      <c r="AY109" s="252" t="s">
        <v>160</v>
      </c>
    </row>
    <row r="110" spans="2:65" s="1" customFormat="1" ht="25.5" customHeight="1">
      <c r="B110" s="42"/>
      <c r="C110" s="204" t="s">
        <v>216</v>
      </c>
      <c r="D110" s="204" t="s">
        <v>163</v>
      </c>
      <c r="E110" s="205" t="s">
        <v>1481</v>
      </c>
      <c r="F110" s="206" t="s">
        <v>1482</v>
      </c>
      <c r="G110" s="207" t="s">
        <v>244</v>
      </c>
      <c r="H110" s="208">
        <v>73.4</v>
      </c>
      <c r="I110" s="209"/>
      <c r="J110" s="210">
        <f>ROUND(I110*H110,2)</f>
        <v>0</v>
      </c>
      <c r="K110" s="206" t="s">
        <v>185</v>
      </c>
      <c r="L110" s="62"/>
      <c r="M110" s="211" t="s">
        <v>21</v>
      </c>
      <c r="N110" s="217" t="s">
        <v>47</v>
      </c>
      <c r="O110" s="43"/>
      <c r="P110" s="218">
        <f>O110*H110</f>
        <v>0</v>
      </c>
      <c r="Q110" s="218">
        <v>0</v>
      </c>
      <c r="R110" s="218">
        <f>Q110*H110</f>
        <v>0</v>
      </c>
      <c r="S110" s="218">
        <v>0.04</v>
      </c>
      <c r="T110" s="219">
        <f>S110*H110</f>
        <v>2.9360000000000004</v>
      </c>
      <c r="AR110" s="25" t="s">
        <v>168</v>
      </c>
      <c r="AT110" s="25" t="s">
        <v>163</v>
      </c>
      <c r="AU110" s="25" t="s">
        <v>85</v>
      </c>
      <c r="AY110" s="25" t="s">
        <v>160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25" t="s">
        <v>83</v>
      </c>
      <c r="BK110" s="216">
        <f>ROUND(I110*H110,2)</f>
        <v>0</v>
      </c>
      <c r="BL110" s="25" t="s">
        <v>168</v>
      </c>
      <c r="BM110" s="25" t="s">
        <v>1483</v>
      </c>
    </row>
    <row r="111" spans="2:51" s="12" customFormat="1" ht="13.5">
      <c r="B111" s="220"/>
      <c r="C111" s="221"/>
      <c r="D111" s="222" t="s">
        <v>187</v>
      </c>
      <c r="E111" s="223" t="s">
        <v>21</v>
      </c>
      <c r="F111" s="224" t="s">
        <v>1484</v>
      </c>
      <c r="G111" s="221"/>
      <c r="H111" s="223" t="s">
        <v>21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187</v>
      </c>
      <c r="AU111" s="230" t="s">
        <v>85</v>
      </c>
      <c r="AV111" s="12" t="s">
        <v>83</v>
      </c>
      <c r="AW111" s="12" t="s">
        <v>39</v>
      </c>
      <c r="AX111" s="12" t="s">
        <v>76</v>
      </c>
      <c r="AY111" s="230" t="s">
        <v>160</v>
      </c>
    </row>
    <row r="112" spans="2:51" s="13" customFormat="1" ht="13.5">
      <c r="B112" s="231"/>
      <c r="C112" s="232"/>
      <c r="D112" s="222" t="s">
        <v>187</v>
      </c>
      <c r="E112" s="233" t="s">
        <v>21</v>
      </c>
      <c r="F112" s="234" t="s">
        <v>1485</v>
      </c>
      <c r="G112" s="232"/>
      <c r="H112" s="235">
        <v>55.4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187</v>
      </c>
      <c r="AU112" s="241" t="s">
        <v>85</v>
      </c>
      <c r="AV112" s="13" t="s">
        <v>85</v>
      </c>
      <c r="AW112" s="13" t="s">
        <v>39</v>
      </c>
      <c r="AX112" s="13" t="s">
        <v>76</v>
      </c>
      <c r="AY112" s="241" t="s">
        <v>160</v>
      </c>
    </row>
    <row r="113" spans="2:51" s="12" customFormat="1" ht="13.5">
      <c r="B113" s="220"/>
      <c r="C113" s="221"/>
      <c r="D113" s="222" t="s">
        <v>187</v>
      </c>
      <c r="E113" s="223" t="s">
        <v>21</v>
      </c>
      <c r="F113" s="224" t="s">
        <v>1486</v>
      </c>
      <c r="G113" s="221"/>
      <c r="H113" s="223" t="s">
        <v>21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187</v>
      </c>
      <c r="AU113" s="230" t="s">
        <v>85</v>
      </c>
      <c r="AV113" s="12" t="s">
        <v>83</v>
      </c>
      <c r="AW113" s="12" t="s">
        <v>39</v>
      </c>
      <c r="AX113" s="12" t="s">
        <v>76</v>
      </c>
      <c r="AY113" s="230" t="s">
        <v>160</v>
      </c>
    </row>
    <row r="114" spans="2:51" s="13" customFormat="1" ht="13.5">
      <c r="B114" s="231"/>
      <c r="C114" s="232"/>
      <c r="D114" s="222" t="s">
        <v>187</v>
      </c>
      <c r="E114" s="233" t="s">
        <v>21</v>
      </c>
      <c r="F114" s="234" t="s">
        <v>1487</v>
      </c>
      <c r="G114" s="232"/>
      <c r="H114" s="235">
        <v>18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187</v>
      </c>
      <c r="AU114" s="241" t="s">
        <v>85</v>
      </c>
      <c r="AV114" s="13" t="s">
        <v>85</v>
      </c>
      <c r="AW114" s="13" t="s">
        <v>39</v>
      </c>
      <c r="AX114" s="13" t="s">
        <v>76</v>
      </c>
      <c r="AY114" s="241" t="s">
        <v>160</v>
      </c>
    </row>
    <row r="115" spans="2:51" s="14" customFormat="1" ht="13.5">
      <c r="B115" s="242"/>
      <c r="C115" s="243"/>
      <c r="D115" s="222" t="s">
        <v>187</v>
      </c>
      <c r="E115" s="244" t="s">
        <v>21</v>
      </c>
      <c r="F115" s="245" t="s">
        <v>195</v>
      </c>
      <c r="G115" s="243"/>
      <c r="H115" s="246">
        <v>73.4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187</v>
      </c>
      <c r="AU115" s="252" t="s">
        <v>85</v>
      </c>
      <c r="AV115" s="14" t="s">
        <v>168</v>
      </c>
      <c r="AW115" s="14" t="s">
        <v>39</v>
      </c>
      <c r="AX115" s="14" t="s">
        <v>83</v>
      </c>
      <c r="AY115" s="252" t="s">
        <v>160</v>
      </c>
    </row>
    <row r="116" spans="2:65" s="1" customFormat="1" ht="38.25" customHeight="1">
      <c r="B116" s="42"/>
      <c r="C116" s="204" t="s">
        <v>224</v>
      </c>
      <c r="D116" s="204" t="s">
        <v>163</v>
      </c>
      <c r="E116" s="205" t="s">
        <v>1241</v>
      </c>
      <c r="F116" s="206" t="s">
        <v>1242</v>
      </c>
      <c r="G116" s="207" t="s">
        <v>270</v>
      </c>
      <c r="H116" s="208">
        <v>137.564</v>
      </c>
      <c r="I116" s="209"/>
      <c r="J116" s="210">
        <f>ROUND(I116*H116,2)</f>
        <v>0</v>
      </c>
      <c r="K116" s="206" t="s">
        <v>185</v>
      </c>
      <c r="L116" s="62"/>
      <c r="M116" s="211" t="s">
        <v>21</v>
      </c>
      <c r="N116" s="217" t="s">
        <v>47</v>
      </c>
      <c r="O116" s="43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25" t="s">
        <v>168</v>
      </c>
      <c r="AT116" s="25" t="s">
        <v>163</v>
      </c>
      <c r="AU116" s="25" t="s">
        <v>85</v>
      </c>
      <c r="AY116" s="25" t="s">
        <v>160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5" t="s">
        <v>83</v>
      </c>
      <c r="BK116" s="216">
        <f>ROUND(I116*H116,2)</f>
        <v>0</v>
      </c>
      <c r="BL116" s="25" t="s">
        <v>168</v>
      </c>
      <c r="BM116" s="25" t="s">
        <v>1488</v>
      </c>
    </row>
    <row r="117" spans="2:51" s="12" customFormat="1" ht="13.5">
      <c r="B117" s="220"/>
      <c r="C117" s="221"/>
      <c r="D117" s="222" t="s">
        <v>187</v>
      </c>
      <c r="E117" s="223" t="s">
        <v>21</v>
      </c>
      <c r="F117" s="224" t="s">
        <v>1489</v>
      </c>
      <c r="G117" s="221"/>
      <c r="H117" s="223" t="s">
        <v>21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187</v>
      </c>
      <c r="AU117" s="230" t="s">
        <v>85</v>
      </c>
      <c r="AV117" s="12" t="s">
        <v>83</v>
      </c>
      <c r="AW117" s="12" t="s">
        <v>39</v>
      </c>
      <c r="AX117" s="12" t="s">
        <v>76</v>
      </c>
      <c r="AY117" s="230" t="s">
        <v>160</v>
      </c>
    </row>
    <row r="118" spans="2:51" s="13" customFormat="1" ht="13.5">
      <c r="B118" s="231"/>
      <c r="C118" s="232"/>
      <c r="D118" s="222" t="s">
        <v>187</v>
      </c>
      <c r="E118" s="233" t="s">
        <v>21</v>
      </c>
      <c r="F118" s="234" t="s">
        <v>1490</v>
      </c>
      <c r="G118" s="232"/>
      <c r="H118" s="235">
        <v>72.44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187</v>
      </c>
      <c r="AU118" s="241" t="s">
        <v>85</v>
      </c>
      <c r="AV118" s="13" t="s">
        <v>85</v>
      </c>
      <c r="AW118" s="13" t="s">
        <v>39</v>
      </c>
      <c r="AX118" s="13" t="s">
        <v>76</v>
      </c>
      <c r="AY118" s="241" t="s">
        <v>160</v>
      </c>
    </row>
    <row r="119" spans="2:51" s="12" customFormat="1" ht="13.5">
      <c r="B119" s="220"/>
      <c r="C119" s="221"/>
      <c r="D119" s="222" t="s">
        <v>187</v>
      </c>
      <c r="E119" s="223" t="s">
        <v>21</v>
      </c>
      <c r="F119" s="224" t="s">
        <v>1491</v>
      </c>
      <c r="G119" s="221"/>
      <c r="H119" s="223" t="s">
        <v>21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187</v>
      </c>
      <c r="AU119" s="230" t="s">
        <v>85</v>
      </c>
      <c r="AV119" s="12" t="s">
        <v>83</v>
      </c>
      <c r="AW119" s="12" t="s">
        <v>39</v>
      </c>
      <c r="AX119" s="12" t="s">
        <v>76</v>
      </c>
      <c r="AY119" s="230" t="s">
        <v>160</v>
      </c>
    </row>
    <row r="120" spans="2:51" s="13" customFormat="1" ht="13.5">
      <c r="B120" s="231"/>
      <c r="C120" s="232"/>
      <c r="D120" s="222" t="s">
        <v>187</v>
      </c>
      <c r="E120" s="233" t="s">
        <v>21</v>
      </c>
      <c r="F120" s="234" t="s">
        <v>1492</v>
      </c>
      <c r="G120" s="232"/>
      <c r="H120" s="235">
        <v>65.124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187</v>
      </c>
      <c r="AU120" s="241" t="s">
        <v>85</v>
      </c>
      <c r="AV120" s="13" t="s">
        <v>85</v>
      </c>
      <c r="AW120" s="13" t="s">
        <v>39</v>
      </c>
      <c r="AX120" s="13" t="s">
        <v>76</v>
      </c>
      <c r="AY120" s="241" t="s">
        <v>160</v>
      </c>
    </row>
    <row r="121" spans="2:51" s="14" customFormat="1" ht="13.5">
      <c r="B121" s="242"/>
      <c r="C121" s="243"/>
      <c r="D121" s="222" t="s">
        <v>187</v>
      </c>
      <c r="E121" s="244" t="s">
        <v>21</v>
      </c>
      <c r="F121" s="245" t="s">
        <v>195</v>
      </c>
      <c r="G121" s="243"/>
      <c r="H121" s="246">
        <v>137.564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187</v>
      </c>
      <c r="AU121" s="252" t="s">
        <v>85</v>
      </c>
      <c r="AV121" s="14" t="s">
        <v>168</v>
      </c>
      <c r="AW121" s="14" t="s">
        <v>39</v>
      </c>
      <c r="AX121" s="14" t="s">
        <v>83</v>
      </c>
      <c r="AY121" s="252" t="s">
        <v>160</v>
      </c>
    </row>
    <row r="122" spans="2:65" s="1" customFormat="1" ht="38.25" customHeight="1">
      <c r="B122" s="42"/>
      <c r="C122" s="204" t="s">
        <v>231</v>
      </c>
      <c r="D122" s="204" t="s">
        <v>163</v>
      </c>
      <c r="E122" s="205" t="s">
        <v>1248</v>
      </c>
      <c r="F122" s="206" t="s">
        <v>1249</v>
      </c>
      <c r="G122" s="207" t="s">
        <v>270</v>
      </c>
      <c r="H122" s="208">
        <v>68.79</v>
      </c>
      <c r="I122" s="209"/>
      <c r="J122" s="210">
        <f>ROUND(I122*H122,2)</f>
        <v>0</v>
      </c>
      <c r="K122" s="206" t="s">
        <v>185</v>
      </c>
      <c r="L122" s="62"/>
      <c r="M122" s="211" t="s">
        <v>21</v>
      </c>
      <c r="N122" s="217" t="s">
        <v>47</v>
      </c>
      <c r="O122" s="43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25" t="s">
        <v>168</v>
      </c>
      <c r="AT122" s="25" t="s">
        <v>163</v>
      </c>
      <c r="AU122" s="25" t="s">
        <v>85</v>
      </c>
      <c r="AY122" s="25" t="s">
        <v>160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25" t="s">
        <v>83</v>
      </c>
      <c r="BK122" s="216">
        <f>ROUND(I122*H122,2)</f>
        <v>0</v>
      </c>
      <c r="BL122" s="25" t="s">
        <v>168</v>
      </c>
      <c r="BM122" s="25" t="s">
        <v>1493</v>
      </c>
    </row>
    <row r="123" spans="2:51" s="12" customFormat="1" ht="13.5">
      <c r="B123" s="220"/>
      <c r="C123" s="221"/>
      <c r="D123" s="222" t="s">
        <v>187</v>
      </c>
      <c r="E123" s="223" t="s">
        <v>21</v>
      </c>
      <c r="F123" s="224" t="s">
        <v>1251</v>
      </c>
      <c r="G123" s="221"/>
      <c r="H123" s="223" t="s">
        <v>21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187</v>
      </c>
      <c r="AU123" s="230" t="s">
        <v>85</v>
      </c>
      <c r="AV123" s="12" t="s">
        <v>83</v>
      </c>
      <c r="AW123" s="12" t="s">
        <v>39</v>
      </c>
      <c r="AX123" s="12" t="s">
        <v>76</v>
      </c>
      <c r="AY123" s="230" t="s">
        <v>160</v>
      </c>
    </row>
    <row r="124" spans="2:51" s="12" customFormat="1" ht="13.5">
      <c r="B124" s="220"/>
      <c r="C124" s="221"/>
      <c r="D124" s="222" t="s">
        <v>187</v>
      </c>
      <c r="E124" s="223" t="s">
        <v>21</v>
      </c>
      <c r="F124" s="224" t="s">
        <v>1494</v>
      </c>
      <c r="G124" s="221"/>
      <c r="H124" s="223" t="s">
        <v>21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187</v>
      </c>
      <c r="AU124" s="230" t="s">
        <v>85</v>
      </c>
      <c r="AV124" s="12" t="s">
        <v>83</v>
      </c>
      <c r="AW124" s="12" t="s">
        <v>39</v>
      </c>
      <c r="AX124" s="12" t="s">
        <v>76</v>
      </c>
      <c r="AY124" s="230" t="s">
        <v>160</v>
      </c>
    </row>
    <row r="125" spans="2:51" s="13" customFormat="1" ht="13.5">
      <c r="B125" s="231"/>
      <c r="C125" s="232"/>
      <c r="D125" s="222" t="s">
        <v>187</v>
      </c>
      <c r="E125" s="233" t="s">
        <v>21</v>
      </c>
      <c r="F125" s="234" t="s">
        <v>1495</v>
      </c>
      <c r="G125" s="232"/>
      <c r="H125" s="235">
        <v>36.22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187</v>
      </c>
      <c r="AU125" s="241" t="s">
        <v>85</v>
      </c>
      <c r="AV125" s="13" t="s">
        <v>85</v>
      </c>
      <c r="AW125" s="13" t="s">
        <v>39</v>
      </c>
      <c r="AX125" s="13" t="s">
        <v>76</v>
      </c>
      <c r="AY125" s="241" t="s">
        <v>160</v>
      </c>
    </row>
    <row r="126" spans="2:51" s="12" customFormat="1" ht="13.5">
      <c r="B126" s="220"/>
      <c r="C126" s="221"/>
      <c r="D126" s="222" t="s">
        <v>187</v>
      </c>
      <c r="E126" s="223" t="s">
        <v>21</v>
      </c>
      <c r="F126" s="224" t="s">
        <v>1254</v>
      </c>
      <c r="G126" s="221"/>
      <c r="H126" s="223" t="s">
        <v>21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187</v>
      </c>
      <c r="AU126" s="230" t="s">
        <v>85</v>
      </c>
      <c r="AV126" s="12" t="s">
        <v>83</v>
      </c>
      <c r="AW126" s="12" t="s">
        <v>39</v>
      </c>
      <c r="AX126" s="12" t="s">
        <v>76</v>
      </c>
      <c r="AY126" s="230" t="s">
        <v>160</v>
      </c>
    </row>
    <row r="127" spans="2:51" s="13" customFormat="1" ht="13.5">
      <c r="B127" s="231"/>
      <c r="C127" s="232"/>
      <c r="D127" s="222" t="s">
        <v>187</v>
      </c>
      <c r="E127" s="233" t="s">
        <v>21</v>
      </c>
      <c r="F127" s="234" t="s">
        <v>1496</v>
      </c>
      <c r="G127" s="232"/>
      <c r="H127" s="235">
        <v>32.57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187</v>
      </c>
      <c r="AU127" s="241" t="s">
        <v>85</v>
      </c>
      <c r="AV127" s="13" t="s">
        <v>85</v>
      </c>
      <c r="AW127" s="13" t="s">
        <v>39</v>
      </c>
      <c r="AX127" s="13" t="s">
        <v>76</v>
      </c>
      <c r="AY127" s="241" t="s">
        <v>160</v>
      </c>
    </row>
    <row r="128" spans="2:51" s="14" customFormat="1" ht="13.5">
      <c r="B128" s="242"/>
      <c r="C128" s="243"/>
      <c r="D128" s="222" t="s">
        <v>187</v>
      </c>
      <c r="E128" s="244" t="s">
        <v>21</v>
      </c>
      <c r="F128" s="245" t="s">
        <v>195</v>
      </c>
      <c r="G128" s="243"/>
      <c r="H128" s="246">
        <v>68.79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187</v>
      </c>
      <c r="AU128" s="252" t="s">
        <v>85</v>
      </c>
      <c r="AV128" s="14" t="s">
        <v>168</v>
      </c>
      <c r="AW128" s="14" t="s">
        <v>39</v>
      </c>
      <c r="AX128" s="14" t="s">
        <v>83</v>
      </c>
      <c r="AY128" s="252" t="s">
        <v>160</v>
      </c>
    </row>
    <row r="129" spans="2:65" s="1" customFormat="1" ht="38.25" customHeight="1">
      <c r="B129" s="42"/>
      <c r="C129" s="204" t="s">
        <v>236</v>
      </c>
      <c r="D129" s="204" t="s">
        <v>163</v>
      </c>
      <c r="E129" s="205" t="s">
        <v>413</v>
      </c>
      <c r="F129" s="206" t="s">
        <v>414</v>
      </c>
      <c r="G129" s="207" t="s">
        <v>270</v>
      </c>
      <c r="H129" s="208">
        <v>116.84</v>
      </c>
      <c r="I129" s="209"/>
      <c r="J129" s="210">
        <f>ROUND(I129*H129,2)</f>
        <v>0</v>
      </c>
      <c r="K129" s="206" t="s">
        <v>185</v>
      </c>
      <c r="L129" s="62"/>
      <c r="M129" s="211" t="s">
        <v>21</v>
      </c>
      <c r="N129" s="217" t="s">
        <v>47</v>
      </c>
      <c r="O129" s="43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AR129" s="25" t="s">
        <v>168</v>
      </c>
      <c r="AT129" s="25" t="s">
        <v>163</v>
      </c>
      <c r="AU129" s="25" t="s">
        <v>85</v>
      </c>
      <c r="AY129" s="25" t="s">
        <v>160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5" t="s">
        <v>83</v>
      </c>
      <c r="BK129" s="216">
        <f>ROUND(I129*H129,2)</f>
        <v>0</v>
      </c>
      <c r="BL129" s="25" t="s">
        <v>168</v>
      </c>
      <c r="BM129" s="25" t="s">
        <v>1497</v>
      </c>
    </row>
    <row r="130" spans="2:51" s="12" customFormat="1" ht="13.5">
      <c r="B130" s="220"/>
      <c r="C130" s="221"/>
      <c r="D130" s="222" t="s">
        <v>187</v>
      </c>
      <c r="E130" s="223" t="s">
        <v>21</v>
      </c>
      <c r="F130" s="224" t="s">
        <v>1264</v>
      </c>
      <c r="G130" s="221"/>
      <c r="H130" s="223" t="s">
        <v>21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187</v>
      </c>
      <c r="AU130" s="230" t="s">
        <v>85</v>
      </c>
      <c r="AV130" s="12" t="s">
        <v>83</v>
      </c>
      <c r="AW130" s="12" t="s">
        <v>39</v>
      </c>
      <c r="AX130" s="12" t="s">
        <v>76</v>
      </c>
      <c r="AY130" s="230" t="s">
        <v>160</v>
      </c>
    </row>
    <row r="131" spans="2:51" s="12" customFormat="1" ht="13.5">
      <c r="B131" s="220"/>
      <c r="C131" s="221"/>
      <c r="D131" s="222" t="s">
        <v>187</v>
      </c>
      <c r="E131" s="223" t="s">
        <v>21</v>
      </c>
      <c r="F131" s="224" t="s">
        <v>1494</v>
      </c>
      <c r="G131" s="221"/>
      <c r="H131" s="223" t="s">
        <v>21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187</v>
      </c>
      <c r="AU131" s="230" t="s">
        <v>85</v>
      </c>
      <c r="AV131" s="12" t="s">
        <v>83</v>
      </c>
      <c r="AW131" s="12" t="s">
        <v>39</v>
      </c>
      <c r="AX131" s="12" t="s">
        <v>76</v>
      </c>
      <c r="AY131" s="230" t="s">
        <v>160</v>
      </c>
    </row>
    <row r="132" spans="2:51" s="13" customFormat="1" ht="13.5">
      <c r="B132" s="231"/>
      <c r="C132" s="232"/>
      <c r="D132" s="222" t="s">
        <v>187</v>
      </c>
      <c r="E132" s="233" t="s">
        <v>21</v>
      </c>
      <c r="F132" s="234" t="s">
        <v>1498</v>
      </c>
      <c r="G132" s="232"/>
      <c r="H132" s="235">
        <v>72.4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187</v>
      </c>
      <c r="AU132" s="241" t="s">
        <v>85</v>
      </c>
      <c r="AV132" s="13" t="s">
        <v>85</v>
      </c>
      <c r="AW132" s="13" t="s">
        <v>39</v>
      </c>
      <c r="AX132" s="13" t="s">
        <v>76</v>
      </c>
      <c r="AY132" s="241" t="s">
        <v>160</v>
      </c>
    </row>
    <row r="133" spans="2:51" s="12" customFormat="1" ht="13.5">
      <c r="B133" s="220"/>
      <c r="C133" s="221"/>
      <c r="D133" s="222" t="s">
        <v>187</v>
      </c>
      <c r="E133" s="223" t="s">
        <v>21</v>
      </c>
      <c r="F133" s="224" t="s">
        <v>1254</v>
      </c>
      <c r="G133" s="221"/>
      <c r="H133" s="223" t="s">
        <v>21</v>
      </c>
      <c r="I133" s="225"/>
      <c r="J133" s="221"/>
      <c r="K133" s="221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187</v>
      </c>
      <c r="AU133" s="230" t="s">
        <v>85</v>
      </c>
      <c r="AV133" s="12" t="s">
        <v>83</v>
      </c>
      <c r="AW133" s="12" t="s">
        <v>39</v>
      </c>
      <c r="AX133" s="12" t="s">
        <v>76</v>
      </c>
      <c r="AY133" s="230" t="s">
        <v>160</v>
      </c>
    </row>
    <row r="134" spans="2:51" s="13" customFormat="1" ht="13.5">
      <c r="B134" s="231"/>
      <c r="C134" s="232"/>
      <c r="D134" s="222" t="s">
        <v>187</v>
      </c>
      <c r="E134" s="233" t="s">
        <v>21</v>
      </c>
      <c r="F134" s="234" t="s">
        <v>1499</v>
      </c>
      <c r="G134" s="232"/>
      <c r="H134" s="235">
        <v>65.14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187</v>
      </c>
      <c r="AU134" s="241" t="s">
        <v>85</v>
      </c>
      <c r="AV134" s="13" t="s">
        <v>85</v>
      </c>
      <c r="AW134" s="13" t="s">
        <v>39</v>
      </c>
      <c r="AX134" s="13" t="s">
        <v>76</v>
      </c>
      <c r="AY134" s="241" t="s">
        <v>160</v>
      </c>
    </row>
    <row r="135" spans="2:51" s="12" customFormat="1" ht="13.5">
      <c r="B135" s="220"/>
      <c r="C135" s="221"/>
      <c r="D135" s="222" t="s">
        <v>187</v>
      </c>
      <c r="E135" s="223" t="s">
        <v>21</v>
      </c>
      <c r="F135" s="224" t="s">
        <v>1500</v>
      </c>
      <c r="G135" s="221"/>
      <c r="H135" s="223" t="s">
        <v>21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187</v>
      </c>
      <c r="AU135" s="230" t="s">
        <v>85</v>
      </c>
      <c r="AV135" s="12" t="s">
        <v>83</v>
      </c>
      <c r="AW135" s="12" t="s">
        <v>39</v>
      </c>
      <c r="AX135" s="12" t="s">
        <v>76</v>
      </c>
      <c r="AY135" s="230" t="s">
        <v>160</v>
      </c>
    </row>
    <row r="136" spans="2:51" s="13" customFormat="1" ht="13.5">
      <c r="B136" s="231"/>
      <c r="C136" s="232"/>
      <c r="D136" s="222" t="s">
        <v>187</v>
      </c>
      <c r="E136" s="233" t="s">
        <v>21</v>
      </c>
      <c r="F136" s="234" t="s">
        <v>1501</v>
      </c>
      <c r="G136" s="232"/>
      <c r="H136" s="235">
        <v>-20.7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187</v>
      </c>
      <c r="AU136" s="241" t="s">
        <v>85</v>
      </c>
      <c r="AV136" s="13" t="s">
        <v>85</v>
      </c>
      <c r="AW136" s="13" t="s">
        <v>39</v>
      </c>
      <c r="AX136" s="13" t="s">
        <v>76</v>
      </c>
      <c r="AY136" s="241" t="s">
        <v>160</v>
      </c>
    </row>
    <row r="137" spans="2:51" s="14" customFormat="1" ht="13.5">
      <c r="B137" s="242"/>
      <c r="C137" s="243"/>
      <c r="D137" s="222" t="s">
        <v>187</v>
      </c>
      <c r="E137" s="244" t="s">
        <v>21</v>
      </c>
      <c r="F137" s="245" t="s">
        <v>195</v>
      </c>
      <c r="G137" s="243"/>
      <c r="H137" s="246">
        <v>116.84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187</v>
      </c>
      <c r="AU137" s="252" t="s">
        <v>85</v>
      </c>
      <c r="AV137" s="14" t="s">
        <v>168</v>
      </c>
      <c r="AW137" s="14" t="s">
        <v>39</v>
      </c>
      <c r="AX137" s="14" t="s">
        <v>83</v>
      </c>
      <c r="AY137" s="252" t="s">
        <v>160</v>
      </c>
    </row>
    <row r="138" spans="2:65" s="1" customFormat="1" ht="38.25" customHeight="1">
      <c r="B138" s="42"/>
      <c r="C138" s="204" t="s">
        <v>161</v>
      </c>
      <c r="D138" s="204" t="s">
        <v>163</v>
      </c>
      <c r="E138" s="205" t="s">
        <v>1269</v>
      </c>
      <c r="F138" s="206" t="s">
        <v>1270</v>
      </c>
      <c r="G138" s="207" t="s">
        <v>270</v>
      </c>
      <c r="H138" s="208">
        <v>65.124</v>
      </c>
      <c r="I138" s="209"/>
      <c r="J138" s="210">
        <f>ROUND(I138*H138,2)</f>
        <v>0</v>
      </c>
      <c r="K138" s="206" t="s">
        <v>185</v>
      </c>
      <c r="L138" s="62"/>
      <c r="M138" s="211" t="s">
        <v>21</v>
      </c>
      <c r="N138" s="217" t="s">
        <v>47</v>
      </c>
      <c r="O138" s="43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25" t="s">
        <v>168</v>
      </c>
      <c r="AT138" s="25" t="s">
        <v>163</v>
      </c>
      <c r="AU138" s="25" t="s">
        <v>85</v>
      </c>
      <c r="AY138" s="25" t="s">
        <v>160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25" t="s">
        <v>83</v>
      </c>
      <c r="BK138" s="216">
        <f>ROUND(I138*H138,2)</f>
        <v>0</v>
      </c>
      <c r="BL138" s="25" t="s">
        <v>168</v>
      </c>
      <c r="BM138" s="25" t="s">
        <v>1502</v>
      </c>
    </row>
    <row r="139" spans="2:51" s="12" customFormat="1" ht="13.5">
      <c r="B139" s="220"/>
      <c r="C139" s="221"/>
      <c r="D139" s="222" t="s">
        <v>187</v>
      </c>
      <c r="E139" s="223" t="s">
        <v>21</v>
      </c>
      <c r="F139" s="224" t="s">
        <v>1503</v>
      </c>
      <c r="G139" s="221"/>
      <c r="H139" s="223" t="s">
        <v>21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187</v>
      </c>
      <c r="AU139" s="230" t="s">
        <v>85</v>
      </c>
      <c r="AV139" s="12" t="s">
        <v>83</v>
      </c>
      <c r="AW139" s="12" t="s">
        <v>39</v>
      </c>
      <c r="AX139" s="12" t="s">
        <v>76</v>
      </c>
      <c r="AY139" s="230" t="s">
        <v>160</v>
      </c>
    </row>
    <row r="140" spans="2:51" s="13" customFormat="1" ht="13.5">
      <c r="B140" s="231"/>
      <c r="C140" s="232"/>
      <c r="D140" s="222" t="s">
        <v>187</v>
      </c>
      <c r="E140" s="233" t="s">
        <v>21</v>
      </c>
      <c r="F140" s="234" t="s">
        <v>1492</v>
      </c>
      <c r="G140" s="232"/>
      <c r="H140" s="235">
        <v>65.124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187</v>
      </c>
      <c r="AU140" s="241" t="s">
        <v>85</v>
      </c>
      <c r="AV140" s="13" t="s">
        <v>85</v>
      </c>
      <c r="AW140" s="13" t="s">
        <v>39</v>
      </c>
      <c r="AX140" s="13" t="s">
        <v>76</v>
      </c>
      <c r="AY140" s="241" t="s">
        <v>160</v>
      </c>
    </row>
    <row r="141" spans="2:51" s="14" customFormat="1" ht="13.5">
      <c r="B141" s="242"/>
      <c r="C141" s="243"/>
      <c r="D141" s="222" t="s">
        <v>187</v>
      </c>
      <c r="E141" s="244" t="s">
        <v>21</v>
      </c>
      <c r="F141" s="245" t="s">
        <v>195</v>
      </c>
      <c r="G141" s="243"/>
      <c r="H141" s="246">
        <v>65.124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187</v>
      </c>
      <c r="AU141" s="252" t="s">
        <v>85</v>
      </c>
      <c r="AV141" s="14" t="s">
        <v>168</v>
      </c>
      <c r="AW141" s="14" t="s">
        <v>39</v>
      </c>
      <c r="AX141" s="14" t="s">
        <v>83</v>
      </c>
      <c r="AY141" s="252" t="s">
        <v>160</v>
      </c>
    </row>
    <row r="142" spans="2:65" s="1" customFormat="1" ht="16.5" customHeight="1">
      <c r="B142" s="42"/>
      <c r="C142" s="266" t="s">
        <v>252</v>
      </c>
      <c r="D142" s="266" t="s">
        <v>453</v>
      </c>
      <c r="E142" s="267" t="s">
        <v>1273</v>
      </c>
      <c r="F142" s="268" t="s">
        <v>1274</v>
      </c>
      <c r="G142" s="269" t="s">
        <v>423</v>
      </c>
      <c r="H142" s="270">
        <v>126.992</v>
      </c>
      <c r="I142" s="271"/>
      <c r="J142" s="272">
        <f>ROUND(I142*H142,2)</f>
        <v>0</v>
      </c>
      <c r="K142" s="268" t="s">
        <v>185</v>
      </c>
      <c r="L142" s="273"/>
      <c r="M142" s="274" t="s">
        <v>21</v>
      </c>
      <c r="N142" s="275" t="s">
        <v>47</v>
      </c>
      <c r="O142" s="43"/>
      <c r="P142" s="218">
        <f>O142*H142</f>
        <v>0</v>
      </c>
      <c r="Q142" s="218">
        <v>1</v>
      </c>
      <c r="R142" s="218">
        <f>Q142*H142</f>
        <v>126.992</v>
      </c>
      <c r="S142" s="218">
        <v>0</v>
      </c>
      <c r="T142" s="219">
        <f>S142*H142</f>
        <v>0</v>
      </c>
      <c r="AR142" s="25" t="s">
        <v>236</v>
      </c>
      <c r="AT142" s="25" t="s">
        <v>453</v>
      </c>
      <c r="AU142" s="25" t="s">
        <v>85</v>
      </c>
      <c r="AY142" s="25" t="s">
        <v>160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25" t="s">
        <v>83</v>
      </c>
      <c r="BK142" s="216">
        <f>ROUND(I142*H142,2)</f>
        <v>0</v>
      </c>
      <c r="BL142" s="25" t="s">
        <v>168</v>
      </c>
      <c r="BM142" s="25" t="s">
        <v>1504</v>
      </c>
    </row>
    <row r="143" spans="2:51" s="12" customFormat="1" ht="13.5">
      <c r="B143" s="220"/>
      <c r="C143" s="221"/>
      <c r="D143" s="222" t="s">
        <v>187</v>
      </c>
      <c r="E143" s="223" t="s">
        <v>21</v>
      </c>
      <c r="F143" s="224" t="s">
        <v>1276</v>
      </c>
      <c r="G143" s="221"/>
      <c r="H143" s="223" t="s">
        <v>21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187</v>
      </c>
      <c r="AU143" s="230" t="s">
        <v>85</v>
      </c>
      <c r="AV143" s="12" t="s">
        <v>83</v>
      </c>
      <c r="AW143" s="12" t="s">
        <v>39</v>
      </c>
      <c r="AX143" s="12" t="s">
        <v>76</v>
      </c>
      <c r="AY143" s="230" t="s">
        <v>160</v>
      </c>
    </row>
    <row r="144" spans="2:51" s="13" customFormat="1" ht="13.5">
      <c r="B144" s="231"/>
      <c r="C144" s="232"/>
      <c r="D144" s="222" t="s">
        <v>187</v>
      </c>
      <c r="E144" s="233" t="s">
        <v>21</v>
      </c>
      <c r="F144" s="234" t="s">
        <v>1505</v>
      </c>
      <c r="G144" s="232"/>
      <c r="H144" s="235">
        <v>126.992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187</v>
      </c>
      <c r="AU144" s="241" t="s">
        <v>85</v>
      </c>
      <c r="AV144" s="13" t="s">
        <v>85</v>
      </c>
      <c r="AW144" s="13" t="s">
        <v>39</v>
      </c>
      <c r="AX144" s="13" t="s">
        <v>76</v>
      </c>
      <c r="AY144" s="241" t="s">
        <v>160</v>
      </c>
    </row>
    <row r="145" spans="2:51" s="14" customFormat="1" ht="13.5">
      <c r="B145" s="242"/>
      <c r="C145" s="243"/>
      <c r="D145" s="222" t="s">
        <v>187</v>
      </c>
      <c r="E145" s="244" t="s">
        <v>21</v>
      </c>
      <c r="F145" s="245" t="s">
        <v>195</v>
      </c>
      <c r="G145" s="243"/>
      <c r="H145" s="246">
        <v>126.992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187</v>
      </c>
      <c r="AU145" s="252" t="s">
        <v>85</v>
      </c>
      <c r="AV145" s="14" t="s">
        <v>168</v>
      </c>
      <c r="AW145" s="14" t="s">
        <v>39</v>
      </c>
      <c r="AX145" s="14" t="s">
        <v>83</v>
      </c>
      <c r="AY145" s="252" t="s">
        <v>160</v>
      </c>
    </row>
    <row r="146" spans="2:65" s="1" customFormat="1" ht="25.5" customHeight="1">
      <c r="B146" s="42"/>
      <c r="C146" s="204" t="s">
        <v>257</v>
      </c>
      <c r="D146" s="204" t="s">
        <v>163</v>
      </c>
      <c r="E146" s="205" t="s">
        <v>1506</v>
      </c>
      <c r="F146" s="206" t="s">
        <v>1507</v>
      </c>
      <c r="G146" s="207" t="s">
        <v>270</v>
      </c>
      <c r="H146" s="208">
        <v>20.7</v>
      </c>
      <c r="I146" s="209"/>
      <c r="J146" s="210">
        <f>ROUND(I146*H146,2)</f>
        <v>0</v>
      </c>
      <c r="K146" s="206" t="s">
        <v>185</v>
      </c>
      <c r="L146" s="62"/>
      <c r="M146" s="211" t="s">
        <v>21</v>
      </c>
      <c r="N146" s="217" t="s">
        <v>47</v>
      </c>
      <c r="O146" s="43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AR146" s="25" t="s">
        <v>168</v>
      </c>
      <c r="AT146" s="25" t="s">
        <v>163</v>
      </c>
      <c r="AU146" s="25" t="s">
        <v>85</v>
      </c>
      <c r="AY146" s="25" t="s">
        <v>160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25" t="s">
        <v>83</v>
      </c>
      <c r="BK146" s="216">
        <f>ROUND(I146*H146,2)</f>
        <v>0</v>
      </c>
      <c r="BL146" s="25" t="s">
        <v>168</v>
      </c>
      <c r="BM146" s="25" t="s">
        <v>1508</v>
      </c>
    </row>
    <row r="147" spans="2:51" s="12" customFormat="1" ht="13.5">
      <c r="B147" s="220"/>
      <c r="C147" s="221"/>
      <c r="D147" s="222" t="s">
        <v>187</v>
      </c>
      <c r="E147" s="223" t="s">
        <v>21</v>
      </c>
      <c r="F147" s="224" t="s">
        <v>1509</v>
      </c>
      <c r="G147" s="221"/>
      <c r="H147" s="223" t="s">
        <v>21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187</v>
      </c>
      <c r="AU147" s="230" t="s">
        <v>85</v>
      </c>
      <c r="AV147" s="12" t="s">
        <v>83</v>
      </c>
      <c r="AW147" s="12" t="s">
        <v>39</v>
      </c>
      <c r="AX147" s="12" t="s">
        <v>76</v>
      </c>
      <c r="AY147" s="230" t="s">
        <v>160</v>
      </c>
    </row>
    <row r="148" spans="2:51" s="13" customFormat="1" ht="13.5">
      <c r="B148" s="231"/>
      <c r="C148" s="232"/>
      <c r="D148" s="222" t="s">
        <v>187</v>
      </c>
      <c r="E148" s="233" t="s">
        <v>21</v>
      </c>
      <c r="F148" s="234" t="s">
        <v>1510</v>
      </c>
      <c r="G148" s="232"/>
      <c r="H148" s="235">
        <v>20.7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187</v>
      </c>
      <c r="AU148" s="241" t="s">
        <v>85</v>
      </c>
      <c r="AV148" s="13" t="s">
        <v>85</v>
      </c>
      <c r="AW148" s="13" t="s">
        <v>39</v>
      </c>
      <c r="AX148" s="13" t="s">
        <v>76</v>
      </c>
      <c r="AY148" s="241" t="s">
        <v>160</v>
      </c>
    </row>
    <row r="149" spans="2:51" s="14" customFormat="1" ht="13.5">
      <c r="B149" s="242"/>
      <c r="C149" s="243"/>
      <c r="D149" s="222" t="s">
        <v>187</v>
      </c>
      <c r="E149" s="244" t="s">
        <v>21</v>
      </c>
      <c r="F149" s="245" t="s">
        <v>195</v>
      </c>
      <c r="G149" s="243"/>
      <c r="H149" s="246">
        <v>20.7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187</v>
      </c>
      <c r="AU149" s="252" t="s">
        <v>85</v>
      </c>
      <c r="AV149" s="14" t="s">
        <v>168</v>
      </c>
      <c r="AW149" s="14" t="s">
        <v>39</v>
      </c>
      <c r="AX149" s="14" t="s">
        <v>83</v>
      </c>
      <c r="AY149" s="252" t="s">
        <v>160</v>
      </c>
    </row>
    <row r="150" spans="2:65" s="1" customFormat="1" ht="25.5" customHeight="1">
      <c r="B150" s="42"/>
      <c r="C150" s="204" t="s">
        <v>263</v>
      </c>
      <c r="D150" s="204" t="s">
        <v>163</v>
      </c>
      <c r="E150" s="205" t="s">
        <v>421</v>
      </c>
      <c r="F150" s="206" t="s">
        <v>422</v>
      </c>
      <c r="G150" s="207" t="s">
        <v>423</v>
      </c>
      <c r="H150" s="208">
        <v>210.384</v>
      </c>
      <c r="I150" s="209"/>
      <c r="J150" s="210">
        <f>ROUND(I150*H150,2)</f>
        <v>0</v>
      </c>
      <c r="K150" s="206" t="s">
        <v>185</v>
      </c>
      <c r="L150" s="62"/>
      <c r="M150" s="211" t="s">
        <v>21</v>
      </c>
      <c r="N150" s="217" t="s">
        <v>47</v>
      </c>
      <c r="O150" s="43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AR150" s="25" t="s">
        <v>168</v>
      </c>
      <c r="AT150" s="25" t="s">
        <v>163</v>
      </c>
      <c r="AU150" s="25" t="s">
        <v>85</v>
      </c>
      <c r="AY150" s="25" t="s">
        <v>160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25" t="s">
        <v>83</v>
      </c>
      <c r="BK150" s="216">
        <f>ROUND(I150*H150,2)</f>
        <v>0</v>
      </c>
      <c r="BL150" s="25" t="s">
        <v>168</v>
      </c>
      <c r="BM150" s="25" t="s">
        <v>1511</v>
      </c>
    </row>
    <row r="151" spans="2:51" s="12" customFormat="1" ht="13.5">
      <c r="B151" s="220"/>
      <c r="C151" s="221"/>
      <c r="D151" s="222" t="s">
        <v>187</v>
      </c>
      <c r="E151" s="223" t="s">
        <v>21</v>
      </c>
      <c r="F151" s="224" t="s">
        <v>1279</v>
      </c>
      <c r="G151" s="221"/>
      <c r="H151" s="223" t="s">
        <v>21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187</v>
      </c>
      <c r="AU151" s="230" t="s">
        <v>85</v>
      </c>
      <c r="AV151" s="12" t="s">
        <v>83</v>
      </c>
      <c r="AW151" s="12" t="s">
        <v>39</v>
      </c>
      <c r="AX151" s="12" t="s">
        <v>76</v>
      </c>
      <c r="AY151" s="230" t="s">
        <v>160</v>
      </c>
    </row>
    <row r="152" spans="2:51" s="12" customFormat="1" ht="13.5">
      <c r="B152" s="220"/>
      <c r="C152" s="221"/>
      <c r="D152" s="222" t="s">
        <v>187</v>
      </c>
      <c r="E152" s="223" t="s">
        <v>21</v>
      </c>
      <c r="F152" s="224" t="s">
        <v>1494</v>
      </c>
      <c r="G152" s="221"/>
      <c r="H152" s="223" t="s">
        <v>21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187</v>
      </c>
      <c r="AU152" s="230" t="s">
        <v>85</v>
      </c>
      <c r="AV152" s="12" t="s">
        <v>83</v>
      </c>
      <c r="AW152" s="12" t="s">
        <v>39</v>
      </c>
      <c r="AX152" s="12" t="s">
        <v>76</v>
      </c>
      <c r="AY152" s="230" t="s">
        <v>160</v>
      </c>
    </row>
    <row r="153" spans="2:51" s="13" customFormat="1" ht="13.5">
      <c r="B153" s="231"/>
      <c r="C153" s="232"/>
      <c r="D153" s="222" t="s">
        <v>187</v>
      </c>
      <c r="E153" s="233" t="s">
        <v>21</v>
      </c>
      <c r="F153" s="234" t="s">
        <v>1512</v>
      </c>
      <c r="G153" s="232"/>
      <c r="H153" s="235">
        <v>130.392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187</v>
      </c>
      <c r="AU153" s="241" t="s">
        <v>85</v>
      </c>
      <c r="AV153" s="13" t="s">
        <v>85</v>
      </c>
      <c r="AW153" s="13" t="s">
        <v>39</v>
      </c>
      <c r="AX153" s="13" t="s">
        <v>76</v>
      </c>
      <c r="AY153" s="241" t="s">
        <v>160</v>
      </c>
    </row>
    <row r="154" spans="2:51" s="12" customFormat="1" ht="13.5">
      <c r="B154" s="220"/>
      <c r="C154" s="221"/>
      <c r="D154" s="222" t="s">
        <v>187</v>
      </c>
      <c r="E154" s="223" t="s">
        <v>21</v>
      </c>
      <c r="F154" s="224" t="s">
        <v>1254</v>
      </c>
      <c r="G154" s="221"/>
      <c r="H154" s="223" t="s">
        <v>21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187</v>
      </c>
      <c r="AU154" s="230" t="s">
        <v>85</v>
      </c>
      <c r="AV154" s="12" t="s">
        <v>83</v>
      </c>
      <c r="AW154" s="12" t="s">
        <v>39</v>
      </c>
      <c r="AX154" s="12" t="s">
        <v>76</v>
      </c>
      <c r="AY154" s="230" t="s">
        <v>160</v>
      </c>
    </row>
    <row r="155" spans="2:51" s="13" customFormat="1" ht="13.5">
      <c r="B155" s="231"/>
      <c r="C155" s="232"/>
      <c r="D155" s="222" t="s">
        <v>187</v>
      </c>
      <c r="E155" s="233" t="s">
        <v>21</v>
      </c>
      <c r="F155" s="234" t="s">
        <v>1513</v>
      </c>
      <c r="G155" s="232"/>
      <c r="H155" s="235">
        <v>117.252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187</v>
      </c>
      <c r="AU155" s="241" t="s">
        <v>85</v>
      </c>
      <c r="AV155" s="13" t="s">
        <v>85</v>
      </c>
      <c r="AW155" s="13" t="s">
        <v>39</v>
      </c>
      <c r="AX155" s="13" t="s">
        <v>76</v>
      </c>
      <c r="AY155" s="241" t="s">
        <v>160</v>
      </c>
    </row>
    <row r="156" spans="2:51" s="12" customFormat="1" ht="13.5">
      <c r="B156" s="220"/>
      <c r="C156" s="221"/>
      <c r="D156" s="222" t="s">
        <v>187</v>
      </c>
      <c r="E156" s="223" t="s">
        <v>21</v>
      </c>
      <c r="F156" s="224" t="s">
        <v>1500</v>
      </c>
      <c r="G156" s="221"/>
      <c r="H156" s="223" t="s">
        <v>21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187</v>
      </c>
      <c r="AU156" s="230" t="s">
        <v>85</v>
      </c>
      <c r="AV156" s="12" t="s">
        <v>83</v>
      </c>
      <c r="AW156" s="12" t="s">
        <v>39</v>
      </c>
      <c r="AX156" s="12" t="s">
        <v>76</v>
      </c>
      <c r="AY156" s="230" t="s">
        <v>160</v>
      </c>
    </row>
    <row r="157" spans="2:51" s="13" customFormat="1" ht="13.5">
      <c r="B157" s="231"/>
      <c r="C157" s="232"/>
      <c r="D157" s="222" t="s">
        <v>187</v>
      </c>
      <c r="E157" s="233" t="s">
        <v>21</v>
      </c>
      <c r="F157" s="234" t="s">
        <v>1514</v>
      </c>
      <c r="G157" s="232"/>
      <c r="H157" s="235">
        <v>-37.26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187</v>
      </c>
      <c r="AU157" s="241" t="s">
        <v>85</v>
      </c>
      <c r="AV157" s="13" t="s">
        <v>85</v>
      </c>
      <c r="AW157" s="13" t="s">
        <v>39</v>
      </c>
      <c r="AX157" s="13" t="s">
        <v>76</v>
      </c>
      <c r="AY157" s="241" t="s">
        <v>160</v>
      </c>
    </row>
    <row r="158" spans="2:51" s="14" customFormat="1" ht="13.5">
      <c r="B158" s="242"/>
      <c r="C158" s="243"/>
      <c r="D158" s="222" t="s">
        <v>187</v>
      </c>
      <c r="E158" s="244" t="s">
        <v>21</v>
      </c>
      <c r="F158" s="245" t="s">
        <v>195</v>
      </c>
      <c r="G158" s="243"/>
      <c r="H158" s="246">
        <v>210.384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187</v>
      </c>
      <c r="AU158" s="252" t="s">
        <v>85</v>
      </c>
      <c r="AV158" s="14" t="s">
        <v>168</v>
      </c>
      <c r="AW158" s="14" t="s">
        <v>39</v>
      </c>
      <c r="AX158" s="14" t="s">
        <v>83</v>
      </c>
      <c r="AY158" s="252" t="s">
        <v>160</v>
      </c>
    </row>
    <row r="159" spans="2:65" s="1" customFormat="1" ht="25.5" customHeight="1">
      <c r="B159" s="42"/>
      <c r="C159" s="204" t="s">
        <v>267</v>
      </c>
      <c r="D159" s="204" t="s">
        <v>163</v>
      </c>
      <c r="E159" s="205" t="s">
        <v>1295</v>
      </c>
      <c r="F159" s="206" t="s">
        <v>1296</v>
      </c>
      <c r="G159" s="207" t="s">
        <v>184</v>
      </c>
      <c r="H159" s="208">
        <v>217.08</v>
      </c>
      <c r="I159" s="209"/>
      <c r="J159" s="210">
        <f>ROUND(I159*H159,2)</f>
        <v>0</v>
      </c>
      <c r="K159" s="206" t="s">
        <v>185</v>
      </c>
      <c r="L159" s="62"/>
      <c r="M159" s="211" t="s">
        <v>21</v>
      </c>
      <c r="N159" s="217" t="s">
        <v>47</v>
      </c>
      <c r="O159" s="43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25" t="s">
        <v>168</v>
      </c>
      <c r="AT159" s="25" t="s">
        <v>163</v>
      </c>
      <c r="AU159" s="25" t="s">
        <v>85</v>
      </c>
      <c r="AY159" s="25" t="s">
        <v>160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25" t="s">
        <v>83</v>
      </c>
      <c r="BK159" s="216">
        <f>ROUND(I159*H159,2)</f>
        <v>0</v>
      </c>
      <c r="BL159" s="25" t="s">
        <v>168</v>
      </c>
      <c r="BM159" s="25" t="s">
        <v>1515</v>
      </c>
    </row>
    <row r="160" spans="2:51" s="12" customFormat="1" ht="13.5">
      <c r="B160" s="220"/>
      <c r="C160" s="221"/>
      <c r="D160" s="222" t="s">
        <v>187</v>
      </c>
      <c r="E160" s="223" t="s">
        <v>21</v>
      </c>
      <c r="F160" s="224" t="s">
        <v>1516</v>
      </c>
      <c r="G160" s="221"/>
      <c r="H160" s="223" t="s">
        <v>21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187</v>
      </c>
      <c r="AU160" s="230" t="s">
        <v>85</v>
      </c>
      <c r="AV160" s="12" t="s">
        <v>83</v>
      </c>
      <c r="AW160" s="12" t="s">
        <v>39</v>
      </c>
      <c r="AX160" s="12" t="s">
        <v>76</v>
      </c>
      <c r="AY160" s="230" t="s">
        <v>160</v>
      </c>
    </row>
    <row r="161" spans="2:51" s="13" customFormat="1" ht="13.5">
      <c r="B161" s="231"/>
      <c r="C161" s="232"/>
      <c r="D161" s="222" t="s">
        <v>187</v>
      </c>
      <c r="E161" s="233" t="s">
        <v>21</v>
      </c>
      <c r="F161" s="234" t="s">
        <v>1517</v>
      </c>
      <c r="G161" s="232"/>
      <c r="H161" s="235">
        <v>217.08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187</v>
      </c>
      <c r="AU161" s="241" t="s">
        <v>85</v>
      </c>
      <c r="AV161" s="13" t="s">
        <v>85</v>
      </c>
      <c r="AW161" s="13" t="s">
        <v>39</v>
      </c>
      <c r="AX161" s="13" t="s">
        <v>76</v>
      </c>
      <c r="AY161" s="241" t="s">
        <v>160</v>
      </c>
    </row>
    <row r="162" spans="2:51" s="14" customFormat="1" ht="13.5">
      <c r="B162" s="242"/>
      <c r="C162" s="243"/>
      <c r="D162" s="222" t="s">
        <v>187</v>
      </c>
      <c r="E162" s="244" t="s">
        <v>21</v>
      </c>
      <c r="F162" s="245" t="s">
        <v>195</v>
      </c>
      <c r="G162" s="243"/>
      <c r="H162" s="246">
        <v>217.08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187</v>
      </c>
      <c r="AU162" s="252" t="s">
        <v>85</v>
      </c>
      <c r="AV162" s="14" t="s">
        <v>168</v>
      </c>
      <c r="AW162" s="14" t="s">
        <v>39</v>
      </c>
      <c r="AX162" s="14" t="s">
        <v>83</v>
      </c>
      <c r="AY162" s="252" t="s">
        <v>160</v>
      </c>
    </row>
    <row r="163" spans="2:65" s="1" customFormat="1" ht="25.5" customHeight="1">
      <c r="B163" s="42"/>
      <c r="C163" s="204" t="s">
        <v>274</v>
      </c>
      <c r="D163" s="204" t="s">
        <v>163</v>
      </c>
      <c r="E163" s="205" t="s">
        <v>497</v>
      </c>
      <c r="F163" s="206" t="s">
        <v>498</v>
      </c>
      <c r="G163" s="207" t="s">
        <v>184</v>
      </c>
      <c r="H163" s="208">
        <v>69</v>
      </c>
      <c r="I163" s="209"/>
      <c r="J163" s="210">
        <f>ROUND(I163*H163,2)</f>
        <v>0</v>
      </c>
      <c r="K163" s="206" t="s">
        <v>185</v>
      </c>
      <c r="L163" s="62"/>
      <c r="M163" s="211" t="s">
        <v>21</v>
      </c>
      <c r="N163" s="217" t="s">
        <v>47</v>
      </c>
      <c r="O163" s="43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AR163" s="25" t="s">
        <v>168</v>
      </c>
      <c r="AT163" s="25" t="s">
        <v>163</v>
      </c>
      <c r="AU163" s="25" t="s">
        <v>85</v>
      </c>
      <c r="AY163" s="25" t="s">
        <v>160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25" t="s">
        <v>83</v>
      </c>
      <c r="BK163" s="216">
        <f>ROUND(I163*H163,2)</f>
        <v>0</v>
      </c>
      <c r="BL163" s="25" t="s">
        <v>168</v>
      </c>
      <c r="BM163" s="25" t="s">
        <v>1518</v>
      </c>
    </row>
    <row r="164" spans="2:51" s="12" customFormat="1" ht="13.5">
      <c r="B164" s="220"/>
      <c r="C164" s="221"/>
      <c r="D164" s="222" t="s">
        <v>187</v>
      </c>
      <c r="E164" s="223" t="s">
        <v>21</v>
      </c>
      <c r="F164" s="224" t="s">
        <v>1519</v>
      </c>
      <c r="G164" s="221"/>
      <c r="H164" s="223" t="s">
        <v>21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187</v>
      </c>
      <c r="AU164" s="230" t="s">
        <v>85</v>
      </c>
      <c r="AV164" s="12" t="s">
        <v>83</v>
      </c>
      <c r="AW164" s="12" t="s">
        <v>39</v>
      </c>
      <c r="AX164" s="12" t="s">
        <v>76</v>
      </c>
      <c r="AY164" s="230" t="s">
        <v>160</v>
      </c>
    </row>
    <row r="165" spans="2:51" s="12" customFormat="1" ht="13.5">
      <c r="B165" s="220"/>
      <c r="C165" s="221"/>
      <c r="D165" s="222" t="s">
        <v>187</v>
      </c>
      <c r="E165" s="223" t="s">
        <v>21</v>
      </c>
      <c r="F165" s="224" t="s">
        <v>1520</v>
      </c>
      <c r="G165" s="221"/>
      <c r="H165" s="223" t="s">
        <v>21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187</v>
      </c>
      <c r="AU165" s="230" t="s">
        <v>85</v>
      </c>
      <c r="AV165" s="12" t="s">
        <v>83</v>
      </c>
      <c r="AW165" s="12" t="s">
        <v>39</v>
      </c>
      <c r="AX165" s="12" t="s">
        <v>76</v>
      </c>
      <c r="AY165" s="230" t="s">
        <v>160</v>
      </c>
    </row>
    <row r="166" spans="2:51" s="13" customFormat="1" ht="13.5">
      <c r="B166" s="231"/>
      <c r="C166" s="232"/>
      <c r="D166" s="222" t="s">
        <v>187</v>
      </c>
      <c r="E166" s="233" t="s">
        <v>21</v>
      </c>
      <c r="F166" s="234" t="s">
        <v>1521</v>
      </c>
      <c r="G166" s="232"/>
      <c r="H166" s="235">
        <v>69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187</v>
      </c>
      <c r="AU166" s="241" t="s">
        <v>85</v>
      </c>
      <c r="AV166" s="13" t="s">
        <v>85</v>
      </c>
      <c r="AW166" s="13" t="s">
        <v>39</v>
      </c>
      <c r="AX166" s="13" t="s">
        <v>76</v>
      </c>
      <c r="AY166" s="241" t="s">
        <v>160</v>
      </c>
    </row>
    <row r="167" spans="2:51" s="14" customFormat="1" ht="13.5">
      <c r="B167" s="242"/>
      <c r="C167" s="243"/>
      <c r="D167" s="222" t="s">
        <v>187</v>
      </c>
      <c r="E167" s="244" t="s">
        <v>21</v>
      </c>
      <c r="F167" s="245" t="s">
        <v>195</v>
      </c>
      <c r="G167" s="243"/>
      <c r="H167" s="246">
        <v>69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187</v>
      </c>
      <c r="AU167" s="252" t="s">
        <v>85</v>
      </c>
      <c r="AV167" s="14" t="s">
        <v>168</v>
      </c>
      <c r="AW167" s="14" t="s">
        <v>39</v>
      </c>
      <c r="AX167" s="14" t="s">
        <v>83</v>
      </c>
      <c r="AY167" s="252" t="s">
        <v>160</v>
      </c>
    </row>
    <row r="168" spans="2:65" s="1" customFormat="1" ht="16.5" customHeight="1">
      <c r="B168" s="42"/>
      <c r="C168" s="266" t="s">
        <v>10</v>
      </c>
      <c r="D168" s="266" t="s">
        <v>453</v>
      </c>
      <c r="E168" s="267" t="s">
        <v>1522</v>
      </c>
      <c r="F168" s="268" t="s">
        <v>502</v>
      </c>
      <c r="G168" s="269" t="s">
        <v>503</v>
      </c>
      <c r="H168" s="270">
        <v>2.011</v>
      </c>
      <c r="I168" s="271"/>
      <c r="J168" s="272">
        <f>ROUND(I168*H168,2)</f>
        <v>0</v>
      </c>
      <c r="K168" s="268" t="s">
        <v>185</v>
      </c>
      <c r="L168" s="273"/>
      <c r="M168" s="274" t="s">
        <v>21</v>
      </c>
      <c r="N168" s="275" t="s">
        <v>47</v>
      </c>
      <c r="O168" s="43"/>
      <c r="P168" s="218">
        <f>O168*H168</f>
        <v>0</v>
      </c>
      <c r="Q168" s="218">
        <v>0.001</v>
      </c>
      <c r="R168" s="218">
        <f>Q168*H168</f>
        <v>0.002011</v>
      </c>
      <c r="S168" s="218">
        <v>0</v>
      </c>
      <c r="T168" s="219">
        <f>S168*H168</f>
        <v>0</v>
      </c>
      <c r="AR168" s="25" t="s">
        <v>456</v>
      </c>
      <c r="AT168" s="25" t="s">
        <v>453</v>
      </c>
      <c r="AU168" s="25" t="s">
        <v>85</v>
      </c>
      <c r="AY168" s="25" t="s">
        <v>160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25" t="s">
        <v>83</v>
      </c>
      <c r="BK168" s="216">
        <f>ROUND(I168*H168,2)</f>
        <v>0</v>
      </c>
      <c r="BL168" s="25" t="s">
        <v>456</v>
      </c>
      <c r="BM168" s="25" t="s">
        <v>1523</v>
      </c>
    </row>
    <row r="169" spans="2:51" s="12" customFormat="1" ht="13.5">
      <c r="B169" s="220"/>
      <c r="C169" s="221"/>
      <c r="D169" s="222" t="s">
        <v>187</v>
      </c>
      <c r="E169" s="223" t="s">
        <v>21</v>
      </c>
      <c r="F169" s="224" t="s">
        <v>1524</v>
      </c>
      <c r="G169" s="221"/>
      <c r="H169" s="223" t="s">
        <v>21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187</v>
      </c>
      <c r="AU169" s="230" t="s">
        <v>85</v>
      </c>
      <c r="AV169" s="12" t="s">
        <v>83</v>
      </c>
      <c r="AW169" s="12" t="s">
        <v>39</v>
      </c>
      <c r="AX169" s="12" t="s">
        <v>76</v>
      </c>
      <c r="AY169" s="230" t="s">
        <v>160</v>
      </c>
    </row>
    <row r="170" spans="2:51" s="13" customFormat="1" ht="13.5">
      <c r="B170" s="231"/>
      <c r="C170" s="232"/>
      <c r="D170" s="222" t="s">
        <v>187</v>
      </c>
      <c r="E170" s="233" t="s">
        <v>21</v>
      </c>
      <c r="F170" s="234" t="s">
        <v>1525</v>
      </c>
      <c r="G170" s="232"/>
      <c r="H170" s="235">
        <v>2.011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187</v>
      </c>
      <c r="AU170" s="241" t="s">
        <v>85</v>
      </c>
      <c r="AV170" s="13" t="s">
        <v>85</v>
      </c>
      <c r="AW170" s="13" t="s">
        <v>39</v>
      </c>
      <c r="AX170" s="13" t="s">
        <v>76</v>
      </c>
      <c r="AY170" s="241" t="s">
        <v>160</v>
      </c>
    </row>
    <row r="171" spans="2:51" s="14" customFormat="1" ht="13.5">
      <c r="B171" s="242"/>
      <c r="C171" s="243"/>
      <c r="D171" s="222" t="s">
        <v>187</v>
      </c>
      <c r="E171" s="244" t="s">
        <v>21</v>
      </c>
      <c r="F171" s="245" t="s">
        <v>195</v>
      </c>
      <c r="G171" s="243"/>
      <c r="H171" s="246">
        <v>2.011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187</v>
      </c>
      <c r="AU171" s="252" t="s">
        <v>85</v>
      </c>
      <c r="AV171" s="14" t="s">
        <v>168</v>
      </c>
      <c r="AW171" s="14" t="s">
        <v>39</v>
      </c>
      <c r="AX171" s="14" t="s">
        <v>83</v>
      </c>
      <c r="AY171" s="252" t="s">
        <v>160</v>
      </c>
    </row>
    <row r="172" spans="2:65" s="1" customFormat="1" ht="25.5" customHeight="1">
      <c r="B172" s="42"/>
      <c r="C172" s="204" t="s">
        <v>302</v>
      </c>
      <c r="D172" s="204" t="s">
        <v>163</v>
      </c>
      <c r="E172" s="205" t="s">
        <v>508</v>
      </c>
      <c r="F172" s="206" t="s">
        <v>509</v>
      </c>
      <c r="G172" s="207" t="s">
        <v>184</v>
      </c>
      <c r="H172" s="208">
        <v>69</v>
      </c>
      <c r="I172" s="209"/>
      <c r="J172" s="210">
        <f>ROUND(I172*H172,2)</f>
        <v>0</v>
      </c>
      <c r="K172" s="206" t="s">
        <v>185</v>
      </c>
      <c r="L172" s="62"/>
      <c r="M172" s="211" t="s">
        <v>21</v>
      </c>
      <c r="N172" s="217" t="s">
        <v>47</v>
      </c>
      <c r="O172" s="43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AR172" s="25" t="s">
        <v>168</v>
      </c>
      <c r="AT172" s="25" t="s">
        <v>163</v>
      </c>
      <c r="AU172" s="25" t="s">
        <v>85</v>
      </c>
      <c r="AY172" s="25" t="s">
        <v>160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25" t="s">
        <v>83</v>
      </c>
      <c r="BK172" s="216">
        <f>ROUND(I172*H172,2)</f>
        <v>0</v>
      </c>
      <c r="BL172" s="25" t="s">
        <v>168</v>
      </c>
      <c r="BM172" s="25" t="s">
        <v>1526</v>
      </c>
    </row>
    <row r="173" spans="2:51" s="12" customFormat="1" ht="13.5">
      <c r="B173" s="220"/>
      <c r="C173" s="221"/>
      <c r="D173" s="222" t="s">
        <v>187</v>
      </c>
      <c r="E173" s="223" t="s">
        <v>21</v>
      </c>
      <c r="F173" s="224" t="s">
        <v>1527</v>
      </c>
      <c r="G173" s="221"/>
      <c r="H173" s="223" t="s">
        <v>21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187</v>
      </c>
      <c r="AU173" s="230" t="s">
        <v>85</v>
      </c>
      <c r="AV173" s="12" t="s">
        <v>83</v>
      </c>
      <c r="AW173" s="12" t="s">
        <v>39</v>
      </c>
      <c r="AX173" s="12" t="s">
        <v>76</v>
      </c>
      <c r="AY173" s="230" t="s">
        <v>160</v>
      </c>
    </row>
    <row r="174" spans="2:51" s="12" customFormat="1" ht="13.5">
      <c r="B174" s="220"/>
      <c r="C174" s="221"/>
      <c r="D174" s="222" t="s">
        <v>187</v>
      </c>
      <c r="E174" s="223" t="s">
        <v>21</v>
      </c>
      <c r="F174" s="224" t="s">
        <v>1520</v>
      </c>
      <c r="G174" s="221"/>
      <c r="H174" s="223" t="s">
        <v>21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187</v>
      </c>
      <c r="AU174" s="230" t="s">
        <v>85</v>
      </c>
      <c r="AV174" s="12" t="s">
        <v>83</v>
      </c>
      <c r="AW174" s="12" t="s">
        <v>39</v>
      </c>
      <c r="AX174" s="12" t="s">
        <v>76</v>
      </c>
      <c r="AY174" s="230" t="s">
        <v>160</v>
      </c>
    </row>
    <row r="175" spans="2:51" s="13" customFormat="1" ht="13.5">
      <c r="B175" s="231"/>
      <c r="C175" s="232"/>
      <c r="D175" s="222" t="s">
        <v>187</v>
      </c>
      <c r="E175" s="233" t="s">
        <v>21</v>
      </c>
      <c r="F175" s="234" t="s">
        <v>1521</v>
      </c>
      <c r="G175" s="232"/>
      <c r="H175" s="235">
        <v>69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187</v>
      </c>
      <c r="AU175" s="241" t="s">
        <v>85</v>
      </c>
      <c r="AV175" s="13" t="s">
        <v>85</v>
      </c>
      <c r="AW175" s="13" t="s">
        <v>39</v>
      </c>
      <c r="AX175" s="13" t="s">
        <v>76</v>
      </c>
      <c r="AY175" s="241" t="s">
        <v>160</v>
      </c>
    </row>
    <row r="176" spans="2:51" s="14" customFormat="1" ht="13.5">
      <c r="B176" s="242"/>
      <c r="C176" s="243"/>
      <c r="D176" s="222" t="s">
        <v>187</v>
      </c>
      <c r="E176" s="244" t="s">
        <v>21</v>
      </c>
      <c r="F176" s="245" t="s">
        <v>195</v>
      </c>
      <c r="G176" s="243"/>
      <c r="H176" s="246">
        <v>69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187</v>
      </c>
      <c r="AU176" s="252" t="s">
        <v>85</v>
      </c>
      <c r="AV176" s="14" t="s">
        <v>168</v>
      </c>
      <c r="AW176" s="14" t="s">
        <v>39</v>
      </c>
      <c r="AX176" s="14" t="s">
        <v>83</v>
      </c>
      <c r="AY176" s="252" t="s">
        <v>160</v>
      </c>
    </row>
    <row r="177" spans="2:63" s="11" customFormat="1" ht="29.85" customHeight="1">
      <c r="B177" s="188"/>
      <c r="C177" s="189"/>
      <c r="D177" s="190" t="s">
        <v>75</v>
      </c>
      <c r="E177" s="202" t="s">
        <v>216</v>
      </c>
      <c r="F177" s="202" t="s">
        <v>627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SUM(P178:P201)</f>
        <v>0</v>
      </c>
      <c r="Q177" s="196"/>
      <c r="R177" s="197">
        <f>SUM(R178:R201)</f>
        <v>45.05562</v>
      </c>
      <c r="S177" s="196"/>
      <c r="T177" s="198">
        <f>SUM(T178:T201)</f>
        <v>0</v>
      </c>
      <c r="AR177" s="199" t="s">
        <v>83</v>
      </c>
      <c r="AT177" s="200" t="s">
        <v>75</v>
      </c>
      <c r="AU177" s="200" t="s">
        <v>83</v>
      </c>
      <c r="AY177" s="199" t="s">
        <v>160</v>
      </c>
      <c r="BK177" s="201">
        <f>SUM(BK178:BK201)</f>
        <v>0</v>
      </c>
    </row>
    <row r="178" spans="2:65" s="1" customFormat="1" ht="25.5" customHeight="1">
      <c r="B178" s="42"/>
      <c r="C178" s="204" t="s">
        <v>311</v>
      </c>
      <c r="D178" s="204" t="s">
        <v>163</v>
      </c>
      <c r="E178" s="205" t="s">
        <v>1528</v>
      </c>
      <c r="F178" s="206" t="s">
        <v>1529</v>
      </c>
      <c r="G178" s="207" t="s">
        <v>184</v>
      </c>
      <c r="H178" s="208">
        <v>15</v>
      </c>
      <c r="I178" s="209"/>
      <c r="J178" s="210">
        <f>ROUND(I178*H178,2)</f>
        <v>0</v>
      </c>
      <c r="K178" s="206" t="s">
        <v>185</v>
      </c>
      <c r="L178" s="62"/>
      <c r="M178" s="211" t="s">
        <v>21</v>
      </c>
      <c r="N178" s="217" t="s">
        <v>47</v>
      </c>
      <c r="O178" s="43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AR178" s="25" t="s">
        <v>168</v>
      </c>
      <c r="AT178" s="25" t="s">
        <v>163</v>
      </c>
      <c r="AU178" s="25" t="s">
        <v>85</v>
      </c>
      <c r="AY178" s="25" t="s">
        <v>160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25" t="s">
        <v>83</v>
      </c>
      <c r="BK178" s="216">
        <f>ROUND(I178*H178,2)</f>
        <v>0</v>
      </c>
      <c r="BL178" s="25" t="s">
        <v>168</v>
      </c>
      <c r="BM178" s="25" t="s">
        <v>1530</v>
      </c>
    </row>
    <row r="179" spans="2:51" s="12" customFormat="1" ht="13.5">
      <c r="B179" s="220"/>
      <c r="C179" s="221"/>
      <c r="D179" s="222" t="s">
        <v>187</v>
      </c>
      <c r="E179" s="223" t="s">
        <v>21</v>
      </c>
      <c r="F179" s="224" t="s">
        <v>1531</v>
      </c>
      <c r="G179" s="221"/>
      <c r="H179" s="223" t="s">
        <v>21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187</v>
      </c>
      <c r="AU179" s="230" t="s">
        <v>85</v>
      </c>
      <c r="AV179" s="12" t="s">
        <v>83</v>
      </c>
      <c r="AW179" s="12" t="s">
        <v>39</v>
      </c>
      <c r="AX179" s="12" t="s">
        <v>76</v>
      </c>
      <c r="AY179" s="230" t="s">
        <v>160</v>
      </c>
    </row>
    <row r="180" spans="2:51" s="13" customFormat="1" ht="13.5">
      <c r="B180" s="231"/>
      <c r="C180" s="232"/>
      <c r="D180" s="222" t="s">
        <v>187</v>
      </c>
      <c r="E180" s="233" t="s">
        <v>21</v>
      </c>
      <c r="F180" s="234" t="s">
        <v>1469</v>
      </c>
      <c r="G180" s="232"/>
      <c r="H180" s="235">
        <v>15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187</v>
      </c>
      <c r="AU180" s="241" t="s">
        <v>85</v>
      </c>
      <c r="AV180" s="13" t="s">
        <v>85</v>
      </c>
      <c r="AW180" s="13" t="s">
        <v>39</v>
      </c>
      <c r="AX180" s="13" t="s">
        <v>76</v>
      </c>
      <c r="AY180" s="241" t="s">
        <v>160</v>
      </c>
    </row>
    <row r="181" spans="2:51" s="14" customFormat="1" ht="13.5">
      <c r="B181" s="242"/>
      <c r="C181" s="243"/>
      <c r="D181" s="222" t="s">
        <v>187</v>
      </c>
      <c r="E181" s="244" t="s">
        <v>21</v>
      </c>
      <c r="F181" s="245" t="s">
        <v>195</v>
      </c>
      <c r="G181" s="243"/>
      <c r="H181" s="246">
        <v>15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187</v>
      </c>
      <c r="AU181" s="252" t="s">
        <v>85</v>
      </c>
      <c r="AV181" s="14" t="s">
        <v>168</v>
      </c>
      <c r="AW181" s="14" t="s">
        <v>39</v>
      </c>
      <c r="AX181" s="14" t="s">
        <v>83</v>
      </c>
      <c r="AY181" s="252" t="s">
        <v>160</v>
      </c>
    </row>
    <row r="182" spans="2:65" s="1" customFormat="1" ht="25.5" customHeight="1">
      <c r="B182" s="42"/>
      <c r="C182" s="204" t="s">
        <v>317</v>
      </c>
      <c r="D182" s="204" t="s">
        <v>163</v>
      </c>
      <c r="E182" s="205" t="s">
        <v>1532</v>
      </c>
      <c r="F182" s="206" t="s">
        <v>1533</v>
      </c>
      <c r="G182" s="207" t="s">
        <v>184</v>
      </c>
      <c r="H182" s="208">
        <v>211.05</v>
      </c>
      <c r="I182" s="209"/>
      <c r="J182" s="210">
        <f>ROUND(I182*H182,2)</f>
        <v>0</v>
      </c>
      <c r="K182" s="206" t="s">
        <v>185</v>
      </c>
      <c r="L182" s="62"/>
      <c r="M182" s="211" t="s">
        <v>21</v>
      </c>
      <c r="N182" s="217" t="s">
        <v>47</v>
      </c>
      <c r="O182" s="43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AR182" s="25" t="s">
        <v>168</v>
      </c>
      <c r="AT182" s="25" t="s">
        <v>163</v>
      </c>
      <c r="AU182" s="25" t="s">
        <v>85</v>
      </c>
      <c r="AY182" s="25" t="s">
        <v>160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25" t="s">
        <v>83</v>
      </c>
      <c r="BK182" s="216">
        <f>ROUND(I182*H182,2)</f>
        <v>0</v>
      </c>
      <c r="BL182" s="25" t="s">
        <v>168</v>
      </c>
      <c r="BM182" s="25" t="s">
        <v>1534</v>
      </c>
    </row>
    <row r="183" spans="2:51" s="12" customFormat="1" ht="13.5">
      <c r="B183" s="220"/>
      <c r="C183" s="221"/>
      <c r="D183" s="222" t="s">
        <v>187</v>
      </c>
      <c r="E183" s="223" t="s">
        <v>21</v>
      </c>
      <c r="F183" s="224" t="s">
        <v>1535</v>
      </c>
      <c r="G183" s="221"/>
      <c r="H183" s="223" t="s">
        <v>21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187</v>
      </c>
      <c r="AU183" s="230" t="s">
        <v>85</v>
      </c>
      <c r="AV183" s="12" t="s">
        <v>83</v>
      </c>
      <c r="AW183" s="12" t="s">
        <v>39</v>
      </c>
      <c r="AX183" s="12" t="s">
        <v>76</v>
      </c>
      <c r="AY183" s="230" t="s">
        <v>160</v>
      </c>
    </row>
    <row r="184" spans="2:51" s="13" customFormat="1" ht="13.5">
      <c r="B184" s="231"/>
      <c r="C184" s="232"/>
      <c r="D184" s="222" t="s">
        <v>187</v>
      </c>
      <c r="E184" s="233" t="s">
        <v>21</v>
      </c>
      <c r="F184" s="234" t="s">
        <v>1536</v>
      </c>
      <c r="G184" s="232"/>
      <c r="H184" s="235">
        <v>211.05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187</v>
      </c>
      <c r="AU184" s="241" t="s">
        <v>85</v>
      </c>
      <c r="AV184" s="13" t="s">
        <v>85</v>
      </c>
      <c r="AW184" s="13" t="s">
        <v>39</v>
      </c>
      <c r="AX184" s="13" t="s">
        <v>76</v>
      </c>
      <c r="AY184" s="241" t="s">
        <v>160</v>
      </c>
    </row>
    <row r="185" spans="2:51" s="14" customFormat="1" ht="13.5">
      <c r="B185" s="242"/>
      <c r="C185" s="243"/>
      <c r="D185" s="222" t="s">
        <v>187</v>
      </c>
      <c r="E185" s="244" t="s">
        <v>21</v>
      </c>
      <c r="F185" s="245" t="s">
        <v>195</v>
      </c>
      <c r="G185" s="243"/>
      <c r="H185" s="246">
        <v>211.05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AT185" s="252" t="s">
        <v>187</v>
      </c>
      <c r="AU185" s="252" t="s">
        <v>85</v>
      </c>
      <c r="AV185" s="14" t="s">
        <v>168</v>
      </c>
      <c r="AW185" s="14" t="s">
        <v>39</v>
      </c>
      <c r="AX185" s="14" t="s">
        <v>83</v>
      </c>
      <c r="AY185" s="252" t="s">
        <v>160</v>
      </c>
    </row>
    <row r="186" spans="2:65" s="1" customFormat="1" ht="51" customHeight="1">
      <c r="B186" s="42"/>
      <c r="C186" s="204" t="s">
        <v>338</v>
      </c>
      <c r="D186" s="204" t="s">
        <v>163</v>
      </c>
      <c r="E186" s="205" t="s">
        <v>1537</v>
      </c>
      <c r="F186" s="206" t="s">
        <v>1538</v>
      </c>
      <c r="G186" s="207" t="s">
        <v>184</v>
      </c>
      <c r="H186" s="208">
        <v>216</v>
      </c>
      <c r="I186" s="209"/>
      <c r="J186" s="210">
        <f>ROUND(I186*H186,2)</f>
        <v>0</v>
      </c>
      <c r="K186" s="206" t="s">
        <v>185</v>
      </c>
      <c r="L186" s="62"/>
      <c r="M186" s="211" t="s">
        <v>21</v>
      </c>
      <c r="N186" s="217" t="s">
        <v>47</v>
      </c>
      <c r="O186" s="43"/>
      <c r="P186" s="218">
        <f>O186*H186</f>
        <v>0</v>
      </c>
      <c r="Q186" s="218">
        <v>0.08425</v>
      </c>
      <c r="R186" s="218">
        <f>Q186*H186</f>
        <v>18.198</v>
      </c>
      <c r="S186" s="218">
        <v>0</v>
      </c>
      <c r="T186" s="219">
        <f>S186*H186</f>
        <v>0</v>
      </c>
      <c r="AR186" s="25" t="s">
        <v>168</v>
      </c>
      <c r="AT186" s="25" t="s">
        <v>163</v>
      </c>
      <c r="AU186" s="25" t="s">
        <v>85</v>
      </c>
      <c r="AY186" s="25" t="s">
        <v>160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25" t="s">
        <v>83</v>
      </c>
      <c r="BK186" s="216">
        <f>ROUND(I186*H186,2)</f>
        <v>0</v>
      </c>
      <c r="BL186" s="25" t="s">
        <v>168</v>
      </c>
      <c r="BM186" s="25" t="s">
        <v>1539</v>
      </c>
    </row>
    <row r="187" spans="2:51" s="12" customFormat="1" ht="13.5">
      <c r="B187" s="220"/>
      <c r="C187" s="221"/>
      <c r="D187" s="222" t="s">
        <v>187</v>
      </c>
      <c r="E187" s="223" t="s">
        <v>21</v>
      </c>
      <c r="F187" s="224" t="s">
        <v>1540</v>
      </c>
      <c r="G187" s="221"/>
      <c r="H187" s="223" t="s">
        <v>21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187</v>
      </c>
      <c r="AU187" s="230" t="s">
        <v>85</v>
      </c>
      <c r="AV187" s="12" t="s">
        <v>83</v>
      </c>
      <c r="AW187" s="12" t="s">
        <v>39</v>
      </c>
      <c r="AX187" s="12" t="s">
        <v>76</v>
      </c>
      <c r="AY187" s="230" t="s">
        <v>160</v>
      </c>
    </row>
    <row r="188" spans="2:51" s="13" customFormat="1" ht="13.5">
      <c r="B188" s="231"/>
      <c r="C188" s="232"/>
      <c r="D188" s="222" t="s">
        <v>187</v>
      </c>
      <c r="E188" s="233" t="s">
        <v>21</v>
      </c>
      <c r="F188" s="234" t="s">
        <v>1541</v>
      </c>
      <c r="G188" s="232"/>
      <c r="H188" s="235">
        <v>201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187</v>
      </c>
      <c r="AU188" s="241" t="s">
        <v>85</v>
      </c>
      <c r="AV188" s="13" t="s">
        <v>85</v>
      </c>
      <c r="AW188" s="13" t="s">
        <v>39</v>
      </c>
      <c r="AX188" s="13" t="s">
        <v>76</v>
      </c>
      <c r="AY188" s="241" t="s">
        <v>160</v>
      </c>
    </row>
    <row r="189" spans="2:51" s="12" customFormat="1" ht="13.5">
      <c r="B189" s="220"/>
      <c r="C189" s="221"/>
      <c r="D189" s="222" t="s">
        <v>187</v>
      </c>
      <c r="E189" s="223" t="s">
        <v>21</v>
      </c>
      <c r="F189" s="224" t="s">
        <v>1542</v>
      </c>
      <c r="G189" s="221"/>
      <c r="H189" s="223" t="s">
        <v>21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187</v>
      </c>
      <c r="AU189" s="230" t="s">
        <v>85</v>
      </c>
      <c r="AV189" s="12" t="s">
        <v>83</v>
      </c>
      <c r="AW189" s="12" t="s">
        <v>39</v>
      </c>
      <c r="AX189" s="12" t="s">
        <v>76</v>
      </c>
      <c r="AY189" s="230" t="s">
        <v>160</v>
      </c>
    </row>
    <row r="190" spans="2:51" s="13" customFormat="1" ht="13.5">
      <c r="B190" s="231"/>
      <c r="C190" s="232"/>
      <c r="D190" s="222" t="s">
        <v>187</v>
      </c>
      <c r="E190" s="233" t="s">
        <v>21</v>
      </c>
      <c r="F190" s="234" t="s">
        <v>1543</v>
      </c>
      <c r="G190" s="232"/>
      <c r="H190" s="235">
        <v>15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187</v>
      </c>
      <c r="AU190" s="241" t="s">
        <v>85</v>
      </c>
      <c r="AV190" s="13" t="s">
        <v>85</v>
      </c>
      <c r="AW190" s="13" t="s">
        <v>39</v>
      </c>
      <c r="AX190" s="13" t="s">
        <v>76</v>
      </c>
      <c r="AY190" s="241" t="s">
        <v>160</v>
      </c>
    </row>
    <row r="191" spans="2:51" s="14" customFormat="1" ht="13.5">
      <c r="B191" s="242"/>
      <c r="C191" s="243"/>
      <c r="D191" s="222" t="s">
        <v>187</v>
      </c>
      <c r="E191" s="244" t="s">
        <v>21</v>
      </c>
      <c r="F191" s="245" t="s">
        <v>195</v>
      </c>
      <c r="G191" s="243"/>
      <c r="H191" s="246">
        <v>216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187</v>
      </c>
      <c r="AU191" s="252" t="s">
        <v>85</v>
      </c>
      <c r="AV191" s="14" t="s">
        <v>168</v>
      </c>
      <c r="AW191" s="14" t="s">
        <v>39</v>
      </c>
      <c r="AX191" s="14" t="s">
        <v>83</v>
      </c>
      <c r="AY191" s="252" t="s">
        <v>160</v>
      </c>
    </row>
    <row r="192" spans="2:65" s="1" customFormat="1" ht="16.5" customHeight="1">
      <c r="B192" s="42"/>
      <c r="C192" s="266" t="s">
        <v>344</v>
      </c>
      <c r="D192" s="266" t="s">
        <v>453</v>
      </c>
      <c r="E192" s="267" t="s">
        <v>1544</v>
      </c>
      <c r="F192" s="268" t="s">
        <v>1545</v>
      </c>
      <c r="G192" s="269" t="s">
        <v>184</v>
      </c>
      <c r="H192" s="270">
        <v>191.964</v>
      </c>
      <c r="I192" s="271"/>
      <c r="J192" s="272">
        <f>ROUND(I192*H192,2)</f>
        <v>0</v>
      </c>
      <c r="K192" s="268" t="s">
        <v>185</v>
      </c>
      <c r="L192" s="273"/>
      <c r="M192" s="274" t="s">
        <v>21</v>
      </c>
      <c r="N192" s="275" t="s">
        <v>47</v>
      </c>
      <c r="O192" s="43"/>
      <c r="P192" s="218">
        <f>O192*H192</f>
        <v>0</v>
      </c>
      <c r="Q192" s="218">
        <v>0.131</v>
      </c>
      <c r="R192" s="218">
        <f>Q192*H192</f>
        <v>25.147284</v>
      </c>
      <c r="S192" s="218">
        <v>0</v>
      </c>
      <c r="T192" s="219">
        <f>S192*H192</f>
        <v>0</v>
      </c>
      <c r="AR192" s="25" t="s">
        <v>236</v>
      </c>
      <c r="AT192" s="25" t="s">
        <v>453</v>
      </c>
      <c r="AU192" s="25" t="s">
        <v>85</v>
      </c>
      <c r="AY192" s="25" t="s">
        <v>160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25" t="s">
        <v>83</v>
      </c>
      <c r="BK192" s="216">
        <f>ROUND(I192*H192,2)</f>
        <v>0</v>
      </c>
      <c r="BL192" s="25" t="s">
        <v>168</v>
      </c>
      <c r="BM192" s="25" t="s">
        <v>1546</v>
      </c>
    </row>
    <row r="193" spans="2:51" s="12" customFormat="1" ht="13.5">
      <c r="B193" s="220"/>
      <c r="C193" s="221"/>
      <c r="D193" s="222" t="s">
        <v>187</v>
      </c>
      <c r="E193" s="223" t="s">
        <v>21</v>
      </c>
      <c r="F193" s="224" t="s">
        <v>1547</v>
      </c>
      <c r="G193" s="221"/>
      <c r="H193" s="223" t="s">
        <v>21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187</v>
      </c>
      <c r="AU193" s="230" t="s">
        <v>85</v>
      </c>
      <c r="AV193" s="12" t="s">
        <v>83</v>
      </c>
      <c r="AW193" s="12" t="s">
        <v>39</v>
      </c>
      <c r="AX193" s="12" t="s">
        <v>76</v>
      </c>
      <c r="AY193" s="230" t="s">
        <v>160</v>
      </c>
    </row>
    <row r="194" spans="2:51" s="13" customFormat="1" ht="13.5">
      <c r="B194" s="231"/>
      <c r="C194" s="232"/>
      <c r="D194" s="222" t="s">
        <v>187</v>
      </c>
      <c r="E194" s="233" t="s">
        <v>21</v>
      </c>
      <c r="F194" s="234" t="s">
        <v>1548</v>
      </c>
      <c r="G194" s="232"/>
      <c r="H194" s="235">
        <v>205.02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187</v>
      </c>
      <c r="AU194" s="241" t="s">
        <v>85</v>
      </c>
      <c r="AV194" s="13" t="s">
        <v>85</v>
      </c>
      <c r="AW194" s="13" t="s">
        <v>39</v>
      </c>
      <c r="AX194" s="13" t="s">
        <v>76</v>
      </c>
      <c r="AY194" s="241" t="s">
        <v>160</v>
      </c>
    </row>
    <row r="195" spans="2:51" s="12" customFormat="1" ht="13.5">
      <c r="B195" s="220"/>
      <c r="C195" s="221"/>
      <c r="D195" s="222" t="s">
        <v>187</v>
      </c>
      <c r="E195" s="223" t="s">
        <v>21</v>
      </c>
      <c r="F195" s="224" t="s">
        <v>1549</v>
      </c>
      <c r="G195" s="221"/>
      <c r="H195" s="223" t="s">
        <v>21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187</v>
      </c>
      <c r="AU195" s="230" t="s">
        <v>85</v>
      </c>
      <c r="AV195" s="12" t="s">
        <v>83</v>
      </c>
      <c r="AW195" s="12" t="s">
        <v>39</v>
      </c>
      <c r="AX195" s="12" t="s">
        <v>76</v>
      </c>
      <c r="AY195" s="230" t="s">
        <v>160</v>
      </c>
    </row>
    <row r="196" spans="2:51" s="13" customFormat="1" ht="13.5">
      <c r="B196" s="231"/>
      <c r="C196" s="232"/>
      <c r="D196" s="222" t="s">
        <v>187</v>
      </c>
      <c r="E196" s="233" t="s">
        <v>21</v>
      </c>
      <c r="F196" s="234" t="s">
        <v>1550</v>
      </c>
      <c r="G196" s="232"/>
      <c r="H196" s="235">
        <v>-13.056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187</v>
      </c>
      <c r="AU196" s="241" t="s">
        <v>85</v>
      </c>
      <c r="AV196" s="13" t="s">
        <v>85</v>
      </c>
      <c r="AW196" s="13" t="s">
        <v>39</v>
      </c>
      <c r="AX196" s="13" t="s">
        <v>76</v>
      </c>
      <c r="AY196" s="241" t="s">
        <v>160</v>
      </c>
    </row>
    <row r="197" spans="2:51" s="14" customFormat="1" ht="13.5">
      <c r="B197" s="242"/>
      <c r="C197" s="243"/>
      <c r="D197" s="222" t="s">
        <v>187</v>
      </c>
      <c r="E197" s="244" t="s">
        <v>21</v>
      </c>
      <c r="F197" s="245" t="s">
        <v>195</v>
      </c>
      <c r="G197" s="243"/>
      <c r="H197" s="246">
        <v>191.964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187</v>
      </c>
      <c r="AU197" s="252" t="s">
        <v>85</v>
      </c>
      <c r="AV197" s="14" t="s">
        <v>168</v>
      </c>
      <c r="AW197" s="14" t="s">
        <v>39</v>
      </c>
      <c r="AX197" s="14" t="s">
        <v>83</v>
      </c>
      <c r="AY197" s="252" t="s">
        <v>160</v>
      </c>
    </row>
    <row r="198" spans="2:65" s="1" customFormat="1" ht="16.5" customHeight="1">
      <c r="B198" s="42"/>
      <c r="C198" s="266" t="s">
        <v>9</v>
      </c>
      <c r="D198" s="266" t="s">
        <v>453</v>
      </c>
      <c r="E198" s="267" t="s">
        <v>1551</v>
      </c>
      <c r="F198" s="268" t="s">
        <v>1552</v>
      </c>
      <c r="G198" s="269" t="s">
        <v>184</v>
      </c>
      <c r="H198" s="270">
        <v>13.056</v>
      </c>
      <c r="I198" s="271"/>
      <c r="J198" s="272">
        <f>ROUND(I198*H198,2)</f>
        <v>0</v>
      </c>
      <c r="K198" s="268" t="s">
        <v>185</v>
      </c>
      <c r="L198" s="273"/>
      <c r="M198" s="274" t="s">
        <v>21</v>
      </c>
      <c r="N198" s="275" t="s">
        <v>47</v>
      </c>
      <c r="O198" s="43"/>
      <c r="P198" s="218">
        <f>O198*H198</f>
        <v>0</v>
      </c>
      <c r="Q198" s="218">
        <v>0.131</v>
      </c>
      <c r="R198" s="218">
        <f>Q198*H198</f>
        <v>1.7103359999999999</v>
      </c>
      <c r="S198" s="218">
        <v>0</v>
      </c>
      <c r="T198" s="219">
        <f>S198*H198</f>
        <v>0</v>
      </c>
      <c r="AR198" s="25" t="s">
        <v>236</v>
      </c>
      <c r="AT198" s="25" t="s">
        <v>453</v>
      </c>
      <c r="AU198" s="25" t="s">
        <v>85</v>
      </c>
      <c r="AY198" s="25" t="s">
        <v>160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25" t="s">
        <v>83</v>
      </c>
      <c r="BK198" s="216">
        <f>ROUND(I198*H198,2)</f>
        <v>0</v>
      </c>
      <c r="BL198" s="25" t="s">
        <v>168</v>
      </c>
      <c r="BM198" s="25" t="s">
        <v>1553</v>
      </c>
    </row>
    <row r="199" spans="2:51" s="12" customFormat="1" ht="13.5">
      <c r="B199" s="220"/>
      <c r="C199" s="221"/>
      <c r="D199" s="222" t="s">
        <v>187</v>
      </c>
      <c r="E199" s="223" t="s">
        <v>21</v>
      </c>
      <c r="F199" s="224" t="s">
        <v>1554</v>
      </c>
      <c r="G199" s="221"/>
      <c r="H199" s="223" t="s">
        <v>21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187</v>
      </c>
      <c r="AU199" s="230" t="s">
        <v>85</v>
      </c>
      <c r="AV199" s="12" t="s">
        <v>83</v>
      </c>
      <c r="AW199" s="12" t="s">
        <v>39</v>
      </c>
      <c r="AX199" s="12" t="s">
        <v>76</v>
      </c>
      <c r="AY199" s="230" t="s">
        <v>160</v>
      </c>
    </row>
    <row r="200" spans="2:51" s="13" customFormat="1" ht="13.5">
      <c r="B200" s="231"/>
      <c r="C200" s="232"/>
      <c r="D200" s="222" t="s">
        <v>187</v>
      </c>
      <c r="E200" s="233" t="s">
        <v>21</v>
      </c>
      <c r="F200" s="234" t="s">
        <v>1555</v>
      </c>
      <c r="G200" s="232"/>
      <c r="H200" s="235">
        <v>13.056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187</v>
      </c>
      <c r="AU200" s="241" t="s">
        <v>85</v>
      </c>
      <c r="AV200" s="13" t="s">
        <v>85</v>
      </c>
      <c r="AW200" s="13" t="s">
        <v>39</v>
      </c>
      <c r="AX200" s="13" t="s">
        <v>76</v>
      </c>
      <c r="AY200" s="241" t="s">
        <v>160</v>
      </c>
    </row>
    <row r="201" spans="2:51" s="14" customFormat="1" ht="13.5">
      <c r="B201" s="242"/>
      <c r="C201" s="243"/>
      <c r="D201" s="222" t="s">
        <v>187</v>
      </c>
      <c r="E201" s="244" t="s">
        <v>21</v>
      </c>
      <c r="F201" s="245" t="s">
        <v>195</v>
      </c>
      <c r="G201" s="243"/>
      <c r="H201" s="246">
        <v>13.056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AT201" s="252" t="s">
        <v>187</v>
      </c>
      <c r="AU201" s="252" t="s">
        <v>85</v>
      </c>
      <c r="AV201" s="14" t="s">
        <v>168</v>
      </c>
      <c r="AW201" s="14" t="s">
        <v>39</v>
      </c>
      <c r="AX201" s="14" t="s">
        <v>83</v>
      </c>
      <c r="AY201" s="252" t="s">
        <v>160</v>
      </c>
    </row>
    <row r="202" spans="2:63" s="11" customFormat="1" ht="29.85" customHeight="1">
      <c r="B202" s="188"/>
      <c r="C202" s="189"/>
      <c r="D202" s="190" t="s">
        <v>75</v>
      </c>
      <c r="E202" s="202" t="s">
        <v>236</v>
      </c>
      <c r="F202" s="202" t="s">
        <v>636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SUM(P203:P211)</f>
        <v>0</v>
      </c>
      <c r="Q202" s="196"/>
      <c r="R202" s="197">
        <f>SUM(R203:R211)</f>
        <v>0.7031400000000001</v>
      </c>
      <c r="S202" s="196"/>
      <c r="T202" s="198">
        <f>SUM(T203:T211)</f>
        <v>0</v>
      </c>
      <c r="AR202" s="199" t="s">
        <v>83</v>
      </c>
      <c r="AT202" s="200" t="s">
        <v>75</v>
      </c>
      <c r="AU202" s="200" t="s">
        <v>83</v>
      </c>
      <c r="AY202" s="199" t="s">
        <v>160</v>
      </c>
      <c r="BK202" s="201">
        <f>SUM(BK203:BK211)</f>
        <v>0</v>
      </c>
    </row>
    <row r="203" spans="2:65" s="1" customFormat="1" ht="25.5" customHeight="1">
      <c r="B203" s="42"/>
      <c r="C203" s="204" t="s">
        <v>360</v>
      </c>
      <c r="D203" s="204" t="s">
        <v>163</v>
      </c>
      <c r="E203" s="205" t="s">
        <v>1556</v>
      </c>
      <c r="F203" s="206" t="s">
        <v>1557</v>
      </c>
      <c r="G203" s="207" t="s">
        <v>582</v>
      </c>
      <c r="H203" s="208">
        <v>1</v>
      </c>
      <c r="I203" s="209"/>
      <c r="J203" s="210">
        <f>ROUND(I203*H203,2)</f>
        <v>0</v>
      </c>
      <c r="K203" s="206" t="s">
        <v>185</v>
      </c>
      <c r="L203" s="62"/>
      <c r="M203" s="211" t="s">
        <v>21</v>
      </c>
      <c r="N203" s="217" t="s">
        <v>47</v>
      </c>
      <c r="O203" s="43"/>
      <c r="P203" s="218">
        <f>O203*H203</f>
        <v>0</v>
      </c>
      <c r="Q203" s="218">
        <v>0.21734</v>
      </c>
      <c r="R203" s="218">
        <f>Q203*H203</f>
        <v>0.21734</v>
      </c>
      <c r="S203" s="218">
        <v>0</v>
      </c>
      <c r="T203" s="219">
        <f>S203*H203</f>
        <v>0</v>
      </c>
      <c r="AR203" s="25" t="s">
        <v>168</v>
      </c>
      <c r="AT203" s="25" t="s">
        <v>163</v>
      </c>
      <c r="AU203" s="25" t="s">
        <v>85</v>
      </c>
      <c r="AY203" s="25" t="s">
        <v>160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25" t="s">
        <v>83</v>
      </c>
      <c r="BK203" s="216">
        <f>ROUND(I203*H203,2)</f>
        <v>0</v>
      </c>
      <c r="BL203" s="25" t="s">
        <v>168</v>
      </c>
      <c r="BM203" s="25" t="s">
        <v>1558</v>
      </c>
    </row>
    <row r="204" spans="2:51" s="12" customFormat="1" ht="13.5">
      <c r="B204" s="220"/>
      <c r="C204" s="221"/>
      <c r="D204" s="222" t="s">
        <v>187</v>
      </c>
      <c r="E204" s="223" t="s">
        <v>21</v>
      </c>
      <c r="F204" s="224" t="s">
        <v>1559</v>
      </c>
      <c r="G204" s="221"/>
      <c r="H204" s="223" t="s">
        <v>21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187</v>
      </c>
      <c r="AU204" s="230" t="s">
        <v>85</v>
      </c>
      <c r="AV204" s="12" t="s">
        <v>83</v>
      </c>
      <c r="AW204" s="12" t="s">
        <v>39</v>
      </c>
      <c r="AX204" s="12" t="s">
        <v>76</v>
      </c>
      <c r="AY204" s="230" t="s">
        <v>160</v>
      </c>
    </row>
    <row r="205" spans="2:51" s="13" customFormat="1" ht="13.5">
      <c r="B205" s="231"/>
      <c r="C205" s="232"/>
      <c r="D205" s="222" t="s">
        <v>187</v>
      </c>
      <c r="E205" s="233" t="s">
        <v>21</v>
      </c>
      <c r="F205" s="234" t="s">
        <v>83</v>
      </c>
      <c r="G205" s="232"/>
      <c r="H205" s="235">
        <v>1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187</v>
      </c>
      <c r="AU205" s="241" t="s">
        <v>85</v>
      </c>
      <c r="AV205" s="13" t="s">
        <v>85</v>
      </c>
      <c r="AW205" s="13" t="s">
        <v>39</v>
      </c>
      <c r="AX205" s="13" t="s">
        <v>76</v>
      </c>
      <c r="AY205" s="241" t="s">
        <v>160</v>
      </c>
    </row>
    <row r="206" spans="2:51" s="14" customFormat="1" ht="13.5">
      <c r="B206" s="242"/>
      <c r="C206" s="243"/>
      <c r="D206" s="222" t="s">
        <v>187</v>
      </c>
      <c r="E206" s="244" t="s">
        <v>21</v>
      </c>
      <c r="F206" s="245" t="s">
        <v>195</v>
      </c>
      <c r="G206" s="243"/>
      <c r="H206" s="246">
        <v>1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187</v>
      </c>
      <c r="AU206" s="252" t="s">
        <v>85</v>
      </c>
      <c r="AV206" s="14" t="s">
        <v>168</v>
      </c>
      <c r="AW206" s="14" t="s">
        <v>39</v>
      </c>
      <c r="AX206" s="14" t="s">
        <v>83</v>
      </c>
      <c r="AY206" s="252" t="s">
        <v>160</v>
      </c>
    </row>
    <row r="207" spans="2:65" s="1" customFormat="1" ht="25.5" customHeight="1">
      <c r="B207" s="42"/>
      <c r="C207" s="266" t="s">
        <v>365</v>
      </c>
      <c r="D207" s="266" t="s">
        <v>453</v>
      </c>
      <c r="E207" s="267" t="s">
        <v>1560</v>
      </c>
      <c r="F207" s="268" t="s">
        <v>1561</v>
      </c>
      <c r="G207" s="269" t="s">
        <v>582</v>
      </c>
      <c r="H207" s="270">
        <v>1</v>
      </c>
      <c r="I207" s="271"/>
      <c r="J207" s="272">
        <f>ROUND(I207*H207,2)</f>
        <v>0</v>
      </c>
      <c r="K207" s="268" t="s">
        <v>167</v>
      </c>
      <c r="L207" s="273"/>
      <c r="M207" s="274" t="s">
        <v>21</v>
      </c>
      <c r="N207" s="275" t="s">
        <v>47</v>
      </c>
      <c r="O207" s="43"/>
      <c r="P207" s="218">
        <f>O207*H207</f>
        <v>0</v>
      </c>
      <c r="Q207" s="218">
        <v>0.065</v>
      </c>
      <c r="R207" s="218">
        <f>Q207*H207</f>
        <v>0.065</v>
      </c>
      <c r="S207" s="218">
        <v>0</v>
      </c>
      <c r="T207" s="219">
        <f>S207*H207</f>
        <v>0</v>
      </c>
      <c r="AR207" s="25" t="s">
        <v>236</v>
      </c>
      <c r="AT207" s="25" t="s">
        <v>453</v>
      </c>
      <c r="AU207" s="25" t="s">
        <v>85</v>
      </c>
      <c r="AY207" s="25" t="s">
        <v>160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25" t="s">
        <v>83</v>
      </c>
      <c r="BK207" s="216">
        <f>ROUND(I207*H207,2)</f>
        <v>0</v>
      </c>
      <c r="BL207" s="25" t="s">
        <v>168</v>
      </c>
      <c r="BM207" s="25" t="s">
        <v>1562</v>
      </c>
    </row>
    <row r="208" spans="2:65" s="1" customFormat="1" ht="16.5" customHeight="1">
      <c r="B208" s="42"/>
      <c r="C208" s="204" t="s">
        <v>370</v>
      </c>
      <c r="D208" s="204" t="s">
        <v>163</v>
      </c>
      <c r="E208" s="205" t="s">
        <v>1359</v>
      </c>
      <c r="F208" s="206" t="s">
        <v>1360</v>
      </c>
      <c r="G208" s="207" t="s">
        <v>582</v>
      </c>
      <c r="H208" s="208">
        <v>1</v>
      </c>
      <c r="I208" s="209"/>
      <c r="J208" s="210">
        <f>ROUND(I208*H208,2)</f>
        <v>0</v>
      </c>
      <c r="K208" s="206" t="s">
        <v>185</v>
      </c>
      <c r="L208" s="62"/>
      <c r="M208" s="211" t="s">
        <v>21</v>
      </c>
      <c r="N208" s="217" t="s">
        <v>47</v>
      </c>
      <c r="O208" s="43"/>
      <c r="P208" s="218">
        <f>O208*H208</f>
        <v>0</v>
      </c>
      <c r="Q208" s="218">
        <v>0.4208</v>
      </c>
      <c r="R208" s="218">
        <f>Q208*H208</f>
        <v>0.4208</v>
      </c>
      <c r="S208" s="218">
        <v>0</v>
      </c>
      <c r="T208" s="219">
        <f>S208*H208</f>
        <v>0</v>
      </c>
      <c r="AR208" s="25" t="s">
        <v>168</v>
      </c>
      <c r="AT208" s="25" t="s">
        <v>163</v>
      </c>
      <c r="AU208" s="25" t="s">
        <v>85</v>
      </c>
      <c r="AY208" s="25" t="s">
        <v>160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25" t="s">
        <v>83</v>
      </c>
      <c r="BK208" s="216">
        <f>ROUND(I208*H208,2)</f>
        <v>0</v>
      </c>
      <c r="BL208" s="25" t="s">
        <v>168</v>
      </c>
      <c r="BM208" s="25" t="s">
        <v>1563</v>
      </c>
    </row>
    <row r="209" spans="2:51" s="12" customFormat="1" ht="13.5">
      <c r="B209" s="220"/>
      <c r="C209" s="221"/>
      <c r="D209" s="222" t="s">
        <v>187</v>
      </c>
      <c r="E209" s="223" t="s">
        <v>21</v>
      </c>
      <c r="F209" s="224" t="s">
        <v>1564</v>
      </c>
      <c r="G209" s="221"/>
      <c r="H209" s="223" t="s">
        <v>21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187</v>
      </c>
      <c r="AU209" s="230" t="s">
        <v>85</v>
      </c>
      <c r="AV209" s="12" t="s">
        <v>83</v>
      </c>
      <c r="AW209" s="12" t="s">
        <v>39</v>
      </c>
      <c r="AX209" s="12" t="s">
        <v>76</v>
      </c>
      <c r="AY209" s="230" t="s">
        <v>160</v>
      </c>
    </row>
    <row r="210" spans="2:51" s="13" customFormat="1" ht="13.5">
      <c r="B210" s="231"/>
      <c r="C210" s="232"/>
      <c r="D210" s="222" t="s">
        <v>187</v>
      </c>
      <c r="E210" s="233" t="s">
        <v>21</v>
      </c>
      <c r="F210" s="234" t="s">
        <v>83</v>
      </c>
      <c r="G210" s="232"/>
      <c r="H210" s="235">
        <v>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187</v>
      </c>
      <c r="AU210" s="241" t="s">
        <v>85</v>
      </c>
      <c r="AV210" s="13" t="s">
        <v>85</v>
      </c>
      <c r="AW210" s="13" t="s">
        <v>39</v>
      </c>
      <c r="AX210" s="13" t="s">
        <v>76</v>
      </c>
      <c r="AY210" s="241" t="s">
        <v>160</v>
      </c>
    </row>
    <row r="211" spans="2:51" s="14" customFormat="1" ht="13.5">
      <c r="B211" s="242"/>
      <c r="C211" s="243"/>
      <c r="D211" s="222" t="s">
        <v>187</v>
      </c>
      <c r="E211" s="244" t="s">
        <v>21</v>
      </c>
      <c r="F211" s="245" t="s">
        <v>195</v>
      </c>
      <c r="G211" s="243"/>
      <c r="H211" s="246">
        <v>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187</v>
      </c>
      <c r="AU211" s="252" t="s">
        <v>85</v>
      </c>
      <c r="AV211" s="14" t="s">
        <v>168</v>
      </c>
      <c r="AW211" s="14" t="s">
        <v>39</v>
      </c>
      <c r="AX211" s="14" t="s">
        <v>83</v>
      </c>
      <c r="AY211" s="252" t="s">
        <v>160</v>
      </c>
    </row>
    <row r="212" spans="2:63" s="11" customFormat="1" ht="29.85" customHeight="1">
      <c r="B212" s="188"/>
      <c r="C212" s="189"/>
      <c r="D212" s="190" t="s">
        <v>75</v>
      </c>
      <c r="E212" s="202" t="s">
        <v>161</v>
      </c>
      <c r="F212" s="202" t="s">
        <v>162</v>
      </c>
      <c r="G212" s="189"/>
      <c r="H212" s="189"/>
      <c r="I212" s="192"/>
      <c r="J212" s="203">
        <f>BK212</f>
        <v>0</v>
      </c>
      <c r="K212" s="189"/>
      <c r="L212" s="194"/>
      <c r="M212" s="195"/>
      <c r="N212" s="196"/>
      <c r="O212" s="196"/>
      <c r="P212" s="197">
        <f>SUM(P213:P259)</f>
        <v>0</v>
      </c>
      <c r="Q212" s="196"/>
      <c r="R212" s="197">
        <f>SUM(R213:R259)</f>
        <v>25.955080000000002</v>
      </c>
      <c r="S212" s="196"/>
      <c r="T212" s="198">
        <f>SUM(T213:T259)</f>
        <v>22.088</v>
      </c>
      <c r="AR212" s="199" t="s">
        <v>83</v>
      </c>
      <c r="AT212" s="200" t="s">
        <v>75</v>
      </c>
      <c r="AU212" s="200" t="s">
        <v>83</v>
      </c>
      <c r="AY212" s="199" t="s">
        <v>160</v>
      </c>
      <c r="BK212" s="201">
        <f>SUM(BK213:BK259)</f>
        <v>0</v>
      </c>
    </row>
    <row r="213" spans="2:65" s="1" customFormat="1" ht="38.25" customHeight="1">
      <c r="B213" s="42"/>
      <c r="C213" s="204" t="s">
        <v>384</v>
      </c>
      <c r="D213" s="204" t="s">
        <v>163</v>
      </c>
      <c r="E213" s="205" t="s">
        <v>1565</v>
      </c>
      <c r="F213" s="206" t="s">
        <v>1566</v>
      </c>
      <c r="G213" s="207" t="s">
        <v>244</v>
      </c>
      <c r="H213" s="208">
        <v>138</v>
      </c>
      <c r="I213" s="209"/>
      <c r="J213" s="210">
        <f>ROUND(I213*H213,2)</f>
        <v>0</v>
      </c>
      <c r="K213" s="206" t="s">
        <v>185</v>
      </c>
      <c r="L213" s="62"/>
      <c r="M213" s="211" t="s">
        <v>21</v>
      </c>
      <c r="N213" s="217" t="s">
        <v>47</v>
      </c>
      <c r="O213" s="43"/>
      <c r="P213" s="218">
        <f>O213*H213</f>
        <v>0</v>
      </c>
      <c r="Q213" s="218">
        <v>0.1295</v>
      </c>
      <c r="R213" s="218">
        <f>Q213*H213</f>
        <v>17.871000000000002</v>
      </c>
      <c r="S213" s="218">
        <v>0</v>
      </c>
      <c r="T213" s="219">
        <f>S213*H213</f>
        <v>0</v>
      </c>
      <c r="AR213" s="25" t="s">
        <v>168</v>
      </c>
      <c r="AT213" s="25" t="s">
        <v>163</v>
      </c>
      <c r="AU213" s="25" t="s">
        <v>85</v>
      </c>
      <c r="AY213" s="25" t="s">
        <v>160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25" t="s">
        <v>83</v>
      </c>
      <c r="BK213" s="216">
        <f>ROUND(I213*H213,2)</f>
        <v>0</v>
      </c>
      <c r="BL213" s="25" t="s">
        <v>168</v>
      </c>
      <c r="BM213" s="25" t="s">
        <v>1567</v>
      </c>
    </row>
    <row r="214" spans="2:51" s="12" customFormat="1" ht="13.5">
      <c r="B214" s="220"/>
      <c r="C214" s="221"/>
      <c r="D214" s="222" t="s">
        <v>187</v>
      </c>
      <c r="E214" s="223" t="s">
        <v>21</v>
      </c>
      <c r="F214" s="224" t="s">
        <v>1568</v>
      </c>
      <c r="G214" s="221"/>
      <c r="H214" s="223" t="s">
        <v>21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187</v>
      </c>
      <c r="AU214" s="230" t="s">
        <v>85</v>
      </c>
      <c r="AV214" s="12" t="s">
        <v>83</v>
      </c>
      <c r="AW214" s="12" t="s">
        <v>39</v>
      </c>
      <c r="AX214" s="12" t="s">
        <v>76</v>
      </c>
      <c r="AY214" s="230" t="s">
        <v>160</v>
      </c>
    </row>
    <row r="215" spans="2:51" s="13" customFormat="1" ht="13.5">
      <c r="B215" s="231"/>
      <c r="C215" s="232"/>
      <c r="D215" s="222" t="s">
        <v>187</v>
      </c>
      <c r="E215" s="233" t="s">
        <v>21</v>
      </c>
      <c r="F215" s="234" t="s">
        <v>1569</v>
      </c>
      <c r="G215" s="232"/>
      <c r="H215" s="235">
        <v>138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187</v>
      </c>
      <c r="AU215" s="241" t="s">
        <v>85</v>
      </c>
      <c r="AV215" s="13" t="s">
        <v>85</v>
      </c>
      <c r="AW215" s="13" t="s">
        <v>39</v>
      </c>
      <c r="AX215" s="13" t="s">
        <v>76</v>
      </c>
      <c r="AY215" s="241" t="s">
        <v>160</v>
      </c>
    </row>
    <row r="216" spans="2:51" s="14" customFormat="1" ht="13.5">
      <c r="B216" s="242"/>
      <c r="C216" s="243"/>
      <c r="D216" s="222" t="s">
        <v>187</v>
      </c>
      <c r="E216" s="244" t="s">
        <v>21</v>
      </c>
      <c r="F216" s="245" t="s">
        <v>195</v>
      </c>
      <c r="G216" s="243"/>
      <c r="H216" s="246">
        <v>138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187</v>
      </c>
      <c r="AU216" s="252" t="s">
        <v>85</v>
      </c>
      <c r="AV216" s="14" t="s">
        <v>168</v>
      </c>
      <c r="AW216" s="14" t="s">
        <v>39</v>
      </c>
      <c r="AX216" s="14" t="s">
        <v>83</v>
      </c>
      <c r="AY216" s="252" t="s">
        <v>160</v>
      </c>
    </row>
    <row r="217" spans="2:65" s="1" customFormat="1" ht="16.5" customHeight="1">
      <c r="B217" s="42"/>
      <c r="C217" s="266" t="s">
        <v>396</v>
      </c>
      <c r="D217" s="266" t="s">
        <v>453</v>
      </c>
      <c r="E217" s="267" t="s">
        <v>1570</v>
      </c>
      <c r="F217" s="268" t="s">
        <v>1571</v>
      </c>
      <c r="G217" s="269" t="s">
        <v>244</v>
      </c>
      <c r="H217" s="270">
        <v>139.38</v>
      </c>
      <c r="I217" s="271"/>
      <c r="J217" s="272">
        <f>ROUND(I217*H217,2)</f>
        <v>0</v>
      </c>
      <c r="K217" s="268" t="s">
        <v>185</v>
      </c>
      <c r="L217" s="273"/>
      <c r="M217" s="274" t="s">
        <v>21</v>
      </c>
      <c r="N217" s="275" t="s">
        <v>47</v>
      </c>
      <c r="O217" s="43"/>
      <c r="P217" s="218">
        <f>O217*H217</f>
        <v>0</v>
      </c>
      <c r="Q217" s="218">
        <v>0.058</v>
      </c>
      <c r="R217" s="218">
        <f>Q217*H217</f>
        <v>8.08404</v>
      </c>
      <c r="S217" s="218">
        <v>0</v>
      </c>
      <c r="T217" s="219">
        <f>S217*H217</f>
        <v>0</v>
      </c>
      <c r="AR217" s="25" t="s">
        <v>236</v>
      </c>
      <c r="AT217" s="25" t="s">
        <v>453</v>
      </c>
      <c r="AU217" s="25" t="s">
        <v>85</v>
      </c>
      <c r="AY217" s="25" t="s">
        <v>160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25" t="s">
        <v>83</v>
      </c>
      <c r="BK217" s="216">
        <f>ROUND(I217*H217,2)</f>
        <v>0</v>
      </c>
      <c r="BL217" s="25" t="s">
        <v>168</v>
      </c>
      <c r="BM217" s="25" t="s">
        <v>1572</v>
      </c>
    </row>
    <row r="218" spans="2:51" s="12" customFormat="1" ht="13.5">
      <c r="B218" s="220"/>
      <c r="C218" s="221"/>
      <c r="D218" s="222" t="s">
        <v>187</v>
      </c>
      <c r="E218" s="223" t="s">
        <v>21</v>
      </c>
      <c r="F218" s="224" t="s">
        <v>1376</v>
      </c>
      <c r="G218" s="221"/>
      <c r="H218" s="223" t="s">
        <v>21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187</v>
      </c>
      <c r="AU218" s="230" t="s">
        <v>85</v>
      </c>
      <c r="AV218" s="12" t="s">
        <v>83</v>
      </c>
      <c r="AW218" s="12" t="s">
        <v>39</v>
      </c>
      <c r="AX218" s="12" t="s">
        <v>76</v>
      </c>
      <c r="AY218" s="230" t="s">
        <v>160</v>
      </c>
    </row>
    <row r="219" spans="2:51" s="13" customFormat="1" ht="13.5">
      <c r="B219" s="231"/>
      <c r="C219" s="232"/>
      <c r="D219" s="222" t="s">
        <v>187</v>
      </c>
      <c r="E219" s="233" t="s">
        <v>21</v>
      </c>
      <c r="F219" s="234" t="s">
        <v>1573</v>
      </c>
      <c r="G219" s="232"/>
      <c r="H219" s="235">
        <v>139.38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187</v>
      </c>
      <c r="AU219" s="241" t="s">
        <v>85</v>
      </c>
      <c r="AV219" s="13" t="s">
        <v>85</v>
      </c>
      <c r="AW219" s="13" t="s">
        <v>39</v>
      </c>
      <c r="AX219" s="13" t="s">
        <v>76</v>
      </c>
      <c r="AY219" s="241" t="s">
        <v>160</v>
      </c>
    </row>
    <row r="220" spans="2:51" s="14" customFormat="1" ht="13.5">
      <c r="B220" s="242"/>
      <c r="C220" s="243"/>
      <c r="D220" s="222" t="s">
        <v>187</v>
      </c>
      <c r="E220" s="244" t="s">
        <v>21</v>
      </c>
      <c r="F220" s="245" t="s">
        <v>195</v>
      </c>
      <c r="G220" s="243"/>
      <c r="H220" s="246">
        <v>139.38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187</v>
      </c>
      <c r="AU220" s="252" t="s">
        <v>85</v>
      </c>
      <c r="AV220" s="14" t="s">
        <v>168</v>
      </c>
      <c r="AW220" s="14" t="s">
        <v>39</v>
      </c>
      <c r="AX220" s="14" t="s">
        <v>83</v>
      </c>
      <c r="AY220" s="252" t="s">
        <v>160</v>
      </c>
    </row>
    <row r="221" spans="2:65" s="1" customFormat="1" ht="25.5" customHeight="1">
      <c r="B221" s="42"/>
      <c r="C221" s="204" t="s">
        <v>401</v>
      </c>
      <c r="D221" s="204" t="s">
        <v>163</v>
      </c>
      <c r="E221" s="205" t="s">
        <v>1574</v>
      </c>
      <c r="F221" s="206" t="s">
        <v>1575</v>
      </c>
      <c r="G221" s="207" t="s">
        <v>244</v>
      </c>
      <c r="H221" s="208">
        <v>2</v>
      </c>
      <c r="I221" s="209"/>
      <c r="J221" s="210">
        <f>ROUND(I221*H221,2)</f>
        <v>0</v>
      </c>
      <c r="K221" s="206" t="s">
        <v>185</v>
      </c>
      <c r="L221" s="62"/>
      <c r="M221" s="211" t="s">
        <v>21</v>
      </c>
      <c r="N221" s="217" t="s">
        <v>47</v>
      </c>
      <c r="O221" s="43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AR221" s="25" t="s">
        <v>168</v>
      </c>
      <c r="AT221" s="25" t="s">
        <v>163</v>
      </c>
      <c r="AU221" s="25" t="s">
        <v>85</v>
      </c>
      <c r="AY221" s="25" t="s">
        <v>160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25" t="s">
        <v>83</v>
      </c>
      <c r="BK221" s="216">
        <f>ROUND(I221*H221,2)</f>
        <v>0</v>
      </c>
      <c r="BL221" s="25" t="s">
        <v>168</v>
      </c>
      <c r="BM221" s="25" t="s">
        <v>1576</v>
      </c>
    </row>
    <row r="222" spans="2:51" s="12" customFormat="1" ht="13.5">
      <c r="B222" s="220"/>
      <c r="C222" s="221"/>
      <c r="D222" s="222" t="s">
        <v>187</v>
      </c>
      <c r="E222" s="223" t="s">
        <v>21</v>
      </c>
      <c r="F222" s="224" t="s">
        <v>1577</v>
      </c>
      <c r="G222" s="221"/>
      <c r="H222" s="223" t="s">
        <v>21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187</v>
      </c>
      <c r="AU222" s="230" t="s">
        <v>85</v>
      </c>
      <c r="AV222" s="12" t="s">
        <v>83</v>
      </c>
      <c r="AW222" s="12" t="s">
        <v>39</v>
      </c>
      <c r="AX222" s="12" t="s">
        <v>76</v>
      </c>
      <c r="AY222" s="230" t="s">
        <v>160</v>
      </c>
    </row>
    <row r="223" spans="2:51" s="13" customFormat="1" ht="13.5">
      <c r="B223" s="231"/>
      <c r="C223" s="232"/>
      <c r="D223" s="222" t="s">
        <v>187</v>
      </c>
      <c r="E223" s="233" t="s">
        <v>21</v>
      </c>
      <c r="F223" s="234" t="s">
        <v>85</v>
      </c>
      <c r="G223" s="232"/>
      <c r="H223" s="235">
        <v>2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187</v>
      </c>
      <c r="AU223" s="241" t="s">
        <v>85</v>
      </c>
      <c r="AV223" s="13" t="s">
        <v>85</v>
      </c>
      <c r="AW223" s="13" t="s">
        <v>39</v>
      </c>
      <c r="AX223" s="13" t="s">
        <v>76</v>
      </c>
      <c r="AY223" s="241" t="s">
        <v>160</v>
      </c>
    </row>
    <row r="224" spans="2:51" s="14" customFormat="1" ht="13.5">
      <c r="B224" s="242"/>
      <c r="C224" s="243"/>
      <c r="D224" s="222" t="s">
        <v>187</v>
      </c>
      <c r="E224" s="244" t="s">
        <v>21</v>
      </c>
      <c r="F224" s="245" t="s">
        <v>195</v>
      </c>
      <c r="G224" s="243"/>
      <c r="H224" s="246">
        <v>2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187</v>
      </c>
      <c r="AU224" s="252" t="s">
        <v>85</v>
      </c>
      <c r="AV224" s="14" t="s">
        <v>168</v>
      </c>
      <c r="AW224" s="14" t="s">
        <v>39</v>
      </c>
      <c r="AX224" s="14" t="s">
        <v>83</v>
      </c>
      <c r="AY224" s="252" t="s">
        <v>160</v>
      </c>
    </row>
    <row r="225" spans="2:65" s="1" customFormat="1" ht="25.5" customHeight="1">
      <c r="B225" s="42"/>
      <c r="C225" s="204" t="s">
        <v>406</v>
      </c>
      <c r="D225" s="204" t="s">
        <v>163</v>
      </c>
      <c r="E225" s="205" t="s">
        <v>1398</v>
      </c>
      <c r="F225" s="206" t="s">
        <v>1399</v>
      </c>
      <c r="G225" s="207" t="s">
        <v>244</v>
      </c>
      <c r="H225" s="208">
        <v>2</v>
      </c>
      <c r="I225" s="209"/>
      <c r="J225" s="210">
        <f>ROUND(I225*H225,2)</f>
        <v>0</v>
      </c>
      <c r="K225" s="206" t="s">
        <v>185</v>
      </c>
      <c r="L225" s="62"/>
      <c r="M225" s="211" t="s">
        <v>21</v>
      </c>
      <c r="N225" s="217" t="s">
        <v>47</v>
      </c>
      <c r="O225" s="43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AR225" s="25" t="s">
        <v>168</v>
      </c>
      <c r="AT225" s="25" t="s">
        <v>163</v>
      </c>
      <c r="AU225" s="25" t="s">
        <v>85</v>
      </c>
      <c r="AY225" s="25" t="s">
        <v>160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25" t="s">
        <v>83</v>
      </c>
      <c r="BK225" s="216">
        <f>ROUND(I225*H225,2)</f>
        <v>0</v>
      </c>
      <c r="BL225" s="25" t="s">
        <v>168</v>
      </c>
      <c r="BM225" s="25" t="s">
        <v>1578</v>
      </c>
    </row>
    <row r="226" spans="2:51" s="12" customFormat="1" ht="13.5">
      <c r="B226" s="220"/>
      <c r="C226" s="221"/>
      <c r="D226" s="222" t="s">
        <v>187</v>
      </c>
      <c r="E226" s="223" t="s">
        <v>21</v>
      </c>
      <c r="F226" s="224" t="s">
        <v>1579</v>
      </c>
      <c r="G226" s="221"/>
      <c r="H226" s="223" t="s">
        <v>21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187</v>
      </c>
      <c r="AU226" s="230" t="s">
        <v>85</v>
      </c>
      <c r="AV226" s="12" t="s">
        <v>83</v>
      </c>
      <c r="AW226" s="12" t="s">
        <v>39</v>
      </c>
      <c r="AX226" s="12" t="s">
        <v>76</v>
      </c>
      <c r="AY226" s="230" t="s">
        <v>160</v>
      </c>
    </row>
    <row r="227" spans="2:51" s="13" customFormat="1" ht="13.5">
      <c r="B227" s="231"/>
      <c r="C227" s="232"/>
      <c r="D227" s="222" t="s">
        <v>187</v>
      </c>
      <c r="E227" s="233" t="s">
        <v>21</v>
      </c>
      <c r="F227" s="234" t="s">
        <v>85</v>
      </c>
      <c r="G227" s="232"/>
      <c r="H227" s="235">
        <v>2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187</v>
      </c>
      <c r="AU227" s="241" t="s">
        <v>85</v>
      </c>
      <c r="AV227" s="13" t="s">
        <v>85</v>
      </c>
      <c r="AW227" s="13" t="s">
        <v>39</v>
      </c>
      <c r="AX227" s="13" t="s">
        <v>76</v>
      </c>
      <c r="AY227" s="241" t="s">
        <v>160</v>
      </c>
    </row>
    <row r="228" spans="2:51" s="14" customFormat="1" ht="13.5">
      <c r="B228" s="242"/>
      <c r="C228" s="243"/>
      <c r="D228" s="222" t="s">
        <v>187</v>
      </c>
      <c r="E228" s="244" t="s">
        <v>21</v>
      </c>
      <c r="F228" s="245" t="s">
        <v>195</v>
      </c>
      <c r="G228" s="243"/>
      <c r="H228" s="246">
        <v>2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187</v>
      </c>
      <c r="AU228" s="252" t="s">
        <v>85</v>
      </c>
      <c r="AV228" s="14" t="s">
        <v>168</v>
      </c>
      <c r="AW228" s="14" t="s">
        <v>39</v>
      </c>
      <c r="AX228" s="14" t="s">
        <v>83</v>
      </c>
      <c r="AY228" s="252" t="s">
        <v>160</v>
      </c>
    </row>
    <row r="229" spans="2:65" s="1" customFormat="1" ht="25.5" customHeight="1">
      <c r="B229" s="42"/>
      <c r="C229" s="204" t="s">
        <v>412</v>
      </c>
      <c r="D229" s="204" t="s">
        <v>163</v>
      </c>
      <c r="E229" s="205" t="s">
        <v>1054</v>
      </c>
      <c r="F229" s="206" t="s">
        <v>1055</v>
      </c>
      <c r="G229" s="207" t="s">
        <v>244</v>
      </c>
      <c r="H229" s="208">
        <v>2</v>
      </c>
      <c r="I229" s="209"/>
      <c r="J229" s="210">
        <f>ROUND(I229*H229,2)</f>
        <v>0</v>
      </c>
      <c r="K229" s="206" t="s">
        <v>185</v>
      </c>
      <c r="L229" s="62"/>
      <c r="M229" s="211" t="s">
        <v>21</v>
      </c>
      <c r="N229" s="217" t="s">
        <v>47</v>
      </c>
      <c r="O229" s="43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AR229" s="25" t="s">
        <v>168</v>
      </c>
      <c r="AT229" s="25" t="s">
        <v>163</v>
      </c>
      <c r="AU229" s="25" t="s">
        <v>85</v>
      </c>
      <c r="AY229" s="25" t="s">
        <v>160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5" t="s">
        <v>83</v>
      </c>
      <c r="BK229" s="216">
        <f>ROUND(I229*H229,2)</f>
        <v>0</v>
      </c>
      <c r="BL229" s="25" t="s">
        <v>168</v>
      </c>
      <c r="BM229" s="25" t="s">
        <v>1580</v>
      </c>
    </row>
    <row r="230" spans="2:51" s="12" customFormat="1" ht="13.5">
      <c r="B230" s="220"/>
      <c r="C230" s="221"/>
      <c r="D230" s="222" t="s">
        <v>187</v>
      </c>
      <c r="E230" s="223" t="s">
        <v>21</v>
      </c>
      <c r="F230" s="224" t="s">
        <v>1581</v>
      </c>
      <c r="G230" s="221"/>
      <c r="H230" s="223" t="s">
        <v>21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187</v>
      </c>
      <c r="AU230" s="230" t="s">
        <v>85</v>
      </c>
      <c r="AV230" s="12" t="s">
        <v>83</v>
      </c>
      <c r="AW230" s="12" t="s">
        <v>39</v>
      </c>
      <c r="AX230" s="12" t="s">
        <v>76</v>
      </c>
      <c r="AY230" s="230" t="s">
        <v>160</v>
      </c>
    </row>
    <row r="231" spans="2:51" s="13" customFormat="1" ht="13.5">
      <c r="B231" s="231"/>
      <c r="C231" s="232"/>
      <c r="D231" s="222" t="s">
        <v>187</v>
      </c>
      <c r="E231" s="233" t="s">
        <v>21</v>
      </c>
      <c r="F231" s="234" t="s">
        <v>85</v>
      </c>
      <c r="G231" s="232"/>
      <c r="H231" s="235">
        <v>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187</v>
      </c>
      <c r="AU231" s="241" t="s">
        <v>85</v>
      </c>
      <c r="AV231" s="13" t="s">
        <v>85</v>
      </c>
      <c r="AW231" s="13" t="s">
        <v>39</v>
      </c>
      <c r="AX231" s="13" t="s">
        <v>76</v>
      </c>
      <c r="AY231" s="241" t="s">
        <v>160</v>
      </c>
    </row>
    <row r="232" spans="2:51" s="14" customFormat="1" ht="13.5">
      <c r="B232" s="242"/>
      <c r="C232" s="243"/>
      <c r="D232" s="222" t="s">
        <v>187</v>
      </c>
      <c r="E232" s="244" t="s">
        <v>21</v>
      </c>
      <c r="F232" s="245" t="s">
        <v>195</v>
      </c>
      <c r="G232" s="243"/>
      <c r="H232" s="246">
        <v>2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AT232" s="252" t="s">
        <v>187</v>
      </c>
      <c r="AU232" s="252" t="s">
        <v>85</v>
      </c>
      <c r="AV232" s="14" t="s">
        <v>168</v>
      </c>
      <c r="AW232" s="14" t="s">
        <v>39</v>
      </c>
      <c r="AX232" s="14" t="s">
        <v>83</v>
      </c>
      <c r="AY232" s="252" t="s">
        <v>160</v>
      </c>
    </row>
    <row r="233" spans="2:65" s="1" customFormat="1" ht="25.5" customHeight="1">
      <c r="B233" s="42"/>
      <c r="C233" s="204" t="s">
        <v>420</v>
      </c>
      <c r="D233" s="204" t="s">
        <v>163</v>
      </c>
      <c r="E233" s="205" t="s">
        <v>1582</v>
      </c>
      <c r="F233" s="206" t="s">
        <v>1583</v>
      </c>
      <c r="G233" s="207" t="s">
        <v>244</v>
      </c>
      <c r="H233" s="208">
        <v>2</v>
      </c>
      <c r="I233" s="209"/>
      <c r="J233" s="210">
        <f>ROUND(I233*H233,2)</f>
        <v>0</v>
      </c>
      <c r="K233" s="206" t="s">
        <v>185</v>
      </c>
      <c r="L233" s="62"/>
      <c r="M233" s="211" t="s">
        <v>21</v>
      </c>
      <c r="N233" s="217" t="s">
        <v>47</v>
      </c>
      <c r="O233" s="43"/>
      <c r="P233" s="218">
        <f>O233*H233</f>
        <v>0</v>
      </c>
      <c r="Q233" s="218">
        <v>2E-05</v>
      </c>
      <c r="R233" s="218">
        <f>Q233*H233</f>
        <v>4E-05</v>
      </c>
      <c r="S233" s="218">
        <v>0</v>
      </c>
      <c r="T233" s="219">
        <f>S233*H233</f>
        <v>0</v>
      </c>
      <c r="AR233" s="25" t="s">
        <v>168</v>
      </c>
      <c r="AT233" s="25" t="s">
        <v>163</v>
      </c>
      <c r="AU233" s="25" t="s">
        <v>85</v>
      </c>
      <c r="AY233" s="25" t="s">
        <v>160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25" t="s">
        <v>83</v>
      </c>
      <c r="BK233" s="216">
        <f>ROUND(I233*H233,2)</f>
        <v>0</v>
      </c>
      <c r="BL233" s="25" t="s">
        <v>168</v>
      </c>
      <c r="BM233" s="25" t="s">
        <v>1584</v>
      </c>
    </row>
    <row r="234" spans="2:51" s="12" customFormat="1" ht="13.5">
      <c r="B234" s="220"/>
      <c r="C234" s="221"/>
      <c r="D234" s="222" t="s">
        <v>187</v>
      </c>
      <c r="E234" s="223" t="s">
        <v>21</v>
      </c>
      <c r="F234" s="224" t="s">
        <v>1585</v>
      </c>
      <c r="G234" s="221"/>
      <c r="H234" s="223" t="s">
        <v>21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187</v>
      </c>
      <c r="AU234" s="230" t="s">
        <v>85</v>
      </c>
      <c r="AV234" s="12" t="s">
        <v>83</v>
      </c>
      <c r="AW234" s="12" t="s">
        <v>39</v>
      </c>
      <c r="AX234" s="12" t="s">
        <v>76</v>
      </c>
      <c r="AY234" s="230" t="s">
        <v>160</v>
      </c>
    </row>
    <row r="235" spans="2:51" s="13" customFormat="1" ht="13.5">
      <c r="B235" s="231"/>
      <c r="C235" s="232"/>
      <c r="D235" s="222" t="s">
        <v>187</v>
      </c>
      <c r="E235" s="233" t="s">
        <v>21</v>
      </c>
      <c r="F235" s="234" t="s">
        <v>85</v>
      </c>
      <c r="G235" s="232"/>
      <c r="H235" s="235">
        <v>2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187</v>
      </c>
      <c r="AU235" s="241" t="s">
        <v>85</v>
      </c>
      <c r="AV235" s="13" t="s">
        <v>85</v>
      </c>
      <c r="AW235" s="13" t="s">
        <v>39</v>
      </c>
      <c r="AX235" s="13" t="s">
        <v>76</v>
      </c>
      <c r="AY235" s="241" t="s">
        <v>160</v>
      </c>
    </row>
    <row r="236" spans="2:51" s="14" customFormat="1" ht="13.5">
      <c r="B236" s="242"/>
      <c r="C236" s="243"/>
      <c r="D236" s="222" t="s">
        <v>187</v>
      </c>
      <c r="E236" s="244" t="s">
        <v>21</v>
      </c>
      <c r="F236" s="245" t="s">
        <v>195</v>
      </c>
      <c r="G236" s="243"/>
      <c r="H236" s="246">
        <v>2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187</v>
      </c>
      <c r="AU236" s="252" t="s">
        <v>85</v>
      </c>
      <c r="AV236" s="14" t="s">
        <v>168</v>
      </c>
      <c r="AW236" s="14" t="s">
        <v>39</v>
      </c>
      <c r="AX236" s="14" t="s">
        <v>83</v>
      </c>
      <c r="AY236" s="252" t="s">
        <v>160</v>
      </c>
    </row>
    <row r="237" spans="2:65" s="1" customFormat="1" ht="25.5" customHeight="1">
      <c r="B237" s="42"/>
      <c r="C237" s="204" t="s">
        <v>427</v>
      </c>
      <c r="D237" s="204" t="s">
        <v>163</v>
      </c>
      <c r="E237" s="205" t="s">
        <v>1586</v>
      </c>
      <c r="F237" s="206" t="s">
        <v>1587</v>
      </c>
      <c r="G237" s="207" t="s">
        <v>270</v>
      </c>
      <c r="H237" s="208">
        <v>10.04</v>
      </c>
      <c r="I237" s="209"/>
      <c r="J237" s="210">
        <f>ROUND(I237*H237,2)</f>
        <v>0</v>
      </c>
      <c r="K237" s="206" t="s">
        <v>185</v>
      </c>
      <c r="L237" s="62"/>
      <c r="M237" s="211" t="s">
        <v>21</v>
      </c>
      <c r="N237" s="217" t="s">
        <v>47</v>
      </c>
      <c r="O237" s="43"/>
      <c r="P237" s="218">
        <f>O237*H237</f>
        <v>0</v>
      </c>
      <c r="Q237" s="218">
        <v>0</v>
      </c>
      <c r="R237" s="218">
        <f>Q237*H237</f>
        <v>0</v>
      </c>
      <c r="S237" s="218">
        <v>2.2</v>
      </c>
      <c r="T237" s="219">
        <f>S237*H237</f>
        <v>22.088</v>
      </c>
      <c r="AR237" s="25" t="s">
        <v>168</v>
      </c>
      <c r="AT237" s="25" t="s">
        <v>163</v>
      </c>
      <c r="AU237" s="25" t="s">
        <v>85</v>
      </c>
      <c r="AY237" s="25" t="s">
        <v>160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25" t="s">
        <v>83</v>
      </c>
      <c r="BK237" s="216">
        <f>ROUND(I237*H237,2)</f>
        <v>0</v>
      </c>
      <c r="BL237" s="25" t="s">
        <v>168</v>
      </c>
      <c r="BM237" s="25" t="s">
        <v>1588</v>
      </c>
    </row>
    <row r="238" spans="2:51" s="12" customFormat="1" ht="13.5">
      <c r="B238" s="220"/>
      <c r="C238" s="221"/>
      <c r="D238" s="222" t="s">
        <v>187</v>
      </c>
      <c r="E238" s="223" t="s">
        <v>21</v>
      </c>
      <c r="F238" s="224" t="s">
        <v>1589</v>
      </c>
      <c r="G238" s="221"/>
      <c r="H238" s="223" t="s">
        <v>21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187</v>
      </c>
      <c r="AU238" s="230" t="s">
        <v>85</v>
      </c>
      <c r="AV238" s="12" t="s">
        <v>83</v>
      </c>
      <c r="AW238" s="12" t="s">
        <v>39</v>
      </c>
      <c r="AX238" s="12" t="s">
        <v>76</v>
      </c>
      <c r="AY238" s="230" t="s">
        <v>160</v>
      </c>
    </row>
    <row r="239" spans="2:51" s="13" customFormat="1" ht="13.5">
      <c r="B239" s="231"/>
      <c r="C239" s="232"/>
      <c r="D239" s="222" t="s">
        <v>187</v>
      </c>
      <c r="E239" s="233" t="s">
        <v>21</v>
      </c>
      <c r="F239" s="234" t="s">
        <v>1590</v>
      </c>
      <c r="G239" s="232"/>
      <c r="H239" s="235">
        <v>5.87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187</v>
      </c>
      <c r="AU239" s="241" t="s">
        <v>85</v>
      </c>
      <c r="AV239" s="13" t="s">
        <v>85</v>
      </c>
      <c r="AW239" s="13" t="s">
        <v>39</v>
      </c>
      <c r="AX239" s="13" t="s">
        <v>76</v>
      </c>
      <c r="AY239" s="241" t="s">
        <v>160</v>
      </c>
    </row>
    <row r="240" spans="2:51" s="12" customFormat="1" ht="13.5">
      <c r="B240" s="220"/>
      <c r="C240" s="221"/>
      <c r="D240" s="222" t="s">
        <v>187</v>
      </c>
      <c r="E240" s="223" t="s">
        <v>21</v>
      </c>
      <c r="F240" s="224" t="s">
        <v>1591</v>
      </c>
      <c r="G240" s="221"/>
      <c r="H240" s="223" t="s">
        <v>21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187</v>
      </c>
      <c r="AU240" s="230" t="s">
        <v>85</v>
      </c>
      <c r="AV240" s="12" t="s">
        <v>83</v>
      </c>
      <c r="AW240" s="12" t="s">
        <v>39</v>
      </c>
      <c r="AX240" s="12" t="s">
        <v>76</v>
      </c>
      <c r="AY240" s="230" t="s">
        <v>160</v>
      </c>
    </row>
    <row r="241" spans="2:51" s="13" customFormat="1" ht="13.5">
      <c r="B241" s="231"/>
      <c r="C241" s="232"/>
      <c r="D241" s="222" t="s">
        <v>187</v>
      </c>
      <c r="E241" s="233" t="s">
        <v>21</v>
      </c>
      <c r="F241" s="234" t="s">
        <v>1592</v>
      </c>
      <c r="G241" s="232"/>
      <c r="H241" s="235">
        <v>4.17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187</v>
      </c>
      <c r="AU241" s="241" t="s">
        <v>85</v>
      </c>
      <c r="AV241" s="13" t="s">
        <v>85</v>
      </c>
      <c r="AW241" s="13" t="s">
        <v>39</v>
      </c>
      <c r="AX241" s="13" t="s">
        <v>76</v>
      </c>
      <c r="AY241" s="241" t="s">
        <v>160</v>
      </c>
    </row>
    <row r="242" spans="2:51" s="14" customFormat="1" ht="13.5">
      <c r="B242" s="242"/>
      <c r="C242" s="243"/>
      <c r="D242" s="222" t="s">
        <v>187</v>
      </c>
      <c r="E242" s="244" t="s">
        <v>21</v>
      </c>
      <c r="F242" s="245" t="s">
        <v>195</v>
      </c>
      <c r="G242" s="243"/>
      <c r="H242" s="246">
        <v>10.04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187</v>
      </c>
      <c r="AU242" s="252" t="s">
        <v>85</v>
      </c>
      <c r="AV242" s="14" t="s">
        <v>168</v>
      </c>
      <c r="AW242" s="14" t="s">
        <v>39</v>
      </c>
      <c r="AX242" s="14" t="s">
        <v>83</v>
      </c>
      <c r="AY242" s="252" t="s">
        <v>160</v>
      </c>
    </row>
    <row r="243" spans="2:65" s="1" customFormat="1" ht="63.75" customHeight="1">
      <c r="B243" s="42"/>
      <c r="C243" s="204" t="s">
        <v>452</v>
      </c>
      <c r="D243" s="204" t="s">
        <v>163</v>
      </c>
      <c r="E243" s="205" t="s">
        <v>1418</v>
      </c>
      <c r="F243" s="206" t="s">
        <v>1419</v>
      </c>
      <c r="G243" s="207" t="s">
        <v>244</v>
      </c>
      <c r="H243" s="208">
        <v>11</v>
      </c>
      <c r="I243" s="209"/>
      <c r="J243" s="210">
        <f>ROUND(I243*H243,2)</f>
        <v>0</v>
      </c>
      <c r="K243" s="206" t="s">
        <v>185</v>
      </c>
      <c r="L243" s="62"/>
      <c r="M243" s="211" t="s">
        <v>21</v>
      </c>
      <c r="N243" s="217" t="s">
        <v>47</v>
      </c>
      <c r="O243" s="43"/>
      <c r="P243" s="218">
        <f>O243*H243</f>
        <v>0</v>
      </c>
      <c r="Q243" s="218">
        <v>0</v>
      </c>
      <c r="R243" s="218">
        <f>Q243*H243</f>
        <v>0</v>
      </c>
      <c r="S243" s="218">
        <v>0</v>
      </c>
      <c r="T243" s="219">
        <f>S243*H243</f>
        <v>0</v>
      </c>
      <c r="AR243" s="25" t="s">
        <v>168</v>
      </c>
      <c r="AT243" s="25" t="s">
        <v>163</v>
      </c>
      <c r="AU243" s="25" t="s">
        <v>85</v>
      </c>
      <c r="AY243" s="25" t="s">
        <v>160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25" t="s">
        <v>83</v>
      </c>
      <c r="BK243" s="216">
        <f>ROUND(I243*H243,2)</f>
        <v>0</v>
      </c>
      <c r="BL243" s="25" t="s">
        <v>168</v>
      </c>
      <c r="BM243" s="25" t="s">
        <v>1593</v>
      </c>
    </row>
    <row r="244" spans="2:51" s="13" customFormat="1" ht="13.5">
      <c r="B244" s="231"/>
      <c r="C244" s="232"/>
      <c r="D244" s="222" t="s">
        <v>187</v>
      </c>
      <c r="E244" s="233" t="s">
        <v>21</v>
      </c>
      <c r="F244" s="234" t="s">
        <v>1477</v>
      </c>
      <c r="G244" s="232"/>
      <c r="H244" s="235">
        <v>11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187</v>
      </c>
      <c r="AU244" s="241" t="s">
        <v>85</v>
      </c>
      <c r="AV244" s="13" t="s">
        <v>85</v>
      </c>
      <c r="AW244" s="13" t="s">
        <v>39</v>
      </c>
      <c r="AX244" s="13" t="s">
        <v>76</v>
      </c>
      <c r="AY244" s="241" t="s">
        <v>160</v>
      </c>
    </row>
    <row r="245" spans="2:51" s="14" customFormat="1" ht="13.5">
      <c r="B245" s="242"/>
      <c r="C245" s="243"/>
      <c r="D245" s="222" t="s">
        <v>187</v>
      </c>
      <c r="E245" s="244" t="s">
        <v>21</v>
      </c>
      <c r="F245" s="245" t="s">
        <v>195</v>
      </c>
      <c r="G245" s="243"/>
      <c r="H245" s="246">
        <v>11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187</v>
      </c>
      <c r="AU245" s="252" t="s">
        <v>85</v>
      </c>
      <c r="AV245" s="14" t="s">
        <v>168</v>
      </c>
      <c r="AW245" s="14" t="s">
        <v>39</v>
      </c>
      <c r="AX245" s="14" t="s">
        <v>83</v>
      </c>
      <c r="AY245" s="252" t="s">
        <v>160</v>
      </c>
    </row>
    <row r="246" spans="2:65" s="1" customFormat="1" ht="51" customHeight="1">
      <c r="B246" s="42"/>
      <c r="C246" s="204" t="s">
        <v>460</v>
      </c>
      <c r="D246" s="204" t="s">
        <v>163</v>
      </c>
      <c r="E246" s="205" t="s">
        <v>1421</v>
      </c>
      <c r="F246" s="206" t="s">
        <v>1422</v>
      </c>
      <c r="G246" s="207" t="s">
        <v>184</v>
      </c>
      <c r="H246" s="208">
        <v>25.68</v>
      </c>
      <c r="I246" s="209"/>
      <c r="J246" s="210">
        <f>ROUND(I246*H246,2)</f>
        <v>0</v>
      </c>
      <c r="K246" s="206" t="s">
        <v>185</v>
      </c>
      <c r="L246" s="62"/>
      <c r="M246" s="211" t="s">
        <v>21</v>
      </c>
      <c r="N246" s="217" t="s">
        <v>47</v>
      </c>
      <c r="O246" s="43"/>
      <c r="P246" s="218">
        <f>O246*H246</f>
        <v>0</v>
      </c>
      <c r="Q246" s="218">
        <v>0</v>
      </c>
      <c r="R246" s="218">
        <f>Q246*H246</f>
        <v>0</v>
      </c>
      <c r="S246" s="218">
        <v>0</v>
      </c>
      <c r="T246" s="219">
        <f>S246*H246</f>
        <v>0</v>
      </c>
      <c r="AR246" s="25" t="s">
        <v>168</v>
      </c>
      <c r="AT246" s="25" t="s">
        <v>163</v>
      </c>
      <c r="AU246" s="25" t="s">
        <v>85</v>
      </c>
      <c r="AY246" s="25" t="s">
        <v>160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25" t="s">
        <v>83</v>
      </c>
      <c r="BK246" s="216">
        <f>ROUND(I246*H246,2)</f>
        <v>0</v>
      </c>
      <c r="BL246" s="25" t="s">
        <v>168</v>
      </c>
      <c r="BM246" s="25" t="s">
        <v>1594</v>
      </c>
    </row>
    <row r="247" spans="2:51" s="12" customFormat="1" ht="13.5">
      <c r="B247" s="220"/>
      <c r="C247" s="221"/>
      <c r="D247" s="222" t="s">
        <v>187</v>
      </c>
      <c r="E247" s="223" t="s">
        <v>21</v>
      </c>
      <c r="F247" s="224" t="s">
        <v>1424</v>
      </c>
      <c r="G247" s="221"/>
      <c r="H247" s="223" t="s">
        <v>21</v>
      </c>
      <c r="I247" s="225"/>
      <c r="J247" s="221"/>
      <c r="K247" s="221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187</v>
      </c>
      <c r="AU247" s="230" t="s">
        <v>85</v>
      </c>
      <c r="AV247" s="12" t="s">
        <v>83</v>
      </c>
      <c r="AW247" s="12" t="s">
        <v>39</v>
      </c>
      <c r="AX247" s="12" t="s">
        <v>76</v>
      </c>
      <c r="AY247" s="230" t="s">
        <v>160</v>
      </c>
    </row>
    <row r="248" spans="2:51" s="12" customFormat="1" ht="13.5">
      <c r="B248" s="220"/>
      <c r="C248" s="221"/>
      <c r="D248" s="222" t="s">
        <v>187</v>
      </c>
      <c r="E248" s="223" t="s">
        <v>21</v>
      </c>
      <c r="F248" s="224" t="s">
        <v>1237</v>
      </c>
      <c r="G248" s="221"/>
      <c r="H248" s="223" t="s">
        <v>21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187</v>
      </c>
      <c r="AU248" s="230" t="s">
        <v>85</v>
      </c>
      <c r="AV248" s="12" t="s">
        <v>83</v>
      </c>
      <c r="AW248" s="12" t="s">
        <v>39</v>
      </c>
      <c r="AX248" s="12" t="s">
        <v>76</v>
      </c>
      <c r="AY248" s="230" t="s">
        <v>160</v>
      </c>
    </row>
    <row r="249" spans="2:51" s="13" customFormat="1" ht="13.5">
      <c r="B249" s="231"/>
      <c r="C249" s="232"/>
      <c r="D249" s="222" t="s">
        <v>187</v>
      </c>
      <c r="E249" s="233" t="s">
        <v>21</v>
      </c>
      <c r="F249" s="234" t="s">
        <v>1595</v>
      </c>
      <c r="G249" s="232"/>
      <c r="H249" s="235">
        <v>8.48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187</v>
      </c>
      <c r="AU249" s="241" t="s">
        <v>85</v>
      </c>
      <c r="AV249" s="13" t="s">
        <v>85</v>
      </c>
      <c r="AW249" s="13" t="s">
        <v>39</v>
      </c>
      <c r="AX249" s="13" t="s">
        <v>76</v>
      </c>
      <c r="AY249" s="241" t="s">
        <v>160</v>
      </c>
    </row>
    <row r="250" spans="2:51" s="12" customFormat="1" ht="13.5">
      <c r="B250" s="220"/>
      <c r="C250" s="221"/>
      <c r="D250" s="222" t="s">
        <v>187</v>
      </c>
      <c r="E250" s="223" t="s">
        <v>21</v>
      </c>
      <c r="F250" s="224" t="s">
        <v>1239</v>
      </c>
      <c r="G250" s="221"/>
      <c r="H250" s="223" t="s">
        <v>21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187</v>
      </c>
      <c r="AU250" s="230" t="s">
        <v>85</v>
      </c>
      <c r="AV250" s="12" t="s">
        <v>83</v>
      </c>
      <c r="AW250" s="12" t="s">
        <v>39</v>
      </c>
      <c r="AX250" s="12" t="s">
        <v>76</v>
      </c>
      <c r="AY250" s="230" t="s">
        <v>160</v>
      </c>
    </row>
    <row r="251" spans="2:51" s="13" customFormat="1" ht="13.5">
      <c r="B251" s="231"/>
      <c r="C251" s="232"/>
      <c r="D251" s="222" t="s">
        <v>187</v>
      </c>
      <c r="E251" s="233" t="s">
        <v>21</v>
      </c>
      <c r="F251" s="234" t="s">
        <v>1596</v>
      </c>
      <c r="G251" s="232"/>
      <c r="H251" s="235">
        <v>2.2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187</v>
      </c>
      <c r="AU251" s="241" t="s">
        <v>85</v>
      </c>
      <c r="AV251" s="13" t="s">
        <v>85</v>
      </c>
      <c r="AW251" s="13" t="s">
        <v>39</v>
      </c>
      <c r="AX251" s="13" t="s">
        <v>76</v>
      </c>
      <c r="AY251" s="241" t="s">
        <v>160</v>
      </c>
    </row>
    <row r="252" spans="2:51" s="12" customFormat="1" ht="13.5">
      <c r="B252" s="220"/>
      <c r="C252" s="221"/>
      <c r="D252" s="222" t="s">
        <v>187</v>
      </c>
      <c r="E252" s="223" t="s">
        <v>21</v>
      </c>
      <c r="F252" s="224" t="s">
        <v>1597</v>
      </c>
      <c r="G252" s="221"/>
      <c r="H252" s="223" t="s">
        <v>21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187</v>
      </c>
      <c r="AU252" s="230" t="s">
        <v>85</v>
      </c>
      <c r="AV252" s="12" t="s">
        <v>83</v>
      </c>
      <c r="AW252" s="12" t="s">
        <v>39</v>
      </c>
      <c r="AX252" s="12" t="s">
        <v>76</v>
      </c>
      <c r="AY252" s="230" t="s">
        <v>160</v>
      </c>
    </row>
    <row r="253" spans="2:51" s="13" customFormat="1" ht="13.5">
      <c r="B253" s="231"/>
      <c r="C253" s="232"/>
      <c r="D253" s="222" t="s">
        <v>187</v>
      </c>
      <c r="E253" s="233" t="s">
        <v>21</v>
      </c>
      <c r="F253" s="234" t="s">
        <v>1543</v>
      </c>
      <c r="G253" s="232"/>
      <c r="H253" s="235">
        <v>15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187</v>
      </c>
      <c r="AU253" s="241" t="s">
        <v>85</v>
      </c>
      <c r="AV253" s="13" t="s">
        <v>85</v>
      </c>
      <c r="AW253" s="13" t="s">
        <v>39</v>
      </c>
      <c r="AX253" s="13" t="s">
        <v>76</v>
      </c>
      <c r="AY253" s="241" t="s">
        <v>160</v>
      </c>
    </row>
    <row r="254" spans="2:51" s="14" customFormat="1" ht="13.5">
      <c r="B254" s="242"/>
      <c r="C254" s="243"/>
      <c r="D254" s="222" t="s">
        <v>187</v>
      </c>
      <c r="E254" s="244" t="s">
        <v>21</v>
      </c>
      <c r="F254" s="245" t="s">
        <v>195</v>
      </c>
      <c r="G254" s="243"/>
      <c r="H254" s="246">
        <v>25.68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187</v>
      </c>
      <c r="AU254" s="252" t="s">
        <v>85</v>
      </c>
      <c r="AV254" s="14" t="s">
        <v>168</v>
      </c>
      <c r="AW254" s="14" t="s">
        <v>39</v>
      </c>
      <c r="AX254" s="14" t="s">
        <v>83</v>
      </c>
      <c r="AY254" s="252" t="s">
        <v>160</v>
      </c>
    </row>
    <row r="255" spans="2:65" s="1" customFormat="1" ht="38.25" customHeight="1">
      <c r="B255" s="42"/>
      <c r="C255" s="204" t="s">
        <v>484</v>
      </c>
      <c r="D255" s="204" t="s">
        <v>163</v>
      </c>
      <c r="E255" s="205" t="s">
        <v>1598</v>
      </c>
      <c r="F255" s="206" t="s">
        <v>1599</v>
      </c>
      <c r="G255" s="207" t="s">
        <v>1435</v>
      </c>
      <c r="H255" s="208">
        <v>13.8</v>
      </c>
      <c r="I255" s="209"/>
      <c r="J255" s="210">
        <f>ROUND(I255*H255,2)</f>
        <v>0</v>
      </c>
      <c r="K255" s="206" t="s">
        <v>167</v>
      </c>
      <c r="L255" s="62"/>
      <c r="M255" s="211" t="s">
        <v>21</v>
      </c>
      <c r="N255" s="217" t="s">
        <v>47</v>
      </c>
      <c r="O255" s="43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AR255" s="25" t="s">
        <v>456</v>
      </c>
      <c r="AT255" s="25" t="s">
        <v>163</v>
      </c>
      <c r="AU255" s="25" t="s">
        <v>85</v>
      </c>
      <c r="AY255" s="25" t="s">
        <v>160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25" t="s">
        <v>83</v>
      </c>
      <c r="BK255" s="216">
        <f>ROUND(I255*H255,2)</f>
        <v>0</v>
      </c>
      <c r="BL255" s="25" t="s">
        <v>456</v>
      </c>
      <c r="BM255" s="25" t="s">
        <v>1600</v>
      </c>
    </row>
    <row r="256" spans="2:47" s="1" customFormat="1" ht="27">
      <c r="B256" s="42"/>
      <c r="C256" s="64"/>
      <c r="D256" s="222" t="s">
        <v>220</v>
      </c>
      <c r="E256" s="64"/>
      <c r="F256" s="253" t="s">
        <v>1437</v>
      </c>
      <c r="G256" s="64"/>
      <c r="H256" s="64"/>
      <c r="I256" s="173"/>
      <c r="J256" s="64"/>
      <c r="K256" s="64"/>
      <c r="L256" s="62"/>
      <c r="M256" s="254"/>
      <c r="N256" s="43"/>
      <c r="O256" s="43"/>
      <c r="P256" s="43"/>
      <c r="Q256" s="43"/>
      <c r="R256" s="43"/>
      <c r="S256" s="43"/>
      <c r="T256" s="79"/>
      <c r="AT256" s="25" t="s">
        <v>220</v>
      </c>
      <c r="AU256" s="25" t="s">
        <v>85</v>
      </c>
    </row>
    <row r="257" spans="2:51" s="12" customFormat="1" ht="13.5">
      <c r="B257" s="220"/>
      <c r="C257" s="221"/>
      <c r="D257" s="222" t="s">
        <v>187</v>
      </c>
      <c r="E257" s="223" t="s">
        <v>21</v>
      </c>
      <c r="F257" s="224" t="s">
        <v>1438</v>
      </c>
      <c r="G257" s="221"/>
      <c r="H257" s="223" t="s">
        <v>21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187</v>
      </c>
      <c r="AU257" s="230" t="s">
        <v>85</v>
      </c>
      <c r="AV257" s="12" t="s">
        <v>83</v>
      </c>
      <c r="AW257" s="12" t="s">
        <v>39</v>
      </c>
      <c r="AX257" s="12" t="s">
        <v>76</v>
      </c>
      <c r="AY257" s="230" t="s">
        <v>160</v>
      </c>
    </row>
    <row r="258" spans="2:51" s="13" customFormat="1" ht="13.5">
      <c r="B258" s="231"/>
      <c r="C258" s="232"/>
      <c r="D258" s="222" t="s">
        <v>187</v>
      </c>
      <c r="E258" s="233" t="s">
        <v>21</v>
      </c>
      <c r="F258" s="234" t="s">
        <v>1601</v>
      </c>
      <c r="G258" s="232"/>
      <c r="H258" s="235">
        <v>13.8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187</v>
      </c>
      <c r="AU258" s="241" t="s">
        <v>85</v>
      </c>
      <c r="AV258" s="13" t="s">
        <v>85</v>
      </c>
      <c r="AW258" s="13" t="s">
        <v>39</v>
      </c>
      <c r="AX258" s="13" t="s">
        <v>76</v>
      </c>
      <c r="AY258" s="241" t="s">
        <v>160</v>
      </c>
    </row>
    <row r="259" spans="2:51" s="14" customFormat="1" ht="13.5">
      <c r="B259" s="242"/>
      <c r="C259" s="243"/>
      <c r="D259" s="222" t="s">
        <v>187</v>
      </c>
      <c r="E259" s="244" t="s">
        <v>21</v>
      </c>
      <c r="F259" s="245" t="s">
        <v>195</v>
      </c>
      <c r="G259" s="243"/>
      <c r="H259" s="246">
        <v>13.8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187</v>
      </c>
      <c r="AU259" s="252" t="s">
        <v>85</v>
      </c>
      <c r="AV259" s="14" t="s">
        <v>168</v>
      </c>
      <c r="AW259" s="14" t="s">
        <v>39</v>
      </c>
      <c r="AX259" s="14" t="s">
        <v>83</v>
      </c>
      <c r="AY259" s="252" t="s">
        <v>160</v>
      </c>
    </row>
    <row r="260" spans="2:63" s="11" customFormat="1" ht="29.85" customHeight="1">
      <c r="B260" s="188"/>
      <c r="C260" s="189"/>
      <c r="D260" s="190" t="s">
        <v>75</v>
      </c>
      <c r="E260" s="202" t="s">
        <v>1062</v>
      </c>
      <c r="F260" s="202" t="s">
        <v>1063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SUM(P261:P300)</f>
        <v>0</v>
      </c>
      <c r="Q260" s="196"/>
      <c r="R260" s="197">
        <f>SUM(R261:R300)</f>
        <v>0</v>
      </c>
      <c r="S260" s="196"/>
      <c r="T260" s="198">
        <f>SUM(T261:T300)</f>
        <v>0</v>
      </c>
      <c r="AR260" s="199" t="s">
        <v>83</v>
      </c>
      <c r="AT260" s="200" t="s">
        <v>75</v>
      </c>
      <c r="AU260" s="200" t="s">
        <v>83</v>
      </c>
      <c r="AY260" s="199" t="s">
        <v>160</v>
      </c>
      <c r="BK260" s="201">
        <f>SUM(BK261:BK300)</f>
        <v>0</v>
      </c>
    </row>
    <row r="261" spans="2:65" s="1" customFormat="1" ht="25.5" customHeight="1">
      <c r="B261" s="42"/>
      <c r="C261" s="204" t="s">
        <v>490</v>
      </c>
      <c r="D261" s="204" t="s">
        <v>163</v>
      </c>
      <c r="E261" s="205" t="s">
        <v>1071</v>
      </c>
      <c r="F261" s="206" t="s">
        <v>1072</v>
      </c>
      <c r="G261" s="207" t="s">
        <v>423</v>
      </c>
      <c r="H261" s="208">
        <v>72.267</v>
      </c>
      <c r="I261" s="209"/>
      <c r="J261" s="210">
        <f>ROUND(I261*H261,2)</f>
        <v>0</v>
      </c>
      <c r="K261" s="206" t="s">
        <v>185</v>
      </c>
      <c r="L261" s="62"/>
      <c r="M261" s="211" t="s">
        <v>21</v>
      </c>
      <c r="N261" s="217" t="s">
        <v>47</v>
      </c>
      <c r="O261" s="43"/>
      <c r="P261" s="218">
        <f>O261*H261</f>
        <v>0</v>
      </c>
      <c r="Q261" s="218">
        <v>0</v>
      </c>
      <c r="R261" s="218">
        <f>Q261*H261</f>
        <v>0</v>
      </c>
      <c r="S261" s="218">
        <v>0</v>
      </c>
      <c r="T261" s="219">
        <f>S261*H261</f>
        <v>0</v>
      </c>
      <c r="AR261" s="25" t="s">
        <v>168</v>
      </c>
      <c r="AT261" s="25" t="s">
        <v>163</v>
      </c>
      <c r="AU261" s="25" t="s">
        <v>85</v>
      </c>
      <c r="AY261" s="25" t="s">
        <v>160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25" t="s">
        <v>83</v>
      </c>
      <c r="BK261" s="216">
        <f>ROUND(I261*H261,2)</f>
        <v>0</v>
      </c>
      <c r="BL261" s="25" t="s">
        <v>168</v>
      </c>
      <c r="BM261" s="25" t="s">
        <v>1602</v>
      </c>
    </row>
    <row r="262" spans="2:51" s="12" customFormat="1" ht="27">
      <c r="B262" s="220"/>
      <c r="C262" s="221"/>
      <c r="D262" s="222" t="s">
        <v>187</v>
      </c>
      <c r="E262" s="223" t="s">
        <v>21</v>
      </c>
      <c r="F262" s="224" t="s">
        <v>1441</v>
      </c>
      <c r="G262" s="221"/>
      <c r="H262" s="223" t="s">
        <v>21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187</v>
      </c>
      <c r="AU262" s="230" t="s">
        <v>85</v>
      </c>
      <c r="AV262" s="12" t="s">
        <v>83</v>
      </c>
      <c r="AW262" s="12" t="s">
        <v>39</v>
      </c>
      <c r="AX262" s="12" t="s">
        <v>76</v>
      </c>
      <c r="AY262" s="230" t="s">
        <v>160</v>
      </c>
    </row>
    <row r="263" spans="2:51" s="13" customFormat="1" ht="13.5">
      <c r="B263" s="231"/>
      <c r="C263" s="232"/>
      <c r="D263" s="222" t="s">
        <v>187</v>
      </c>
      <c r="E263" s="233" t="s">
        <v>21</v>
      </c>
      <c r="F263" s="234" t="s">
        <v>1603</v>
      </c>
      <c r="G263" s="232"/>
      <c r="H263" s="235">
        <v>2.255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187</v>
      </c>
      <c r="AU263" s="241" t="s">
        <v>85</v>
      </c>
      <c r="AV263" s="13" t="s">
        <v>85</v>
      </c>
      <c r="AW263" s="13" t="s">
        <v>39</v>
      </c>
      <c r="AX263" s="13" t="s">
        <v>76</v>
      </c>
      <c r="AY263" s="241" t="s">
        <v>160</v>
      </c>
    </row>
    <row r="264" spans="2:51" s="13" customFormat="1" ht="13.5">
      <c r="B264" s="231"/>
      <c r="C264" s="232"/>
      <c r="D264" s="222" t="s">
        <v>187</v>
      </c>
      <c r="E264" s="233" t="s">
        <v>21</v>
      </c>
      <c r="F264" s="234" t="s">
        <v>1604</v>
      </c>
      <c r="G264" s="232"/>
      <c r="H264" s="235">
        <v>8.625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187</v>
      </c>
      <c r="AU264" s="241" t="s">
        <v>85</v>
      </c>
      <c r="AV264" s="13" t="s">
        <v>85</v>
      </c>
      <c r="AW264" s="13" t="s">
        <v>39</v>
      </c>
      <c r="AX264" s="13" t="s">
        <v>76</v>
      </c>
      <c r="AY264" s="241" t="s">
        <v>160</v>
      </c>
    </row>
    <row r="265" spans="2:51" s="15" customFormat="1" ht="13.5">
      <c r="B265" s="255"/>
      <c r="C265" s="256"/>
      <c r="D265" s="222" t="s">
        <v>187</v>
      </c>
      <c r="E265" s="257" t="s">
        <v>21</v>
      </c>
      <c r="F265" s="258" t="s">
        <v>287</v>
      </c>
      <c r="G265" s="256"/>
      <c r="H265" s="259">
        <v>10.88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AT265" s="265" t="s">
        <v>187</v>
      </c>
      <c r="AU265" s="265" t="s">
        <v>85</v>
      </c>
      <c r="AV265" s="15" t="s">
        <v>203</v>
      </c>
      <c r="AW265" s="15" t="s">
        <v>39</v>
      </c>
      <c r="AX265" s="15" t="s">
        <v>76</v>
      </c>
      <c r="AY265" s="265" t="s">
        <v>160</v>
      </c>
    </row>
    <row r="266" spans="2:51" s="12" customFormat="1" ht="13.5">
      <c r="B266" s="220"/>
      <c r="C266" s="221"/>
      <c r="D266" s="222" t="s">
        <v>187</v>
      </c>
      <c r="E266" s="223" t="s">
        <v>21</v>
      </c>
      <c r="F266" s="224" t="s">
        <v>1444</v>
      </c>
      <c r="G266" s="221"/>
      <c r="H266" s="223" t="s">
        <v>21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187</v>
      </c>
      <c r="AU266" s="230" t="s">
        <v>85</v>
      </c>
      <c r="AV266" s="12" t="s">
        <v>83</v>
      </c>
      <c r="AW266" s="12" t="s">
        <v>39</v>
      </c>
      <c r="AX266" s="12" t="s">
        <v>76</v>
      </c>
      <c r="AY266" s="230" t="s">
        <v>160</v>
      </c>
    </row>
    <row r="267" spans="2:51" s="13" customFormat="1" ht="13.5">
      <c r="B267" s="231"/>
      <c r="C267" s="232"/>
      <c r="D267" s="222" t="s">
        <v>187</v>
      </c>
      <c r="E267" s="233" t="s">
        <v>21</v>
      </c>
      <c r="F267" s="234" t="s">
        <v>1605</v>
      </c>
      <c r="G267" s="232"/>
      <c r="H267" s="235">
        <v>2.936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187</v>
      </c>
      <c r="AU267" s="241" t="s">
        <v>85</v>
      </c>
      <c r="AV267" s="13" t="s">
        <v>85</v>
      </c>
      <c r="AW267" s="13" t="s">
        <v>39</v>
      </c>
      <c r="AX267" s="13" t="s">
        <v>76</v>
      </c>
      <c r="AY267" s="241" t="s">
        <v>160</v>
      </c>
    </row>
    <row r="268" spans="2:51" s="15" customFormat="1" ht="13.5">
      <c r="B268" s="255"/>
      <c r="C268" s="256"/>
      <c r="D268" s="222" t="s">
        <v>187</v>
      </c>
      <c r="E268" s="257" t="s">
        <v>21</v>
      </c>
      <c r="F268" s="258" t="s">
        <v>287</v>
      </c>
      <c r="G268" s="256"/>
      <c r="H268" s="259">
        <v>2.936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187</v>
      </c>
      <c r="AU268" s="265" t="s">
        <v>85</v>
      </c>
      <c r="AV268" s="15" t="s">
        <v>203</v>
      </c>
      <c r="AW268" s="15" t="s">
        <v>39</v>
      </c>
      <c r="AX268" s="15" t="s">
        <v>76</v>
      </c>
      <c r="AY268" s="265" t="s">
        <v>160</v>
      </c>
    </row>
    <row r="269" spans="2:51" s="12" customFormat="1" ht="13.5">
      <c r="B269" s="220"/>
      <c r="C269" s="221"/>
      <c r="D269" s="222" t="s">
        <v>187</v>
      </c>
      <c r="E269" s="223" t="s">
        <v>21</v>
      </c>
      <c r="F269" s="224" t="s">
        <v>1606</v>
      </c>
      <c r="G269" s="221"/>
      <c r="H269" s="223" t="s">
        <v>21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187</v>
      </c>
      <c r="AU269" s="230" t="s">
        <v>85</v>
      </c>
      <c r="AV269" s="12" t="s">
        <v>83</v>
      </c>
      <c r="AW269" s="12" t="s">
        <v>39</v>
      </c>
      <c r="AX269" s="12" t="s">
        <v>76</v>
      </c>
      <c r="AY269" s="230" t="s">
        <v>160</v>
      </c>
    </row>
    <row r="270" spans="2:51" s="13" customFormat="1" ht="13.5">
      <c r="B270" s="231"/>
      <c r="C270" s="232"/>
      <c r="D270" s="222" t="s">
        <v>187</v>
      </c>
      <c r="E270" s="233" t="s">
        <v>21</v>
      </c>
      <c r="F270" s="234" t="s">
        <v>1607</v>
      </c>
      <c r="G270" s="232"/>
      <c r="H270" s="235">
        <v>36.363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187</v>
      </c>
      <c r="AU270" s="241" t="s">
        <v>85</v>
      </c>
      <c r="AV270" s="13" t="s">
        <v>85</v>
      </c>
      <c r="AW270" s="13" t="s">
        <v>39</v>
      </c>
      <c r="AX270" s="13" t="s">
        <v>76</v>
      </c>
      <c r="AY270" s="241" t="s">
        <v>160</v>
      </c>
    </row>
    <row r="271" spans="2:51" s="15" customFormat="1" ht="13.5">
      <c r="B271" s="255"/>
      <c r="C271" s="256"/>
      <c r="D271" s="222" t="s">
        <v>187</v>
      </c>
      <c r="E271" s="257" t="s">
        <v>21</v>
      </c>
      <c r="F271" s="258" t="s">
        <v>287</v>
      </c>
      <c r="G271" s="256"/>
      <c r="H271" s="259">
        <v>36.363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AT271" s="265" t="s">
        <v>187</v>
      </c>
      <c r="AU271" s="265" t="s">
        <v>85</v>
      </c>
      <c r="AV271" s="15" t="s">
        <v>203</v>
      </c>
      <c r="AW271" s="15" t="s">
        <v>39</v>
      </c>
      <c r="AX271" s="15" t="s">
        <v>76</v>
      </c>
      <c r="AY271" s="265" t="s">
        <v>160</v>
      </c>
    </row>
    <row r="272" spans="2:51" s="12" customFormat="1" ht="13.5">
      <c r="B272" s="220"/>
      <c r="C272" s="221"/>
      <c r="D272" s="222" t="s">
        <v>187</v>
      </c>
      <c r="E272" s="223" t="s">
        <v>21</v>
      </c>
      <c r="F272" s="224" t="s">
        <v>1608</v>
      </c>
      <c r="G272" s="221"/>
      <c r="H272" s="223" t="s">
        <v>21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187</v>
      </c>
      <c r="AU272" s="230" t="s">
        <v>85</v>
      </c>
      <c r="AV272" s="12" t="s">
        <v>83</v>
      </c>
      <c r="AW272" s="12" t="s">
        <v>39</v>
      </c>
      <c r="AX272" s="12" t="s">
        <v>76</v>
      </c>
      <c r="AY272" s="230" t="s">
        <v>160</v>
      </c>
    </row>
    <row r="273" spans="2:51" s="13" customFormat="1" ht="13.5">
      <c r="B273" s="231"/>
      <c r="C273" s="232"/>
      <c r="D273" s="222" t="s">
        <v>187</v>
      </c>
      <c r="E273" s="233" t="s">
        <v>21</v>
      </c>
      <c r="F273" s="234" t="s">
        <v>1609</v>
      </c>
      <c r="G273" s="232"/>
      <c r="H273" s="235">
        <v>22.088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187</v>
      </c>
      <c r="AU273" s="241" t="s">
        <v>85</v>
      </c>
      <c r="AV273" s="13" t="s">
        <v>85</v>
      </c>
      <c r="AW273" s="13" t="s">
        <v>39</v>
      </c>
      <c r="AX273" s="13" t="s">
        <v>76</v>
      </c>
      <c r="AY273" s="241" t="s">
        <v>160</v>
      </c>
    </row>
    <row r="274" spans="2:51" s="15" customFormat="1" ht="13.5">
      <c r="B274" s="255"/>
      <c r="C274" s="256"/>
      <c r="D274" s="222" t="s">
        <v>187</v>
      </c>
      <c r="E274" s="257" t="s">
        <v>21</v>
      </c>
      <c r="F274" s="258" t="s">
        <v>287</v>
      </c>
      <c r="G274" s="256"/>
      <c r="H274" s="259">
        <v>22.088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AT274" s="265" t="s">
        <v>187</v>
      </c>
      <c r="AU274" s="265" t="s">
        <v>85</v>
      </c>
      <c r="AV274" s="15" t="s">
        <v>203</v>
      </c>
      <c r="AW274" s="15" t="s">
        <v>39</v>
      </c>
      <c r="AX274" s="15" t="s">
        <v>76</v>
      </c>
      <c r="AY274" s="265" t="s">
        <v>160</v>
      </c>
    </row>
    <row r="275" spans="2:51" s="14" customFormat="1" ht="13.5">
      <c r="B275" s="242"/>
      <c r="C275" s="243"/>
      <c r="D275" s="222" t="s">
        <v>187</v>
      </c>
      <c r="E275" s="244" t="s">
        <v>21</v>
      </c>
      <c r="F275" s="245" t="s">
        <v>195</v>
      </c>
      <c r="G275" s="243"/>
      <c r="H275" s="246">
        <v>72.267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187</v>
      </c>
      <c r="AU275" s="252" t="s">
        <v>85</v>
      </c>
      <c r="AV275" s="14" t="s">
        <v>168</v>
      </c>
      <c r="AW275" s="14" t="s">
        <v>39</v>
      </c>
      <c r="AX275" s="14" t="s">
        <v>83</v>
      </c>
      <c r="AY275" s="252" t="s">
        <v>160</v>
      </c>
    </row>
    <row r="276" spans="2:65" s="1" customFormat="1" ht="25.5" customHeight="1">
      <c r="B276" s="42"/>
      <c r="C276" s="204" t="s">
        <v>496</v>
      </c>
      <c r="D276" s="204" t="s">
        <v>163</v>
      </c>
      <c r="E276" s="205" t="s">
        <v>1080</v>
      </c>
      <c r="F276" s="206" t="s">
        <v>1081</v>
      </c>
      <c r="G276" s="207" t="s">
        <v>423</v>
      </c>
      <c r="H276" s="208">
        <v>411.842</v>
      </c>
      <c r="I276" s="209"/>
      <c r="J276" s="210">
        <f>ROUND(I276*H276,2)</f>
        <v>0</v>
      </c>
      <c r="K276" s="206" t="s">
        <v>185</v>
      </c>
      <c r="L276" s="62"/>
      <c r="M276" s="211" t="s">
        <v>21</v>
      </c>
      <c r="N276" s="217" t="s">
        <v>47</v>
      </c>
      <c r="O276" s="43"/>
      <c r="P276" s="218">
        <f>O276*H276</f>
        <v>0</v>
      </c>
      <c r="Q276" s="218">
        <v>0</v>
      </c>
      <c r="R276" s="218">
        <f>Q276*H276</f>
        <v>0</v>
      </c>
      <c r="S276" s="218">
        <v>0</v>
      </c>
      <c r="T276" s="219">
        <f>S276*H276</f>
        <v>0</v>
      </c>
      <c r="AR276" s="25" t="s">
        <v>168</v>
      </c>
      <c r="AT276" s="25" t="s">
        <v>163</v>
      </c>
      <c r="AU276" s="25" t="s">
        <v>85</v>
      </c>
      <c r="AY276" s="25" t="s">
        <v>160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25" t="s">
        <v>83</v>
      </c>
      <c r="BK276" s="216">
        <f>ROUND(I276*H276,2)</f>
        <v>0</v>
      </c>
      <c r="BL276" s="25" t="s">
        <v>168</v>
      </c>
      <c r="BM276" s="25" t="s">
        <v>1610</v>
      </c>
    </row>
    <row r="277" spans="2:51" s="12" customFormat="1" ht="27">
      <c r="B277" s="220"/>
      <c r="C277" s="221"/>
      <c r="D277" s="222" t="s">
        <v>187</v>
      </c>
      <c r="E277" s="223" t="s">
        <v>21</v>
      </c>
      <c r="F277" s="224" t="s">
        <v>1447</v>
      </c>
      <c r="G277" s="221"/>
      <c r="H277" s="223" t="s">
        <v>21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187</v>
      </c>
      <c r="AU277" s="230" t="s">
        <v>85</v>
      </c>
      <c r="AV277" s="12" t="s">
        <v>83</v>
      </c>
      <c r="AW277" s="12" t="s">
        <v>39</v>
      </c>
      <c r="AX277" s="12" t="s">
        <v>76</v>
      </c>
      <c r="AY277" s="230" t="s">
        <v>160</v>
      </c>
    </row>
    <row r="278" spans="2:51" s="13" customFormat="1" ht="13.5">
      <c r="B278" s="231"/>
      <c r="C278" s="232"/>
      <c r="D278" s="222" t="s">
        <v>187</v>
      </c>
      <c r="E278" s="233" t="s">
        <v>21</v>
      </c>
      <c r="F278" s="234" t="s">
        <v>1611</v>
      </c>
      <c r="G278" s="232"/>
      <c r="H278" s="235">
        <v>9.02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187</v>
      </c>
      <c r="AU278" s="241" t="s">
        <v>85</v>
      </c>
      <c r="AV278" s="13" t="s">
        <v>85</v>
      </c>
      <c r="AW278" s="13" t="s">
        <v>39</v>
      </c>
      <c r="AX278" s="13" t="s">
        <v>76</v>
      </c>
      <c r="AY278" s="241" t="s">
        <v>160</v>
      </c>
    </row>
    <row r="279" spans="2:51" s="13" customFormat="1" ht="13.5">
      <c r="B279" s="231"/>
      <c r="C279" s="232"/>
      <c r="D279" s="222" t="s">
        <v>187</v>
      </c>
      <c r="E279" s="233" t="s">
        <v>21</v>
      </c>
      <c r="F279" s="234" t="s">
        <v>1612</v>
      </c>
      <c r="G279" s="232"/>
      <c r="H279" s="235">
        <v>34.5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187</v>
      </c>
      <c r="AU279" s="241" t="s">
        <v>85</v>
      </c>
      <c r="AV279" s="13" t="s">
        <v>85</v>
      </c>
      <c r="AW279" s="13" t="s">
        <v>39</v>
      </c>
      <c r="AX279" s="13" t="s">
        <v>76</v>
      </c>
      <c r="AY279" s="241" t="s">
        <v>160</v>
      </c>
    </row>
    <row r="280" spans="2:51" s="15" customFormat="1" ht="13.5">
      <c r="B280" s="255"/>
      <c r="C280" s="256"/>
      <c r="D280" s="222" t="s">
        <v>187</v>
      </c>
      <c r="E280" s="257" t="s">
        <v>21</v>
      </c>
      <c r="F280" s="258" t="s">
        <v>287</v>
      </c>
      <c r="G280" s="256"/>
      <c r="H280" s="259">
        <v>43.52</v>
      </c>
      <c r="I280" s="260"/>
      <c r="J280" s="256"/>
      <c r="K280" s="256"/>
      <c r="L280" s="261"/>
      <c r="M280" s="262"/>
      <c r="N280" s="263"/>
      <c r="O280" s="263"/>
      <c r="P280" s="263"/>
      <c r="Q280" s="263"/>
      <c r="R280" s="263"/>
      <c r="S280" s="263"/>
      <c r="T280" s="264"/>
      <c r="AT280" s="265" t="s">
        <v>187</v>
      </c>
      <c r="AU280" s="265" t="s">
        <v>85</v>
      </c>
      <c r="AV280" s="15" t="s">
        <v>203</v>
      </c>
      <c r="AW280" s="15" t="s">
        <v>39</v>
      </c>
      <c r="AX280" s="15" t="s">
        <v>76</v>
      </c>
      <c r="AY280" s="265" t="s">
        <v>160</v>
      </c>
    </row>
    <row r="281" spans="2:51" s="12" customFormat="1" ht="13.5">
      <c r="B281" s="220"/>
      <c r="C281" s="221"/>
      <c r="D281" s="222" t="s">
        <v>187</v>
      </c>
      <c r="E281" s="223" t="s">
        <v>21</v>
      </c>
      <c r="F281" s="224" t="s">
        <v>1450</v>
      </c>
      <c r="G281" s="221"/>
      <c r="H281" s="223" t="s">
        <v>21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187</v>
      </c>
      <c r="AU281" s="230" t="s">
        <v>85</v>
      </c>
      <c r="AV281" s="12" t="s">
        <v>83</v>
      </c>
      <c r="AW281" s="12" t="s">
        <v>39</v>
      </c>
      <c r="AX281" s="12" t="s">
        <v>76</v>
      </c>
      <c r="AY281" s="230" t="s">
        <v>160</v>
      </c>
    </row>
    <row r="282" spans="2:51" s="13" customFormat="1" ht="13.5">
      <c r="B282" s="231"/>
      <c r="C282" s="232"/>
      <c r="D282" s="222" t="s">
        <v>187</v>
      </c>
      <c r="E282" s="233" t="s">
        <v>21</v>
      </c>
      <c r="F282" s="234" t="s">
        <v>1613</v>
      </c>
      <c r="G282" s="232"/>
      <c r="H282" s="235">
        <v>17.616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187</v>
      </c>
      <c r="AU282" s="241" t="s">
        <v>85</v>
      </c>
      <c r="AV282" s="13" t="s">
        <v>85</v>
      </c>
      <c r="AW282" s="13" t="s">
        <v>39</v>
      </c>
      <c r="AX282" s="13" t="s">
        <v>76</v>
      </c>
      <c r="AY282" s="241" t="s">
        <v>160</v>
      </c>
    </row>
    <row r="283" spans="2:51" s="15" customFormat="1" ht="13.5">
      <c r="B283" s="255"/>
      <c r="C283" s="256"/>
      <c r="D283" s="222" t="s">
        <v>187</v>
      </c>
      <c r="E283" s="257" t="s">
        <v>21</v>
      </c>
      <c r="F283" s="258" t="s">
        <v>287</v>
      </c>
      <c r="G283" s="256"/>
      <c r="H283" s="259">
        <v>17.616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AT283" s="265" t="s">
        <v>187</v>
      </c>
      <c r="AU283" s="265" t="s">
        <v>85</v>
      </c>
      <c r="AV283" s="15" t="s">
        <v>203</v>
      </c>
      <c r="AW283" s="15" t="s">
        <v>39</v>
      </c>
      <c r="AX283" s="15" t="s">
        <v>76</v>
      </c>
      <c r="AY283" s="265" t="s">
        <v>160</v>
      </c>
    </row>
    <row r="284" spans="2:51" s="12" customFormat="1" ht="13.5">
      <c r="B284" s="220"/>
      <c r="C284" s="221"/>
      <c r="D284" s="222" t="s">
        <v>187</v>
      </c>
      <c r="E284" s="223" t="s">
        <v>21</v>
      </c>
      <c r="F284" s="224" t="s">
        <v>1614</v>
      </c>
      <c r="G284" s="221"/>
      <c r="H284" s="223" t="s">
        <v>21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187</v>
      </c>
      <c r="AU284" s="230" t="s">
        <v>85</v>
      </c>
      <c r="AV284" s="12" t="s">
        <v>83</v>
      </c>
      <c r="AW284" s="12" t="s">
        <v>39</v>
      </c>
      <c r="AX284" s="12" t="s">
        <v>76</v>
      </c>
      <c r="AY284" s="230" t="s">
        <v>160</v>
      </c>
    </row>
    <row r="285" spans="2:51" s="13" customFormat="1" ht="13.5">
      <c r="B285" s="231"/>
      <c r="C285" s="232"/>
      <c r="D285" s="222" t="s">
        <v>187</v>
      </c>
      <c r="E285" s="233" t="s">
        <v>21</v>
      </c>
      <c r="F285" s="234" t="s">
        <v>1615</v>
      </c>
      <c r="G285" s="232"/>
      <c r="H285" s="235">
        <v>218.178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187</v>
      </c>
      <c r="AU285" s="241" t="s">
        <v>85</v>
      </c>
      <c r="AV285" s="13" t="s">
        <v>85</v>
      </c>
      <c r="AW285" s="13" t="s">
        <v>39</v>
      </c>
      <c r="AX285" s="13" t="s">
        <v>76</v>
      </c>
      <c r="AY285" s="241" t="s">
        <v>160</v>
      </c>
    </row>
    <row r="286" spans="2:51" s="15" customFormat="1" ht="13.5">
      <c r="B286" s="255"/>
      <c r="C286" s="256"/>
      <c r="D286" s="222" t="s">
        <v>187</v>
      </c>
      <c r="E286" s="257" t="s">
        <v>21</v>
      </c>
      <c r="F286" s="258" t="s">
        <v>287</v>
      </c>
      <c r="G286" s="256"/>
      <c r="H286" s="259">
        <v>218.178</v>
      </c>
      <c r="I286" s="260"/>
      <c r="J286" s="256"/>
      <c r="K286" s="256"/>
      <c r="L286" s="261"/>
      <c r="M286" s="262"/>
      <c r="N286" s="263"/>
      <c r="O286" s="263"/>
      <c r="P286" s="263"/>
      <c r="Q286" s="263"/>
      <c r="R286" s="263"/>
      <c r="S286" s="263"/>
      <c r="T286" s="264"/>
      <c r="AT286" s="265" t="s">
        <v>187</v>
      </c>
      <c r="AU286" s="265" t="s">
        <v>85</v>
      </c>
      <c r="AV286" s="15" t="s">
        <v>203</v>
      </c>
      <c r="AW286" s="15" t="s">
        <v>39</v>
      </c>
      <c r="AX286" s="15" t="s">
        <v>76</v>
      </c>
      <c r="AY286" s="265" t="s">
        <v>160</v>
      </c>
    </row>
    <row r="287" spans="2:51" s="12" customFormat="1" ht="13.5">
      <c r="B287" s="220"/>
      <c r="C287" s="221"/>
      <c r="D287" s="222" t="s">
        <v>187</v>
      </c>
      <c r="E287" s="223" t="s">
        <v>21</v>
      </c>
      <c r="F287" s="224" t="s">
        <v>1616</v>
      </c>
      <c r="G287" s="221"/>
      <c r="H287" s="223" t="s">
        <v>21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187</v>
      </c>
      <c r="AU287" s="230" t="s">
        <v>85</v>
      </c>
      <c r="AV287" s="12" t="s">
        <v>83</v>
      </c>
      <c r="AW287" s="12" t="s">
        <v>39</v>
      </c>
      <c r="AX287" s="12" t="s">
        <v>76</v>
      </c>
      <c r="AY287" s="230" t="s">
        <v>160</v>
      </c>
    </row>
    <row r="288" spans="2:51" s="13" customFormat="1" ht="13.5">
      <c r="B288" s="231"/>
      <c r="C288" s="232"/>
      <c r="D288" s="222" t="s">
        <v>187</v>
      </c>
      <c r="E288" s="233" t="s">
        <v>21</v>
      </c>
      <c r="F288" s="234" t="s">
        <v>1617</v>
      </c>
      <c r="G288" s="232"/>
      <c r="H288" s="235">
        <v>132.528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187</v>
      </c>
      <c r="AU288" s="241" t="s">
        <v>85</v>
      </c>
      <c r="AV288" s="13" t="s">
        <v>85</v>
      </c>
      <c r="AW288" s="13" t="s">
        <v>39</v>
      </c>
      <c r="AX288" s="13" t="s">
        <v>76</v>
      </c>
      <c r="AY288" s="241" t="s">
        <v>160</v>
      </c>
    </row>
    <row r="289" spans="2:51" s="15" customFormat="1" ht="13.5">
      <c r="B289" s="255"/>
      <c r="C289" s="256"/>
      <c r="D289" s="222" t="s">
        <v>187</v>
      </c>
      <c r="E289" s="257" t="s">
        <v>21</v>
      </c>
      <c r="F289" s="258" t="s">
        <v>287</v>
      </c>
      <c r="G289" s="256"/>
      <c r="H289" s="259">
        <v>132.528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AT289" s="265" t="s">
        <v>187</v>
      </c>
      <c r="AU289" s="265" t="s">
        <v>85</v>
      </c>
      <c r="AV289" s="15" t="s">
        <v>203</v>
      </c>
      <c r="AW289" s="15" t="s">
        <v>39</v>
      </c>
      <c r="AX289" s="15" t="s">
        <v>76</v>
      </c>
      <c r="AY289" s="265" t="s">
        <v>160</v>
      </c>
    </row>
    <row r="290" spans="2:51" s="14" customFormat="1" ht="13.5">
      <c r="B290" s="242"/>
      <c r="C290" s="243"/>
      <c r="D290" s="222" t="s">
        <v>187</v>
      </c>
      <c r="E290" s="244" t="s">
        <v>21</v>
      </c>
      <c r="F290" s="245" t="s">
        <v>195</v>
      </c>
      <c r="G290" s="243"/>
      <c r="H290" s="246">
        <v>411.842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187</v>
      </c>
      <c r="AU290" s="252" t="s">
        <v>85</v>
      </c>
      <c r="AV290" s="14" t="s">
        <v>168</v>
      </c>
      <c r="AW290" s="14" t="s">
        <v>39</v>
      </c>
      <c r="AX290" s="14" t="s">
        <v>83</v>
      </c>
      <c r="AY290" s="252" t="s">
        <v>160</v>
      </c>
    </row>
    <row r="291" spans="2:65" s="1" customFormat="1" ht="25.5" customHeight="1">
      <c r="B291" s="42"/>
      <c r="C291" s="204" t="s">
        <v>500</v>
      </c>
      <c r="D291" s="204" t="s">
        <v>163</v>
      </c>
      <c r="E291" s="205" t="s">
        <v>1086</v>
      </c>
      <c r="F291" s="206" t="s">
        <v>1087</v>
      </c>
      <c r="G291" s="207" t="s">
        <v>423</v>
      </c>
      <c r="H291" s="208">
        <v>48.473</v>
      </c>
      <c r="I291" s="209"/>
      <c r="J291" s="210">
        <f>ROUND(I291*H291,2)</f>
        <v>0</v>
      </c>
      <c r="K291" s="206" t="s">
        <v>185</v>
      </c>
      <c r="L291" s="62"/>
      <c r="M291" s="211" t="s">
        <v>21</v>
      </c>
      <c r="N291" s="217" t="s">
        <v>47</v>
      </c>
      <c r="O291" s="43"/>
      <c r="P291" s="218">
        <f>O291*H291</f>
        <v>0</v>
      </c>
      <c r="Q291" s="218">
        <v>0</v>
      </c>
      <c r="R291" s="218">
        <f>Q291*H291</f>
        <v>0</v>
      </c>
      <c r="S291" s="218">
        <v>0</v>
      </c>
      <c r="T291" s="219">
        <f>S291*H291</f>
        <v>0</v>
      </c>
      <c r="AR291" s="25" t="s">
        <v>168</v>
      </c>
      <c r="AT291" s="25" t="s">
        <v>163</v>
      </c>
      <c r="AU291" s="25" t="s">
        <v>85</v>
      </c>
      <c r="AY291" s="25" t="s">
        <v>160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25" t="s">
        <v>83</v>
      </c>
      <c r="BK291" s="216">
        <f>ROUND(I291*H291,2)</f>
        <v>0</v>
      </c>
      <c r="BL291" s="25" t="s">
        <v>168</v>
      </c>
      <c r="BM291" s="25" t="s">
        <v>1618</v>
      </c>
    </row>
    <row r="292" spans="2:51" s="12" customFormat="1" ht="13.5">
      <c r="B292" s="220"/>
      <c r="C292" s="221"/>
      <c r="D292" s="222" t="s">
        <v>187</v>
      </c>
      <c r="E292" s="223" t="s">
        <v>21</v>
      </c>
      <c r="F292" s="224" t="s">
        <v>1619</v>
      </c>
      <c r="G292" s="221"/>
      <c r="H292" s="223" t="s">
        <v>21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187</v>
      </c>
      <c r="AU292" s="230" t="s">
        <v>85</v>
      </c>
      <c r="AV292" s="12" t="s">
        <v>83</v>
      </c>
      <c r="AW292" s="12" t="s">
        <v>39</v>
      </c>
      <c r="AX292" s="12" t="s">
        <v>76</v>
      </c>
      <c r="AY292" s="230" t="s">
        <v>160</v>
      </c>
    </row>
    <row r="293" spans="2:51" s="13" customFormat="1" ht="13.5">
      <c r="B293" s="231"/>
      <c r="C293" s="232"/>
      <c r="D293" s="222" t="s">
        <v>187</v>
      </c>
      <c r="E293" s="233" t="s">
        <v>21</v>
      </c>
      <c r="F293" s="234" t="s">
        <v>1620</v>
      </c>
      <c r="G293" s="232"/>
      <c r="H293" s="235">
        <v>39.299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187</v>
      </c>
      <c r="AU293" s="241" t="s">
        <v>85</v>
      </c>
      <c r="AV293" s="13" t="s">
        <v>85</v>
      </c>
      <c r="AW293" s="13" t="s">
        <v>39</v>
      </c>
      <c r="AX293" s="13" t="s">
        <v>76</v>
      </c>
      <c r="AY293" s="241" t="s">
        <v>160</v>
      </c>
    </row>
    <row r="294" spans="2:51" s="12" customFormat="1" ht="13.5">
      <c r="B294" s="220"/>
      <c r="C294" s="221"/>
      <c r="D294" s="222" t="s">
        <v>187</v>
      </c>
      <c r="E294" s="223" t="s">
        <v>21</v>
      </c>
      <c r="F294" s="224" t="s">
        <v>1621</v>
      </c>
      <c r="G294" s="221"/>
      <c r="H294" s="223" t="s">
        <v>21</v>
      </c>
      <c r="I294" s="225"/>
      <c r="J294" s="221"/>
      <c r="K294" s="221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187</v>
      </c>
      <c r="AU294" s="230" t="s">
        <v>85</v>
      </c>
      <c r="AV294" s="12" t="s">
        <v>83</v>
      </c>
      <c r="AW294" s="12" t="s">
        <v>39</v>
      </c>
      <c r="AX294" s="12" t="s">
        <v>76</v>
      </c>
      <c r="AY294" s="230" t="s">
        <v>160</v>
      </c>
    </row>
    <row r="295" spans="2:51" s="13" customFormat="1" ht="13.5">
      <c r="B295" s="231"/>
      <c r="C295" s="232"/>
      <c r="D295" s="222" t="s">
        <v>187</v>
      </c>
      <c r="E295" s="233" t="s">
        <v>21</v>
      </c>
      <c r="F295" s="234" t="s">
        <v>1622</v>
      </c>
      <c r="G295" s="232"/>
      <c r="H295" s="235">
        <v>9.174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187</v>
      </c>
      <c r="AU295" s="241" t="s">
        <v>85</v>
      </c>
      <c r="AV295" s="13" t="s">
        <v>85</v>
      </c>
      <c r="AW295" s="13" t="s">
        <v>39</v>
      </c>
      <c r="AX295" s="13" t="s">
        <v>76</v>
      </c>
      <c r="AY295" s="241" t="s">
        <v>160</v>
      </c>
    </row>
    <row r="296" spans="2:51" s="14" customFormat="1" ht="13.5">
      <c r="B296" s="242"/>
      <c r="C296" s="243"/>
      <c r="D296" s="222" t="s">
        <v>187</v>
      </c>
      <c r="E296" s="244" t="s">
        <v>21</v>
      </c>
      <c r="F296" s="245" t="s">
        <v>195</v>
      </c>
      <c r="G296" s="243"/>
      <c r="H296" s="246">
        <v>48.473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187</v>
      </c>
      <c r="AU296" s="252" t="s">
        <v>85</v>
      </c>
      <c r="AV296" s="14" t="s">
        <v>168</v>
      </c>
      <c r="AW296" s="14" t="s">
        <v>39</v>
      </c>
      <c r="AX296" s="14" t="s">
        <v>83</v>
      </c>
      <c r="AY296" s="252" t="s">
        <v>160</v>
      </c>
    </row>
    <row r="297" spans="2:65" s="1" customFormat="1" ht="25.5" customHeight="1">
      <c r="B297" s="42"/>
      <c r="C297" s="204" t="s">
        <v>507</v>
      </c>
      <c r="D297" s="204" t="s">
        <v>163</v>
      </c>
      <c r="E297" s="205" t="s">
        <v>1623</v>
      </c>
      <c r="F297" s="206" t="s">
        <v>1624</v>
      </c>
      <c r="G297" s="207" t="s">
        <v>423</v>
      </c>
      <c r="H297" s="208">
        <v>12.914</v>
      </c>
      <c r="I297" s="209"/>
      <c r="J297" s="210">
        <f>ROUND(I297*H297,2)</f>
        <v>0</v>
      </c>
      <c r="K297" s="206" t="s">
        <v>185</v>
      </c>
      <c r="L297" s="62"/>
      <c r="M297" s="211" t="s">
        <v>21</v>
      </c>
      <c r="N297" s="217" t="s">
        <v>47</v>
      </c>
      <c r="O297" s="43"/>
      <c r="P297" s="218">
        <f>O297*H297</f>
        <v>0</v>
      </c>
      <c r="Q297" s="218">
        <v>0</v>
      </c>
      <c r="R297" s="218">
        <f>Q297*H297</f>
        <v>0</v>
      </c>
      <c r="S297" s="218">
        <v>0</v>
      </c>
      <c r="T297" s="219">
        <f>S297*H297</f>
        <v>0</v>
      </c>
      <c r="AR297" s="25" t="s">
        <v>168</v>
      </c>
      <c r="AT297" s="25" t="s">
        <v>163</v>
      </c>
      <c r="AU297" s="25" t="s">
        <v>85</v>
      </c>
      <c r="AY297" s="25" t="s">
        <v>160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25" t="s">
        <v>83</v>
      </c>
      <c r="BK297" s="216">
        <f>ROUND(I297*H297,2)</f>
        <v>0</v>
      </c>
      <c r="BL297" s="25" t="s">
        <v>168</v>
      </c>
      <c r="BM297" s="25" t="s">
        <v>1625</v>
      </c>
    </row>
    <row r="298" spans="2:51" s="12" customFormat="1" ht="13.5">
      <c r="B298" s="220"/>
      <c r="C298" s="221"/>
      <c r="D298" s="222" t="s">
        <v>187</v>
      </c>
      <c r="E298" s="223" t="s">
        <v>21</v>
      </c>
      <c r="F298" s="224" t="s">
        <v>1626</v>
      </c>
      <c r="G298" s="221"/>
      <c r="H298" s="223" t="s">
        <v>21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187</v>
      </c>
      <c r="AU298" s="230" t="s">
        <v>85</v>
      </c>
      <c r="AV298" s="12" t="s">
        <v>83</v>
      </c>
      <c r="AW298" s="12" t="s">
        <v>39</v>
      </c>
      <c r="AX298" s="12" t="s">
        <v>76</v>
      </c>
      <c r="AY298" s="230" t="s">
        <v>160</v>
      </c>
    </row>
    <row r="299" spans="2:51" s="13" customFormat="1" ht="13.5">
      <c r="B299" s="231"/>
      <c r="C299" s="232"/>
      <c r="D299" s="222" t="s">
        <v>187</v>
      </c>
      <c r="E299" s="233" t="s">
        <v>21</v>
      </c>
      <c r="F299" s="234" t="s">
        <v>1627</v>
      </c>
      <c r="G299" s="232"/>
      <c r="H299" s="235">
        <v>12.914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187</v>
      </c>
      <c r="AU299" s="241" t="s">
        <v>85</v>
      </c>
      <c r="AV299" s="13" t="s">
        <v>85</v>
      </c>
      <c r="AW299" s="13" t="s">
        <v>39</v>
      </c>
      <c r="AX299" s="13" t="s">
        <v>76</v>
      </c>
      <c r="AY299" s="241" t="s">
        <v>160</v>
      </c>
    </row>
    <row r="300" spans="2:51" s="14" customFormat="1" ht="13.5">
      <c r="B300" s="242"/>
      <c r="C300" s="243"/>
      <c r="D300" s="222" t="s">
        <v>187</v>
      </c>
      <c r="E300" s="244" t="s">
        <v>21</v>
      </c>
      <c r="F300" s="245" t="s">
        <v>195</v>
      </c>
      <c r="G300" s="243"/>
      <c r="H300" s="246">
        <v>12.914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187</v>
      </c>
      <c r="AU300" s="252" t="s">
        <v>85</v>
      </c>
      <c r="AV300" s="14" t="s">
        <v>168</v>
      </c>
      <c r="AW300" s="14" t="s">
        <v>39</v>
      </c>
      <c r="AX300" s="14" t="s">
        <v>83</v>
      </c>
      <c r="AY300" s="252" t="s">
        <v>160</v>
      </c>
    </row>
    <row r="301" spans="2:63" s="11" customFormat="1" ht="29.85" customHeight="1">
      <c r="B301" s="188"/>
      <c r="C301" s="189"/>
      <c r="D301" s="190" t="s">
        <v>75</v>
      </c>
      <c r="E301" s="202" t="s">
        <v>1111</v>
      </c>
      <c r="F301" s="202" t="s">
        <v>1112</v>
      </c>
      <c r="G301" s="189"/>
      <c r="H301" s="189"/>
      <c r="I301" s="192"/>
      <c r="J301" s="203">
        <f>BK301</f>
        <v>0</v>
      </c>
      <c r="K301" s="189"/>
      <c r="L301" s="194"/>
      <c r="M301" s="195"/>
      <c r="N301" s="196"/>
      <c r="O301" s="196"/>
      <c r="P301" s="197">
        <f>P302</f>
        <v>0</v>
      </c>
      <c r="Q301" s="196"/>
      <c r="R301" s="197">
        <f>R302</f>
        <v>0</v>
      </c>
      <c r="S301" s="196"/>
      <c r="T301" s="198">
        <f>T302</f>
        <v>0</v>
      </c>
      <c r="AR301" s="199" t="s">
        <v>83</v>
      </c>
      <c r="AT301" s="200" t="s">
        <v>75</v>
      </c>
      <c r="AU301" s="200" t="s">
        <v>83</v>
      </c>
      <c r="AY301" s="199" t="s">
        <v>160</v>
      </c>
      <c r="BK301" s="201">
        <f>BK302</f>
        <v>0</v>
      </c>
    </row>
    <row r="302" spans="2:65" s="1" customFormat="1" ht="25.5" customHeight="1">
      <c r="B302" s="42"/>
      <c r="C302" s="204" t="s">
        <v>512</v>
      </c>
      <c r="D302" s="204" t="s">
        <v>163</v>
      </c>
      <c r="E302" s="205" t="s">
        <v>1461</v>
      </c>
      <c r="F302" s="206" t="s">
        <v>1462</v>
      </c>
      <c r="G302" s="207" t="s">
        <v>423</v>
      </c>
      <c r="H302" s="208">
        <v>198.706</v>
      </c>
      <c r="I302" s="209"/>
      <c r="J302" s="210">
        <f>ROUND(I302*H302,2)</f>
        <v>0</v>
      </c>
      <c r="K302" s="206" t="s">
        <v>185</v>
      </c>
      <c r="L302" s="62"/>
      <c r="M302" s="211" t="s">
        <v>21</v>
      </c>
      <c r="N302" s="212" t="s">
        <v>47</v>
      </c>
      <c r="O302" s="213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AR302" s="25" t="s">
        <v>168</v>
      </c>
      <c r="AT302" s="25" t="s">
        <v>163</v>
      </c>
      <c r="AU302" s="25" t="s">
        <v>85</v>
      </c>
      <c r="AY302" s="25" t="s">
        <v>160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25" t="s">
        <v>83</v>
      </c>
      <c r="BK302" s="216">
        <f>ROUND(I302*H302,2)</f>
        <v>0</v>
      </c>
      <c r="BL302" s="25" t="s">
        <v>168</v>
      </c>
      <c r="BM302" s="25" t="s">
        <v>1628</v>
      </c>
    </row>
    <row r="303" spans="2:12" s="1" customFormat="1" ht="6.95" customHeight="1">
      <c r="B303" s="57"/>
      <c r="C303" s="58"/>
      <c r="D303" s="58"/>
      <c r="E303" s="58"/>
      <c r="F303" s="58"/>
      <c r="G303" s="58"/>
      <c r="H303" s="58"/>
      <c r="I303" s="149"/>
      <c r="J303" s="58"/>
      <c r="K303" s="58"/>
      <c r="L303" s="62"/>
    </row>
  </sheetData>
  <sheetProtection algorithmName="SHA-512" hashValue="eNgwt2xsEGFue6Jm2i2tfmym0aadIFhKmU2LRwP4rjwl87ue2VHHP9Oed2AA4U4wAM9n6BEwvCkLHpyHqvXkWQ==" saltValue="EjT0cj7VlsHoWUiTtKpmniSbQPjAq4U9VEDMEmyVYiXYFch3jj3PG8jca7Zh87Zg4d3VrcDqcZTo4YhFEPu/Ng==" spinCount="100000" sheet="1" objects="1" scenarios="1" formatColumns="0" formatRows="0" autoFilter="0"/>
  <autoFilter ref="C88:K302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122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1219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1629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ROUND(SUM(BE84:BE87),2)</f>
        <v>0</v>
      </c>
      <c r="G32" s="43"/>
      <c r="H32" s="43"/>
      <c r="I32" s="141">
        <v>0.21</v>
      </c>
      <c r="J32" s="140">
        <f>ROUND(ROUND((SUM(BE84:BE87)),2)*I32,2)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ROUND(SUM(BF84:BF87),2)</f>
        <v>0</v>
      </c>
      <c r="G33" s="43"/>
      <c r="H33" s="43"/>
      <c r="I33" s="141">
        <v>0.15</v>
      </c>
      <c r="J33" s="140">
        <f>ROUND(ROUND((SUM(BF84:BF87)),2)*I33,2)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ROUND(SUM(BG84:BG87),2)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ROUND(SUM(BH84:BH87),2)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ROUND(SUM(BI84:BI87),2)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1219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193 - DIO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" customHeight="1">
      <c r="B62" s="166"/>
      <c r="C62" s="167"/>
      <c r="D62" s="168" t="s">
        <v>143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5" customHeight="1">
      <c r="B69" s="42"/>
      <c r="C69" s="63" t="s">
        <v>144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4" t="str">
        <f>E7</f>
        <v>Nemocnice Šumperk - rekonstrukce páteřní kanalizace - revize 1</v>
      </c>
      <c r="F72" s="405"/>
      <c r="G72" s="405"/>
      <c r="H72" s="405"/>
      <c r="I72" s="173"/>
      <c r="J72" s="64"/>
      <c r="K72" s="64"/>
      <c r="L72" s="62"/>
    </row>
    <row r="73" spans="2:12" ht="13.5">
      <c r="B73" s="29"/>
      <c r="C73" s="66" t="s">
        <v>133</v>
      </c>
      <c r="D73" s="174"/>
      <c r="E73" s="174"/>
      <c r="F73" s="174"/>
      <c r="G73" s="174"/>
      <c r="H73" s="174"/>
      <c r="J73" s="174"/>
      <c r="K73" s="174"/>
      <c r="L73" s="175"/>
    </row>
    <row r="74" spans="2:12" s="1" customFormat="1" ht="16.5" customHeight="1">
      <c r="B74" s="42"/>
      <c r="C74" s="64"/>
      <c r="D74" s="64"/>
      <c r="E74" s="404" t="s">
        <v>1219</v>
      </c>
      <c r="F74" s="406"/>
      <c r="G74" s="406"/>
      <c r="H74" s="406"/>
      <c r="I74" s="173"/>
      <c r="J74" s="64"/>
      <c r="K74" s="64"/>
      <c r="L74" s="62"/>
    </row>
    <row r="75" spans="2:12" s="1" customFormat="1" ht="14.45" customHeight="1">
      <c r="B75" s="42"/>
      <c r="C75" s="66" t="s">
        <v>135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75" t="str">
        <f>E11</f>
        <v>SO 193 - DIO</v>
      </c>
      <c r="F76" s="406"/>
      <c r="G76" s="406"/>
      <c r="H76" s="406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6" t="str">
        <f>F14</f>
        <v>Šumperk</v>
      </c>
      <c r="G78" s="64"/>
      <c r="H78" s="64"/>
      <c r="I78" s="177" t="s">
        <v>25</v>
      </c>
      <c r="J78" s="74" t="str">
        <f>IF(J14="","",J14)</f>
        <v>31. 5. 2018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5">
      <c r="B80" s="42"/>
      <c r="C80" s="66" t="s">
        <v>27</v>
      </c>
      <c r="D80" s="64"/>
      <c r="E80" s="64"/>
      <c r="F80" s="176" t="str">
        <f>E17</f>
        <v>Město Šumperk</v>
      </c>
      <c r="G80" s="64"/>
      <c r="H80" s="64"/>
      <c r="I80" s="177" t="s">
        <v>35</v>
      </c>
      <c r="J80" s="176" t="str">
        <f>E23</f>
        <v>Cekr CZ s.r.o.</v>
      </c>
      <c r="K80" s="64"/>
      <c r="L80" s="62"/>
    </row>
    <row r="81" spans="2:12" s="1" customFormat="1" ht="14.45" customHeight="1">
      <c r="B81" s="42"/>
      <c r="C81" s="66" t="s">
        <v>33</v>
      </c>
      <c r="D81" s="64"/>
      <c r="E81" s="64"/>
      <c r="F81" s="176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8"/>
      <c r="C83" s="179" t="s">
        <v>145</v>
      </c>
      <c r="D83" s="180" t="s">
        <v>61</v>
      </c>
      <c r="E83" s="180" t="s">
        <v>57</v>
      </c>
      <c r="F83" s="180" t="s">
        <v>146</v>
      </c>
      <c r="G83" s="180" t="s">
        <v>147</v>
      </c>
      <c r="H83" s="180" t="s">
        <v>148</v>
      </c>
      <c r="I83" s="181" t="s">
        <v>149</v>
      </c>
      <c r="J83" s="180" t="s">
        <v>139</v>
      </c>
      <c r="K83" s="182" t="s">
        <v>150</v>
      </c>
      <c r="L83" s="183"/>
      <c r="M83" s="82" t="s">
        <v>151</v>
      </c>
      <c r="N83" s="83" t="s">
        <v>46</v>
      </c>
      <c r="O83" s="83" t="s">
        <v>152</v>
      </c>
      <c r="P83" s="83" t="s">
        <v>153</v>
      </c>
      <c r="Q83" s="83" t="s">
        <v>154</v>
      </c>
      <c r="R83" s="83" t="s">
        <v>155</v>
      </c>
      <c r="S83" s="83" t="s">
        <v>156</v>
      </c>
      <c r="T83" s="84" t="s">
        <v>157</v>
      </c>
    </row>
    <row r="84" spans="2:63" s="1" customFormat="1" ht="29.25" customHeight="1">
      <c r="B84" s="42"/>
      <c r="C84" s="88" t="s">
        <v>140</v>
      </c>
      <c r="D84" s="64"/>
      <c r="E84" s="64"/>
      <c r="F84" s="64"/>
      <c r="G84" s="64"/>
      <c r="H84" s="64"/>
      <c r="I84" s="173"/>
      <c r="J84" s="184">
        <f>BK84</f>
        <v>0</v>
      </c>
      <c r="K84" s="64"/>
      <c r="L84" s="62"/>
      <c r="M84" s="85"/>
      <c r="N84" s="86"/>
      <c r="O84" s="86"/>
      <c r="P84" s="185">
        <f>P85</f>
        <v>0</v>
      </c>
      <c r="Q84" s="86"/>
      <c r="R84" s="185">
        <f>R85</f>
        <v>0</v>
      </c>
      <c r="S84" s="86"/>
      <c r="T84" s="186">
        <f>T85</f>
        <v>0</v>
      </c>
      <c r="AT84" s="25" t="s">
        <v>75</v>
      </c>
      <c r="AU84" s="25" t="s">
        <v>141</v>
      </c>
      <c r="BK84" s="187">
        <f>BK85</f>
        <v>0</v>
      </c>
    </row>
    <row r="85" spans="2:63" s="11" customFormat="1" ht="37.35" customHeight="1">
      <c r="B85" s="188"/>
      <c r="C85" s="189"/>
      <c r="D85" s="190" t="s">
        <v>75</v>
      </c>
      <c r="E85" s="191" t="s">
        <v>158</v>
      </c>
      <c r="F85" s="191" t="s">
        <v>159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AR85" s="199" t="s">
        <v>83</v>
      </c>
      <c r="AT85" s="200" t="s">
        <v>75</v>
      </c>
      <c r="AU85" s="200" t="s">
        <v>76</v>
      </c>
      <c r="AY85" s="199" t="s">
        <v>160</v>
      </c>
      <c r="BK85" s="201">
        <f>BK86</f>
        <v>0</v>
      </c>
    </row>
    <row r="86" spans="2:63" s="11" customFormat="1" ht="19.9" customHeight="1">
      <c r="B86" s="188"/>
      <c r="C86" s="189"/>
      <c r="D86" s="190" t="s">
        <v>75</v>
      </c>
      <c r="E86" s="202" t="s">
        <v>161</v>
      </c>
      <c r="F86" s="202" t="s">
        <v>162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AR86" s="199" t="s">
        <v>83</v>
      </c>
      <c r="AT86" s="200" t="s">
        <v>75</v>
      </c>
      <c r="AU86" s="200" t="s">
        <v>83</v>
      </c>
      <c r="AY86" s="199" t="s">
        <v>160</v>
      </c>
      <c r="BK86" s="201">
        <f>BK87</f>
        <v>0</v>
      </c>
    </row>
    <row r="87" spans="2:65" s="1" customFormat="1" ht="16.5" customHeight="1">
      <c r="B87" s="42"/>
      <c r="C87" s="204" t="s">
        <v>83</v>
      </c>
      <c r="D87" s="204" t="s">
        <v>163</v>
      </c>
      <c r="E87" s="205" t="s">
        <v>164</v>
      </c>
      <c r="F87" s="206" t="s">
        <v>1630</v>
      </c>
      <c r="G87" s="207" t="s">
        <v>166</v>
      </c>
      <c r="H87" s="208">
        <v>1</v>
      </c>
      <c r="I87" s="209"/>
      <c r="J87" s="210">
        <f>ROUND(I87*H87,2)</f>
        <v>0</v>
      </c>
      <c r="K87" s="206" t="s">
        <v>167</v>
      </c>
      <c r="L87" s="62"/>
      <c r="M87" s="211" t="s">
        <v>21</v>
      </c>
      <c r="N87" s="212" t="s">
        <v>47</v>
      </c>
      <c r="O87" s="21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25" t="s">
        <v>168</v>
      </c>
      <c r="AT87" s="25" t="s">
        <v>163</v>
      </c>
      <c r="AU87" s="25" t="s">
        <v>85</v>
      </c>
      <c r="AY87" s="25" t="s">
        <v>160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25" t="s">
        <v>83</v>
      </c>
      <c r="BK87" s="216">
        <f>ROUND(I87*H87,2)</f>
        <v>0</v>
      </c>
      <c r="BL87" s="25" t="s">
        <v>168</v>
      </c>
      <c r="BM87" s="25" t="s">
        <v>1631</v>
      </c>
    </row>
    <row r="88" spans="2:12" s="1" customFormat="1" ht="6.95" customHeight="1">
      <c r="B88" s="57"/>
      <c r="C88" s="58"/>
      <c r="D88" s="58"/>
      <c r="E88" s="58"/>
      <c r="F88" s="58"/>
      <c r="G88" s="58"/>
      <c r="H88" s="58"/>
      <c r="I88" s="149"/>
      <c r="J88" s="58"/>
      <c r="K88" s="58"/>
      <c r="L88" s="62"/>
    </row>
  </sheetData>
  <sheetProtection algorithmName="SHA-512" hashValue="BQ2SgS55yZEZKUNlVJGhvt+7SHScUzRAcWfDXEBNHCpyrGN+VYZSvANCTPR+o6ommUuYJzMMqaS85MyxkSO3dQ==" saltValue="QhVF8bI9LwJMOObVhT+bH88VQmkHBzvmvLqT/6tJK2Cs0tw1A4YWXozCXSnrH6wpG5tqNqVoL8wg5TTBafYYEw==" spinCount="100000" sheet="1" objects="1" scenarios="1" formatColumns="0" formatRows="0" autoFilter="0"/>
  <autoFilter ref="C83:K87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64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1219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1632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ROUND(J83,2)</f>
        <v>175000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ROUND(SUM(BE83:BE88),2)</f>
        <v>175000</v>
      </c>
      <c r="G32" s="43"/>
      <c r="H32" s="43"/>
      <c r="I32" s="141">
        <v>0.21</v>
      </c>
      <c r="J32" s="140">
        <f>ROUND(ROUND((SUM(BE83:BE88)),2)*I32,2)</f>
        <v>36750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ROUND(SUM(BF83:BF88),2)</f>
        <v>0</v>
      </c>
      <c r="G33" s="43"/>
      <c r="H33" s="43"/>
      <c r="I33" s="141">
        <v>0.15</v>
      </c>
      <c r="J33" s="140">
        <f>ROUND(ROUND((SUM(BF83:BF88)),2)*I33,2)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ROUND(SUM(BG83:BG88),2)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ROUND(SUM(BH83:BH88),2)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ROUND(SUM(BI83:BI88),2)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211750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1219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9003 - Rozpočtová rezerva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J83</f>
        <v>175000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1118</v>
      </c>
      <c r="E61" s="162"/>
      <c r="F61" s="162"/>
      <c r="G61" s="162"/>
      <c r="H61" s="162"/>
      <c r="I61" s="163"/>
      <c r="J61" s="164">
        <f>J84</f>
        <v>175000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144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6.5" customHeight="1">
      <c r="B71" s="42"/>
      <c r="C71" s="64"/>
      <c r="D71" s="64"/>
      <c r="E71" s="404" t="str">
        <f>E7</f>
        <v>Nemocnice Šumperk - rekonstrukce páteřní kanalizace - revize 1</v>
      </c>
      <c r="F71" s="405"/>
      <c r="G71" s="405"/>
      <c r="H71" s="405"/>
      <c r="I71" s="173"/>
      <c r="J71" s="64"/>
      <c r="K71" s="64"/>
      <c r="L71" s="62"/>
    </row>
    <row r="72" spans="2:12" ht="13.5">
      <c r="B72" s="29"/>
      <c r="C72" s="66" t="s">
        <v>133</v>
      </c>
      <c r="D72" s="174"/>
      <c r="E72" s="174"/>
      <c r="F72" s="174"/>
      <c r="G72" s="174"/>
      <c r="H72" s="174"/>
      <c r="J72" s="174"/>
      <c r="K72" s="174"/>
      <c r="L72" s="175"/>
    </row>
    <row r="73" spans="2:12" s="1" customFormat="1" ht="16.5" customHeight="1">
      <c r="B73" s="42"/>
      <c r="C73" s="64"/>
      <c r="D73" s="64"/>
      <c r="E73" s="404" t="s">
        <v>1219</v>
      </c>
      <c r="F73" s="406"/>
      <c r="G73" s="406"/>
      <c r="H73" s="406"/>
      <c r="I73" s="173"/>
      <c r="J73" s="64"/>
      <c r="K73" s="64"/>
      <c r="L73" s="62"/>
    </row>
    <row r="74" spans="2:12" s="1" customFormat="1" ht="14.45" customHeight="1">
      <c r="B74" s="42"/>
      <c r="C74" s="66" t="s">
        <v>135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7.25" customHeight="1">
      <c r="B75" s="42"/>
      <c r="C75" s="64"/>
      <c r="D75" s="64"/>
      <c r="E75" s="375" t="str">
        <f>E11</f>
        <v>SO 9003 - Rozpočtová rezerva</v>
      </c>
      <c r="F75" s="406"/>
      <c r="G75" s="406"/>
      <c r="H75" s="406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6" t="str">
        <f>F14</f>
        <v>Šumperk</v>
      </c>
      <c r="G77" s="64"/>
      <c r="H77" s="64"/>
      <c r="I77" s="177" t="s">
        <v>25</v>
      </c>
      <c r="J77" s="74" t="str">
        <f>IF(J14="","",J14)</f>
        <v>31. 5. 2018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6" t="str">
        <f>E17</f>
        <v>Město Šumperk</v>
      </c>
      <c r="G79" s="64"/>
      <c r="H79" s="64"/>
      <c r="I79" s="177" t="s">
        <v>35</v>
      </c>
      <c r="J79" s="176" t="str">
        <f>E23</f>
        <v>Cekr CZ s.r.o.</v>
      </c>
      <c r="K79" s="64"/>
      <c r="L79" s="62"/>
    </row>
    <row r="80" spans="2:12" s="1" customFormat="1" ht="14.45" customHeight="1">
      <c r="B80" s="42"/>
      <c r="C80" s="66" t="s">
        <v>33</v>
      </c>
      <c r="D80" s="64"/>
      <c r="E80" s="64"/>
      <c r="F80" s="176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8"/>
      <c r="C82" s="179" t="s">
        <v>145</v>
      </c>
      <c r="D82" s="180" t="s">
        <v>61</v>
      </c>
      <c r="E82" s="180" t="s">
        <v>57</v>
      </c>
      <c r="F82" s="180" t="s">
        <v>146</v>
      </c>
      <c r="G82" s="180" t="s">
        <v>147</v>
      </c>
      <c r="H82" s="180" t="s">
        <v>148</v>
      </c>
      <c r="I82" s="181" t="s">
        <v>149</v>
      </c>
      <c r="J82" s="180" t="s">
        <v>139</v>
      </c>
      <c r="K82" s="182" t="s">
        <v>150</v>
      </c>
      <c r="L82" s="183"/>
      <c r="M82" s="82" t="s">
        <v>151</v>
      </c>
      <c r="N82" s="83" t="s">
        <v>46</v>
      </c>
      <c r="O82" s="83" t="s">
        <v>152</v>
      </c>
      <c r="P82" s="83" t="s">
        <v>153</v>
      </c>
      <c r="Q82" s="83" t="s">
        <v>154</v>
      </c>
      <c r="R82" s="83" t="s">
        <v>155</v>
      </c>
      <c r="S82" s="83" t="s">
        <v>156</v>
      </c>
      <c r="T82" s="84" t="s">
        <v>157</v>
      </c>
    </row>
    <row r="83" spans="2:63" s="1" customFormat="1" ht="29.25" customHeight="1">
      <c r="B83" s="42"/>
      <c r="C83" s="88" t="s">
        <v>140</v>
      </c>
      <c r="D83" s="64"/>
      <c r="E83" s="64"/>
      <c r="F83" s="64"/>
      <c r="G83" s="64"/>
      <c r="H83" s="64"/>
      <c r="I83" s="173"/>
      <c r="J83" s="184">
        <f>BK83</f>
        <v>175000</v>
      </c>
      <c r="K83" s="64"/>
      <c r="L83" s="62"/>
      <c r="M83" s="85"/>
      <c r="N83" s="86"/>
      <c r="O83" s="86"/>
      <c r="P83" s="185">
        <f>P84</f>
        <v>0</v>
      </c>
      <c r="Q83" s="86"/>
      <c r="R83" s="185">
        <f>R84</f>
        <v>0</v>
      </c>
      <c r="S83" s="86"/>
      <c r="T83" s="186">
        <f>T84</f>
        <v>0</v>
      </c>
      <c r="AT83" s="25" t="s">
        <v>75</v>
      </c>
      <c r="AU83" s="25" t="s">
        <v>141</v>
      </c>
      <c r="BK83" s="187">
        <f>BK84</f>
        <v>175000</v>
      </c>
    </row>
    <row r="84" spans="2:63" s="11" customFormat="1" ht="37.35" customHeight="1">
      <c r="B84" s="188"/>
      <c r="C84" s="189"/>
      <c r="D84" s="190" t="s">
        <v>75</v>
      </c>
      <c r="E84" s="191" t="s">
        <v>1119</v>
      </c>
      <c r="F84" s="191" t="s">
        <v>1120</v>
      </c>
      <c r="G84" s="189"/>
      <c r="H84" s="189"/>
      <c r="I84" s="192"/>
      <c r="J84" s="193">
        <f>BK84</f>
        <v>175000</v>
      </c>
      <c r="K84" s="189"/>
      <c r="L84" s="194"/>
      <c r="M84" s="195"/>
      <c r="N84" s="196"/>
      <c r="O84" s="196"/>
      <c r="P84" s="197">
        <f>SUM(P85:P88)</f>
        <v>0</v>
      </c>
      <c r="Q84" s="196"/>
      <c r="R84" s="197">
        <f>SUM(R85:R88)</f>
        <v>0</v>
      </c>
      <c r="S84" s="196"/>
      <c r="T84" s="198">
        <f>SUM(T85:T88)</f>
        <v>0</v>
      </c>
      <c r="AR84" s="199" t="s">
        <v>168</v>
      </c>
      <c r="AT84" s="200" t="s">
        <v>75</v>
      </c>
      <c r="AU84" s="200" t="s">
        <v>76</v>
      </c>
      <c r="AY84" s="199" t="s">
        <v>160</v>
      </c>
      <c r="BK84" s="201">
        <f>SUM(BK85:BK88)</f>
        <v>175000</v>
      </c>
    </row>
    <row r="85" spans="2:65" s="1" customFormat="1" ht="16.5" customHeight="1">
      <c r="B85" s="42"/>
      <c r="C85" s="204" t="s">
        <v>83</v>
      </c>
      <c r="D85" s="204" t="s">
        <v>163</v>
      </c>
      <c r="E85" s="205" t="s">
        <v>1121</v>
      </c>
      <c r="F85" s="206" t="s">
        <v>1122</v>
      </c>
      <c r="G85" s="207" t="s">
        <v>166</v>
      </c>
      <c r="H85" s="208">
        <v>1</v>
      </c>
      <c r="I85" s="209">
        <v>175000</v>
      </c>
      <c r="J85" s="210">
        <f>ROUND(I85*H85,2)</f>
        <v>175000</v>
      </c>
      <c r="K85" s="206" t="s">
        <v>167</v>
      </c>
      <c r="L85" s="62"/>
      <c r="M85" s="211" t="s">
        <v>21</v>
      </c>
      <c r="N85" s="217" t="s">
        <v>47</v>
      </c>
      <c r="O85" s="43"/>
      <c r="P85" s="218">
        <f>O85*H85</f>
        <v>0</v>
      </c>
      <c r="Q85" s="218">
        <v>0</v>
      </c>
      <c r="R85" s="218">
        <f>Q85*H85</f>
        <v>0</v>
      </c>
      <c r="S85" s="218">
        <v>0</v>
      </c>
      <c r="T85" s="219">
        <f>S85*H85</f>
        <v>0</v>
      </c>
      <c r="AR85" s="25" t="s">
        <v>1123</v>
      </c>
      <c r="AT85" s="25" t="s">
        <v>163</v>
      </c>
      <c r="AU85" s="25" t="s">
        <v>83</v>
      </c>
      <c r="AY85" s="25" t="s">
        <v>160</v>
      </c>
      <c r="BE85" s="216">
        <f>IF(N85="základní",J85,0)</f>
        <v>175000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25" t="s">
        <v>83</v>
      </c>
      <c r="BK85" s="216">
        <f>ROUND(I85*H85,2)</f>
        <v>175000</v>
      </c>
      <c r="BL85" s="25" t="s">
        <v>1123</v>
      </c>
      <c r="BM85" s="25" t="s">
        <v>1633</v>
      </c>
    </row>
    <row r="86" spans="2:51" s="12" customFormat="1" ht="27">
      <c r="B86" s="220"/>
      <c r="C86" s="221"/>
      <c r="D86" s="222" t="s">
        <v>187</v>
      </c>
      <c r="E86" s="223" t="s">
        <v>21</v>
      </c>
      <c r="F86" s="224" t="s">
        <v>1125</v>
      </c>
      <c r="G86" s="221"/>
      <c r="H86" s="223" t="s">
        <v>21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187</v>
      </c>
      <c r="AU86" s="230" t="s">
        <v>83</v>
      </c>
      <c r="AV86" s="12" t="s">
        <v>83</v>
      </c>
      <c r="AW86" s="12" t="s">
        <v>39</v>
      </c>
      <c r="AX86" s="12" t="s">
        <v>76</v>
      </c>
      <c r="AY86" s="230" t="s">
        <v>160</v>
      </c>
    </row>
    <row r="87" spans="2:51" s="13" customFormat="1" ht="13.5">
      <c r="B87" s="231"/>
      <c r="C87" s="232"/>
      <c r="D87" s="222" t="s">
        <v>187</v>
      </c>
      <c r="E87" s="233" t="s">
        <v>21</v>
      </c>
      <c r="F87" s="234" t="s">
        <v>83</v>
      </c>
      <c r="G87" s="232"/>
      <c r="H87" s="235">
        <v>1</v>
      </c>
      <c r="I87" s="236"/>
      <c r="J87" s="232"/>
      <c r="K87" s="232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187</v>
      </c>
      <c r="AU87" s="241" t="s">
        <v>83</v>
      </c>
      <c r="AV87" s="13" t="s">
        <v>85</v>
      </c>
      <c r="AW87" s="13" t="s">
        <v>39</v>
      </c>
      <c r="AX87" s="13" t="s">
        <v>76</v>
      </c>
      <c r="AY87" s="241" t="s">
        <v>160</v>
      </c>
    </row>
    <row r="88" spans="2:51" s="14" customFormat="1" ht="13.5">
      <c r="B88" s="242"/>
      <c r="C88" s="243"/>
      <c r="D88" s="222" t="s">
        <v>187</v>
      </c>
      <c r="E88" s="244" t="s">
        <v>21</v>
      </c>
      <c r="F88" s="245" t="s">
        <v>195</v>
      </c>
      <c r="G88" s="243"/>
      <c r="H88" s="246">
        <v>1</v>
      </c>
      <c r="I88" s="247"/>
      <c r="J88" s="243"/>
      <c r="K88" s="243"/>
      <c r="L88" s="248"/>
      <c r="M88" s="276"/>
      <c r="N88" s="277"/>
      <c r="O88" s="277"/>
      <c r="P88" s="277"/>
      <c r="Q88" s="277"/>
      <c r="R88" s="277"/>
      <c r="S88" s="277"/>
      <c r="T88" s="278"/>
      <c r="AT88" s="252" t="s">
        <v>187</v>
      </c>
      <c r="AU88" s="252" t="s">
        <v>83</v>
      </c>
      <c r="AV88" s="14" t="s">
        <v>168</v>
      </c>
      <c r="AW88" s="14" t="s">
        <v>39</v>
      </c>
      <c r="AX88" s="14" t="s">
        <v>83</v>
      </c>
      <c r="AY88" s="252" t="s">
        <v>160</v>
      </c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49"/>
      <c r="J89" s="58"/>
      <c r="K89" s="58"/>
      <c r="L89" s="62"/>
    </row>
  </sheetData>
  <sheetProtection algorithmName="SHA-512" hashValue="3BASiTWn+1p8OhJBom0YBPkDgtcqOCCVu7Zut0ipI9DraMjsD3pg5TmqeNh6YIDFJB3q1SsSEGz6vTaAuLStuw==" saltValue="m0ezfNPM3Ktg0UYkZ6c1+GC3GX0lJFfmrI1DqaDJtH4R5Q/zNSTIs4nkeOht00hMyZBS61zWqm+TW2nn4VDaAg==" spinCount="100000" sheet="1" objects="1" scenarios="1" formatColumns="0" formatRows="0" autoFilter="0"/>
  <autoFilter ref="C82:K88"/>
  <mergeCells count="13">
    <mergeCell ref="E75:H75"/>
    <mergeCell ref="G1:H1"/>
    <mergeCell ref="L2:V2"/>
    <mergeCell ref="E49:H49"/>
    <mergeCell ref="E51:H51"/>
    <mergeCell ref="J55:J56"/>
    <mergeCell ref="E71:H71"/>
    <mergeCell ref="E73:H7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126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1219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1634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ROUND(SUM(BE87:BE138),2)</f>
        <v>0</v>
      </c>
      <c r="G32" s="43"/>
      <c r="H32" s="43"/>
      <c r="I32" s="141">
        <v>0.21</v>
      </c>
      <c r="J32" s="140">
        <f>ROUND(ROUND((SUM(BE87:BE138)),2)*I32,2)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ROUND(SUM(BF87:BF138),2)</f>
        <v>0</v>
      </c>
      <c r="G33" s="43"/>
      <c r="H33" s="43"/>
      <c r="I33" s="141">
        <v>0.15</v>
      </c>
      <c r="J33" s="140">
        <f>ROUND(ROUND((SUM(BF87:BF138)),2)*I33,2)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ROUND(SUM(BG87:BG138),2)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ROUND(SUM(BH87:BH138),2)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ROUND(SUM(BI87:BI138),2)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1219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VRN3 - Vedlejší rozpočtové náklady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1127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1128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1129</v>
      </c>
      <c r="E63" s="169"/>
      <c r="F63" s="169"/>
      <c r="G63" s="169"/>
      <c r="H63" s="169"/>
      <c r="I63" s="170"/>
      <c r="J63" s="171">
        <f>J112</f>
        <v>0</v>
      </c>
      <c r="K63" s="172"/>
    </row>
    <row r="64" spans="2:11" s="9" customFormat="1" ht="19.9" customHeight="1">
      <c r="B64" s="166"/>
      <c r="C64" s="167"/>
      <c r="D64" s="168" t="s">
        <v>1130</v>
      </c>
      <c r="E64" s="169"/>
      <c r="F64" s="169"/>
      <c r="G64" s="169"/>
      <c r="H64" s="169"/>
      <c r="I64" s="170"/>
      <c r="J64" s="171">
        <f>J117</f>
        <v>0</v>
      </c>
      <c r="K64" s="172"/>
    </row>
    <row r="65" spans="2:11" s="9" customFormat="1" ht="19.9" customHeight="1">
      <c r="B65" s="166"/>
      <c r="C65" s="167"/>
      <c r="D65" s="168" t="s">
        <v>1131</v>
      </c>
      <c r="E65" s="169"/>
      <c r="F65" s="169"/>
      <c r="G65" s="169"/>
      <c r="H65" s="169"/>
      <c r="I65" s="170"/>
      <c r="J65" s="171">
        <f>J132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144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4" t="str">
        <f>E7</f>
        <v>Nemocnice Šumperk - rekonstrukce páteřní kanalizace - revize 1</v>
      </c>
      <c r="F75" s="405"/>
      <c r="G75" s="405"/>
      <c r="H75" s="405"/>
      <c r="I75" s="173"/>
      <c r="J75" s="64"/>
      <c r="K75" s="64"/>
      <c r="L75" s="62"/>
    </row>
    <row r="76" spans="2:12" ht="13.5">
      <c r="B76" s="29"/>
      <c r="C76" s="66" t="s">
        <v>133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2"/>
      <c r="C77" s="64"/>
      <c r="D77" s="64"/>
      <c r="E77" s="404" t="s">
        <v>1219</v>
      </c>
      <c r="F77" s="406"/>
      <c r="G77" s="406"/>
      <c r="H77" s="406"/>
      <c r="I77" s="173"/>
      <c r="J77" s="64"/>
      <c r="K77" s="64"/>
      <c r="L77" s="62"/>
    </row>
    <row r="78" spans="2:12" s="1" customFormat="1" ht="14.45" customHeight="1">
      <c r="B78" s="42"/>
      <c r="C78" s="66" t="s">
        <v>135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75" t="str">
        <f>E11</f>
        <v>VRN3 - Vedlejší rozpočtové náklady</v>
      </c>
      <c r="F79" s="406"/>
      <c r="G79" s="406"/>
      <c r="H79" s="406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6" t="str">
        <f>F14</f>
        <v>Šumperk</v>
      </c>
      <c r="G81" s="64"/>
      <c r="H81" s="64"/>
      <c r="I81" s="177" t="s">
        <v>25</v>
      </c>
      <c r="J81" s="74" t="str">
        <f>IF(J14="","",J14)</f>
        <v>31. 5. 2018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6" t="str">
        <f>E17</f>
        <v>Město Šumperk</v>
      </c>
      <c r="G83" s="64"/>
      <c r="H83" s="64"/>
      <c r="I83" s="177" t="s">
        <v>35</v>
      </c>
      <c r="J83" s="176" t="str">
        <f>E23</f>
        <v>Cekr CZ s.r.o.</v>
      </c>
      <c r="K83" s="64"/>
      <c r="L83" s="62"/>
    </row>
    <row r="84" spans="2:12" s="1" customFormat="1" ht="14.45" customHeight="1">
      <c r="B84" s="42"/>
      <c r="C84" s="66" t="s">
        <v>33</v>
      </c>
      <c r="D84" s="64"/>
      <c r="E84" s="64"/>
      <c r="F84" s="176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145</v>
      </c>
      <c r="D86" s="180" t="s">
        <v>61</v>
      </c>
      <c r="E86" s="180" t="s">
        <v>57</v>
      </c>
      <c r="F86" s="180" t="s">
        <v>146</v>
      </c>
      <c r="G86" s="180" t="s">
        <v>147</v>
      </c>
      <c r="H86" s="180" t="s">
        <v>148</v>
      </c>
      <c r="I86" s="181" t="s">
        <v>149</v>
      </c>
      <c r="J86" s="180" t="s">
        <v>139</v>
      </c>
      <c r="K86" s="182" t="s">
        <v>150</v>
      </c>
      <c r="L86" s="183"/>
      <c r="M86" s="82" t="s">
        <v>151</v>
      </c>
      <c r="N86" s="83" t="s">
        <v>46</v>
      </c>
      <c r="O86" s="83" t="s">
        <v>152</v>
      </c>
      <c r="P86" s="83" t="s">
        <v>153</v>
      </c>
      <c r="Q86" s="83" t="s">
        <v>154</v>
      </c>
      <c r="R86" s="83" t="s">
        <v>155</v>
      </c>
      <c r="S86" s="83" t="s">
        <v>156</v>
      </c>
      <c r="T86" s="84" t="s">
        <v>157</v>
      </c>
    </row>
    <row r="87" spans="2:63" s="1" customFormat="1" ht="29.25" customHeight="1">
      <c r="B87" s="42"/>
      <c r="C87" s="88" t="s">
        <v>140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</f>
        <v>0</v>
      </c>
      <c r="Q87" s="86"/>
      <c r="R87" s="185">
        <f>R88</f>
        <v>0</v>
      </c>
      <c r="S87" s="86"/>
      <c r="T87" s="186">
        <f>T88</f>
        <v>0</v>
      </c>
      <c r="AT87" s="25" t="s">
        <v>75</v>
      </c>
      <c r="AU87" s="25" t="s">
        <v>141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75</v>
      </c>
      <c r="E88" s="191" t="s">
        <v>1132</v>
      </c>
      <c r="F88" s="191" t="s">
        <v>98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P89+P112+P117+P132</f>
        <v>0</v>
      </c>
      <c r="Q88" s="196"/>
      <c r="R88" s="197">
        <f>R89+R112+R117+R132</f>
        <v>0</v>
      </c>
      <c r="S88" s="196"/>
      <c r="T88" s="198">
        <f>T89+T112+T117+T132</f>
        <v>0</v>
      </c>
      <c r="AR88" s="199" t="s">
        <v>216</v>
      </c>
      <c r="AT88" s="200" t="s">
        <v>75</v>
      </c>
      <c r="AU88" s="200" t="s">
        <v>76</v>
      </c>
      <c r="AY88" s="199" t="s">
        <v>160</v>
      </c>
      <c r="BK88" s="201">
        <f>BK89+BK112+BK117+BK132</f>
        <v>0</v>
      </c>
    </row>
    <row r="89" spans="2:63" s="11" customFormat="1" ht="19.9" customHeight="1">
      <c r="B89" s="188"/>
      <c r="C89" s="189"/>
      <c r="D89" s="190" t="s">
        <v>75</v>
      </c>
      <c r="E89" s="202" t="s">
        <v>97</v>
      </c>
      <c r="F89" s="202" t="s">
        <v>1133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SUM(P90:P111)</f>
        <v>0</v>
      </c>
      <c r="Q89" s="196"/>
      <c r="R89" s="197">
        <f>SUM(R90:R111)</f>
        <v>0</v>
      </c>
      <c r="S89" s="196"/>
      <c r="T89" s="198">
        <f>SUM(T90:T111)</f>
        <v>0</v>
      </c>
      <c r="AR89" s="199" t="s">
        <v>216</v>
      </c>
      <c r="AT89" s="200" t="s">
        <v>75</v>
      </c>
      <c r="AU89" s="200" t="s">
        <v>83</v>
      </c>
      <c r="AY89" s="199" t="s">
        <v>160</v>
      </c>
      <c r="BK89" s="201">
        <f>SUM(BK90:BK111)</f>
        <v>0</v>
      </c>
    </row>
    <row r="90" spans="2:65" s="1" customFormat="1" ht="16.5" customHeight="1">
      <c r="B90" s="42"/>
      <c r="C90" s="204" t="s">
        <v>83</v>
      </c>
      <c r="D90" s="204" t="s">
        <v>163</v>
      </c>
      <c r="E90" s="205" t="s">
        <v>1134</v>
      </c>
      <c r="F90" s="206" t="s">
        <v>1135</v>
      </c>
      <c r="G90" s="207" t="s">
        <v>166</v>
      </c>
      <c r="H90" s="208">
        <v>1</v>
      </c>
      <c r="I90" s="209"/>
      <c r="J90" s="210">
        <f>ROUND(I90*H90,2)</f>
        <v>0</v>
      </c>
      <c r="K90" s="206" t="s">
        <v>185</v>
      </c>
      <c r="L90" s="62"/>
      <c r="M90" s="211" t="s">
        <v>21</v>
      </c>
      <c r="N90" s="217" t="s">
        <v>47</v>
      </c>
      <c r="O90" s="43"/>
      <c r="P90" s="218">
        <f>O90*H90</f>
        <v>0</v>
      </c>
      <c r="Q90" s="218">
        <v>0</v>
      </c>
      <c r="R90" s="218">
        <f>Q90*H90</f>
        <v>0</v>
      </c>
      <c r="S90" s="218">
        <v>0</v>
      </c>
      <c r="T90" s="219">
        <f>S90*H90</f>
        <v>0</v>
      </c>
      <c r="AR90" s="25" t="s">
        <v>1123</v>
      </c>
      <c r="AT90" s="25" t="s">
        <v>163</v>
      </c>
      <c r="AU90" s="25" t="s">
        <v>85</v>
      </c>
      <c r="AY90" s="25" t="s">
        <v>160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5" t="s">
        <v>83</v>
      </c>
      <c r="BK90" s="216">
        <f>ROUND(I90*H90,2)</f>
        <v>0</v>
      </c>
      <c r="BL90" s="25" t="s">
        <v>1123</v>
      </c>
      <c r="BM90" s="25" t="s">
        <v>1635</v>
      </c>
    </row>
    <row r="91" spans="2:51" s="12" customFormat="1" ht="27">
      <c r="B91" s="220"/>
      <c r="C91" s="221"/>
      <c r="D91" s="222" t="s">
        <v>187</v>
      </c>
      <c r="E91" s="223" t="s">
        <v>21</v>
      </c>
      <c r="F91" s="224" t="s">
        <v>1137</v>
      </c>
      <c r="G91" s="221"/>
      <c r="H91" s="223" t="s">
        <v>21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187</v>
      </c>
      <c r="AU91" s="230" t="s">
        <v>85</v>
      </c>
      <c r="AV91" s="12" t="s">
        <v>83</v>
      </c>
      <c r="AW91" s="12" t="s">
        <v>39</v>
      </c>
      <c r="AX91" s="12" t="s">
        <v>76</v>
      </c>
      <c r="AY91" s="230" t="s">
        <v>160</v>
      </c>
    </row>
    <row r="92" spans="2:51" s="12" customFormat="1" ht="27">
      <c r="B92" s="220"/>
      <c r="C92" s="221"/>
      <c r="D92" s="222" t="s">
        <v>187</v>
      </c>
      <c r="E92" s="223" t="s">
        <v>21</v>
      </c>
      <c r="F92" s="224" t="s">
        <v>1138</v>
      </c>
      <c r="G92" s="221"/>
      <c r="H92" s="223" t="s">
        <v>21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187</v>
      </c>
      <c r="AU92" s="230" t="s">
        <v>85</v>
      </c>
      <c r="AV92" s="12" t="s">
        <v>83</v>
      </c>
      <c r="AW92" s="12" t="s">
        <v>39</v>
      </c>
      <c r="AX92" s="12" t="s">
        <v>76</v>
      </c>
      <c r="AY92" s="230" t="s">
        <v>160</v>
      </c>
    </row>
    <row r="93" spans="2:51" s="13" customFormat="1" ht="13.5">
      <c r="B93" s="231"/>
      <c r="C93" s="232"/>
      <c r="D93" s="222" t="s">
        <v>187</v>
      </c>
      <c r="E93" s="233" t="s">
        <v>21</v>
      </c>
      <c r="F93" s="234" t="s">
        <v>83</v>
      </c>
      <c r="G93" s="232"/>
      <c r="H93" s="235">
        <v>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187</v>
      </c>
      <c r="AU93" s="241" t="s">
        <v>85</v>
      </c>
      <c r="AV93" s="13" t="s">
        <v>85</v>
      </c>
      <c r="AW93" s="13" t="s">
        <v>39</v>
      </c>
      <c r="AX93" s="13" t="s">
        <v>76</v>
      </c>
      <c r="AY93" s="241" t="s">
        <v>160</v>
      </c>
    </row>
    <row r="94" spans="2:51" s="14" customFormat="1" ht="13.5">
      <c r="B94" s="242"/>
      <c r="C94" s="243"/>
      <c r="D94" s="222" t="s">
        <v>187</v>
      </c>
      <c r="E94" s="244" t="s">
        <v>21</v>
      </c>
      <c r="F94" s="245" t="s">
        <v>195</v>
      </c>
      <c r="G94" s="243"/>
      <c r="H94" s="246">
        <v>1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187</v>
      </c>
      <c r="AU94" s="252" t="s">
        <v>85</v>
      </c>
      <c r="AV94" s="14" t="s">
        <v>168</v>
      </c>
      <c r="AW94" s="14" t="s">
        <v>39</v>
      </c>
      <c r="AX94" s="14" t="s">
        <v>83</v>
      </c>
      <c r="AY94" s="252" t="s">
        <v>160</v>
      </c>
    </row>
    <row r="95" spans="2:65" s="1" customFormat="1" ht="25.5" customHeight="1">
      <c r="B95" s="42"/>
      <c r="C95" s="204" t="s">
        <v>85</v>
      </c>
      <c r="D95" s="204" t="s">
        <v>163</v>
      </c>
      <c r="E95" s="205" t="s">
        <v>1139</v>
      </c>
      <c r="F95" s="206" t="s">
        <v>1140</v>
      </c>
      <c r="G95" s="207" t="s">
        <v>166</v>
      </c>
      <c r="H95" s="208">
        <v>1</v>
      </c>
      <c r="I95" s="209"/>
      <c r="J95" s="210">
        <f>ROUND(I95*H95,2)</f>
        <v>0</v>
      </c>
      <c r="K95" s="206" t="s">
        <v>185</v>
      </c>
      <c r="L95" s="62"/>
      <c r="M95" s="211" t="s">
        <v>21</v>
      </c>
      <c r="N95" s="217" t="s">
        <v>47</v>
      </c>
      <c r="O95" s="43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AR95" s="25" t="s">
        <v>1123</v>
      </c>
      <c r="AT95" s="25" t="s">
        <v>163</v>
      </c>
      <c r="AU95" s="25" t="s">
        <v>85</v>
      </c>
      <c r="AY95" s="25" t="s">
        <v>160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5" t="s">
        <v>83</v>
      </c>
      <c r="BK95" s="216">
        <f>ROUND(I95*H95,2)</f>
        <v>0</v>
      </c>
      <c r="BL95" s="25" t="s">
        <v>1123</v>
      </c>
      <c r="BM95" s="25" t="s">
        <v>1636</v>
      </c>
    </row>
    <row r="96" spans="2:51" s="12" customFormat="1" ht="27">
      <c r="B96" s="220"/>
      <c r="C96" s="221"/>
      <c r="D96" s="222" t="s">
        <v>187</v>
      </c>
      <c r="E96" s="223" t="s">
        <v>21</v>
      </c>
      <c r="F96" s="224" t="s">
        <v>1142</v>
      </c>
      <c r="G96" s="221"/>
      <c r="H96" s="223" t="s">
        <v>21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187</v>
      </c>
      <c r="AU96" s="230" t="s">
        <v>85</v>
      </c>
      <c r="AV96" s="12" t="s">
        <v>83</v>
      </c>
      <c r="AW96" s="12" t="s">
        <v>39</v>
      </c>
      <c r="AX96" s="12" t="s">
        <v>76</v>
      </c>
      <c r="AY96" s="230" t="s">
        <v>160</v>
      </c>
    </row>
    <row r="97" spans="2:51" s="12" customFormat="1" ht="13.5">
      <c r="B97" s="220"/>
      <c r="C97" s="221"/>
      <c r="D97" s="222" t="s">
        <v>187</v>
      </c>
      <c r="E97" s="223" t="s">
        <v>21</v>
      </c>
      <c r="F97" s="224" t="s">
        <v>1143</v>
      </c>
      <c r="G97" s="221"/>
      <c r="H97" s="223" t="s">
        <v>21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187</v>
      </c>
      <c r="AU97" s="230" t="s">
        <v>85</v>
      </c>
      <c r="AV97" s="12" t="s">
        <v>83</v>
      </c>
      <c r="AW97" s="12" t="s">
        <v>39</v>
      </c>
      <c r="AX97" s="12" t="s">
        <v>76</v>
      </c>
      <c r="AY97" s="230" t="s">
        <v>160</v>
      </c>
    </row>
    <row r="98" spans="2:51" s="13" customFormat="1" ht="13.5">
      <c r="B98" s="231"/>
      <c r="C98" s="232"/>
      <c r="D98" s="222" t="s">
        <v>187</v>
      </c>
      <c r="E98" s="233" t="s">
        <v>21</v>
      </c>
      <c r="F98" s="234" t="s">
        <v>83</v>
      </c>
      <c r="G98" s="232"/>
      <c r="H98" s="235">
        <v>1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187</v>
      </c>
      <c r="AU98" s="241" t="s">
        <v>85</v>
      </c>
      <c r="AV98" s="13" t="s">
        <v>85</v>
      </c>
      <c r="AW98" s="13" t="s">
        <v>39</v>
      </c>
      <c r="AX98" s="13" t="s">
        <v>76</v>
      </c>
      <c r="AY98" s="241" t="s">
        <v>160</v>
      </c>
    </row>
    <row r="99" spans="2:51" s="14" customFormat="1" ht="13.5">
      <c r="B99" s="242"/>
      <c r="C99" s="243"/>
      <c r="D99" s="222" t="s">
        <v>187</v>
      </c>
      <c r="E99" s="244" t="s">
        <v>21</v>
      </c>
      <c r="F99" s="245" t="s">
        <v>195</v>
      </c>
      <c r="G99" s="243"/>
      <c r="H99" s="246">
        <v>1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187</v>
      </c>
      <c r="AU99" s="252" t="s">
        <v>85</v>
      </c>
      <c r="AV99" s="14" t="s">
        <v>168</v>
      </c>
      <c r="AW99" s="14" t="s">
        <v>39</v>
      </c>
      <c r="AX99" s="14" t="s">
        <v>83</v>
      </c>
      <c r="AY99" s="252" t="s">
        <v>160</v>
      </c>
    </row>
    <row r="100" spans="2:65" s="1" customFormat="1" ht="16.5" customHeight="1">
      <c r="B100" s="42"/>
      <c r="C100" s="204" t="s">
        <v>203</v>
      </c>
      <c r="D100" s="204" t="s">
        <v>163</v>
      </c>
      <c r="E100" s="205" t="s">
        <v>1144</v>
      </c>
      <c r="F100" s="206" t="s">
        <v>1145</v>
      </c>
      <c r="G100" s="207" t="s">
        <v>166</v>
      </c>
      <c r="H100" s="208">
        <v>1</v>
      </c>
      <c r="I100" s="209"/>
      <c r="J100" s="210">
        <f>ROUND(I100*H100,2)</f>
        <v>0</v>
      </c>
      <c r="K100" s="206" t="s">
        <v>185</v>
      </c>
      <c r="L100" s="62"/>
      <c r="M100" s="211" t="s">
        <v>21</v>
      </c>
      <c r="N100" s="217" t="s">
        <v>47</v>
      </c>
      <c r="O100" s="43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25" t="s">
        <v>1123</v>
      </c>
      <c r="AT100" s="25" t="s">
        <v>163</v>
      </c>
      <c r="AU100" s="25" t="s">
        <v>85</v>
      </c>
      <c r="AY100" s="25" t="s">
        <v>160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5" t="s">
        <v>83</v>
      </c>
      <c r="BK100" s="216">
        <f>ROUND(I100*H100,2)</f>
        <v>0</v>
      </c>
      <c r="BL100" s="25" t="s">
        <v>1123</v>
      </c>
      <c r="BM100" s="25" t="s">
        <v>1637</v>
      </c>
    </row>
    <row r="101" spans="2:51" s="12" customFormat="1" ht="13.5">
      <c r="B101" s="220"/>
      <c r="C101" s="221"/>
      <c r="D101" s="222" t="s">
        <v>187</v>
      </c>
      <c r="E101" s="223" t="s">
        <v>21</v>
      </c>
      <c r="F101" s="224" t="s">
        <v>1147</v>
      </c>
      <c r="G101" s="221"/>
      <c r="H101" s="223" t="s">
        <v>21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187</v>
      </c>
      <c r="AU101" s="230" t="s">
        <v>85</v>
      </c>
      <c r="AV101" s="12" t="s">
        <v>83</v>
      </c>
      <c r="AW101" s="12" t="s">
        <v>39</v>
      </c>
      <c r="AX101" s="12" t="s">
        <v>76</v>
      </c>
      <c r="AY101" s="230" t="s">
        <v>160</v>
      </c>
    </row>
    <row r="102" spans="2:51" s="13" customFormat="1" ht="13.5">
      <c r="B102" s="231"/>
      <c r="C102" s="232"/>
      <c r="D102" s="222" t="s">
        <v>187</v>
      </c>
      <c r="E102" s="233" t="s">
        <v>21</v>
      </c>
      <c r="F102" s="234" t="s">
        <v>83</v>
      </c>
      <c r="G102" s="232"/>
      <c r="H102" s="235">
        <v>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187</v>
      </c>
      <c r="AU102" s="241" t="s">
        <v>85</v>
      </c>
      <c r="AV102" s="13" t="s">
        <v>85</v>
      </c>
      <c r="AW102" s="13" t="s">
        <v>39</v>
      </c>
      <c r="AX102" s="13" t="s">
        <v>76</v>
      </c>
      <c r="AY102" s="241" t="s">
        <v>160</v>
      </c>
    </row>
    <row r="103" spans="2:51" s="14" customFormat="1" ht="13.5">
      <c r="B103" s="242"/>
      <c r="C103" s="243"/>
      <c r="D103" s="222" t="s">
        <v>187</v>
      </c>
      <c r="E103" s="244" t="s">
        <v>21</v>
      </c>
      <c r="F103" s="245" t="s">
        <v>195</v>
      </c>
      <c r="G103" s="243"/>
      <c r="H103" s="246">
        <v>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187</v>
      </c>
      <c r="AU103" s="252" t="s">
        <v>85</v>
      </c>
      <c r="AV103" s="14" t="s">
        <v>168</v>
      </c>
      <c r="AW103" s="14" t="s">
        <v>39</v>
      </c>
      <c r="AX103" s="14" t="s">
        <v>83</v>
      </c>
      <c r="AY103" s="252" t="s">
        <v>160</v>
      </c>
    </row>
    <row r="104" spans="2:65" s="1" customFormat="1" ht="25.5" customHeight="1">
      <c r="B104" s="42"/>
      <c r="C104" s="204" t="s">
        <v>168</v>
      </c>
      <c r="D104" s="204" t="s">
        <v>163</v>
      </c>
      <c r="E104" s="205" t="s">
        <v>1148</v>
      </c>
      <c r="F104" s="206" t="s">
        <v>1149</v>
      </c>
      <c r="G104" s="207" t="s">
        <v>582</v>
      </c>
      <c r="H104" s="208">
        <v>1</v>
      </c>
      <c r="I104" s="209"/>
      <c r="J104" s="210">
        <f>ROUND(I104*H104,2)</f>
        <v>0</v>
      </c>
      <c r="K104" s="206" t="s">
        <v>185</v>
      </c>
      <c r="L104" s="62"/>
      <c r="M104" s="211" t="s">
        <v>21</v>
      </c>
      <c r="N104" s="217" t="s">
        <v>47</v>
      </c>
      <c r="O104" s="43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25" t="s">
        <v>1123</v>
      </c>
      <c r="AT104" s="25" t="s">
        <v>163</v>
      </c>
      <c r="AU104" s="25" t="s">
        <v>85</v>
      </c>
      <c r="AY104" s="25" t="s">
        <v>160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5" t="s">
        <v>83</v>
      </c>
      <c r="BK104" s="216">
        <f>ROUND(I104*H104,2)</f>
        <v>0</v>
      </c>
      <c r="BL104" s="25" t="s">
        <v>1123</v>
      </c>
      <c r="BM104" s="25" t="s">
        <v>1638</v>
      </c>
    </row>
    <row r="105" spans="2:51" s="12" customFormat="1" ht="13.5">
      <c r="B105" s="220"/>
      <c r="C105" s="221"/>
      <c r="D105" s="222" t="s">
        <v>187</v>
      </c>
      <c r="E105" s="223" t="s">
        <v>21</v>
      </c>
      <c r="F105" s="224" t="s">
        <v>1151</v>
      </c>
      <c r="G105" s="221"/>
      <c r="H105" s="223" t="s">
        <v>21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187</v>
      </c>
      <c r="AU105" s="230" t="s">
        <v>85</v>
      </c>
      <c r="AV105" s="12" t="s">
        <v>83</v>
      </c>
      <c r="AW105" s="12" t="s">
        <v>39</v>
      </c>
      <c r="AX105" s="12" t="s">
        <v>76</v>
      </c>
      <c r="AY105" s="230" t="s">
        <v>160</v>
      </c>
    </row>
    <row r="106" spans="2:51" s="13" customFormat="1" ht="13.5">
      <c r="B106" s="231"/>
      <c r="C106" s="232"/>
      <c r="D106" s="222" t="s">
        <v>187</v>
      </c>
      <c r="E106" s="233" t="s">
        <v>21</v>
      </c>
      <c r="F106" s="234" t="s">
        <v>83</v>
      </c>
      <c r="G106" s="232"/>
      <c r="H106" s="235">
        <v>1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187</v>
      </c>
      <c r="AU106" s="241" t="s">
        <v>85</v>
      </c>
      <c r="AV106" s="13" t="s">
        <v>85</v>
      </c>
      <c r="AW106" s="13" t="s">
        <v>39</v>
      </c>
      <c r="AX106" s="13" t="s">
        <v>76</v>
      </c>
      <c r="AY106" s="241" t="s">
        <v>160</v>
      </c>
    </row>
    <row r="107" spans="2:51" s="14" customFormat="1" ht="13.5">
      <c r="B107" s="242"/>
      <c r="C107" s="243"/>
      <c r="D107" s="222" t="s">
        <v>187</v>
      </c>
      <c r="E107" s="244" t="s">
        <v>21</v>
      </c>
      <c r="F107" s="245" t="s">
        <v>195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187</v>
      </c>
      <c r="AU107" s="252" t="s">
        <v>85</v>
      </c>
      <c r="AV107" s="14" t="s">
        <v>168</v>
      </c>
      <c r="AW107" s="14" t="s">
        <v>39</v>
      </c>
      <c r="AX107" s="14" t="s">
        <v>83</v>
      </c>
      <c r="AY107" s="252" t="s">
        <v>160</v>
      </c>
    </row>
    <row r="108" spans="2:65" s="1" customFormat="1" ht="25.5" customHeight="1">
      <c r="B108" s="42"/>
      <c r="C108" s="204" t="s">
        <v>216</v>
      </c>
      <c r="D108" s="204" t="s">
        <v>163</v>
      </c>
      <c r="E108" s="205" t="s">
        <v>1152</v>
      </c>
      <c r="F108" s="206" t="s">
        <v>1153</v>
      </c>
      <c r="G108" s="207" t="s">
        <v>582</v>
      </c>
      <c r="H108" s="208">
        <v>1</v>
      </c>
      <c r="I108" s="209"/>
      <c r="J108" s="210">
        <f>ROUND(I108*H108,2)</f>
        <v>0</v>
      </c>
      <c r="K108" s="206" t="s">
        <v>185</v>
      </c>
      <c r="L108" s="62"/>
      <c r="M108" s="211" t="s">
        <v>21</v>
      </c>
      <c r="N108" s="217" t="s">
        <v>47</v>
      </c>
      <c r="O108" s="43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25" t="s">
        <v>1123</v>
      </c>
      <c r="AT108" s="25" t="s">
        <v>163</v>
      </c>
      <c r="AU108" s="25" t="s">
        <v>85</v>
      </c>
      <c r="AY108" s="25" t="s">
        <v>160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5" t="s">
        <v>83</v>
      </c>
      <c r="BK108" s="216">
        <f>ROUND(I108*H108,2)</f>
        <v>0</v>
      </c>
      <c r="BL108" s="25" t="s">
        <v>1123</v>
      </c>
      <c r="BM108" s="25" t="s">
        <v>1639</v>
      </c>
    </row>
    <row r="109" spans="2:51" s="12" customFormat="1" ht="13.5">
      <c r="B109" s="220"/>
      <c r="C109" s="221"/>
      <c r="D109" s="222" t="s">
        <v>187</v>
      </c>
      <c r="E109" s="223" t="s">
        <v>21</v>
      </c>
      <c r="F109" s="224" t="s">
        <v>1155</v>
      </c>
      <c r="G109" s="221"/>
      <c r="H109" s="223" t="s">
        <v>21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187</v>
      </c>
      <c r="AU109" s="230" t="s">
        <v>85</v>
      </c>
      <c r="AV109" s="12" t="s">
        <v>83</v>
      </c>
      <c r="AW109" s="12" t="s">
        <v>39</v>
      </c>
      <c r="AX109" s="12" t="s">
        <v>76</v>
      </c>
      <c r="AY109" s="230" t="s">
        <v>160</v>
      </c>
    </row>
    <row r="110" spans="2:51" s="13" customFormat="1" ht="13.5">
      <c r="B110" s="231"/>
      <c r="C110" s="232"/>
      <c r="D110" s="222" t="s">
        <v>187</v>
      </c>
      <c r="E110" s="233" t="s">
        <v>21</v>
      </c>
      <c r="F110" s="234" t="s">
        <v>83</v>
      </c>
      <c r="G110" s="232"/>
      <c r="H110" s="235">
        <v>1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187</v>
      </c>
      <c r="AU110" s="241" t="s">
        <v>85</v>
      </c>
      <c r="AV110" s="13" t="s">
        <v>85</v>
      </c>
      <c r="AW110" s="13" t="s">
        <v>39</v>
      </c>
      <c r="AX110" s="13" t="s">
        <v>76</v>
      </c>
      <c r="AY110" s="241" t="s">
        <v>160</v>
      </c>
    </row>
    <row r="111" spans="2:51" s="14" customFormat="1" ht="13.5">
      <c r="B111" s="242"/>
      <c r="C111" s="243"/>
      <c r="D111" s="222" t="s">
        <v>187</v>
      </c>
      <c r="E111" s="244" t="s">
        <v>21</v>
      </c>
      <c r="F111" s="245" t="s">
        <v>195</v>
      </c>
      <c r="G111" s="243"/>
      <c r="H111" s="246">
        <v>1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187</v>
      </c>
      <c r="AU111" s="252" t="s">
        <v>85</v>
      </c>
      <c r="AV111" s="14" t="s">
        <v>168</v>
      </c>
      <c r="AW111" s="14" t="s">
        <v>39</v>
      </c>
      <c r="AX111" s="14" t="s">
        <v>83</v>
      </c>
      <c r="AY111" s="252" t="s">
        <v>160</v>
      </c>
    </row>
    <row r="112" spans="2:63" s="11" customFormat="1" ht="29.85" customHeight="1">
      <c r="B112" s="188"/>
      <c r="C112" s="189"/>
      <c r="D112" s="190" t="s">
        <v>75</v>
      </c>
      <c r="E112" s="202" t="s">
        <v>125</v>
      </c>
      <c r="F112" s="202" t="s">
        <v>1156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SUM(P113:P116)</f>
        <v>0</v>
      </c>
      <c r="Q112" s="196"/>
      <c r="R112" s="197">
        <f>SUM(R113:R116)</f>
        <v>0</v>
      </c>
      <c r="S112" s="196"/>
      <c r="T112" s="198">
        <f>SUM(T113:T116)</f>
        <v>0</v>
      </c>
      <c r="AR112" s="199" t="s">
        <v>216</v>
      </c>
      <c r="AT112" s="200" t="s">
        <v>75</v>
      </c>
      <c r="AU112" s="200" t="s">
        <v>83</v>
      </c>
      <c r="AY112" s="199" t="s">
        <v>160</v>
      </c>
      <c r="BK112" s="201">
        <f>SUM(BK113:BK116)</f>
        <v>0</v>
      </c>
    </row>
    <row r="113" spans="2:65" s="1" customFormat="1" ht="16.5" customHeight="1">
      <c r="B113" s="42"/>
      <c r="C113" s="204" t="s">
        <v>224</v>
      </c>
      <c r="D113" s="204" t="s">
        <v>163</v>
      </c>
      <c r="E113" s="205" t="s">
        <v>1157</v>
      </c>
      <c r="F113" s="206" t="s">
        <v>1158</v>
      </c>
      <c r="G113" s="207" t="s">
        <v>166</v>
      </c>
      <c r="H113" s="208">
        <v>1</v>
      </c>
      <c r="I113" s="209"/>
      <c r="J113" s="210">
        <f>ROUND(I113*H113,2)</f>
        <v>0</v>
      </c>
      <c r="K113" s="206" t="s">
        <v>185</v>
      </c>
      <c r="L113" s="62"/>
      <c r="M113" s="211" t="s">
        <v>21</v>
      </c>
      <c r="N113" s="217" t="s">
        <v>47</v>
      </c>
      <c r="O113" s="43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25" t="s">
        <v>1123</v>
      </c>
      <c r="AT113" s="25" t="s">
        <v>163</v>
      </c>
      <c r="AU113" s="25" t="s">
        <v>85</v>
      </c>
      <c r="AY113" s="25" t="s">
        <v>160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25" t="s">
        <v>83</v>
      </c>
      <c r="BK113" s="216">
        <f>ROUND(I113*H113,2)</f>
        <v>0</v>
      </c>
      <c r="BL113" s="25" t="s">
        <v>1123</v>
      </c>
      <c r="BM113" s="25" t="s">
        <v>1640</v>
      </c>
    </row>
    <row r="114" spans="2:51" s="12" customFormat="1" ht="27">
      <c r="B114" s="220"/>
      <c r="C114" s="221"/>
      <c r="D114" s="222" t="s">
        <v>187</v>
      </c>
      <c r="E114" s="223" t="s">
        <v>21</v>
      </c>
      <c r="F114" s="224" t="s">
        <v>1160</v>
      </c>
      <c r="G114" s="221"/>
      <c r="H114" s="223" t="s">
        <v>21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187</v>
      </c>
      <c r="AU114" s="230" t="s">
        <v>85</v>
      </c>
      <c r="AV114" s="12" t="s">
        <v>83</v>
      </c>
      <c r="AW114" s="12" t="s">
        <v>39</v>
      </c>
      <c r="AX114" s="12" t="s">
        <v>76</v>
      </c>
      <c r="AY114" s="230" t="s">
        <v>160</v>
      </c>
    </row>
    <row r="115" spans="2:51" s="13" customFormat="1" ht="13.5">
      <c r="B115" s="231"/>
      <c r="C115" s="232"/>
      <c r="D115" s="222" t="s">
        <v>187</v>
      </c>
      <c r="E115" s="233" t="s">
        <v>21</v>
      </c>
      <c r="F115" s="234" t="s">
        <v>83</v>
      </c>
      <c r="G115" s="232"/>
      <c r="H115" s="235">
        <v>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187</v>
      </c>
      <c r="AU115" s="241" t="s">
        <v>85</v>
      </c>
      <c r="AV115" s="13" t="s">
        <v>85</v>
      </c>
      <c r="AW115" s="13" t="s">
        <v>39</v>
      </c>
      <c r="AX115" s="13" t="s">
        <v>76</v>
      </c>
      <c r="AY115" s="241" t="s">
        <v>160</v>
      </c>
    </row>
    <row r="116" spans="2:51" s="14" customFormat="1" ht="13.5">
      <c r="B116" s="242"/>
      <c r="C116" s="243"/>
      <c r="D116" s="222" t="s">
        <v>187</v>
      </c>
      <c r="E116" s="244" t="s">
        <v>21</v>
      </c>
      <c r="F116" s="245" t="s">
        <v>195</v>
      </c>
      <c r="G116" s="243"/>
      <c r="H116" s="246">
        <v>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187</v>
      </c>
      <c r="AU116" s="252" t="s">
        <v>85</v>
      </c>
      <c r="AV116" s="14" t="s">
        <v>168</v>
      </c>
      <c r="AW116" s="14" t="s">
        <v>39</v>
      </c>
      <c r="AX116" s="14" t="s">
        <v>83</v>
      </c>
      <c r="AY116" s="252" t="s">
        <v>160</v>
      </c>
    </row>
    <row r="117" spans="2:63" s="11" customFormat="1" ht="29.85" customHeight="1">
      <c r="B117" s="188"/>
      <c r="C117" s="189"/>
      <c r="D117" s="190" t="s">
        <v>75</v>
      </c>
      <c r="E117" s="202" t="s">
        <v>1161</v>
      </c>
      <c r="F117" s="202" t="s">
        <v>1162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SUM(P118:P131)</f>
        <v>0</v>
      </c>
      <c r="Q117" s="196"/>
      <c r="R117" s="197">
        <f>SUM(R118:R131)</f>
        <v>0</v>
      </c>
      <c r="S117" s="196"/>
      <c r="T117" s="198">
        <f>SUM(T118:T131)</f>
        <v>0</v>
      </c>
      <c r="AR117" s="199" t="s">
        <v>216</v>
      </c>
      <c r="AT117" s="200" t="s">
        <v>75</v>
      </c>
      <c r="AU117" s="200" t="s">
        <v>83</v>
      </c>
      <c r="AY117" s="199" t="s">
        <v>160</v>
      </c>
      <c r="BK117" s="201">
        <f>SUM(BK118:BK131)</f>
        <v>0</v>
      </c>
    </row>
    <row r="118" spans="2:65" s="1" customFormat="1" ht="25.5" customHeight="1">
      <c r="B118" s="42"/>
      <c r="C118" s="204" t="s">
        <v>231</v>
      </c>
      <c r="D118" s="204" t="s">
        <v>163</v>
      </c>
      <c r="E118" s="205" t="s">
        <v>1163</v>
      </c>
      <c r="F118" s="206" t="s">
        <v>1164</v>
      </c>
      <c r="G118" s="207" t="s">
        <v>166</v>
      </c>
      <c r="H118" s="208">
        <v>1</v>
      </c>
      <c r="I118" s="209"/>
      <c r="J118" s="210">
        <f>ROUND(I118*H118,2)</f>
        <v>0</v>
      </c>
      <c r="K118" s="206" t="s">
        <v>185</v>
      </c>
      <c r="L118" s="62"/>
      <c r="M118" s="211" t="s">
        <v>21</v>
      </c>
      <c r="N118" s="217" t="s">
        <v>47</v>
      </c>
      <c r="O118" s="43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25" t="s">
        <v>1123</v>
      </c>
      <c r="AT118" s="25" t="s">
        <v>163</v>
      </c>
      <c r="AU118" s="25" t="s">
        <v>85</v>
      </c>
      <c r="AY118" s="25" t="s">
        <v>160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25" t="s">
        <v>83</v>
      </c>
      <c r="BK118" s="216">
        <f>ROUND(I118*H118,2)</f>
        <v>0</v>
      </c>
      <c r="BL118" s="25" t="s">
        <v>1123</v>
      </c>
      <c r="BM118" s="25" t="s">
        <v>1641</v>
      </c>
    </row>
    <row r="119" spans="2:51" s="12" customFormat="1" ht="27">
      <c r="B119" s="220"/>
      <c r="C119" s="221"/>
      <c r="D119" s="222" t="s">
        <v>187</v>
      </c>
      <c r="E119" s="223" t="s">
        <v>21</v>
      </c>
      <c r="F119" s="224" t="s">
        <v>1166</v>
      </c>
      <c r="G119" s="221"/>
      <c r="H119" s="223" t="s">
        <v>21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187</v>
      </c>
      <c r="AU119" s="230" t="s">
        <v>85</v>
      </c>
      <c r="AV119" s="12" t="s">
        <v>83</v>
      </c>
      <c r="AW119" s="12" t="s">
        <v>39</v>
      </c>
      <c r="AX119" s="12" t="s">
        <v>76</v>
      </c>
      <c r="AY119" s="230" t="s">
        <v>160</v>
      </c>
    </row>
    <row r="120" spans="2:51" s="13" customFormat="1" ht="13.5">
      <c r="B120" s="231"/>
      <c r="C120" s="232"/>
      <c r="D120" s="222" t="s">
        <v>187</v>
      </c>
      <c r="E120" s="233" t="s">
        <v>21</v>
      </c>
      <c r="F120" s="234" t="s">
        <v>83</v>
      </c>
      <c r="G120" s="232"/>
      <c r="H120" s="235">
        <v>1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187</v>
      </c>
      <c r="AU120" s="241" t="s">
        <v>85</v>
      </c>
      <c r="AV120" s="13" t="s">
        <v>85</v>
      </c>
      <c r="AW120" s="13" t="s">
        <v>39</v>
      </c>
      <c r="AX120" s="13" t="s">
        <v>76</v>
      </c>
      <c r="AY120" s="241" t="s">
        <v>160</v>
      </c>
    </row>
    <row r="121" spans="2:51" s="14" customFormat="1" ht="13.5">
      <c r="B121" s="242"/>
      <c r="C121" s="243"/>
      <c r="D121" s="222" t="s">
        <v>187</v>
      </c>
      <c r="E121" s="244" t="s">
        <v>21</v>
      </c>
      <c r="F121" s="245" t="s">
        <v>195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187</v>
      </c>
      <c r="AU121" s="252" t="s">
        <v>85</v>
      </c>
      <c r="AV121" s="14" t="s">
        <v>168</v>
      </c>
      <c r="AW121" s="14" t="s">
        <v>39</v>
      </c>
      <c r="AX121" s="14" t="s">
        <v>83</v>
      </c>
      <c r="AY121" s="252" t="s">
        <v>160</v>
      </c>
    </row>
    <row r="122" spans="2:65" s="1" customFormat="1" ht="16.5" customHeight="1">
      <c r="B122" s="42"/>
      <c r="C122" s="204" t="s">
        <v>236</v>
      </c>
      <c r="D122" s="204" t="s">
        <v>163</v>
      </c>
      <c r="E122" s="205" t="s">
        <v>1167</v>
      </c>
      <c r="F122" s="206" t="s">
        <v>1168</v>
      </c>
      <c r="G122" s="207" t="s">
        <v>166</v>
      </c>
      <c r="H122" s="208">
        <v>1</v>
      </c>
      <c r="I122" s="209"/>
      <c r="J122" s="210">
        <f>ROUND(I122*H122,2)</f>
        <v>0</v>
      </c>
      <c r="K122" s="206" t="s">
        <v>185</v>
      </c>
      <c r="L122" s="62"/>
      <c r="M122" s="211" t="s">
        <v>21</v>
      </c>
      <c r="N122" s="217" t="s">
        <v>47</v>
      </c>
      <c r="O122" s="43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25" t="s">
        <v>1123</v>
      </c>
      <c r="AT122" s="25" t="s">
        <v>163</v>
      </c>
      <c r="AU122" s="25" t="s">
        <v>85</v>
      </c>
      <c r="AY122" s="25" t="s">
        <v>160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25" t="s">
        <v>83</v>
      </c>
      <c r="BK122" s="216">
        <f>ROUND(I122*H122,2)</f>
        <v>0</v>
      </c>
      <c r="BL122" s="25" t="s">
        <v>1123</v>
      </c>
      <c r="BM122" s="25" t="s">
        <v>1642</v>
      </c>
    </row>
    <row r="123" spans="2:51" s="12" customFormat="1" ht="27">
      <c r="B123" s="220"/>
      <c r="C123" s="221"/>
      <c r="D123" s="222" t="s">
        <v>187</v>
      </c>
      <c r="E123" s="223" t="s">
        <v>21</v>
      </c>
      <c r="F123" s="224" t="s">
        <v>1170</v>
      </c>
      <c r="G123" s="221"/>
      <c r="H123" s="223" t="s">
        <v>21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187</v>
      </c>
      <c r="AU123" s="230" t="s">
        <v>85</v>
      </c>
      <c r="AV123" s="12" t="s">
        <v>83</v>
      </c>
      <c r="AW123" s="12" t="s">
        <v>39</v>
      </c>
      <c r="AX123" s="12" t="s">
        <v>76</v>
      </c>
      <c r="AY123" s="230" t="s">
        <v>160</v>
      </c>
    </row>
    <row r="124" spans="2:51" s="12" customFormat="1" ht="27">
      <c r="B124" s="220"/>
      <c r="C124" s="221"/>
      <c r="D124" s="222" t="s">
        <v>187</v>
      </c>
      <c r="E124" s="223" t="s">
        <v>21</v>
      </c>
      <c r="F124" s="224" t="s">
        <v>1171</v>
      </c>
      <c r="G124" s="221"/>
      <c r="H124" s="223" t="s">
        <v>21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187</v>
      </c>
      <c r="AU124" s="230" t="s">
        <v>85</v>
      </c>
      <c r="AV124" s="12" t="s">
        <v>83</v>
      </c>
      <c r="AW124" s="12" t="s">
        <v>39</v>
      </c>
      <c r="AX124" s="12" t="s">
        <v>76</v>
      </c>
      <c r="AY124" s="230" t="s">
        <v>160</v>
      </c>
    </row>
    <row r="125" spans="2:51" s="12" customFormat="1" ht="13.5">
      <c r="B125" s="220"/>
      <c r="C125" s="221"/>
      <c r="D125" s="222" t="s">
        <v>187</v>
      </c>
      <c r="E125" s="223" t="s">
        <v>21</v>
      </c>
      <c r="F125" s="224" t="s">
        <v>1172</v>
      </c>
      <c r="G125" s="221"/>
      <c r="H125" s="223" t="s">
        <v>21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187</v>
      </c>
      <c r="AU125" s="230" t="s">
        <v>85</v>
      </c>
      <c r="AV125" s="12" t="s">
        <v>83</v>
      </c>
      <c r="AW125" s="12" t="s">
        <v>39</v>
      </c>
      <c r="AX125" s="12" t="s">
        <v>76</v>
      </c>
      <c r="AY125" s="230" t="s">
        <v>160</v>
      </c>
    </row>
    <row r="126" spans="2:51" s="13" customFormat="1" ht="13.5">
      <c r="B126" s="231"/>
      <c r="C126" s="232"/>
      <c r="D126" s="222" t="s">
        <v>187</v>
      </c>
      <c r="E126" s="233" t="s">
        <v>21</v>
      </c>
      <c r="F126" s="234" t="s">
        <v>83</v>
      </c>
      <c r="G126" s="232"/>
      <c r="H126" s="235">
        <v>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187</v>
      </c>
      <c r="AU126" s="241" t="s">
        <v>85</v>
      </c>
      <c r="AV126" s="13" t="s">
        <v>85</v>
      </c>
      <c r="AW126" s="13" t="s">
        <v>39</v>
      </c>
      <c r="AX126" s="13" t="s">
        <v>76</v>
      </c>
      <c r="AY126" s="241" t="s">
        <v>160</v>
      </c>
    </row>
    <row r="127" spans="2:51" s="14" customFormat="1" ht="13.5">
      <c r="B127" s="242"/>
      <c r="C127" s="243"/>
      <c r="D127" s="222" t="s">
        <v>187</v>
      </c>
      <c r="E127" s="244" t="s">
        <v>21</v>
      </c>
      <c r="F127" s="245" t="s">
        <v>195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187</v>
      </c>
      <c r="AU127" s="252" t="s">
        <v>85</v>
      </c>
      <c r="AV127" s="14" t="s">
        <v>168</v>
      </c>
      <c r="AW127" s="14" t="s">
        <v>39</v>
      </c>
      <c r="AX127" s="14" t="s">
        <v>83</v>
      </c>
      <c r="AY127" s="252" t="s">
        <v>160</v>
      </c>
    </row>
    <row r="128" spans="2:65" s="1" customFormat="1" ht="25.5" customHeight="1">
      <c r="B128" s="42"/>
      <c r="C128" s="204" t="s">
        <v>161</v>
      </c>
      <c r="D128" s="204" t="s">
        <v>163</v>
      </c>
      <c r="E128" s="205" t="s">
        <v>1173</v>
      </c>
      <c r="F128" s="206" t="s">
        <v>1174</v>
      </c>
      <c r="G128" s="207" t="s">
        <v>582</v>
      </c>
      <c r="H128" s="208">
        <v>1</v>
      </c>
      <c r="I128" s="209"/>
      <c r="J128" s="210">
        <f>ROUND(I128*H128,2)</f>
        <v>0</v>
      </c>
      <c r="K128" s="206" t="s">
        <v>185</v>
      </c>
      <c r="L128" s="62"/>
      <c r="M128" s="211" t="s">
        <v>21</v>
      </c>
      <c r="N128" s="217" t="s">
        <v>47</v>
      </c>
      <c r="O128" s="43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25" t="s">
        <v>168</v>
      </c>
      <c r="AT128" s="25" t="s">
        <v>163</v>
      </c>
      <c r="AU128" s="25" t="s">
        <v>85</v>
      </c>
      <c r="AY128" s="25" t="s">
        <v>160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25" t="s">
        <v>83</v>
      </c>
      <c r="BK128" s="216">
        <f>ROUND(I128*H128,2)</f>
        <v>0</v>
      </c>
      <c r="BL128" s="25" t="s">
        <v>168</v>
      </c>
      <c r="BM128" s="25" t="s">
        <v>1643</v>
      </c>
    </row>
    <row r="129" spans="2:51" s="12" customFormat="1" ht="13.5">
      <c r="B129" s="220"/>
      <c r="C129" s="221"/>
      <c r="D129" s="222" t="s">
        <v>187</v>
      </c>
      <c r="E129" s="223" t="s">
        <v>21</v>
      </c>
      <c r="F129" s="224" t="s">
        <v>1176</v>
      </c>
      <c r="G129" s="221"/>
      <c r="H129" s="223" t="s">
        <v>21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187</v>
      </c>
      <c r="AU129" s="230" t="s">
        <v>85</v>
      </c>
      <c r="AV129" s="12" t="s">
        <v>83</v>
      </c>
      <c r="AW129" s="12" t="s">
        <v>39</v>
      </c>
      <c r="AX129" s="12" t="s">
        <v>76</v>
      </c>
      <c r="AY129" s="230" t="s">
        <v>160</v>
      </c>
    </row>
    <row r="130" spans="2:51" s="13" customFormat="1" ht="13.5">
      <c r="B130" s="231"/>
      <c r="C130" s="232"/>
      <c r="D130" s="222" t="s">
        <v>187</v>
      </c>
      <c r="E130" s="233" t="s">
        <v>21</v>
      </c>
      <c r="F130" s="234" t="s">
        <v>83</v>
      </c>
      <c r="G130" s="232"/>
      <c r="H130" s="235">
        <v>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187</v>
      </c>
      <c r="AU130" s="241" t="s">
        <v>85</v>
      </c>
      <c r="AV130" s="13" t="s">
        <v>85</v>
      </c>
      <c r="AW130" s="13" t="s">
        <v>39</v>
      </c>
      <c r="AX130" s="13" t="s">
        <v>76</v>
      </c>
      <c r="AY130" s="241" t="s">
        <v>160</v>
      </c>
    </row>
    <row r="131" spans="2:51" s="14" customFormat="1" ht="13.5">
      <c r="B131" s="242"/>
      <c r="C131" s="243"/>
      <c r="D131" s="222" t="s">
        <v>187</v>
      </c>
      <c r="E131" s="244" t="s">
        <v>21</v>
      </c>
      <c r="F131" s="245" t="s">
        <v>195</v>
      </c>
      <c r="G131" s="243"/>
      <c r="H131" s="246">
        <v>1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187</v>
      </c>
      <c r="AU131" s="252" t="s">
        <v>85</v>
      </c>
      <c r="AV131" s="14" t="s">
        <v>168</v>
      </c>
      <c r="AW131" s="14" t="s">
        <v>39</v>
      </c>
      <c r="AX131" s="14" t="s">
        <v>83</v>
      </c>
      <c r="AY131" s="252" t="s">
        <v>160</v>
      </c>
    </row>
    <row r="132" spans="2:63" s="11" customFormat="1" ht="29.85" customHeight="1">
      <c r="B132" s="188"/>
      <c r="C132" s="189"/>
      <c r="D132" s="190" t="s">
        <v>75</v>
      </c>
      <c r="E132" s="202" t="s">
        <v>1177</v>
      </c>
      <c r="F132" s="202" t="s">
        <v>1178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SUM(P133:P138)</f>
        <v>0</v>
      </c>
      <c r="Q132" s="196"/>
      <c r="R132" s="197">
        <f>SUM(R133:R138)</f>
        <v>0</v>
      </c>
      <c r="S132" s="196"/>
      <c r="T132" s="198">
        <f>SUM(T133:T138)</f>
        <v>0</v>
      </c>
      <c r="AR132" s="199" t="s">
        <v>216</v>
      </c>
      <c r="AT132" s="200" t="s">
        <v>75</v>
      </c>
      <c r="AU132" s="200" t="s">
        <v>83</v>
      </c>
      <c r="AY132" s="199" t="s">
        <v>160</v>
      </c>
      <c r="BK132" s="201">
        <f>SUM(BK133:BK138)</f>
        <v>0</v>
      </c>
    </row>
    <row r="133" spans="2:65" s="1" customFormat="1" ht="25.5" customHeight="1">
      <c r="B133" s="42"/>
      <c r="C133" s="204" t="s">
        <v>252</v>
      </c>
      <c r="D133" s="204" t="s">
        <v>163</v>
      </c>
      <c r="E133" s="205" t="s">
        <v>1183</v>
      </c>
      <c r="F133" s="206" t="s">
        <v>1184</v>
      </c>
      <c r="G133" s="207" t="s">
        <v>166</v>
      </c>
      <c r="H133" s="208">
        <v>1</v>
      </c>
      <c r="I133" s="209"/>
      <c r="J133" s="210">
        <f>ROUND(I133*H133,2)</f>
        <v>0</v>
      </c>
      <c r="K133" s="206" t="s">
        <v>185</v>
      </c>
      <c r="L133" s="62"/>
      <c r="M133" s="211" t="s">
        <v>21</v>
      </c>
      <c r="N133" s="217" t="s">
        <v>47</v>
      </c>
      <c r="O133" s="43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25" t="s">
        <v>1123</v>
      </c>
      <c r="AT133" s="25" t="s">
        <v>163</v>
      </c>
      <c r="AU133" s="25" t="s">
        <v>85</v>
      </c>
      <c r="AY133" s="25" t="s">
        <v>160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25" t="s">
        <v>83</v>
      </c>
      <c r="BK133" s="216">
        <f>ROUND(I133*H133,2)</f>
        <v>0</v>
      </c>
      <c r="BL133" s="25" t="s">
        <v>1123</v>
      </c>
      <c r="BM133" s="25" t="s">
        <v>1644</v>
      </c>
    </row>
    <row r="134" spans="2:51" s="12" customFormat="1" ht="13.5">
      <c r="B134" s="220"/>
      <c r="C134" s="221"/>
      <c r="D134" s="222" t="s">
        <v>187</v>
      </c>
      <c r="E134" s="223" t="s">
        <v>21</v>
      </c>
      <c r="F134" s="224" t="s">
        <v>1186</v>
      </c>
      <c r="G134" s="221"/>
      <c r="H134" s="223" t="s">
        <v>21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187</v>
      </c>
      <c r="AU134" s="230" t="s">
        <v>85</v>
      </c>
      <c r="AV134" s="12" t="s">
        <v>83</v>
      </c>
      <c r="AW134" s="12" t="s">
        <v>39</v>
      </c>
      <c r="AX134" s="12" t="s">
        <v>76</v>
      </c>
      <c r="AY134" s="230" t="s">
        <v>160</v>
      </c>
    </row>
    <row r="135" spans="2:51" s="12" customFormat="1" ht="13.5">
      <c r="B135" s="220"/>
      <c r="C135" s="221"/>
      <c r="D135" s="222" t="s">
        <v>187</v>
      </c>
      <c r="E135" s="223" t="s">
        <v>21</v>
      </c>
      <c r="F135" s="224" t="s">
        <v>1143</v>
      </c>
      <c r="G135" s="221"/>
      <c r="H135" s="223" t="s">
        <v>21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187</v>
      </c>
      <c r="AU135" s="230" t="s">
        <v>85</v>
      </c>
      <c r="AV135" s="12" t="s">
        <v>83</v>
      </c>
      <c r="AW135" s="12" t="s">
        <v>39</v>
      </c>
      <c r="AX135" s="12" t="s">
        <v>76</v>
      </c>
      <c r="AY135" s="230" t="s">
        <v>160</v>
      </c>
    </row>
    <row r="136" spans="2:51" s="12" customFormat="1" ht="13.5">
      <c r="B136" s="220"/>
      <c r="C136" s="221"/>
      <c r="D136" s="222" t="s">
        <v>187</v>
      </c>
      <c r="E136" s="223" t="s">
        <v>21</v>
      </c>
      <c r="F136" s="224" t="s">
        <v>1187</v>
      </c>
      <c r="G136" s="221"/>
      <c r="H136" s="223" t="s">
        <v>21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187</v>
      </c>
      <c r="AU136" s="230" t="s">
        <v>85</v>
      </c>
      <c r="AV136" s="12" t="s">
        <v>83</v>
      </c>
      <c r="AW136" s="12" t="s">
        <v>39</v>
      </c>
      <c r="AX136" s="12" t="s">
        <v>76</v>
      </c>
      <c r="AY136" s="230" t="s">
        <v>160</v>
      </c>
    </row>
    <row r="137" spans="2:51" s="13" customFormat="1" ht="13.5">
      <c r="B137" s="231"/>
      <c r="C137" s="232"/>
      <c r="D137" s="222" t="s">
        <v>187</v>
      </c>
      <c r="E137" s="233" t="s">
        <v>21</v>
      </c>
      <c r="F137" s="234" t="s">
        <v>83</v>
      </c>
      <c r="G137" s="232"/>
      <c r="H137" s="235">
        <v>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187</v>
      </c>
      <c r="AU137" s="241" t="s">
        <v>85</v>
      </c>
      <c r="AV137" s="13" t="s">
        <v>85</v>
      </c>
      <c r="AW137" s="13" t="s">
        <v>39</v>
      </c>
      <c r="AX137" s="13" t="s">
        <v>76</v>
      </c>
      <c r="AY137" s="241" t="s">
        <v>160</v>
      </c>
    </row>
    <row r="138" spans="2:51" s="14" customFormat="1" ht="13.5">
      <c r="B138" s="242"/>
      <c r="C138" s="243"/>
      <c r="D138" s="222" t="s">
        <v>187</v>
      </c>
      <c r="E138" s="244" t="s">
        <v>21</v>
      </c>
      <c r="F138" s="245" t="s">
        <v>195</v>
      </c>
      <c r="G138" s="243"/>
      <c r="H138" s="246">
        <v>1</v>
      </c>
      <c r="I138" s="247"/>
      <c r="J138" s="243"/>
      <c r="K138" s="243"/>
      <c r="L138" s="248"/>
      <c r="M138" s="276"/>
      <c r="N138" s="277"/>
      <c r="O138" s="277"/>
      <c r="P138" s="277"/>
      <c r="Q138" s="277"/>
      <c r="R138" s="277"/>
      <c r="S138" s="277"/>
      <c r="T138" s="278"/>
      <c r="AT138" s="252" t="s">
        <v>187</v>
      </c>
      <c r="AU138" s="252" t="s">
        <v>85</v>
      </c>
      <c r="AV138" s="14" t="s">
        <v>168</v>
      </c>
      <c r="AW138" s="14" t="s">
        <v>39</v>
      </c>
      <c r="AX138" s="14" t="s">
        <v>83</v>
      </c>
      <c r="AY138" s="252" t="s">
        <v>160</v>
      </c>
    </row>
    <row r="139" spans="2:12" s="1" customFormat="1" ht="6.95" customHeight="1">
      <c r="B139" s="57"/>
      <c r="C139" s="58"/>
      <c r="D139" s="58"/>
      <c r="E139" s="58"/>
      <c r="F139" s="58"/>
      <c r="G139" s="58"/>
      <c r="H139" s="58"/>
      <c r="I139" s="149"/>
      <c r="J139" s="58"/>
      <c r="K139" s="58"/>
      <c r="L139" s="62"/>
    </row>
  </sheetData>
  <sheetProtection algorithmName="SHA-512" hashValue="33qfd72/LkRC+Ln11rcEYLnBWJ2WbZDnM47VqupDR6vr1ymDk9yVssREd3GtbZoGcqxuFojS+Kyvvvfz+i20nA==" saltValue="fz9g0w12EpEFOdfbIHhtQ7lMWIpMAY4N5pdUm8L3t5697e6b6we5MvBoqx/QPy5DLgnw7UVJg7/+IYtIsRLrWA==" spinCount="100000" sheet="1" objects="1" scenarios="1" formatColumns="0" formatRows="0" autoFilter="0"/>
  <autoFilter ref="C86:K138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9" customWidth="1"/>
    <col min="2" max="2" width="1.66796875" style="279" customWidth="1"/>
    <col min="3" max="4" width="5" style="279" customWidth="1"/>
    <col min="5" max="5" width="11.66015625" style="279" customWidth="1"/>
    <col min="6" max="6" width="9.16015625" style="279" customWidth="1"/>
    <col min="7" max="7" width="5" style="279" customWidth="1"/>
    <col min="8" max="8" width="77.83203125" style="279" customWidth="1"/>
    <col min="9" max="10" width="20" style="279" customWidth="1"/>
    <col min="11" max="11" width="1.667968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411" t="s">
        <v>1645</v>
      </c>
      <c r="D3" s="411"/>
      <c r="E3" s="411"/>
      <c r="F3" s="411"/>
      <c r="G3" s="411"/>
      <c r="H3" s="411"/>
      <c r="I3" s="411"/>
      <c r="J3" s="411"/>
      <c r="K3" s="284"/>
    </row>
    <row r="4" spans="2:11" ht="25.5" customHeight="1">
      <c r="B4" s="285"/>
      <c r="C4" s="415" t="s">
        <v>1646</v>
      </c>
      <c r="D4" s="415"/>
      <c r="E4" s="415"/>
      <c r="F4" s="415"/>
      <c r="G4" s="415"/>
      <c r="H4" s="415"/>
      <c r="I4" s="415"/>
      <c r="J4" s="415"/>
      <c r="K4" s="286"/>
    </row>
    <row r="5" spans="2:11" ht="5.25" customHeight="1">
      <c r="B5" s="285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5"/>
      <c r="C6" s="414" t="s">
        <v>1647</v>
      </c>
      <c r="D6" s="414"/>
      <c r="E6" s="414"/>
      <c r="F6" s="414"/>
      <c r="G6" s="414"/>
      <c r="H6" s="414"/>
      <c r="I6" s="414"/>
      <c r="J6" s="414"/>
      <c r="K6" s="286"/>
    </row>
    <row r="7" spans="2:11" ht="15" customHeight="1">
      <c r="B7" s="289"/>
      <c r="C7" s="414" t="s">
        <v>1648</v>
      </c>
      <c r="D7" s="414"/>
      <c r="E7" s="414"/>
      <c r="F7" s="414"/>
      <c r="G7" s="414"/>
      <c r="H7" s="414"/>
      <c r="I7" s="414"/>
      <c r="J7" s="414"/>
      <c r="K7" s="286"/>
    </row>
    <row r="8" spans="2:1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ht="15" customHeight="1">
      <c r="B9" s="289"/>
      <c r="C9" s="414" t="s">
        <v>1649</v>
      </c>
      <c r="D9" s="414"/>
      <c r="E9" s="414"/>
      <c r="F9" s="414"/>
      <c r="G9" s="414"/>
      <c r="H9" s="414"/>
      <c r="I9" s="414"/>
      <c r="J9" s="414"/>
      <c r="K9" s="286"/>
    </row>
    <row r="10" spans="2:11" ht="15" customHeight="1">
      <c r="B10" s="289"/>
      <c r="C10" s="288"/>
      <c r="D10" s="414" t="s">
        <v>1650</v>
      </c>
      <c r="E10" s="414"/>
      <c r="F10" s="414"/>
      <c r="G10" s="414"/>
      <c r="H10" s="414"/>
      <c r="I10" s="414"/>
      <c r="J10" s="414"/>
      <c r="K10" s="286"/>
    </row>
    <row r="11" spans="2:11" ht="15" customHeight="1">
      <c r="B11" s="289"/>
      <c r="C11" s="290"/>
      <c r="D11" s="414" t="s">
        <v>1651</v>
      </c>
      <c r="E11" s="414"/>
      <c r="F11" s="414"/>
      <c r="G11" s="414"/>
      <c r="H11" s="414"/>
      <c r="I11" s="414"/>
      <c r="J11" s="414"/>
      <c r="K11" s="286"/>
    </row>
    <row r="12" spans="2:11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spans="2:11" ht="15" customHeight="1">
      <c r="B13" s="289"/>
      <c r="C13" s="290"/>
      <c r="D13" s="414" t="s">
        <v>1652</v>
      </c>
      <c r="E13" s="414"/>
      <c r="F13" s="414"/>
      <c r="G13" s="414"/>
      <c r="H13" s="414"/>
      <c r="I13" s="414"/>
      <c r="J13" s="414"/>
      <c r="K13" s="286"/>
    </row>
    <row r="14" spans="2:11" ht="15" customHeight="1">
      <c r="B14" s="289"/>
      <c r="C14" s="290"/>
      <c r="D14" s="414" t="s">
        <v>1653</v>
      </c>
      <c r="E14" s="414"/>
      <c r="F14" s="414"/>
      <c r="G14" s="414"/>
      <c r="H14" s="414"/>
      <c r="I14" s="414"/>
      <c r="J14" s="414"/>
      <c r="K14" s="286"/>
    </row>
    <row r="15" spans="2:11" ht="15" customHeight="1">
      <c r="B15" s="289"/>
      <c r="C15" s="290"/>
      <c r="D15" s="414" t="s">
        <v>1654</v>
      </c>
      <c r="E15" s="414"/>
      <c r="F15" s="414"/>
      <c r="G15" s="414"/>
      <c r="H15" s="414"/>
      <c r="I15" s="414"/>
      <c r="J15" s="414"/>
      <c r="K15" s="286"/>
    </row>
    <row r="16" spans="2:11" ht="15" customHeight="1">
      <c r="B16" s="289"/>
      <c r="C16" s="290"/>
      <c r="D16" s="290"/>
      <c r="E16" s="291" t="s">
        <v>82</v>
      </c>
      <c r="F16" s="414" t="s">
        <v>1655</v>
      </c>
      <c r="G16" s="414"/>
      <c r="H16" s="414"/>
      <c r="I16" s="414"/>
      <c r="J16" s="414"/>
      <c r="K16" s="286"/>
    </row>
    <row r="17" spans="2:11" ht="15" customHeight="1">
      <c r="B17" s="289"/>
      <c r="C17" s="290"/>
      <c r="D17" s="290"/>
      <c r="E17" s="291" t="s">
        <v>1656</v>
      </c>
      <c r="F17" s="414" t="s">
        <v>1657</v>
      </c>
      <c r="G17" s="414"/>
      <c r="H17" s="414"/>
      <c r="I17" s="414"/>
      <c r="J17" s="414"/>
      <c r="K17" s="286"/>
    </row>
    <row r="18" spans="2:11" ht="15" customHeight="1">
      <c r="B18" s="289"/>
      <c r="C18" s="290"/>
      <c r="D18" s="290"/>
      <c r="E18" s="291" t="s">
        <v>1658</v>
      </c>
      <c r="F18" s="414" t="s">
        <v>1659</v>
      </c>
      <c r="G18" s="414"/>
      <c r="H18" s="414"/>
      <c r="I18" s="414"/>
      <c r="J18" s="414"/>
      <c r="K18" s="286"/>
    </row>
    <row r="19" spans="2:11" ht="15" customHeight="1">
      <c r="B19" s="289"/>
      <c r="C19" s="290"/>
      <c r="D19" s="290"/>
      <c r="E19" s="291" t="s">
        <v>1660</v>
      </c>
      <c r="F19" s="414" t="s">
        <v>1661</v>
      </c>
      <c r="G19" s="414"/>
      <c r="H19" s="414"/>
      <c r="I19" s="414"/>
      <c r="J19" s="414"/>
      <c r="K19" s="286"/>
    </row>
    <row r="20" spans="2:11" ht="15" customHeight="1">
      <c r="B20" s="289"/>
      <c r="C20" s="290"/>
      <c r="D20" s="290"/>
      <c r="E20" s="291" t="s">
        <v>1119</v>
      </c>
      <c r="F20" s="414" t="s">
        <v>1120</v>
      </c>
      <c r="G20" s="414"/>
      <c r="H20" s="414"/>
      <c r="I20" s="414"/>
      <c r="J20" s="414"/>
      <c r="K20" s="286"/>
    </row>
    <row r="21" spans="2:11" ht="15" customHeight="1">
      <c r="B21" s="289"/>
      <c r="C21" s="290"/>
      <c r="D21" s="290"/>
      <c r="E21" s="291" t="s">
        <v>89</v>
      </c>
      <c r="F21" s="414" t="s">
        <v>1662</v>
      </c>
      <c r="G21" s="414"/>
      <c r="H21" s="414"/>
      <c r="I21" s="414"/>
      <c r="J21" s="414"/>
      <c r="K21" s="286"/>
    </row>
    <row r="22" spans="2:11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spans="2:11" ht="15" customHeight="1">
      <c r="B23" s="289"/>
      <c r="C23" s="414" t="s">
        <v>1663</v>
      </c>
      <c r="D23" s="414"/>
      <c r="E23" s="414"/>
      <c r="F23" s="414"/>
      <c r="G23" s="414"/>
      <c r="H23" s="414"/>
      <c r="I23" s="414"/>
      <c r="J23" s="414"/>
      <c r="K23" s="286"/>
    </row>
    <row r="24" spans="2:11" ht="15" customHeight="1">
      <c r="B24" s="289"/>
      <c r="C24" s="414" t="s">
        <v>1664</v>
      </c>
      <c r="D24" s="414"/>
      <c r="E24" s="414"/>
      <c r="F24" s="414"/>
      <c r="G24" s="414"/>
      <c r="H24" s="414"/>
      <c r="I24" s="414"/>
      <c r="J24" s="414"/>
      <c r="K24" s="286"/>
    </row>
    <row r="25" spans="2:11" ht="15" customHeight="1">
      <c r="B25" s="289"/>
      <c r="C25" s="288"/>
      <c r="D25" s="414" t="s">
        <v>1665</v>
      </c>
      <c r="E25" s="414"/>
      <c r="F25" s="414"/>
      <c r="G25" s="414"/>
      <c r="H25" s="414"/>
      <c r="I25" s="414"/>
      <c r="J25" s="414"/>
      <c r="K25" s="286"/>
    </row>
    <row r="26" spans="2:11" ht="15" customHeight="1">
      <c r="B26" s="289"/>
      <c r="C26" s="290"/>
      <c r="D26" s="414" t="s">
        <v>1666</v>
      </c>
      <c r="E26" s="414"/>
      <c r="F26" s="414"/>
      <c r="G26" s="414"/>
      <c r="H26" s="414"/>
      <c r="I26" s="414"/>
      <c r="J26" s="414"/>
      <c r="K26" s="286"/>
    </row>
    <row r="27" spans="2:11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spans="2:11" ht="15" customHeight="1">
      <c r="B28" s="289"/>
      <c r="C28" s="290"/>
      <c r="D28" s="414" t="s">
        <v>1667</v>
      </c>
      <c r="E28" s="414"/>
      <c r="F28" s="414"/>
      <c r="G28" s="414"/>
      <c r="H28" s="414"/>
      <c r="I28" s="414"/>
      <c r="J28" s="414"/>
      <c r="K28" s="286"/>
    </row>
    <row r="29" spans="2:11" ht="15" customHeight="1">
      <c r="B29" s="289"/>
      <c r="C29" s="290"/>
      <c r="D29" s="414" t="s">
        <v>1668</v>
      </c>
      <c r="E29" s="414"/>
      <c r="F29" s="414"/>
      <c r="G29" s="414"/>
      <c r="H29" s="414"/>
      <c r="I29" s="414"/>
      <c r="J29" s="414"/>
      <c r="K29" s="286"/>
    </row>
    <row r="30" spans="2:11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spans="2:11" ht="15" customHeight="1">
      <c r="B31" s="289"/>
      <c r="C31" s="290"/>
      <c r="D31" s="414" t="s">
        <v>1669</v>
      </c>
      <c r="E31" s="414"/>
      <c r="F31" s="414"/>
      <c r="G31" s="414"/>
      <c r="H31" s="414"/>
      <c r="I31" s="414"/>
      <c r="J31" s="414"/>
      <c r="K31" s="286"/>
    </row>
    <row r="32" spans="2:11" ht="15" customHeight="1">
      <c r="B32" s="289"/>
      <c r="C32" s="290"/>
      <c r="D32" s="414" t="s">
        <v>1670</v>
      </c>
      <c r="E32" s="414"/>
      <c r="F32" s="414"/>
      <c r="G32" s="414"/>
      <c r="H32" s="414"/>
      <c r="I32" s="414"/>
      <c r="J32" s="414"/>
      <c r="K32" s="286"/>
    </row>
    <row r="33" spans="2:11" ht="15" customHeight="1">
      <c r="B33" s="289"/>
      <c r="C33" s="290"/>
      <c r="D33" s="414" t="s">
        <v>1671</v>
      </c>
      <c r="E33" s="414"/>
      <c r="F33" s="414"/>
      <c r="G33" s="414"/>
      <c r="H33" s="414"/>
      <c r="I33" s="414"/>
      <c r="J33" s="414"/>
      <c r="K33" s="286"/>
    </row>
    <row r="34" spans="2:11" ht="15" customHeight="1">
      <c r="B34" s="289"/>
      <c r="C34" s="290"/>
      <c r="D34" s="288"/>
      <c r="E34" s="292" t="s">
        <v>145</v>
      </c>
      <c r="F34" s="288"/>
      <c r="G34" s="414" t="s">
        <v>1672</v>
      </c>
      <c r="H34" s="414"/>
      <c r="I34" s="414"/>
      <c r="J34" s="414"/>
      <c r="K34" s="286"/>
    </row>
    <row r="35" spans="2:11" ht="30.75" customHeight="1">
      <c r="B35" s="289"/>
      <c r="C35" s="290"/>
      <c r="D35" s="288"/>
      <c r="E35" s="292" t="s">
        <v>1673</v>
      </c>
      <c r="F35" s="288"/>
      <c r="G35" s="414" t="s">
        <v>1674</v>
      </c>
      <c r="H35" s="414"/>
      <c r="I35" s="414"/>
      <c r="J35" s="414"/>
      <c r="K35" s="286"/>
    </row>
    <row r="36" spans="2:11" ht="15" customHeight="1">
      <c r="B36" s="289"/>
      <c r="C36" s="290"/>
      <c r="D36" s="288"/>
      <c r="E36" s="292" t="s">
        <v>57</v>
      </c>
      <c r="F36" s="288"/>
      <c r="G36" s="414" t="s">
        <v>1675</v>
      </c>
      <c r="H36" s="414"/>
      <c r="I36" s="414"/>
      <c r="J36" s="414"/>
      <c r="K36" s="286"/>
    </row>
    <row r="37" spans="2:11" ht="15" customHeight="1">
      <c r="B37" s="289"/>
      <c r="C37" s="290"/>
      <c r="D37" s="288"/>
      <c r="E37" s="292" t="s">
        <v>146</v>
      </c>
      <c r="F37" s="288"/>
      <c r="G37" s="414" t="s">
        <v>1676</v>
      </c>
      <c r="H37" s="414"/>
      <c r="I37" s="414"/>
      <c r="J37" s="414"/>
      <c r="K37" s="286"/>
    </row>
    <row r="38" spans="2:11" ht="15" customHeight="1">
      <c r="B38" s="289"/>
      <c r="C38" s="290"/>
      <c r="D38" s="288"/>
      <c r="E38" s="292" t="s">
        <v>147</v>
      </c>
      <c r="F38" s="288"/>
      <c r="G38" s="414" t="s">
        <v>1677</v>
      </c>
      <c r="H38" s="414"/>
      <c r="I38" s="414"/>
      <c r="J38" s="414"/>
      <c r="K38" s="286"/>
    </row>
    <row r="39" spans="2:11" ht="15" customHeight="1">
      <c r="B39" s="289"/>
      <c r="C39" s="290"/>
      <c r="D39" s="288"/>
      <c r="E39" s="292" t="s">
        <v>148</v>
      </c>
      <c r="F39" s="288"/>
      <c r="G39" s="414" t="s">
        <v>1678</v>
      </c>
      <c r="H39" s="414"/>
      <c r="I39" s="414"/>
      <c r="J39" s="414"/>
      <c r="K39" s="286"/>
    </row>
    <row r="40" spans="2:11" ht="15" customHeight="1">
      <c r="B40" s="289"/>
      <c r="C40" s="290"/>
      <c r="D40" s="288"/>
      <c r="E40" s="292" t="s">
        <v>1679</v>
      </c>
      <c r="F40" s="288"/>
      <c r="G40" s="414" t="s">
        <v>1680</v>
      </c>
      <c r="H40" s="414"/>
      <c r="I40" s="414"/>
      <c r="J40" s="414"/>
      <c r="K40" s="286"/>
    </row>
    <row r="41" spans="2:11" ht="15" customHeight="1">
      <c r="B41" s="289"/>
      <c r="C41" s="290"/>
      <c r="D41" s="288"/>
      <c r="E41" s="292"/>
      <c r="F41" s="288"/>
      <c r="G41" s="414" t="s">
        <v>1681</v>
      </c>
      <c r="H41" s="414"/>
      <c r="I41" s="414"/>
      <c r="J41" s="414"/>
      <c r="K41" s="286"/>
    </row>
    <row r="42" spans="2:11" ht="15" customHeight="1">
      <c r="B42" s="289"/>
      <c r="C42" s="290"/>
      <c r="D42" s="288"/>
      <c r="E42" s="292" t="s">
        <v>1682</v>
      </c>
      <c r="F42" s="288"/>
      <c r="G42" s="414" t="s">
        <v>1683</v>
      </c>
      <c r="H42" s="414"/>
      <c r="I42" s="414"/>
      <c r="J42" s="414"/>
      <c r="K42" s="286"/>
    </row>
    <row r="43" spans="2:11" ht="15" customHeight="1">
      <c r="B43" s="289"/>
      <c r="C43" s="290"/>
      <c r="D43" s="288"/>
      <c r="E43" s="292" t="s">
        <v>150</v>
      </c>
      <c r="F43" s="288"/>
      <c r="G43" s="414" t="s">
        <v>1684</v>
      </c>
      <c r="H43" s="414"/>
      <c r="I43" s="414"/>
      <c r="J43" s="414"/>
      <c r="K43" s="286"/>
    </row>
    <row r="44" spans="2:11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spans="2:11" ht="15" customHeight="1">
      <c r="B45" s="289"/>
      <c r="C45" s="290"/>
      <c r="D45" s="414" t="s">
        <v>1685</v>
      </c>
      <c r="E45" s="414"/>
      <c r="F45" s="414"/>
      <c r="G45" s="414"/>
      <c r="H45" s="414"/>
      <c r="I45" s="414"/>
      <c r="J45" s="414"/>
      <c r="K45" s="286"/>
    </row>
    <row r="46" spans="2:11" ht="15" customHeight="1">
      <c r="B46" s="289"/>
      <c r="C46" s="290"/>
      <c r="D46" s="290"/>
      <c r="E46" s="414" t="s">
        <v>1686</v>
      </c>
      <c r="F46" s="414"/>
      <c r="G46" s="414"/>
      <c r="H46" s="414"/>
      <c r="I46" s="414"/>
      <c r="J46" s="414"/>
      <c r="K46" s="286"/>
    </row>
    <row r="47" spans="2:11" ht="15" customHeight="1">
      <c r="B47" s="289"/>
      <c r="C47" s="290"/>
      <c r="D47" s="290"/>
      <c r="E47" s="414" t="s">
        <v>1687</v>
      </c>
      <c r="F47" s="414"/>
      <c r="G47" s="414"/>
      <c r="H47" s="414"/>
      <c r="I47" s="414"/>
      <c r="J47" s="414"/>
      <c r="K47" s="286"/>
    </row>
    <row r="48" spans="2:11" ht="15" customHeight="1">
      <c r="B48" s="289"/>
      <c r="C48" s="290"/>
      <c r="D48" s="290"/>
      <c r="E48" s="414" t="s">
        <v>1688</v>
      </c>
      <c r="F48" s="414"/>
      <c r="G48" s="414"/>
      <c r="H48" s="414"/>
      <c r="I48" s="414"/>
      <c r="J48" s="414"/>
      <c r="K48" s="286"/>
    </row>
    <row r="49" spans="2:11" ht="15" customHeight="1">
      <c r="B49" s="289"/>
      <c r="C49" s="290"/>
      <c r="D49" s="414" t="s">
        <v>1689</v>
      </c>
      <c r="E49" s="414"/>
      <c r="F49" s="414"/>
      <c r="G49" s="414"/>
      <c r="H49" s="414"/>
      <c r="I49" s="414"/>
      <c r="J49" s="414"/>
      <c r="K49" s="286"/>
    </row>
    <row r="50" spans="2:11" ht="25.5" customHeight="1">
      <c r="B50" s="285"/>
      <c r="C50" s="415" t="s">
        <v>1690</v>
      </c>
      <c r="D50" s="415"/>
      <c r="E50" s="415"/>
      <c r="F50" s="415"/>
      <c r="G50" s="415"/>
      <c r="H50" s="415"/>
      <c r="I50" s="415"/>
      <c r="J50" s="415"/>
      <c r="K50" s="286"/>
    </row>
    <row r="51" spans="2:11" ht="5.25" customHeight="1">
      <c r="B51" s="285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5"/>
      <c r="C52" s="414" t="s">
        <v>1691</v>
      </c>
      <c r="D52" s="414"/>
      <c r="E52" s="414"/>
      <c r="F52" s="414"/>
      <c r="G52" s="414"/>
      <c r="H52" s="414"/>
      <c r="I52" s="414"/>
      <c r="J52" s="414"/>
      <c r="K52" s="286"/>
    </row>
    <row r="53" spans="2:11" ht="15" customHeight="1">
      <c r="B53" s="285"/>
      <c r="C53" s="414" t="s">
        <v>1692</v>
      </c>
      <c r="D53" s="414"/>
      <c r="E53" s="414"/>
      <c r="F53" s="414"/>
      <c r="G53" s="414"/>
      <c r="H53" s="414"/>
      <c r="I53" s="414"/>
      <c r="J53" s="414"/>
      <c r="K53" s="286"/>
    </row>
    <row r="54" spans="2:11" ht="12.75" customHeight="1">
      <c r="B54" s="285"/>
      <c r="C54" s="288"/>
      <c r="D54" s="288"/>
      <c r="E54" s="288"/>
      <c r="F54" s="288"/>
      <c r="G54" s="288"/>
      <c r="H54" s="288"/>
      <c r="I54" s="288"/>
      <c r="J54" s="288"/>
      <c r="K54" s="286"/>
    </row>
    <row r="55" spans="2:11" ht="15" customHeight="1">
      <c r="B55" s="285"/>
      <c r="C55" s="414" t="s">
        <v>1693</v>
      </c>
      <c r="D55" s="414"/>
      <c r="E55" s="414"/>
      <c r="F55" s="414"/>
      <c r="G55" s="414"/>
      <c r="H55" s="414"/>
      <c r="I55" s="414"/>
      <c r="J55" s="414"/>
      <c r="K55" s="286"/>
    </row>
    <row r="56" spans="2:11" ht="15" customHeight="1">
      <c r="B56" s="285"/>
      <c r="C56" s="290"/>
      <c r="D56" s="414" t="s">
        <v>1694</v>
      </c>
      <c r="E56" s="414"/>
      <c r="F56" s="414"/>
      <c r="G56" s="414"/>
      <c r="H56" s="414"/>
      <c r="I56" s="414"/>
      <c r="J56" s="414"/>
      <c r="K56" s="286"/>
    </row>
    <row r="57" spans="2:11" ht="15" customHeight="1">
      <c r="B57" s="285"/>
      <c r="C57" s="290"/>
      <c r="D57" s="414" t="s">
        <v>1695</v>
      </c>
      <c r="E57" s="414"/>
      <c r="F57" s="414"/>
      <c r="G57" s="414"/>
      <c r="H57" s="414"/>
      <c r="I57" s="414"/>
      <c r="J57" s="414"/>
      <c r="K57" s="286"/>
    </row>
    <row r="58" spans="2:11" ht="15" customHeight="1">
      <c r="B58" s="285"/>
      <c r="C58" s="290"/>
      <c r="D58" s="414" t="s">
        <v>1696</v>
      </c>
      <c r="E58" s="414"/>
      <c r="F58" s="414"/>
      <c r="G58" s="414"/>
      <c r="H58" s="414"/>
      <c r="I58" s="414"/>
      <c r="J58" s="414"/>
      <c r="K58" s="286"/>
    </row>
    <row r="59" spans="2:11" ht="15" customHeight="1">
      <c r="B59" s="285"/>
      <c r="C59" s="290"/>
      <c r="D59" s="414" t="s">
        <v>1697</v>
      </c>
      <c r="E59" s="414"/>
      <c r="F59" s="414"/>
      <c r="G59" s="414"/>
      <c r="H59" s="414"/>
      <c r="I59" s="414"/>
      <c r="J59" s="414"/>
      <c r="K59" s="286"/>
    </row>
    <row r="60" spans="2:11" ht="15" customHeight="1">
      <c r="B60" s="285"/>
      <c r="C60" s="290"/>
      <c r="D60" s="413" t="s">
        <v>1698</v>
      </c>
      <c r="E60" s="413"/>
      <c r="F60" s="413"/>
      <c r="G60" s="413"/>
      <c r="H60" s="413"/>
      <c r="I60" s="413"/>
      <c r="J60" s="413"/>
      <c r="K60" s="286"/>
    </row>
    <row r="61" spans="2:11" ht="15" customHeight="1">
      <c r="B61" s="285"/>
      <c r="C61" s="290"/>
      <c r="D61" s="414" t="s">
        <v>1699</v>
      </c>
      <c r="E61" s="414"/>
      <c r="F61" s="414"/>
      <c r="G61" s="414"/>
      <c r="H61" s="414"/>
      <c r="I61" s="414"/>
      <c r="J61" s="414"/>
      <c r="K61" s="286"/>
    </row>
    <row r="62" spans="2:11" ht="12.75" customHeight="1">
      <c r="B62" s="285"/>
      <c r="C62" s="290"/>
      <c r="D62" s="290"/>
      <c r="E62" s="293"/>
      <c r="F62" s="290"/>
      <c r="G62" s="290"/>
      <c r="H62" s="290"/>
      <c r="I62" s="290"/>
      <c r="J62" s="290"/>
      <c r="K62" s="286"/>
    </row>
    <row r="63" spans="2:11" ht="15" customHeight="1">
      <c r="B63" s="285"/>
      <c r="C63" s="290"/>
      <c r="D63" s="414" t="s">
        <v>1700</v>
      </c>
      <c r="E63" s="414"/>
      <c r="F63" s="414"/>
      <c r="G63" s="414"/>
      <c r="H63" s="414"/>
      <c r="I63" s="414"/>
      <c r="J63" s="414"/>
      <c r="K63" s="286"/>
    </row>
    <row r="64" spans="2:11" ht="15" customHeight="1">
      <c r="B64" s="285"/>
      <c r="C64" s="290"/>
      <c r="D64" s="413" t="s">
        <v>1701</v>
      </c>
      <c r="E64" s="413"/>
      <c r="F64" s="413"/>
      <c r="G64" s="413"/>
      <c r="H64" s="413"/>
      <c r="I64" s="413"/>
      <c r="J64" s="413"/>
      <c r="K64" s="286"/>
    </row>
    <row r="65" spans="2:11" ht="15" customHeight="1">
      <c r="B65" s="285"/>
      <c r="C65" s="290"/>
      <c r="D65" s="414" t="s">
        <v>1702</v>
      </c>
      <c r="E65" s="414"/>
      <c r="F65" s="414"/>
      <c r="G65" s="414"/>
      <c r="H65" s="414"/>
      <c r="I65" s="414"/>
      <c r="J65" s="414"/>
      <c r="K65" s="286"/>
    </row>
    <row r="66" spans="2:11" ht="15" customHeight="1">
      <c r="B66" s="285"/>
      <c r="C66" s="290"/>
      <c r="D66" s="414" t="s">
        <v>1703</v>
      </c>
      <c r="E66" s="414"/>
      <c r="F66" s="414"/>
      <c r="G66" s="414"/>
      <c r="H66" s="414"/>
      <c r="I66" s="414"/>
      <c r="J66" s="414"/>
      <c r="K66" s="286"/>
    </row>
    <row r="67" spans="2:11" ht="15" customHeight="1">
      <c r="B67" s="285"/>
      <c r="C67" s="290"/>
      <c r="D67" s="414" t="s">
        <v>1704</v>
      </c>
      <c r="E67" s="414"/>
      <c r="F67" s="414"/>
      <c r="G67" s="414"/>
      <c r="H67" s="414"/>
      <c r="I67" s="414"/>
      <c r="J67" s="414"/>
      <c r="K67" s="286"/>
    </row>
    <row r="68" spans="2:11" ht="15" customHeight="1">
      <c r="B68" s="285"/>
      <c r="C68" s="290"/>
      <c r="D68" s="414" t="s">
        <v>1705</v>
      </c>
      <c r="E68" s="414"/>
      <c r="F68" s="414"/>
      <c r="G68" s="414"/>
      <c r="H68" s="414"/>
      <c r="I68" s="414"/>
      <c r="J68" s="414"/>
      <c r="K68" s="286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412" t="s">
        <v>131</v>
      </c>
      <c r="D73" s="412"/>
      <c r="E73" s="412"/>
      <c r="F73" s="412"/>
      <c r="G73" s="412"/>
      <c r="H73" s="412"/>
      <c r="I73" s="412"/>
      <c r="J73" s="412"/>
      <c r="K73" s="303"/>
    </row>
    <row r="74" spans="2:11" ht="17.25" customHeight="1">
      <c r="B74" s="302"/>
      <c r="C74" s="304" t="s">
        <v>1706</v>
      </c>
      <c r="D74" s="304"/>
      <c r="E74" s="304"/>
      <c r="F74" s="304" t="s">
        <v>1707</v>
      </c>
      <c r="G74" s="305"/>
      <c r="H74" s="304" t="s">
        <v>146</v>
      </c>
      <c r="I74" s="304" t="s">
        <v>61</v>
      </c>
      <c r="J74" s="304" t="s">
        <v>1708</v>
      </c>
      <c r="K74" s="303"/>
    </row>
    <row r="75" spans="2:11" ht="17.25" customHeight="1">
      <c r="B75" s="302"/>
      <c r="C75" s="306" t="s">
        <v>1709</v>
      </c>
      <c r="D75" s="306"/>
      <c r="E75" s="306"/>
      <c r="F75" s="307" t="s">
        <v>1710</v>
      </c>
      <c r="G75" s="308"/>
      <c r="H75" s="306"/>
      <c r="I75" s="306"/>
      <c r="J75" s="306" t="s">
        <v>1711</v>
      </c>
      <c r="K75" s="303"/>
    </row>
    <row r="76" spans="2:11" ht="5.25" customHeight="1">
      <c r="B76" s="302"/>
      <c r="C76" s="309"/>
      <c r="D76" s="309"/>
      <c r="E76" s="309"/>
      <c r="F76" s="309"/>
      <c r="G76" s="310"/>
      <c r="H76" s="309"/>
      <c r="I76" s="309"/>
      <c r="J76" s="309"/>
      <c r="K76" s="303"/>
    </row>
    <row r="77" spans="2:11" ht="15" customHeight="1">
      <c r="B77" s="302"/>
      <c r="C77" s="292" t="s">
        <v>57</v>
      </c>
      <c r="D77" s="309"/>
      <c r="E77" s="309"/>
      <c r="F77" s="311" t="s">
        <v>1712</v>
      </c>
      <c r="G77" s="310"/>
      <c r="H77" s="292" t="s">
        <v>1713</v>
      </c>
      <c r="I77" s="292" t="s">
        <v>1714</v>
      </c>
      <c r="J77" s="292">
        <v>20</v>
      </c>
      <c r="K77" s="303"/>
    </row>
    <row r="78" spans="2:11" ht="15" customHeight="1">
      <c r="B78" s="302"/>
      <c r="C78" s="292" t="s">
        <v>1715</v>
      </c>
      <c r="D78" s="292"/>
      <c r="E78" s="292"/>
      <c r="F78" s="311" t="s">
        <v>1712</v>
      </c>
      <c r="G78" s="310"/>
      <c r="H78" s="292" t="s">
        <v>1716</v>
      </c>
      <c r="I78" s="292" t="s">
        <v>1714</v>
      </c>
      <c r="J78" s="292">
        <v>120</v>
      </c>
      <c r="K78" s="303"/>
    </row>
    <row r="79" spans="2:11" ht="15" customHeight="1">
      <c r="B79" s="312"/>
      <c r="C79" s="292" t="s">
        <v>1717</v>
      </c>
      <c r="D79" s="292"/>
      <c r="E79" s="292"/>
      <c r="F79" s="311" t="s">
        <v>1718</v>
      </c>
      <c r="G79" s="310"/>
      <c r="H79" s="292" t="s">
        <v>1719</v>
      </c>
      <c r="I79" s="292" t="s">
        <v>1714</v>
      </c>
      <c r="J79" s="292">
        <v>50</v>
      </c>
      <c r="K79" s="303"/>
    </row>
    <row r="80" spans="2:11" ht="15" customHeight="1">
      <c r="B80" s="312"/>
      <c r="C80" s="292" t="s">
        <v>1720</v>
      </c>
      <c r="D80" s="292"/>
      <c r="E80" s="292"/>
      <c r="F80" s="311" t="s">
        <v>1712</v>
      </c>
      <c r="G80" s="310"/>
      <c r="H80" s="292" t="s">
        <v>1721</v>
      </c>
      <c r="I80" s="292" t="s">
        <v>1722</v>
      </c>
      <c r="J80" s="292"/>
      <c r="K80" s="303"/>
    </row>
    <row r="81" spans="2:11" ht="15" customHeight="1">
      <c r="B81" s="312"/>
      <c r="C81" s="313" t="s">
        <v>1723</v>
      </c>
      <c r="D81" s="313"/>
      <c r="E81" s="313"/>
      <c r="F81" s="314" t="s">
        <v>1718</v>
      </c>
      <c r="G81" s="313"/>
      <c r="H81" s="313" t="s">
        <v>1724</v>
      </c>
      <c r="I81" s="313" t="s">
        <v>1714</v>
      </c>
      <c r="J81" s="313">
        <v>15</v>
      </c>
      <c r="K81" s="303"/>
    </row>
    <row r="82" spans="2:11" ht="15" customHeight="1">
      <c r="B82" s="312"/>
      <c r="C82" s="313" t="s">
        <v>1725</v>
      </c>
      <c r="D82" s="313"/>
      <c r="E82" s="313"/>
      <c r="F82" s="314" t="s">
        <v>1718</v>
      </c>
      <c r="G82" s="313"/>
      <c r="H82" s="313" t="s">
        <v>1726</v>
      </c>
      <c r="I82" s="313" t="s">
        <v>1714</v>
      </c>
      <c r="J82" s="313">
        <v>15</v>
      </c>
      <c r="K82" s="303"/>
    </row>
    <row r="83" spans="2:11" ht="15" customHeight="1">
      <c r="B83" s="312"/>
      <c r="C83" s="313" t="s">
        <v>1727</v>
      </c>
      <c r="D83" s="313"/>
      <c r="E83" s="313"/>
      <c r="F83" s="314" t="s">
        <v>1718</v>
      </c>
      <c r="G83" s="313"/>
      <c r="H83" s="313" t="s">
        <v>1728</v>
      </c>
      <c r="I83" s="313" t="s">
        <v>1714</v>
      </c>
      <c r="J83" s="313">
        <v>20</v>
      </c>
      <c r="K83" s="303"/>
    </row>
    <row r="84" spans="2:11" ht="15" customHeight="1">
      <c r="B84" s="312"/>
      <c r="C84" s="313" t="s">
        <v>1729</v>
      </c>
      <c r="D84" s="313"/>
      <c r="E84" s="313"/>
      <c r="F84" s="314" t="s">
        <v>1718</v>
      </c>
      <c r="G84" s="313"/>
      <c r="H84" s="313" t="s">
        <v>1730</v>
      </c>
      <c r="I84" s="313" t="s">
        <v>1714</v>
      </c>
      <c r="J84" s="313">
        <v>20</v>
      </c>
      <c r="K84" s="303"/>
    </row>
    <row r="85" spans="2:11" ht="15" customHeight="1">
      <c r="B85" s="312"/>
      <c r="C85" s="292" t="s">
        <v>1731</v>
      </c>
      <c r="D85" s="292"/>
      <c r="E85" s="292"/>
      <c r="F85" s="311" t="s">
        <v>1718</v>
      </c>
      <c r="G85" s="310"/>
      <c r="H85" s="292" t="s">
        <v>1732</v>
      </c>
      <c r="I85" s="292" t="s">
        <v>1714</v>
      </c>
      <c r="J85" s="292">
        <v>50</v>
      </c>
      <c r="K85" s="303"/>
    </row>
    <row r="86" spans="2:11" ht="15" customHeight="1">
      <c r="B86" s="312"/>
      <c r="C86" s="292" t="s">
        <v>1733</v>
      </c>
      <c r="D86" s="292"/>
      <c r="E86" s="292"/>
      <c r="F86" s="311" t="s">
        <v>1718</v>
      </c>
      <c r="G86" s="310"/>
      <c r="H86" s="292" t="s">
        <v>1734</v>
      </c>
      <c r="I86" s="292" t="s">
        <v>1714</v>
      </c>
      <c r="J86" s="292">
        <v>20</v>
      </c>
      <c r="K86" s="303"/>
    </row>
    <row r="87" spans="2:11" ht="15" customHeight="1">
      <c r="B87" s="312"/>
      <c r="C87" s="292" t="s">
        <v>1735</v>
      </c>
      <c r="D87" s="292"/>
      <c r="E87" s="292"/>
      <c r="F87" s="311" t="s">
        <v>1718</v>
      </c>
      <c r="G87" s="310"/>
      <c r="H87" s="292" t="s">
        <v>1736</v>
      </c>
      <c r="I87" s="292" t="s">
        <v>1714</v>
      </c>
      <c r="J87" s="292">
        <v>20</v>
      </c>
      <c r="K87" s="303"/>
    </row>
    <row r="88" spans="2:11" ht="15" customHeight="1">
      <c r="B88" s="312"/>
      <c r="C88" s="292" t="s">
        <v>1737</v>
      </c>
      <c r="D88" s="292"/>
      <c r="E88" s="292"/>
      <c r="F88" s="311" t="s">
        <v>1718</v>
      </c>
      <c r="G88" s="310"/>
      <c r="H88" s="292" t="s">
        <v>1738</v>
      </c>
      <c r="I88" s="292" t="s">
        <v>1714</v>
      </c>
      <c r="J88" s="292">
        <v>50</v>
      </c>
      <c r="K88" s="303"/>
    </row>
    <row r="89" spans="2:11" ht="15" customHeight="1">
      <c r="B89" s="312"/>
      <c r="C89" s="292" t="s">
        <v>1739</v>
      </c>
      <c r="D89" s="292"/>
      <c r="E89" s="292"/>
      <c r="F89" s="311" t="s">
        <v>1718</v>
      </c>
      <c r="G89" s="310"/>
      <c r="H89" s="292" t="s">
        <v>1739</v>
      </c>
      <c r="I89" s="292" t="s">
        <v>1714</v>
      </c>
      <c r="J89" s="292">
        <v>50</v>
      </c>
      <c r="K89" s="303"/>
    </row>
    <row r="90" spans="2:11" ht="15" customHeight="1">
      <c r="B90" s="312"/>
      <c r="C90" s="292" t="s">
        <v>151</v>
      </c>
      <c r="D90" s="292"/>
      <c r="E90" s="292"/>
      <c r="F90" s="311" t="s">
        <v>1718</v>
      </c>
      <c r="G90" s="310"/>
      <c r="H90" s="292" t="s">
        <v>1740</v>
      </c>
      <c r="I90" s="292" t="s">
        <v>1714</v>
      </c>
      <c r="J90" s="292">
        <v>255</v>
      </c>
      <c r="K90" s="303"/>
    </row>
    <row r="91" spans="2:11" ht="15" customHeight="1">
      <c r="B91" s="312"/>
      <c r="C91" s="292" t="s">
        <v>1741</v>
      </c>
      <c r="D91" s="292"/>
      <c r="E91" s="292"/>
      <c r="F91" s="311" t="s">
        <v>1712</v>
      </c>
      <c r="G91" s="310"/>
      <c r="H91" s="292" t="s">
        <v>1742</v>
      </c>
      <c r="I91" s="292" t="s">
        <v>1743</v>
      </c>
      <c r="J91" s="292"/>
      <c r="K91" s="303"/>
    </row>
    <row r="92" spans="2:11" ht="15" customHeight="1">
      <c r="B92" s="312"/>
      <c r="C92" s="292" t="s">
        <v>1744</v>
      </c>
      <c r="D92" s="292"/>
      <c r="E92" s="292"/>
      <c r="F92" s="311" t="s">
        <v>1712</v>
      </c>
      <c r="G92" s="310"/>
      <c r="H92" s="292" t="s">
        <v>1745</v>
      </c>
      <c r="I92" s="292" t="s">
        <v>1746</v>
      </c>
      <c r="J92" s="292"/>
      <c r="K92" s="303"/>
    </row>
    <row r="93" spans="2:11" ht="15" customHeight="1">
      <c r="B93" s="312"/>
      <c r="C93" s="292" t="s">
        <v>1747</v>
      </c>
      <c r="D93" s="292"/>
      <c r="E93" s="292"/>
      <c r="F93" s="311" t="s">
        <v>1712</v>
      </c>
      <c r="G93" s="310"/>
      <c r="H93" s="292" t="s">
        <v>1747</v>
      </c>
      <c r="I93" s="292" t="s">
        <v>1746</v>
      </c>
      <c r="J93" s="292"/>
      <c r="K93" s="303"/>
    </row>
    <row r="94" spans="2:11" ht="15" customHeight="1">
      <c r="B94" s="312"/>
      <c r="C94" s="292" t="s">
        <v>42</v>
      </c>
      <c r="D94" s="292"/>
      <c r="E94" s="292"/>
      <c r="F94" s="311" t="s">
        <v>1712</v>
      </c>
      <c r="G94" s="310"/>
      <c r="H94" s="292" t="s">
        <v>1748</v>
      </c>
      <c r="I94" s="292" t="s">
        <v>1746</v>
      </c>
      <c r="J94" s="292"/>
      <c r="K94" s="303"/>
    </row>
    <row r="95" spans="2:11" ht="15" customHeight="1">
      <c r="B95" s="312"/>
      <c r="C95" s="292" t="s">
        <v>52</v>
      </c>
      <c r="D95" s="292"/>
      <c r="E95" s="292"/>
      <c r="F95" s="311" t="s">
        <v>1712</v>
      </c>
      <c r="G95" s="310"/>
      <c r="H95" s="292" t="s">
        <v>1749</v>
      </c>
      <c r="I95" s="292" t="s">
        <v>1746</v>
      </c>
      <c r="J95" s="292"/>
      <c r="K95" s="303"/>
    </row>
    <row r="96" spans="2:11" ht="15" customHeight="1">
      <c r="B96" s="315"/>
      <c r="C96" s="316"/>
      <c r="D96" s="316"/>
      <c r="E96" s="316"/>
      <c r="F96" s="316"/>
      <c r="G96" s="316"/>
      <c r="H96" s="316"/>
      <c r="I96" s="316"/>
      <c r="J96" s="316"/>
      <c r="K96" s="317"/>
    </row>
    <row r="97" spans="2:11" ht="18.75" customHeight="1">
      <c r="B97" s="318"/>
      <c r="C97" s="319"/>
      <c r="D97" s="319"/>
      <c r="E97" s="319"/>
      <c r="F97" s="319"/>
      <c r="G97" s="319"/>
      <c r="H97" s="319"/>
      <c r="I97" s="319"/>
      <c r="J97" s="319"/>
      <c r="K97" s="318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412" t="s">
        <v>1750</v>
      </c>
      <c r="D100" s="412"/>
      <c r="E100" s="412"/>
      <c r="F100" s="412"/>
      <c r="G100" s="412"/>
      <c r="H100" s="412"/>
      <c r="I100" s="412"/>
      <c r="J100" s="412"/>
      <c r="K100" s="303"/>
    </row>
    <row r="101" spans="2:11" ht="17.25" customHeight="1">
      <c r="B101" s="302"/>
      <c r="C101" s="304" t="s">
        <v>1706</v>
      </c>
      <c r="D101" s="304"/>
      <c r="E101" s="304"/>
      <c r="F101" s="304" t="s">
        <v>1707</v>
      </c>
      <c r="G101" s="305"/>
      <c r="H101" s="304" t="s">
        <v>146</v>
      </c>
      <c r="I101" s="304" t="s">
        <v>61</v>
      </c>
      <c r="J101" s="304" t="s">
        <v>1708</v>
      </c>
      <c r="K101" s="303"/>
    </row>
    <row r="102" spans="2:11" ht="17.25" customHeight="1">
      <c r="B102" s="302"/>
      <c r="C102" s="306" t="s">
        <v>1709</v>
      </c>
      <c r="D102" s="306"/>
      <c r="E102" s="306"/>
      <c r="F102" s="307" t="s">
        <v>1710</v>
      </c>
      <c r="G102" s="308"/>
      <c r="H102" s="306"/>
      <c r="I102" s="306"/>
      <c r="J102" s="306" t="s">
        <v>1711</v>
      </c>
      <c r="K102" s="303"/>
    </row>
    <row r="103" spans="2:11" ht="5.25" customHeight="1">
      <c r="B103" s="302"/>
      <c r="C103" s="304"/>
      <c r="D103" s="304"/>
      <c r="E103" s="304"/>
      <c r="F103" s="304"/>
      <c r="G103" s="320"/>
      <c r="H103" s="304"/>
      <c r="I103" s="304"/>
      <c r="J103" s="304"/>
      <c r="K103" s="303"/>
    </row>
    <row r="104" spans="2:11" ht="15" customHeight="1">
      <c r="B104" s="302"/>
      <c r="C104" s="292" t="s">
        <v>57</v>
      </c>
      <c r="D104" s="309"/>
      <c r="E104" s="309"/>
      <c r="F104" s="311" t="s">
        <v>1712</v>
      </c>
      <c r="G104" s="320"/>
      <c r="H104" s="292" t="s">
        <v>1751</v>
      </c>
      <c r="I104" s="292" t="s">
        <v>1714</v>
      </c>
      <c r="J104" s="292">
        <v>20</v>
      </c>
      <c r="K104" s="303"/>
    </row>
    <row r="105" spans="2:11" ht="15" customHeight="1">
      <c r="B105" s="302"/>
      <c r="C105" s="292" t="s">
        <v>1715</v>
      </c>
      <c r="D105" s="292"/>
      <c r="E105" s="292"/>
      <c r="F105" s="311" t="s">
        <v>1712</v>
      </c>
      <c r="G105" s="292"/>
      <c r="H105" s="292" t="s">
        <v>1751</v>
      </c>
      <c r="I105" s="292" t="s">
        <v>1714</v>
      </c>
      <c r="J105" s="292">
        <v>120</v>
      </c>
      <c r="K105" s="303"/>
    </row>
    <row r="106" spans="2:11" ht="15" customHeight="1">
      <c r="B106" s="312"/>
      <c r="C106" s="292" t="s">
        <v>1717</v>
      </c>
      <c r="D106" s="292"/>
      <c r="E106" s="292"/>
      <c r="F106" s="311" t="s">
        <v>1718</v>
      </c>
      <c r="G106" s="292"/>
      <c r="H106" s="292" t="s">
        <v>1751</v>
      </c>
      <c r="I106" s="292" t="s">
        <v>1714</v>
      </c>
      <c r="J106" s="292">
        <v>50</v>
      </c>
      <c r="K106" s="303"/>
    </row>
    <row r="107" spans="2:11" ht="15" customHeight="1">
      <c r="B107" s="312"/>
      <c r="C107" s="292" t="s">
        <v>1720</v>
      </c>
      <c r="D107" s="292"/>
      <c r="E107" s="292"/>
      <c r="F107" s="311" t="s">
        <v>1712</v>
      </c>
      <c r="G107" s="292"/>
      <c r="H107" s="292" t="s">
        <v>1751</v>
      </c>
      <c r="I107" s="292" t="s">
        <v>1722</v>
      </c>
      <c r="J107" s="292"/>
      <c r="K107" s="303"/>
    </row>
    <row r="108" spans="2:11" ht="15" customHeight="1">
      <c r="B108" s="312"/>
      <c r="C108" s="292" t="s">
        <v>1731</v>
      </c>
      <c r="D108" s="292"/>
      <c r="E108" s="292"/>
      <c r="F108" s="311" t="s">
        <v>1718</v>
      </c>
      <c r="G108" s="292"/>
      <c r="H108" s="292" t="s">
        <v>1751</v>
      </c>
      <c r="I108" s="292" t="s">
        <v>1714</v>
      </c>
      <c r="J108" s="292">
        <v>50</v>
      </c>
      <c r="K108" s="303"/>
    </row>
    <row r="109" spans="2:11" ht="15" customHeight="1">
      <c r="B109" s="312"/>
      <c r="C109" s="292" t="s">
        <v>1739</v>
      </c>
      <c r="D109" s="292"/>
      <c r="E109" s="292"/>
      <c r="F109" s="311" t="s">
        <v>1718</v>
      </c>
      <c r="G109" s="292"/>
      <c r="H109" s="292" t="s">
        <v>1751</v>
      </c>
      <c r="I109" s="292" t="s">
        <v>1714</v>
      </c>
      <c r="J109" s="292">
        <v>50</v>
      </c>
      <c r="K109" s="303"/>
    </row>
    <row r="110" spans="2:11" ht="15" customHeight="1">
      <c r="B110" s="312"/>
      <c r="C110" s="292" t="s">
        <v>1737</v>
      </c>
      <c r="D110" s="292"/>
      <c r="E110" s="292"/>
      <c r="F110" s="311" t="s">
        <v>1718</v>
      </c>
      <c r="G110" s="292"/>
      <c r="H110" s="292" t="s">
        <v>1751</v>
      </c>
      <c r="I110" s="292" t="s">
        <v>1714</v>
      </c>
      <c r="J110" s="292">
        <v>50</v>
      </c>
      <c r="K110" s="303"/>
    </row>
    <row r="111" spans="2:11" ht="15" customHeight="1">
      <c r="B111" s="312"/>
      <c r="C111" s="292" t="s">
        <v>57</v>
      </c>
      <c r="D111" s="292"/>
      <c r="E111" s="292"/>
      <c r="F111" s="311" t="s">
        <v>1712</v>
      </c>
      <c r="G111" s="292"/>
      <c r="H111" s="292" t="s">
        <v>1752</v>
      </c>
      <c r="I111" s="292" t="s">
        <v>1714</v>
      </c>
      <c r="J111" s="292">
        <v>20</v>
      </c>
      <c r="K111" s="303"/>
    </row>
    <row r="112" spans="2:11" ht="15" customHeight="1">
      <c r="B112" s="312"/>
      <c r="C112" s="292" t="s">
        <v>1753</v>
      </c>
      <c r="D112" s="292"/>
      <c r="E112" s="292"/>
      <c r="F112" s="311" t="s">
        <v>1712</v>
      </c>
      <c r="G112" s="292"/>
      <c r="H112" s="292" t="s">
        <v>1754</v>
      </c>
      <c r="I112" s="292" t="s">
        <v>1714</v>
      </c>
      <c r="J112" s="292">
        <v>120</v>
      </c>
      <c r="K112" s="303"/>
    </row>
    <row r="113" spans="2:11" ht="15" customHeight="1">
      <c r="B113" s="312"/>
      <c r="C113" s="292" t="s">
        <v>42</v>
      </c>
      <c r="D113" s="292"/>
      <c r="E113" s="292"/>
      <c r="F113" s="311" t="s">
        <v>1712</v>
      </c>
      <c r="G113" s="292"/>
      <c r="H113" s="292" t="s">
        <v>1755</v>
      </c>
      <c r="I113" s="292" t="s">
        <v>1746</v>
      </c>
      <c r="J113" s="292"/>
      <c r="K113" s="303"/>
    </row>
    <row r="114" spans="2:11" ht="15" customHeight="1">
      <c r="B114" s="312"/>
      <c r="C114" s="292" t="s">
        <v>52</v>
      </c>
      <c r="D114" s="292"/>
      <c r="E114" s="292"/>
      <c r="F114" s="311" t="s">
        <v>1712</v>
      </c>
      <c r="G114" s="292"/>
      <c r="H114" s="292" t="s">
        <v>1756</v>
      </c>
      <c r="I114" s="292" t="s">
        <v>1746</v>
      </c>
      <c r="J114" s="292"/>
      <c r="K114" s="303"/>
    </row>
    <row r="115" spans="2:11" ht="15" customHeight="1">
      <c r="B115" s="312"/>
      <c r="C115" s="292" t="s">
        <v>61</v>
      </c>
      <c r="D115" s="292"/>
      <c r="E115" s="292"/>
      <c r="F115" s="311" t="s">
        <v>1712</v>
      </c>
      <c r="G115" s="292"/>
      <c r="H115" s="292" t="s">
        <v>1757</v>
      </c>
      <c r="I115" s="292" t="s">
        <v>1758</v>
      </c>
      <c r="J115" s="292"/>
      <c r="K115" s="303"/>
    </row>
    <row r="116" spans="2:11" ht="15" customHeight="1">
      <c r="B116" s="315"/>
      <c r="C116" s="321"/>
      <c r="D116" s="321"/>
      <c r="E116" s="321"/>
      <c r="F116" s="321"/>
      <c r="G116" s="321"/>
      <c r="H116" s="321"/>
      <c r="I116" s="321"/>
      <c r="J116" s="321"/>
      <c r="K116" s="317"/>
    </row>
    <row r="117" spans="2:11" ht="18.75" customHeight="1">
      <c r="B117" s="322"/>
      <c r="C117" s="288"/>
      <c r="D117" s="288"/>
      <c r="E117" s="288"/>
      <c r="F117" s="323"/>
      <c r="G117" s="288"/>
      <c r="H117" s="288"/>
      <c r="I117" s="288"/>
      <c r="J117" s="288"/>
      <c r="K117" s="322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411" t="s">
        <v>1759</v>
      </c>
      <c r="D120" s="411"/>
      <c r="E120" s="411"/>
      <c r="F120" s="411"/>
      <c r="G120" s="411"/>
      <c r="H120" s="411"/>
      <c r="I120" s="411"/>
      <c r="J120" s="411"/>
      <c r="K120" s="328"/>
    </row>
    <row r="121" spans="2:11" ht="17.25" customHeight="1">
      <c r="B121" s="329"/>
      <c r="C121" s="304" t="s">
        <v>1706</v>
      </c>
      <c r="D121" s="304"/>
      <c r="E121" s="304"/>
      <c r="F121" s="304" t="s">
        <v>1707</v>
      </c>
      <c r="G121" s="305"/>
      <c r="H121" s="304" t="s">
        <v>146</v>
      </c>
      <c r="I121" s="304" t="s">
        <v>61</v>
      </c>
      <c r="J121" s="304" t="s">
        <v>1708</v>
      </c>
      <c r="K121" s="330"/>
    </row>
    <row r="122" spans="2:11" ht="17.25" customHeight="1">
      <c r="B122" s="329"/>
      <c r="C122" s="306" t="s">
        <v>1709</v>
      </c>
      <c r="D122" s="306"/>
      <c r="E122" s="306"/>
      <c r="F122" s="307" t="s">
        <v>1710</v>
      </c>
      <c r="G122" s="308"/>
      <c r="H122" s="306"/>
      <c r="I122" s="306"/>
      <c r="J122" s="306" t="s">
        <v>1711</v>
      </c>
      <c r="K122" s="330"/>
    </row>
    <row r="123" spans="2:11" ht="5.25" customHeight="1">
      <c r="B123" s="331"/>
      <c r="C123" s="309"/>
      <c r="D123" s="309"/>
      <c r="E123" s="309"/>
      <c r="F123" s="309"/>
      <c r="G123" s="292"/>
      <c r="H123" s="309"/>
      <c r="I123" s="309"/>
      <c r="J123" s="309"/>
      <c r="K123" s="332"/>
    </row>
    <row r="124" spans="2:11" ht="15" customHeight="1">
      <c r="B124" s="331"/>
      <c r="C124" s="292" t="s">
        <v>1715</v>
      </c>
      <c r="D124" s="309"/>
      <c r="E124" s="309"/>
      <c r="F124" s="311" t="s">
        <v>1712</v>
      </c>
      <c r="G124" s="292"/>
      <c r="H124" s="292" t="s">
        <v>1751</v>
      </c>
      <c r="I124" s="292" t="s">
        <v>1714</v>
      </c>
      <c r="J124" s="292">
        <v>120</v>
      </c>
      <c r="K124" s="333"/>
    </row>
    <row r="125" spans="2:11" ht="15" customHeight="1">
      <c r="B125" s="331"/>
      <c r="C125" s="292" t="s">
        <v>1760</v>
      </c>
      <c r="D125" s="292"/>
      <c r="E125" s="292"/>
      <c r="F125" s="311" t="s">
        <v>1712</v>
      </c>
      <c r="G125" s="292"/>
      <c r="H125" s="292" t="s">
        <v>1761</v>
      </c>
      <c r="I125" s="292" t="s">
        <v>1714</v>
      </c>
      <c r="J125" s="292" t="s">
        <v>1762</v>
      </c>
      <c r="K125" s="333"/>
    </row>
    <row r="126" spans="2:11" ht="15" customHeight="1">
      <c r="B126" s="331"/>
      <c r="C126" s="292" t="s">
        <v>89</v>
      </c>
      <c r="D126" s="292"/>
      <c r="E126" s="292"/>
      <c r="F126" s="311" t="s">
        <v>1712</v>
      </c>
      <c r="G126" s="292"/>
      <c r="H126" s="292" t="s">
        <v>1763</v>
      </c>
      <c r="I126" s="292" t="s">
        <v>1714</v>
      </c>
      <c r="J126" s="292" t="s">
        <v>1762</v>
      </c>
      <c r="K126" s="333"/>
    </row>
    <row r="127" spans="2:11" ht="15" customHeight="1">
      <c r="B127" s="331"/>
      <c r="C127" s="292" t="s">
        <v>1723</v>
      </c>
      <c r="D127" s="292"/>
      <c r="E127" s="292"/>
      <c r="F127" s="311" t="s">
        <v>1718</v>
      </c>
      <c r="G127" s="292"/>
      <c r="H127" s="292" t="s">
        <v>1724</v>
      </c>
      <c r="I127" s="292" t="s">
        <v>1714</v>
      </c>
      <c r="J127" s="292">
        <v>15</v>
      </c>
      <c r="K127" s="333"/>
    </row>
    <row r="128" spans="2:11" ht="15" customHeight="1">
      <c r="B128" s="331"/>
      <c r="C128" s="313" t="s">
        <v>1725</v>
      </c>
      <c r="D128" s="313"/>
      <c r="E128" s="313"/>
      <c r="F128" s="314" t="s">
        <v>1718</v>
      </c>
      <c r="G128" s="313"/>
      <c r="H128" s="313" t="s">
        <v>1726</v>
      </c>
      <c r="I128" s="313" t="s">
        <v>1714</v>
      </c>
      <c r="J128" s="313">
        <v>15</v>
      </c>
      <c r="K128" s="333"/>
    </row>
    <row r="129" spans="2:11" ht="15" customHeight="1">
      <c r="B129" s="331"/>
      <c r="C129" s="313" t="s">
        <v>1727</v>
      </c>
      <c r="D129" s="313"/>
      <c r="E129" s="313"/>
      <c r="F129" s="314" t="s">
        <v>1718</v>
      </c>
      <c r="G129" s="313"/>
      <c r="H129" s="313" t="s">
        <v>1728</v>
      </c>
      <c r="I129" s="313" t="s">
        <v>1714</v>
      </c>
      <c r="J129" s="313">
        <v>20</v>
      </c>
      <c r="K129" s="333"/>
    </row>
    <row r="130" spans="2:11" ht="15" customHeight="1">
      <c r="B130" s="331"/>
      <c r="C130" s="313" t="s">
        <v>1729</v>
      </c>
      <c r="D130" s="313"/>
      <c r="E130" s="313"/>
      <c r="F130" s="314" t="s">
        <v>1718</v>
      </c>
      <c r="G130" s="313"/>
      <c r="H130" s="313" t="s">
        <v>1730</v>
      </c>
      <c r="I130" s="313" t="s">
        <v>1714</v>
      </c>
      <c r="J130" s="313">
        <v>20</v>
      </c>
      <c r="K130" s="333"/>
    </row>
    <row r="131" spans="2:11" ht="15" customHeight="1">
      <c r="B131" s="331"/>
      <c r="C131" s="292" t="s">
        <v>1717</v>
      </c>
      <c r="D131" s="292"/>
      <c r="E131" s="292"/>
      <c r="F131" s="311" t="s">
        <v>1718</v>
      </c>
      <c r="G131" s="292"/>
      <c r="H131" s="292" t="s">
        <v>1751</v>
      </c>
      <c r="I131" s="292" t="s">
        <v>1714</v>
      </c>
      <c r="J131" s="292">
        <v>50</v>
      </c>
      <c r="K131" s="333"/>
    </row>
    <row r="132" spans="2:11" ht="15" customHeight="1">
      <c r="B132" s="331"/>
      <c r="C132" s="292" t="s">
        <v>1731</v>
      </c>
      <c r="D132" s="292"/>
      <c r="E132" s="292"/>
      <c r="F132" s="311" t="s">
        <v>1718</v>
      </c>
      <c r="G132" s="292"/>
      <c r="H132" s="292" t="s">
        <v>1751</v>
      </c>
      <c r="I132" s="292" t="s">
        <v>1714</v>
      </c>
      <c r="J132" s="292">
        <v>50</v>
      </c>
      <c r="K132" s="333"/>
    </row>
    <row r="133" spans="2:11" ht="15" customHeight="1">
      <c r="B133" s="331"/>
      <c r="C133" s="292" t="s">
        <v>1737</v>
      </c>
      <c r="D133" s="292"/>
      <c r="E133" s="292"/>
      <c r="F133" s="311" t="s">
        <v>1718</v>
      </c>
      <c r="G133" s="292"/>
      <c r="H133" s="292" t="s">
        <v>1751</v>
      </c>
      <c r="I133" s="292" t="s">
        <v>1714</v>
      </c>
      <c r="J133" s="292">
        <v>50</v>
      </c>
      <c r="K133" s="333"/>
    </row>
    <row r="134" spans="2:11" ht="15" customHeight="1">
      <c r="B134" s="331"/>
      <c r="C134" s="292" t="s">
        <v>1739</v>
      </c>
      <c r="D134" s="292"/>
      <c r="E134" s="292"/>
      <c r="F134" s="311" t="s">
        <v>1718</v>
      </c>
      <c r="G134" s="292"/>
      <c r="H134" s="292" t="s">
        <v>1751</v>
      </c>
      <c r="I134" s="292" t="s">
        <v>1714</v>
      </c>
      <c r="J134" s="292">
        <v>50</v>
      </c>
      <c r="K134" s="333"/>
    </row>
    <row r="135" spans="2:11" ht="15" customHeight="1">
      <c r="B135" s="331"/>
      <c r="C135" s="292" t="s">
        <v>151</v>
      </c>
      <c r="D135" s="292"/>
      <c r="E135" s="292"/>
      <c r="F135" s="311" t="s">
        <v>1718</v>
      </c>
      <c r="G135" s="292"/>
      <c r="H135" s="292" t="s">
        <v>1764</v>
      </c>
      <c r="I135" s="292" t="s">
        <v>1714</v>
      </c>
      <c r="J135" s="292">
        <v>255</v>
      </c>
      <c r="K135" s="333"/>
    </row>
    <row r="136" spans="2:11" ht="15" customHeight="1">
      <c r="B136" s="331"/>
      <c r="C136" s="292" t="s">
        <v>1741</v>
      </c>
      <c r="D136" s="292"/>
      <c r="E136" s="292"/>
      <c r="F136" s="311" t="s">
        <v>1712</v>
      </c>
      <c r="G136" s="292"/>
      <c r="H136" s="292" t="s">
        <v>1765</v>
      </c>
      <c r="I136" s="292" t="s">
        <v>1743</v>
      </c>
      <c r="J136" s="292"/>
      <c r="K136" s="333"/>
    </row>
    <row r="137" spans="2:11" ht="15" customHeight="1">
      <c r="B137" s="331"/>
      <c r="C137" s="292" t="s">
        <v>1744</v>
      </c>
      <c r="D137" s="292"/>
      <c r="E137" s="292"/>
      <c r="F137" s="311" t="s">
        <v>1712</v>
      </c>
      <c r="G137" s="292"/>
      <c r="H137" s="292" t="s">
        <v>1766</v>
      </c>
      <c r="I137" s="292" t="s">
        <v>1746</v>
      </c>
      <c r="J137" s="292"/>
      <c r="K137" s="333"/>
    </row>
    <row r="138" spans="2:11" ht="15" customHeight="1">
      <c r="B138" s="331"/>
      <c r="C138" s="292" t="s">
        <v>1747</v>
      </c>
      <c r="D138" s="292"/>
      <c r="E138" s="292"/>
      <c r="F138" s="311" t="s">
        <v>1712</v>
      </c>
      <c r="G138" s="292"/>
      <c r="H138" s="292" t="s">
        <v>1747</v>
      </c>
      <c r="I138" s="292" t="s">
        <v>1746</v>
      </c>
      <c r="J138" s="292"/>
      <c r="K138" s="333"/>
    </row>
    <row r="139" spans="2:11" ht="15" customHeight="1">
      <c r="B139" s="331"/>
      <c r="C139" s="292" t="s">
        <v>42</v>
      </c>
      <c r="D139" s="292"/>
      <c r="E139" s="292"/>
      <c r="F139" s="311" t="s">
        <v>1712</v>
      </c>
      <c r="G139" s="292"/>
      <c r="H139" s="292" t="s">
        <v>1767</v>
      </c>
      <c r="I139" s="292" t="s">
        <v>1746</v>
      </c>
      <c r="J139" s="292"/>
      <c r="K139" s="333"/>
    </row>
    <row r="140" spans="2:11" ht="15" customHeight="1">
      <c r="B140" s="331"/>
      <c r="C140" s="292" t="s">
        <v>1768</v>
      </c>
      <c r="D140" s="292"/>
      <c r="E140" s="292"/>
      <c r="F140" s="311" t="s">
        <v>1712</v>
      </c>
      <c r="G140" s="292"/>
      <c r="H140" s="292" t="s">
        <v>1769</v>
      </c>
      <c r="I140" s="292" t="s">
        <v>1746</v>
      </c>
      <c r="J140" s="292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8"/>
      <c r="C142" s="288"/>
      <c r="D142" s="288"/>
      <c r="E142" s="288"/>
      <c r="F142" s="323"/>
      <c r="G142" s="288"/>
      <c r="H142" s="288"/>
      <c r="I142" s="288"/>
      <c r="J142" s="288"/>
      <c r="K142" s="288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412" t="s">
        <v>1770</v>
      </c>
      <c r="D145" s="412"/>
      <c r="E145" s="412"/>
      <c r="F145" s="412"/>
      <c r="G145" s="412"/>
      <c r="H145" s="412"/>
      <c r="I145" s="412"/>
      <c r="J145" s="412"/>
      <c r="K145" s="303"/>
    </row>
    <row r="146" spans="2:11" ht="17.25" customHeight="1">
      <c r="B146" s="302"/>
      <c r="C146" s="304" t="s">
        <v>1706</v>
      </c>
      <c r="D146" s="304"/>
      <c r="E146" s="304"/>
      <c r="F146" s="304" t="s">
        <v>1707</v>
      </c>
      <c r="G146" s="305"/>
      <c r="H146" s="304" t="s">
        <v>146</v>
      </c>
      <c r="I146" s="304" t="s">
        <v>61</v>
      </c>
      <c r="J146" s="304" t="s">
        <v>1708</v>
      </c>
      <c r="K146" s="303"/>
    </row>
    <row r="147" spans="2:11" ht="17.25" customHeight="1">
      <c r="B147" s="302"/>
      <c r="C147" s="306" t="s">
        <v>1709</v>
      </c>
      <c r="D147" s="306"/>
      <c r="E147" s="306"/>
      <c r="F147" s="307" t="s">
        <v>1710</v>
      </c>
      <c r="G147" s="308"/>
      <c r="H147" s="306"/>
      <c r="I147" s="306"/>
      <c r="J147" s="306" t="s">
        <v>1711</v>
      </c>
      <c r="K147" s="303"/>
    </row>
    <row r="148" spans="2:11" ht="5.25" customHeight="1">
      <c r="B148" s="312"/>
      <c r="C148" s="309"/>
      <c r="D148" s="309"/>
      <c r="E148" s="309"/>
      <c r="F148" s="309"/>
      <c r="G148" s="310"/>
      <c r="H148" s="309"/>
      <c r="I148" s="309"/>
      <c r="J148" s="309"/>
      <c r="K148" s="333"/>
    </row>
    <row r="149" spans="2:11" ht="15" customHeight="1">
      <c r="B149" s="312"/>
      <c r="C149" s="337" t="s">
        <v>1715</v>
      </c>
      <c r="D149" s="292"/>
      <c r="E149" s="292"/>
      <c r="F149" s="338" t="s">
        <v>1712</v>
      </c>
      <c r="G149" s="292"/>
      <c r="H149" s="337" t="s">
        <v>1751</v>
      </c>
      <c r="I149" s="337" t="s">
        <v>1714</v>
      </c>
      <c r="J149" s="337">
        <v>120</v>
      </c>
      <c r="K149" s="333"/>
    </row>
    <row r="150" spans="2:11" ht="15" customHeight="1">
      <c r="B150" s="312"/>
      <c r="C150" s="337" t="s">
        <v>1760</v>
      </c>
      <c r="D150" s="292"/>
      <c r="E150" s="292"/>
      <c r="F150" s="338" t="s">
        <v>1712</v>
      </c>
      <c r="G150" s="292"/>
      <c r="H150" s="337" t="s">
        <v>1771</v>
      </c>
      <c r="I150" s="337" t="s">
        <v>1714</v>
      </c>
      <c r="J150" s="337" t="s">
        <v>1762</v>
      </c>
      <c r="K150" s="333"/>
    </row>
    <row r="151" spans="2:11" ht="15" customHeight="1">
      <c r="B151" s="312"/>
      <c r="C151" s="337" t="s">
        <v>89</v>
      </c>
      <c r="D151" s="292"/>
      <c r="E151" s="292"/>
      <c r="F151" s="338" t="s">
        <v>1712</v>
      </c>
      <c r="G151" s="292"/>
      <c r="H151" s="337" t="s">
        <v>1772</v>
      </c>
      <c r="I151" s="337" t="s">
        <v>1714</v>
      </c>
      <c r="J151" s="337" t="s">
        <v>1762</v>
      </c>
      <c r="K151" s="333"/>
    </row>
    <row r="152" spans="2:11" ht="15" customHeight="1">
      <c r="B152" s="312"/>
      <c r="C152" s="337" t="s">
        <v>1717</v>
      </c>
      <c r="D152" s="292"/>
      <c r="E152" s="292"/>
      <c r="F152" s="338" t="s">
        <v>1718</v>
      </c>
      <c r="G152" s="292"/>
      <c r="H152" s="337" t="s">
        <v>1751</v>
      </c>
      <c r="I152" s="337" t="s">
        <v>1714</v>
      </c>
      <c r="J152" s="337">
        <v>50</v>
      </c>
      <c r="K152" s="333"/>
    </row>
    <row r="153" spans="2:11" ht="15" customHeight="1">
      <c r="B153" s="312"/>
      <c r="C153" s="337" t="s">
        <v>1720</v>
      </c>
      <c r="D153" s="292"/>
      <c r="E153" s="292"/>
      <c r="F153" s="338" t="s">
        <v>1712</v>
      </c>
      <c r="G153" s="292"/>
      <c r="H153" s="337" t="s">
        <v>1751</v>
      </c>
      <c r="I153" s="337" t="s">
        <v>1722</v>
      </c>
      <c r="J153" s="337"/>
      <c r="K153" s="333"/>
    </row>
    <row r="154" spans="2:11" ht="15" customHeight="1">
      <c r="B154" s="312"/>
      <c r="C154" s="337" t="s">
        <v>1731</v>
      </c>
      <c r="D154" s="292"/>
      <c r="E154" s="292"/>
      <c r="F154" s="338" t="s">
        <v>1718</v>
      </c>
      <c r="G154" s="292"/>
      <c r="H154" s="337" t="s">
        <v>1751</v>
      </c>
      <c r="I154" s="337" t="s">
        <v>1714</v>
      </c>
      <c r="J154" s="337">
        <v>50</v>
      </c>
      <c r="K154" s="333"/>
    </row>
    <row r="155" spans="2:11" ht="15" customHeight="1">
      <c r="B155" s="312"/>
      <c r="C155" s="337" t="s">
        <v>1739</v>
      </c>
      <c r="D155" s="292"/>
      <c r="E155" s="292"/>
      <c r="F155" s="338" t="s">
        <v>1718</v>
      </c>
      <c r="G155" s="292"/>
      <c r="H155" s="337" t="s">
        <v>1751</v>
      </c>
      <c r="I155" s="337" t="s">
        <v>1714</v>
      </c>
      <c r="J155" s="337">
        <v>50</v>
      </c>
      <c r="K155" s="333"/>
    </row>
    <row r="156" spans="2:11" ht="15" customHeight="1">
      <c r="B156" s="312"/>
      <c r="C156" s="337" t="s">
        <v>1737</v>
      </c>
      <c r="D156" s="292"/>
      <c r="E156" s="292"/>
      <c r="F156" s="338" t="s">
        <v>1718</v>
      </c>
      <c r="G156" s="292"/>
      <c r="H156" s="337" t="s">
        <v>1751</v>
      </c>
      <c r="I156" s="337" t="s">
        <v>1714</v>
      </c>
      <c r="J156" s="337">
        <v>50</v>
      </c>
      <c r="K156" s="333"/>
    </row>
    <row r="157" spans="2:11" ht="15" customHeight="1">
      <c r="B157" s="312"/>
      <c r="C157" s="337" t="s">
        <v>138</v>
      </c>
      <c r="D157" s="292"/>
      <c r="E157" s="292"/>
      <c r="F157" s="338" t="s">
        <v>1712</v>
      </c>
      <c r="G157" s="292"/>
      <c r="H157" s="337" t="s">
        <v>1773</v>
      </c>
      <c r="I157" s="337" t="s">
        <v>1714</v>
      </c>
      <c r="J157" s="337" t="s">
        <v>1774</v>
      </c>
      <c r="K157" s="333"/>
    </row>
    <row r="158" spans="2:11" ht="15" customHeight="1">
      <c r="B158" s="312"/>
      <c r="C158" s="337" t="s">
        <v>1775</v>
      </c>
      <c r="D158" s="292"/>
      <c r="E158" s="292"/>
      <c r="F158" s="338" t="s">
        <v>1712</v>
      </c>
      <c r="G158" s="292"/>
      <c r="H158" s="337" t="s">
        <v>1776</v>
      </c>
      <c r="I158" s="337" t="s">
        <v>1746</v>
      </c>
      <c r="J158" s="337"/>
      <c r="K158" s="333"/>
    </row>
    <row r="159" spans="2:11" ht="15" customHeight="1">
      <c r="B159" s="339"/>
      <c r="C159" s="321"/>
      <c r="D159" s="321"/>
      <c r="E159" s="321"/>
      <c r="F159" s="321"/>
      <c r="G159" s="321"/>
      <c r="H159" s="321"/>
      <c r="I159" s="321"/>
      <c r="J159" s="321"/>
      <c r="K159" s="340"/>
    </row>
    <row r="160" spans="2:11" ht="18.75" customHeight="1">
      <c r="B160" s="288"/>
      <c r="C160" s="292"/>
      <c r="D160" s="292"/>
      <c r="E160" s="292"/>
      <c r="F160" s="311"/>
      <c r="G160" s="292"/>
      <c r="H160" s="292"/>
      <c r="I160" s="292"/>
      <c r="J160" s="292"/>
      <c r="K160" s="288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80"/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2:11" ht="45" customHeight="1">
      <c r="B163" s="283"/>
      <c r="C163" s="411" t="s">
        <v>1777</v>
      </c>
      <c r="D163" s="411"/>
      <c r="E163" s="411"/>
      <c r="F163" s="411"/>
      <c r="G163" s="411"/>
      <c r="H163" s="411"/>
      <c r="I163" s="411"/>
      <c r="J163" s="411"/>
      <c r="K163" s="284"/>
    </row>
    <row r="164" spans="2:11" ht="17.25" customHeight="1">
      <c r="B164" s="283"/>
      <c r="C164" s="304" t="s">
        <v>1706</v>
      </c>
      <c r="D164" s="304"/>
      <c r="E164" s="304"/>
      <c r="F164" s="304" t="s">
        <v>1707</v>
      </c>
      <c r="G164" s="341"/>
      <c r="H164" s="342" t="s">
        <v>146</v>
      </c>
      <c r="I164" s="342" t="s">
        <v>61</v>
      </c>
      <c r="J164" s="304" t="s">
        <v>1708</v>
      </c>
      <c r="K164" s="284"/>
    </row>
    <row r="165" spans="2:11" ht="17.25" customHeight="1">
      <c r="B165" s="285"/>
      <c r="C165" s="306" t="s">
        <v>1709</v>
      </c>
      <c r="D165" s="306"/>
      <c r="E165" s="306"/>
      <c r="F165" s="307" t="s">
        <v>1710</v>
      </c>
      <c r="G165" s="343"/>
      <c r="H165" s="344"/>
      <c r="I165" s="344"/>
      <c r="J165" s="306" t="s">
        <v>1711</v>
      </c>
      <c r="K165" s="286"/>
    </row>
    <row r="166" spans="2:11" ht="5.25" customHeight="1">
      <c r="B166" s="312"/>
      <c r="C166" s="309"/>
      <c r="D166" s="309"/>
      <c r="E166" s="309"/>
      <c r="F166" s="309"/>
      <c r="G166" s="310"/>
      <c r="H166" s="309"/>
      <c r="I166" s="309"/>
      <c r="J166" s="309"/>
      <c r="K166" s="333"/>
    </row>
    <row r="167" spans="2:11" ht="15" customHeight="1">
      <c r="B167" s="312"/>
      <c r="C167" s="292" t="s">
        <v>1715</v>
      </c>
      <c r="D167" s="292"/>
      <c r="E167" s="292"/>
      <c r="F167" s="311" t="s">
        <v>1712</v>
      </c>
      <c r="G167" s="292"/>
      <c r="H167" s="292" t="s">
        <v>1751</v>
      </c>
      <c r="I167" s="292" t="s">
        <v>1714</v>
      </c>
      <c r="J167" s="292">
        <v>120</v>
      </c>
      <c r="K167" s="333"/>
    </row>
    <row r="168" spans="2:11" ht="15" customHeight="1">
      <c r="B168" s="312"/>
      <c r="C168" s="292" t="s">
        <v>1760</v>
      </c>
      <c r="D168" s="292"/>
      <c r="E168" s="292"/>
      <c r="F168" s="311" t="s">
        <v>1712</v>
      </c>
      <c r="G168" s="292"/>
      <c r="H168" s="292" t="s">
        <v>1761</v>
      </c>
      <c r="I168" s="292" t="s">
        <v>1714</v>
      </c>
      <c r="J168" s="292" t="s">
        <v>1762</v>
      </c>
      <c r="K168" s="333"/>
    </row>
    <row r="169" spans="2:11" ht="15" customHeight="1">
      <c r="B169" s="312"/>
      <c r="C169" s="292" t="s">
        <v>89</v>
      </c>
      <c r="D169" s="292"/>
      <c r="E169" s="292"/>
      <c r="F169" s="311" t="s">
        <v>1712</v>
      </c>
      <c r="G169" s="292"/>
      <c r="H169" s="292" t="s">
        <v>1778</v>
      </c>
      <c r="I169" s="292" t="s">
        <v>1714</v>
      </c>
      <c r="J169" s="292" t="s">
        <v>1762</v>
      </c>
      <c r="K169" s="333"/>
    </row>
    <row r="170" spans="2:11" ht="15" customHeight="1">
      <c r="B170" s="312"/>
      <c r="C170" s="292" t="s">
        <v>1717</v>
      </c>
      <c r="D170" s="292"/>
      <c r="E170" s="292"/>
      <c r="F170" s="311" t="s">
        <v>1718</v>
      </c>
      <c r="G170" s="292"/>
      <c r="H170" s="292" t="s">
        <v>1778</v>
      </c>
      <c r="I170" s="292" t="s">
        <v>1714</v>
      </c>
      <c r="J170" s="292">
        <v>50</v>
      </c>
      <c r="K170" s="333"/>
    </row>
    <row r="171" spans="2:11" ht="15" customHeight="1">
      <c r="B171" s="312"/>
      <c r="C171" s="292" t="s">
        <v>1720</v>
      </c>
      <c r="D171" s="292"/>
      <c r="E171" s="292"/>
      <c r="F171" s="311" t="s">
        <v>1712</v>
      </c>
      <c r="G171" s="292"/>
      <c r="H171" s="292" t="s">
        <v>1778</v>
      </c>
      <c r="I171" s="292" t="s">
        <v>1722</v>
      </c>
      <c r="J171" s="292"/>
      <c r="K171" s="333"/>
    </row>
    <row r="172" spans="2:11" ht="15" customHeight="1">
      <c r="B172" s="312"/>
      <c r="C172" s="292" t="s">
        <v>1731</v>
      </c>
      <c r="D172" s="292"/>
      <c r="E172" s="292"/>
      <c r="F172" s="311" t="s">
        <v>1718</v>
      </c>
      <c r="G172" s="292"/>
      <c r="H172" s="292" t="s">
        <v>1778</v>
      </c>
      <c r="I172" s="292" t="s">
        <v>1714</v>
      </c>
      <c r="J172" s="292">
        <v>50</v>
      </c>
      <c r="K172" s="333"/>
    </row>
    <row r="173" spans="2:11" ht="15" customHeight="1">
      <c r="B173" s="312"/>
      <c r="C173" s="292" t="s">
        <v>1739</v>
      </c>
      <c r="D173" s="292"/>
      <c r="E173" s="292"/>
      <c r="F173" s="311" t="s">
        <v>1718</v>
      </c>
      <c r="G173" s="292"/>
      <c r="H173" s="292" t="s">
        <v>1778</v>
      </c>
      <c r="I173" s="292" t="s">
        <v>1714</v>
      </c>
      <c r="J173" s="292">
        <v>50</v>
      </c>
      <c r="K173" s="333"/>
    </row>
    <row r="174" spans="2:11" ht="15" customHeight="1">
      <c r="B174" s="312"/>
      <c r="C174" s="292" t="s">
        <v>1737</v>
      </c>
      <c r="D174" s="292"/>
      <c r="E174" s="292"/>
      <c r="F174" s="311" t="s">
        <v>1718</v>
      </c>
      <c r="G174" s="292"/>
      <c r="H174" s="292" t="s">
        <v>1778</v>
      </c>
      <c r="I174" s="292" t="s">
        <v>1714</v>
      </c>
      <c r="J174" s="292">
        <v>50</v>
      </c>
      <c r="K174" s="333"/>
    </row>
    <row r="175" spans="2:11" ht="15" customHeight="1">
      <c r="B175" s="312"/>
      <c r="C175" s="292" t="s">
        <v>145</v>
      </c>
      <c r="D175" s="292"/>
      <c r="E175" s="292"/>
      <c r="F175" s="311" t="s">
        <v>1712</v>
      </c>
      <c r="G175" s="292"/>
      <c r="H175" s="292" t="s">
        <v>1779</v>
      </c>
      <c r="I175" s="292" t="s">
        <v>1780</v>
      </c>
      <c r="J175" s="292"/>
      <c r="K175" s="333"/>
    </row>
    <row r="176" spans="2:11" ht="15" customHeight="1">
      <c r="B176" s="312"/>
      <c r="C176" s="292" t="s">
        <v>61</v>
      </c>
      <c r="D176" s="292"/>
      <c r="E176" s="292"/>
      <c r="F176" s="311" t="s">
        <v>1712</v>
      </c>
      <c r="G176" s="292"/>
      <c r="H176" s="292" t="s">
        <v>1781</v>
      </c>
      <c r="I176" s="292" t="s">
        <v>1782</v>
      </c>
      <c r="J176" s="292">
        <v>1</v>
      </c>
      <c r="K176" s="333"/>
    </row>
    <row r="177" spans="2:11" ht="15" customHeight="1">
      <c r="B177" s="312"/>
      <c r="C177" s="292" t="s">
        <v>57</v>
      </c>
      <c r="D177" s="292"/>
      <c r="E177" s="292"/>
      <c r="F177" s="311" t="s">
        <v>1712</v>
      </c>
      <c r="G177" s="292"/>
      <c r="H177" s="292" t="s">
        <v>1783</v>
      </c>
      <c r="I177" s="292" t="s">
        <v>1714</v>
      </c>
      <c r="J177" s="292">
        <v>20</v>
      </c>
      <c r="K177" s="333"/>
    </row>
    <row r="178" spans="2:11" ht="15" customHeight="1">
      <c r="B178" s="312"/>
      <c r="C178" s="292" t="s">
        <v>146</v>
      </c>
      <c r="D178" s="292"/>
      <c r="E178" s="292"/>
      <c r="F178" s="311" t="s">
        <v>1712</v>
      </c>
      <c r="G178" s="292"/>
      <c r="H178" s="292" t="s">
        <v>1784</v>
      </c>
      <c r="I178" s="292" t="s">
        <v>1714</v>
      </c>
      <c r="J178" s="292">
        <v>255</v>
      </c>
      <c r="K178" s="333"/>
    </row>
    <row r="179" spans="2:11" ht="15" customHeight="1">
      <c r="B179" s="312"/>
      <c r="C179" s="292" t="s">
        <v>147</v>
      </c>
      <c r="D179" s="292"/>
      <c r="E179" s="292"/>
      <c r="F179" s="311" t="s">
        <v>1712</v>
      </c>
      <c r="G179" s="292"/>
      <c r="H179" s="292" t="s">
        <v>1677</v>
      </c>
      <c r="I179" s="292" t="s">
        <v>1714</v>
      </c>
      <c r="J179" s="292">
        <v>10</v>
      </c>
      <c r="K179" s="333"/>
    </row>
    <row r="180" spans="2:11" ht="15" customHeight="1">
      <c r="B180" s="312"/>
      <c r="C180" s="292" t="s">
        <v>148</v>
      </c>
      <c r="D180" s="292"/>
      <c r="E180" s="292"/>
      <c r="F180" s="311" t="s">
        <v>1712</v>
      </c>
      <c r="G180" s="292"/>
      <c r="H180" s="292" t="s">
        <v>1785</v>
      </c>
      <c r="I180" s="292" t="s">
        <v>1746</v>
      </c>
      <c r="J180" s="292"/>
      <c r="K180" s="333"/>
    </row>
    <row r="181" spans="2:11" ht="15" customHeight="1">
      <c r="B181" s="312"/>
      <c r="C181" s="292" t="s">
        <v>1786</v>
      </c>
      <c r="D181" s="292"/>
      <c r="E181" s="292"/>
      <c r="F181" s="311" t="s">
        <v>1712</v>
      </c>
      <c r="G181" s="292"/>
      <c r="H181" s="292" t="s">
        <v>1787</v>
      </c>
      <c r="I181" s="292" t="s">
        <v>1746</v>
      </c>
      <c r="J181" s="292"/>
      <c r="K181" s="333"/>
    </row>
    <row r="182" spans="2:11" ht="15" customHeight="1">
      <c r="B182" s="312"/>
      <c r="C182" s="292" t="s">
        <v>1775</v>
      </c>
      <c r="D182" s="292"/>
      <c r="E182" s="292"/>
      <c r="F182" s="311" t="s">
        <v>1712</v>
      </c>
      <c r="G182" s="292"/>
      <c r="H182" s="292" t="s">
        <v>1788</v>
      </c>
      <c r="I182" s="292" t="s">
        <v>1746</v>
      </c>
      <c r="J182" s="292"/>
      <c r="K182" s="333"/>
    </row>
    <row r="183" spans="2:11" ht="15" customHeight="1">
      <c r="B183" s="312"/>
      <c r="C183" s="292" t="s">
        <v>150</v>
      </c>
      <c r="D183" s="292"/>
      <c r="E183" s="292"/>
      <c r="F183" s="311" t="s">
        <v>1718</v>
      </c>
      <c r="G183" s="292"/>
      <c r="H183" s="292" t="s">
        <v>1789</v>
      </c>
      <c r="I183" s="292" t="s">
        <v>1714</v>
      </c>
      <c r="J183" s="292">
        <v>50</v>
      </c>
      <c r="K183" s="333"/>
    </row>
    <row r="184" spans="2:11" ht="15" customHeight="1">
      <c r="B184" s="312"/>
      <c r="C184" s="292" t="s">
        <v>1790</v>
      </c>
      <c r="D184" s="292"/>
      <c r="E184" s="292"/>
      <c r="F184" s="311" t="s">
        <v>1718</v>
      </c>
      <c r="G184" s="292"/>
      <c r="H184" s="292" t="s">
        <v>1791</v>
      </c>
      <c r="I184" s="292" t="s">
        <v>1792</v>
      </c>
      <c r="J184" s="292"/>
      <c r="K184" s="333"/>
    </row>
    <row r="185" spans="2:11" ht="15" customHeight="1">
      <c r="B185" s="312"/>
      <c r="C185" s="292" t="s">
        <v>1793</v>
      </c>
      <c r="D185" s="292"/>
      <c r="E185" s="292"/>
      <c r="F185" s="311" t="s">
        <v>1718</v>
      </c>
      <c r="G185" s="292"/>
      <c r="H185" s="292" t="s">
        <v>1794</v>
      </c>
      <c r="I185" s="292" t="s">
        <v>1792</v>
      </c>
      <c r="J185" s="292"/>
      <c r="K185" s="333"/>
    </row>
    <row r="186" spans="2:11" ht="15" customHeight="1">
      <c r="B186" s="312"/>
      <c r="C186" s="292" t="s">
        <v>1795</v>
      </c>
      <c r="D186" s="292"/>
      <c r="E186" s="292"/>
      <c r="F186" s="311" t="s">
        <v>1718</v>
      </c>
      <c r="G186" s="292"/>
      <c r="H186" s="292" t="s">
        <v>1796</v>
      </c>
      <c r="I186" s="292" t="s">
        <v>1792</v>
      </c>
      <c r="J186" s="292"/>
      <c r="K186" s="333"/>
    </row>
    <row r="187" spans="2:11" ht="15" customHeight="1">
      <c r="B187" s="312"/>
      <c r="C187" s="345" t="s">
        <v>1797</v>
      </c>
      <c r="D187" s="292"/>
      <c r="E187" s="292"/>
      <c r="F187" s="311" t="s">
        <v>1718</v>
      </c>
      <c r="G187" s="292"/>
      <c r="H187" s="292" t="s">
        <v>1798</v>
      </c>
      <c r="I187" s="292" t="s">
        <v>1799</v>
      </c>
      <c r="J187" s="346" t="s">
        <v>1800</v>
      </c>
      <c r="K187" s="333"/>
    </row>
    <row r="188" spans="2:11" ht="15" customHeight="1">
      <c r="B188" s="312"/>
      <c r="C188" s="297" t="s">
        <v>46</v>
      </c>
      <c r="D188" s="292"/>
      <c r="E188" s="292"/>
      <c r="F188" s="311" t="s">
        <v>1712</v>
      </c>
      <c r="G188" s="292"/>
      <c r="H188" s="288" t="s">
        <v>1801</v>
      </c>
      <c r="I188" s="292" t="s">
        <v>1802</v>
      </c>
      <c r="J188" s="292"/>
      <c r="K188" s="333"/>
    </row>
    <row r="189" spans="2:11" ht="15" customHeight="1">
      <c r="B189" s="312"/>
      <c r="C189" s="297" t="s">
        <v>1803</v>
      </c>
      <c r="D189" s="292"/>
      <c r="E189" s="292"/>
      <c r="F189" s="311" t="s">
        <v>1712</v>
      </c>
      <c r="G189" s="292"/>
      <c r="H189" s="292" t="s">
        <v>1804</v>
      </c>
      <c r="I189" s="292" t="s">
        <v>1746</v>
      </c>
      <c r="J189" s="292"/>
      <c r="K189" s="333"/>
    </row>
    <row r="190" spans="2:11" ht="15" customHeight="1">
      <c r="B190" s="312"/>
      <c r="C190" s="297" t="s">
        <v>1805</v>
      </c>
      <c r="D190" s="292"/>
      <c r="E190" s="292"/>
      <c r="F190" s="311" t="s">
        <v>1712</v>
      </c>
      <c r="G190" s="292"/>
      <c r="H190" s="292" t="s">
        <v>1806</v>
      </c>
      <c r="I190" s="292" t="s">
        <v>1746</v>
      </c>
      <c r="J190" s="292"/>
      <c r="K190" s="333"/>
    </row>
    <row r="191" spans="2:11" ht="15" customHeight="1">
      <c r="B191" s="312"/>
      <c r="C191" s="297" t="s">
        <v>1807</v>
      </c>
      <c r="D191" s="292"/>
      <c r="E191" s="292"/>
      <c r="F191" s="311" t="s">
        <v>1718</v>
      </c>
      <c r="G191" s="292"/>
      <c r="H191" s="292" t="s">
        <v>1808</v>
      </c>
      <c r="I191" s="292" t="s">
        <v>1746</v>
      </c>
      <c r="J191" s="292"/>
      <c r="K191" s="333"/>
    </row>
    <row r="192" spans="2:11" ht="15" customHeight="1">
      <c r="B192" s="339"/>
      <c r="C192" s="347"/>
      <c r="D192" s="321"/>
      <c r="E192" s="321"/>
      <c r="F192" s="321"/>
      <c r="G192" s="321"/>
      <c r="H192" s="321"/>
      <c r="I192" s="321"/>
      <c r="J192" s="321"/>
      <c r="K192" s="340"/>
    </row>
    <row r="193" spans="2:11" ht="18.75" customHeight="1">
      <c r="B193" s="288"/>
      <c r="C193" s="292"/>
      <c r="D193" s="292"/>
      <c r="E193" s="292"/>
      <c r="F193" s="311"/>
      <c r="G193" s="292"/>
      <c r="H193" s="292"/>
      <c r="I193" s="292"/>
      <c r="J193" s="292"/>
      <c r="K193" s="288"/>
    </row>
    <row r="194" spans="2:11" ht="18.75" customHeight="1">
      <c r="B194" s="288"/>
      <c r="C194" s="292"/>
      <c r="D194" s="292"/>
      <c r="E194" s="292"/>
      <c r="F194" s="311"/>
      <c r="G194" s="292"/>
      <c r="H194" s="292"/>
      <c r="I194" s="292"/>
      <c r="J194" s="292"/>
      <c r="K194" s="288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2:11" ht="21">
      <c r="B197" s="283"/>
      <c r="C197" s="411" t="s">
        <v>1809</v>
      </c>
      <c r="D197" s="411"/>
      <c r="E197" s="411"/>
      <c r="F197" s="411"/>
      <c r="G197" s="411"/>
      <c r="H197" s="411"/>
      <c r="I197" s="411"/>
      <c r="J197" s="411"/>
      <c r="K197" s="284"/>
    </row>
    <row r="198" spans="2:11" ht="25.5" customHeight="1">
      <c r="B198" s="283"/>
      <c r="C198" s="348" t="s">
        <v>1810</v>
      </c>
      <c r="D198" s="348"/>
      <c r="E198" s="348"/>
      <c r="F198" s="348" t="s">
        <v>1811</v>
      </c>
      <c r="G198" s="349"/>
      <c r="H198" s="410" t="s">
        <v>1812</v>
      </c>
      <c r="I198" s="410"/>
      <c r="J198" s="410"/>
      <c r="K198" s="284"/>
    </row>
    <row r="199" spans="2:11" ht="5.25" customHeight="1">
      <c r="B199" s="312"/>
      <c r="C199" s="309"/>
      <c r="D199" s="309"/>
      <c r="E199" s="309"/>
      <c r="F199" s="309"/>
      <c r="G199" s="292"/>
      <c r="H199" s="309"/>
      <c r="I199" s="309"/>
      <c r="J199" s="309"/>
      <c r="K199" s="333"/>
    </row>
    <row r="200" spans="2:11" ht="15" customHeight="1">
      <c r="B200" s="312"/>
      <c r="C200" s="292" t="s">
        <v>1802</v>
      </c>
      <c r="D200" s="292"/>
      <c r="E200" s="292"/>
      <c r="F200" s="311" t="s">
        <v>47</v>
      </c>
      <c r="G200" s="292"/>
      <c r="H200" s="408" t="s">
        <v>1813</v>
      </c>
      <c r="I200" s="408"/>
      <c r="J200" s="408"/>
      <c r="K200" s="333"/>
    </row>
    <row r="201" spans="2:11" ht="15" customHeight="1">
      <c r="B201" s="312"/>
      <c r="C201" s="318"/>
      <c r="D201" s="292"/>
      <c r="E201" s="292"/>
      <c r="F201" s="311" t="s">
        <v>48</v>
      </c>
      <c r="G201" s="292"/>
      <c r="H201" s="408" t="s">
        <v>1814</v>
      </c>
      <c r="I201" s="408"/>
      <c r="J201" s="408"/>
      <c r="K201" s="333"/>
    </row>
    <row r="202" spans="2:11" ht="15" customHeight="1">
      <c r="B202" s="312"/>
      <c r="C202" s="318"/>
      <c r="D202" s="292"/>
      <c r="E202" s="292"/>
      <c r="F202" s="311" t="s">
        <v>51</v>
      </c>
      <c r="G202" s="292"/>
      <c r="H202" s="408" t="s">
        <v>1815</v>
      </c>
      <c r="I202" s="408"/>
      <c r="J202" s="408"/>
      <c r="K202" s="333"/>
    </row>
    <row r="203" spans="2:11" ht="15" customHeight="1">
      <c r="B203" s="312"/>
      <c r="C203" s="292"/>
      <c r="D203" s="292"/>
      <c r="E203" s="292"/>
      <c r="F203" s="311" t="s">
        <v>49</v>
      </c>
      <c r="G203" s="292"/>
      <c r="H203" s="408" t="s">
        <v>1816</v>
      </c>
      <c r="I203" s="408"/>
      <c r="J203" s="408"/>
      <c r="K203" s="333"/>
    </row>
    <row r="204" spans="2:11" ht="15" customHeight="1">
      <c r="B204" s="312"/>
      <c r="C204" s="292"/>
      <c r="D204" s="292"/>
      <c r="E204" s="292"/>
      <c r="F204" s="311" t="s">
        <v>50</v>
      </c>
      <c r="G204" s="292"/>
      <c r="H204" s="408" t="s">
        <v>1817</v>
      </c>
      <c r="I204" s="408"/>
      <c r="J204" s="408"/>
      <c r="K204" s="333"/>
    </row>
    <row r="205" spans="2:11" ht="15" customHeight="1">
      <c r="B205" s="312"/>
      <c r="C205" s="292"/>
      <c r="D205" s="292"/>
      <c r="E205" s="292"/>
      <c r="F205" s="311"/>
      <c r="G205" s="292"/>
      <c r="H205" s="292"/>
      <c r="I205" s="292"/>
      <c r="J205" s="292"/>
      <c r="K205" s="333"/>
    </row>
    <row r="206" spans="2:11" ht="15" customHeight="1">
      <c r="B206" s="312"/>
      <c r="C206" s="292" t="s">
        <v>1758</v>
      </c>
      <c r="D206" s="292"/>
      <c r="E206" s="292"/>
      <c r="F206" s="311" t="s">
        <v>82</v>
      </c>
      <c r="G206" s="292"/>
      <c r="H206" s="408" t="s">
        <v>1818</v>
      </c>
      <c r="I206" s="408"/>
      <c r="J206" s="408"/>
      <c r="K206" s="333"/>
    </row>
    <row r="207" spans="2:11" ht="15" customHeight="1">
      <c r="B207" s="312"/>
      <c r="C207" s="318"/>
      <c r="D207" s="292"/>
      <c r="E207" s="292"/>
      <c r="F207" s="311" t="s">
        <v>1658</v>
      </c>
      <c r="G207" s="292"/>
      <c r="H207" s="408" t="s">
        <v>1659</v>
      </c>
      <c r="I207" s="408"/>
      <c r="J207" s="408"/>
      <c r="K207" s="333"/>
    </row>
    <row r="208" spans="2:11" ht="15" customHeight="1">
      <c r="B208" s="312"/>
      <c r="C208" s="292"/>
      <c r="D208" s="292"/>
      <c r="E208" s="292"/>
      <c r="F208" s="311" t="s">
        <v>1656</v>
      </c>
      <c r="G208" s="292"/>
      <c r="H208" s="408" t="s">
        <v>1819</v>
      </c>
      <c r="I208" s="408"/>
      <c r="J208" s="408"/>
      <c r="K208" s="333"/>
    </row>
    <row r="209" spans="2:11" ht="15" customHeight="1">
      <c r="B209" s="350"/>
      <c r="C209" s="318"/>
      <c r="D209" s="318"/>
      <c r="E209" s="318"/>
      <c r="F209" s="311" t="s">
        <v>1660</v>
      </c>
      <c r="G209" s="297"/>
      <c r="H209" s="409" t="s">
        <v>1661</v>
      </c>
      <c r="I209" s="409"/>
      <c r="J209" s="409"/>
      <c r="K209" s="351"/>
    </row>
    <row r="210" spans="2:11" ht="15" customHeight="1">
      <c r="B210" s="350"/>
      <c r="C210" s="318"/>
      <c r="D210" s="318"/>
      <c r="E210" s="318"/>
      <c r="F210" s="311" t="s">
        <v>1119</v>
      </c>
      <c r="G210" s="297"/>
      <c r="H210" s="409" t="s">
        <v>1178</v>
      </c>
      <c r="I210" s="409"/>
      <c r="J210" s="409"/>
      <c r="K210" s="351"/>
    </row>
    <row r="211" spans="2:11" ht="15" customHeight="1">
      <c r="B211" s="350"/>
      <c r="C211" s="318"/>
      <c r="D211" s="318"/>
      <c r="E211" s="318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2" t="s">
        <v>1782</v>
      </c>
      <c r="D212" s="318"/>
      <c r="E212" s="318"/>
      <c r="F212" s="311">
        <v>1</v>
      </c>
      <c r="G212" s="297"/>
      <c r="H212" s="409" t="s">
        <v>1820</v>
      </c>
      <c r="I212" s="409"/>
      <c r="J212" s="409"/>
      <c r="K212" s="351"/>
    </row>
    <row r="213" spans="2:11" ht="15" customHeight="1">
      <c r="B213" s="350"/>
      <c r="C213" s="318"/>
      <c r="D213" s="318"/>
      <c r="E213" s="318"/>
      <c r="F213" s="311">
        <v>2</v>
      </c>
      <c r="G213" s="297"/>
      <c r="H213" s="409" t="s">
        <v>1821</v>
      </c>
      <c r="I213" s="409"/>
      <c r="J213" s="409"/>
      <c r="K213" s="351"/>
    </row>
    <row r="214" spans="2:11" ht="15" customHeight="1">
      <c r="B214" s="350"/>
      <c r="C214" s="318"/>
      <c r="D214" s="318"/>
      <c r="E214" s="318"/>
      <c r="F214" s="311">
        <v>3</v>
      </c>
      <c r="G214" s="297"/>
      <c r="H214" s="409" t="s">
        <v>1822</v>
      </c>
      <c r="I214" s="409"/>
      <c r="J214" s="409"/>
      <c r="K214" s="351"/>
    </row>
    <row r="215" spans="2:11" ht="15" customHeight="1">
      <c r="B215" s="350"/>
      <c r="C215" s="318"/>
      <c r="D215" s="318"/>
      <c r="E215" s="318"/>
      <c r="F215" s="311">
        <v>4</v>
      </c>
      <c r="G215" s="297"/>
      <c r="H215" s="409" t="s">
        <v>1823</v>
      </c>
      <c r="I215" s="409"/>
      <c r="J215" s="409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90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134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136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ROUND(SUM(BE84:BE87),2)</f>
        <v>0</v>
      </c>
      <c r="G32" s="43"/>
      <c r="H32" s="43"/>
      <c r="I32" s="141">
        <v>0.21</v>
      </c>
      <c r="J32" s="140">
        <f>ROUND(ROUND((SUM(BE84:BE87)),2)*I32,2)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ROUND(SUM(BF84:BF87),2)</f>
        <v>0</v>
      </c>
      <c r="G33" s="43"/>
      <c r="H33" s="43"/>
      <c r="I33" s="141">
        <v>0.15</v>
      </c>
      <c r="J33" s="140">
        <f>ROUND(ROUND((SUM(BF84:BF87)),2)*I33,2)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ROUND(SUM(BG84:BG87),2)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ROUND(SUM(BH84:BH87),2)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ROUND(SUM(BI84:BI87),2)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134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191 - DIO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" customHeight="1">
      <c r="B62" s="166"/>
      <c r="C62" s="167"/>
      <c r="D62" s="168" t="s">
        <v>143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5" customHeight="1">
      <c r="B69" s="42"/>
      <c r="C69" s="63" t="s">
        <v>144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4" t="str">
        <f>E7</f>
        <v>Nemocnice Šumperk - rekonstrukce páteřní kanalizace - revize 1</v>
      </c>
      <c r="F72" s="405"/>
      <c r="G72" s="405"/>
      <c r="H72" s="405"/>
      <c r="I72" s="173"/>
      <c r="J72" s="64"/>
      <c r="K72" s="64"/>
      <c r="L72" s="62"/>
    </row>
    <row r="73" spans="2:12" ht="13.5">
      <c r="B73" s="29"/>
      <c r="C73" s="66" t="s">
        <v>133</v>
      </c>
      <c r="D73" s="174"/>
      <c r="E73" s="174"/>
      <c r="F73" s="174"/>
      <c r="G73" s="174"/>
      <c r="H73" s="174"/>
      <c r="J73" s="174"/>
      <c r="K73" s="174"/>
      <c r="L73" s="175"/>
    </row>
    <row r="74" spans="2:12" s="1" customFormat="1" ht="16.5" customHeight="1">
      <c r="B74" s="42"/>
      <c r="C74" s="64"/>
      <c r="D74" s="64"/>
      <c r="E74" s="404" t="s">
        <v>134</v>
      </c>
      <c r="F74" s="406"/>
      <c r="G74" s="406"/>
      <c r="H74" s="406"/>
      <c r="I74" s="173"/>
      <c r="J74" s="64"/>
      <c r="K74" s="64"/>
      <c r="L74" s="62"/>
    </row>
    <row r="75" spans="2:12" s="1" customFormat="1" ht="14.45" customHeight="1">
      <c r="B75" s="42"/>
      <c r="C75" s="66" t="s">
        <v>135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75" t="str">
        <f>E11</f>
        <v>SO 191 - DIO</v>
      </c>
      <c r="F76" s="406"/>
      <c r="G76" s="406"/>
      <c r="H76" s="406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6" t="str">
        <f>F14</f>
        <v>Šumperk</v>
      </c>
      <c r="G78" s="64"/>
      <c r="H78" s="64"/>
      <c r="I78" s="177" t="s">
        <v>25</v>
      </c>
      <c r="J78" s="74" t="str">
        <f>IF(J14="","",J14)</f>
        <v>31. 5. 2018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5">
      <c r="B80" s="42"/>
      <c r="C80" s="66" t="s">
        <v>27</v>
      </c>
      <c r="D80" s="64"/>
      <c r="E80" s="64"/>
      <c r="F80" s="176" t="str">
        <f>E17</f>
        <v>Město Šumperk</v>
      </c>
      <c r="G80" s="64"/>
      <c r="H80" s="64"/>
      <c r="I80" s="177" t="s">
        <v>35</v>
      </c>
      <c r="J80" s="176" t="str">
        <f>E23</f>
        <v>Cekr CZ s.r.o.</v>
      </c>
      <c r="K80" s="64"/>
      <c r="L80" s="62"/>
    </row>
    <row r="81" spans="2:12" s="1" customFormat="1" ht="14.45" customHeight="1">
      <c r="B81" s="42"/>
      <c r="C81" s="66" t="s">
        <v>33</v>
      </c>
      <c r="D81" s="64"/>
      <c r="E81" s="64"/>
      <c r="F81" s="176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8"/>
      <c r="C83" s="179" t="s">
        <v>145</v>
      </c>
      <c r="D83" s="180" t="s">
        <v>61</v>
      </c>
      <c r="E83" s="180" t="s">
        <v>57</v>
      </c>
      <c r="F83" s="180" t="s">
        <v>146</v>
      </c>
      <c r="G83" s="180" t="s">
        <v>147</v>
      </c>
      <c r="H83" s="180" t="s">
        <v>148</v>
      </c>
      <c r="I83" s="181" t="s">
        <v>149</v>
      </c>
      <c r="J83" s="180" t="s">
        <v>139</v>
      </c>
      <c r="K83" s="182" t="s">
        <v>150</v>
      </c>
      <c r="L83" s="183"/>
      <c r="M83" s="82" t="s">
        <v>151</v>
      </c>
      <c r="N83" s="83" t="s">
        <v>46</v>
      </c>
      <c r="O83" s="83" t="s">
        <v>152</v>
      </c>
      <c r="P83" s="83" t="s">
        <v>153</v>
      </c>
      <c r="Q83" s="83" t="s">
        <v>154</v>
      </c>
      <c r="R83" s="83" t="s">
        <v>155</v>
      </c>
      <c r="S83" s="83" t="s">
        <v>156</v>
      </c>
      <c r="T83" s="84" t="s">
        <v>157</v>
      </c>
    </row>
    <row r="84" spans="2:63" s="1" customFormat="1" ht="29.25" customHeight="1">
      <c r="B84" s="42"/>
      <c r="C84" s="88" t="s">
        <v>140</v>
      </c>
      <c r="D84" s="64"/>
      <c r="E84" s="64"/>
      <c r="F84" s="64"/>
      <c r="G84" s="64"/>
      <c r="H84" s="64"/>
      <c r="I84" s="173"/>
      <c r="J84" s="184">
        <f>BK84</f>
        <v>0</v>
      </c>
      <c r="K84" s="64"/>
      <c r="L84" s="62"/>
      <c r="M84" s="85"/>
      <c r="N84" s="86"/>
      <c r="O84" s="86"/>
      <c r="P84" s="185">
        <f>P85</f>
        <v>0</v>
      </c>
      <c r="Q84" s="86"/>
      <c r="R84" s="185">
        <f>R85</f>
        <v>0</v>
      </c>
      <c r="S84" s="86"/>
      <c r="T84" s="186">
        <f>T85</f>
        <v>0</v>
      </c>
      <c r="AT84" s="25" t="s">
        <v>75</v>
      </c>
      <c r="AU84" s="25" t="s">
        <v>141</v>
      </c>
      <c r="BK84" s="187">
        <f>BK85</f>
        <v>0</v>
      </c>
    </row>
    <row r="85" spans="2:63" s="11" customFormat="1" ht="37.35" customHeight="1">
      <c r="B85" s="188"/>
      <c r="C85" s="189"/>
      <c r="D85" s="190" t="s">
        <v>75</v>
      </c>
      <c r="E85" s="191" t="s">
        <v>158</v>
      </c>
      <c r="F85" s="191" t="s">
        <v>159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AR85" s="199" t="s">
        <v>83</v>
      </c>
      <c r="AT85" s="200" t="s">
        <v>75</v>
      </c>
      <c r="AU85" s="200" t="s">
        <v>76</v>
      </c>
      <c r="AY85" s="199" t="s">
        <v>160</v>
      </c>
      <c r="BK85" s="201">
        <f>BK86</f>
        <v>0</v>
      </c>
    </row>
    <row r="86" spans="2:63" s="11" customFormat="1" ht="19.9" customHeight="1">
      <c r="B86" s="188"/>
      <c r="C86" s="189"/>
      <c r="D86" s="190" t="s">
        <v>75</v>
      </c>
      <c r="E86" s="202" t="s">
        <v>161</v>
      </c>
      <c r="F86" s="202" t="s">
        <v>162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AR86" s="199" t="s">
        <v>83</v>
      </c>
      <c r="AT86" s="200" t="s">
        <v>75</v>
      </c>
      <c r="AU86" s="200" t="s">
        <v>83</v>
      </c>
      <c r="AY86" s="199" t="s">
        <v>160</v>
      </c>
      <c r="BK86" s="201">
        <f>BK87</f>
        <v>0</v>
      </c>
    </row>
    <row r="87" spans="2:65" s="1" customFormat="1" ht="16.5" customHeight="1">
      <c r="B87" s="42"/>
      <c r="C87" s="204" t="s">
        <v>83</v>
      </c>
      <c r="D87" s="204" t="s">
        <v>163</v>
      </c>
      <c r="E87" s="205" t="s">
        <v>164</v>
      </c>
      <c r="F87" s="206" t="s">
        <v>165</v>
      </c>
      <c r="G87" s="207" t="s">
        <v>166</v>
      </c>
      <c r="H87" s="208">
        <v>1</v>
      </c>
      <c r="I87" s="209"/>
      <c r="J87" s="210">
        <f>ROUND(I87*H87,2)</f>
        <v>0</v>
      </c>
      <c r="K87" s="206" t="s">
        <v>167</v>
      </c>
      <c r="L87" s="62"/>
      <c r="M87" s="211" t="s">
        <v>21</v>
      </c>
      <c r="N87" s="212" t="s">
        <v>47</v>
      </c>
      <c r="O87" s="21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25" t="s">
        <v>168</v>
      </c>
      <c r="AT87" s="25" t="s">
        <v>163</v>
      </c>
      <c r="AU87" s="25" t="s">
        <v>85</v>
      </c>
      <c r="AY87" s="25" t="s">
        <v>160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25" t="s">
        <v>83</v>
      </c>
      <c r="BK87" s="216">
        <f>ROUND(I87*H87,2)</f>
        <v>0</v>
      </c>
      <c r="BL87" s="25" t="s">
        <v>168</v>
      </c>
      <c r="BM87" s="25" t="s">
        <v>169</v>
      </c>
    </row>
    <row r="88" spans="2:12" s="1" customFormat="1" ht="6.95" customHeight="1">
      <c r="B88" s="57"/>
      <c r="C88" s="58"/>
      <c r="D88" s="58"/>
      <c r="E88" s="58"/>
      <c r="F88" s="58"/>
      <c r="G88" s="58"/>
      <c r="H88" s="58"/>
      <c r="I88" s="149"/>
      <c r="J88" s="58"/>
      <c r="K88" s="58"/>
      <c r="L88" s="62"/>
    </row>
  </sheetData>
  <sheetProtection algorithmName="SHA-512" hashValue="f858mw5K2glqAQvfMCnPQMFNfg3uR1KhlnNx9NSPuM84J7WmIMSzEA7c6s8c8w7NnAPpHlM68XBczuxSjhqPhw==" saltValue="jZ/zfdooFxt2HZdU/wXNrhEyeSukRV6H55g2LBVPXHXyFMX6gIm8O9oU3i5eiPF4o2bpD/OyFV0h/qkvU1u1cw==" spinCount="100000" sheet="1" objects="1" scenarios="1" formatColumns="0" formatRows="0" autoFilter="0"/>
  <autoFilter ref="C83:K87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93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134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170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ROUND(J94,2)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ROUND(SUM(BE94:BE954),2)</f>
        <v>0</v>
      </c>
      <c r="G32" s="43"/>
      <c r="H32" s="43"/>
      <c r="I32" s="141">
        <v>0.21</v>
      </c>
      <c r="J32" s="140">
        <f>ROUND(ROUND((SUM(BE94:BE954)),2)*I32,2)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ROUND(SUM(BF94:BF954),2)</f>
        <v>0</v>
      </c>
      <c r="G33" s="43"/>
      <c r="H33" s="43"/>
      <c r="I33" s="141">
        <v>0.15</v>
      </c>
      <c r="J33" s="140">
        <f>ROUND(ROUND((SUM(BF94:BF954)),2)*I33,2)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ROUND(SUM(BG94:BG954),2)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ROUND(SUM(BH94:BH954),2)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ROUND(SUM(BI94:BI954),2)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134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301 - Rekonstrukce páteřní kanalizace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J94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J95</f>
        <v>0</v>
      </c>
      <c r="K61" s="165"/>
    </row>
    <row r="62" spans="2:11" s="9" customFormat="1" ht="19.9" customHeight="1">
      <c r="B62" s="166"/>
      <c r="C62" s="167"/>
      <c r="D62" s="168" t="s">
        <v>171</v>
      </c>
      <c r="E62" s="169"/>
      <c r="F62" s="169"/>
      <c r="G62" s="169"/>
      <c r="H62" s="169"/>
      <c r="I62" s="170"/>
      <c r="J62" s="171">
        <f>J96</f>
        <v>0</v>
      </c>
      <c r="K62" s="172"/>
    </row>
    <row r="63" spans="2:11" s="9" customFormat="1" ht="19.9" customHeight="1">
      <c r="B63" s="166"/>
      <c r="C63" s="167"/>
      <c r="D63" s="168" t="s">
        <v>172</v>
      </c>
      <c r="E63" s="169"/>
      <c r="F63" s="169"/>
      <c r="G63" s="169"/>
      <c r="H63" s="169"/>
      <c r="I63" s="170"/>
      <c r="J63" s="171">
        <f>J398</f>
        <v>0</v>
      </c>
      <c r="K63" s="172"/>
    </row>
    <row r="64" spans="2:11" s="9" customFormat="1" ht="19.9" customHeight="1">
      <c r="B64" s="166"/>
      <c r="C64" s="167"/>
      <c r="D64" s="168" t="s">
        <v>173</v>
      </c>
      <c r="E64" s="169"/>
      <c r="F64" s="169"/>
      <c r="G64" s="169"/>
      <c r="H64" s="169"/>
      <c r="I64" s="170"/>
      <c r="J64" s="171">
        <f>J425</f>
        <v>0</v>
      </c>
      <c r="K64" s="172"/>
    </row>
    <row r="65" spans="2:11" s="9" customFormat="1" ht="19.9" customHeight="1">
      <c r="B65" s="166"/>
      <c r="C65" s="167"/>
      <c r="D65" s="168" t="s">
        <v>174</v>
      </c>
      <c r="E65" s="169"/>
      <c r="F65" s="169"/>
      <c r="G65" s="169"/>
      <c r="H65" s="169"/>
      <c r="I65" s="170"/>
      <c r="J65" s="171">
        <f>J446</f>
        <v>0</v>
      </c>
      <c r="K65" s="172"/>
    </row>
    <row r="66" spans="2:11" s="9" customFormat="1" ht="19.9" customHeight="1">
      <c r="B66" s="166"/>
      <c r="C66" s="167"/>
      <c r="D66" s="168" t="s">
        <v>175</v>
      </c>
      <c r="E66" s="169"/>
      <c r="F66" s="169"/>
      <c r="G66" s="169"/>
      <c r="H66" s="169"/>
      <c r="I66" s="170"/>
      <c r="J66" s="171">
        <f>J506</f>
        <v>0</v>
      </c>
      <c r="K66" s="172"/>
    </row>
    <row r="67" spans="2:11" s="9" customFormat="1" ht="19.9" customHeight="1">
      <c r="B67" s="166"/>
      <c r="C67" s="167"/>
      <c r="D67" s="168" t="s">
        <v>176</v>
      </c>
      <c r="E67" s="169"/>
      <c r="F67" s="169"/>
      <c r="G67" s="169"/>
      <c r="H67" s="169"/>
      <c r="I67" s="170"/>
      <c r="J67" s="171">
        <f>J514</f>
        <v>0</v>
      </c>
      <c r="K67" s="172"/>
    </row>
    <row r="68" spans="2:11" s="9" customFormat="1" ht="19.9" customHeight="1">
      <c r="B68" s="166"/>
      <c r="C68" s="167"/>
      <c r="D68" s="168" t="s">
        <v>177</v>
      </c>
      <c r="E68" s="169"/>
      <c r="F68" s="169"/>
      <c r="G68" s="169"/>
      <c r="H68" s="169"/>
      <c r="I68" s="170"/>
      <c r="J68" s="171">
        <f>J733</f>
        <v>0</v>
      </c>
      <c r="K68" s="172"/>
    </row>
    <row r="69" spans="2:11" s="9" customFormat="1" ht="19.9" customHeight="1">
      <c r="B69" s="166"/>
      <c r="C69" s="167"/>
      <c r="D69" s="168" t="s">
        <v>178</v>
      </c>
      <c r="E69" s="169"/>
      <c r="F69" s="169"/>
      <c r="G69" s="169"/>
      <c r="H69" s="169"/>
      <c r="I69" s="170"/>
      <c r="J69" s="171">
        <f>J814</f>
        <v>0</v>
      </c>
      <c r="K69" s="172"/>
    </row>
    <row r="70" spans="2:11" s="9" customFormat="1" ht="19.9" customHeight="1">
      <c r="B70" s="166"/>
      <c r="C70" s="167"/>
      <c r="D70" s="168" t="s">
        <v>143</v>
      </c>
      <c r="E70" s="169"/>
      <c r="F70" s="169"/>
      <c r="G70" s="169"/>
      <c r="H70" s="169"/>
      <c r="I70" s="170"/>
      <c r="J70" s="171">
        <f>J902</f>
        <v>0</v>
      </c>
      <c r="K70" s="172"/>
    </row>
    <row r="71" spans="2:11" s="9" customFormat="1" ht="19.9" customHeight="1">
      <c r="B71" s="166"/>
      <c r="C71" s="167"/>
      <c r="D71" s="168" t="s">
        <v>179</v>
      </c>
      <c r="E71" s="169"/>
      <c r="F71" s="169"/>
      <c r="G71" s="169"/>
      <c r="H71" s="169"/>
      <c r="I71" s="170"/>
      <c r="J71" s="171">
        <f>J910</f>
        <v>0</v>
      </c>
      <c r="K71" s="172"/>
    </row>
    <row r="72" spans="2:11" s="9" customFormat="1" ht="19.9" customHeight="1">
      <c r="B72" s="166"/>
      <c r="C72" s="167"/>
      <c r="D72" s="168" t="s">
        <v>180</v>
      </c>
      <c r="E72" s="169"/>
      <c r="F72" s="169"/>
      <c r="G72" s="169"/>
      <c r="H72" s="169"/>
      <c r="I72" s="170"/>
      <c r="J72" s="171">
        <f>J953</f>
        <v>0</v>
      </c>
      <c r="K72" s="172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28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9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52"/>
      <c r="J78" s="61"/>
      <c r="K78" s="61"/>
      <c r="L78" s="62"/>
    </row>
    <row r="79" spans="2:12" s="1" customFormat="1" ht="36.95" customHeight="1">
      <c r="B79" s="42"/>
      <c r="C79" s="63" t="s">
        <v>144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4.45" customHeight="1">
      <c r="B81" s="42"/>
      <c r="C81" s="66" t="s">
        <v>18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6.5" customHeight="1">
      <c r="B82" s="42"/>
      <c r="C82" s="64"/>
      <c r="D82" s="64"/>
      <c r="E82" s="404" t="str">
        <f>E7</f>
        <v>Nemocnice Šumperk - rekonstrukce páteřní kanalizace - revize 1</v>
      </c>
      <c r="F82" s="405"/>
      <c r="G82" s="405"/>
      <c r="H82" s="405"/>
      <c r="I82" s="173"/>
      <c r="J82" s="64"/>
      <c r="K82" s="64"/>
      <c r="L82" s="62"/>
    </row>
    <row r="83" spans="2:12" ht="13.5">
      <c r="B83" s="29"/>
      <c r="C83" s="66" t="s">
        <v>133</v>
      </c>
      <c r="D83" s="174"/>
      <c r="E83" s="174"/>
      <c r="F83" s="174"/>
      <c r="G83" s="174"/>
      <c r="H83" s="174"/>
      <c r="J83" s="174"/>
      <c r="K83" s="174"/>
      <c r="L83" s="175"/>
    </row>
    <row r="84" spans="2:12" s="1" customFormat="1" ht="16.5" customHeight="1">
      <c r="B84" s="42"/>
      <c r="C84" s="64"/>
      <c r="D84" s="64"/>
      <c r="E84" s="404" t="s">
        <v>134</v>
      </c>
      <c r="F84" s="406"/>
      <c r="G84" s="406"/>
      <c r="H84" s="406"/>
      <c r="I84" s="173"/>
      <c r="J84" s="64"/>
      <c r="K84" s="64"/>
      <c r="L84" s="62"/>
    </row>
    <row r="85" spans="2:12" s="1" customFormat="1" ht="14.45" customHeight="1">
      <c r="B85" s="42"/>
      <c r="C85" s="66" t="s">
        <v>135</v>
      </c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7.25" customHeight="1">
      <c r="B86" s="42"/>
      <c r="C86" s="64"/>
      <c r="D86" s="64"/>
      <c r="E86" s="375" t="str">
        <f>E11</f>
        <v>SO 301 - Rekonstrukce páteřní kanalizace</v>
      </c>
      <c r="F86" s="406"/>
      <c r="G86" s="406"/>
      <c r="H86" s="406"/>
      <c r="I86" s="173"/>
      <c r="J86" s="64"/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8" customHeight="1">
      <c r="B88" s="42"/>
      <c r="C88" s="66" t="s">
        <v>23</v>
      </c>
      <c r="D88" s="64"/>
      <c r="E88" s="64"/>
      <c r="F88" s="176" t="str">
        <f>F14</f>
        <v>Šumperk</v>
      </c>
      <c r="G88" s="64"/>
      <c r="H88" s="64"/>
      <c r="I88" s="177" t="s">
        <v>25</v>
      </c>
      <c r="J88" s="74" t="str">
        <f>IF(J14="","",J14)</f>
        <v>31. 5. 2018</v>
      </c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3.5">
      <c r="B90" s="42"/>
      <c r="C90" s="66" t="s">
        <v>27</v>
      </c>
      <c r="D90" s="64"/>
      <c r="E90" s="64"/>
      <c r="F90" s="176" t="str">
        <f>E17</f>
        <v>Město Šumperk</v>
      </c>
      <c r="G90" s="64"/>
      <c r="H90" s="64"/>
      <c r="I90" s="177" t="s">
        <v>35</v>
      </c>
      <c r="J90" s="176" t="str">
        <f>E23</f>
        <v>Cekr CZ s.r.o.</v>
      </c>
      <c r="K90" s="64"/>
      <c r="L90" s="62"/>
    </row>
    <row r="91" spans="2:12" s="1" customFormat="1" ht="14.45" customHeight="1">
      <c r="B91" s="42"/>
      <c r="C91" s="66" t="s">
        <v>33</v>
      </c>
      <c r="D91" s="64"/>
      <c r="E91" s="64"/>
      <c r="F91" s="176" t="str">
        <f>IF(E20="","",E20)</f>
        <v/>
      </c>
      <c r="G91" s="64"/>
      <c r="H91" s="64"/>
      <c r="I91" s="173"/>
      <c r="J91" s="64"/>
      <c r="K91" s="64"/>
      <c r="L91" s="62"/>
    </row>
    <row r="92" spans="2:12" s="1" customFormat="1" ht="10.3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20" s="10" customFormat="1" ht="29.25" customHeight="1">
      <c r="B93" s="178"/>
      <c r="C93" s="179" t="s">
        <v>145</v>
      </c>
      <c r="D93" s="180" t="s">
        <v>61</v>
      </c>
      <c r="E93" s="180" t="s">
        <v>57</v>
      </c>
      <c r="F93" s="180" t="s">
        <v>146</v>
      </c>
      <c r="G93" s="180" t="s">
        <v>147</v>
      </c>
      <c r="H93" s="180" t="s">
        <v>148</v>
      </c>
      <c r="I93" s="181" t="s">
        <v>149</v>
      </c>
      <c r="J93" s="180" t="s">
        <v>139</v>
      </c>
      <c r="K93" s="182" t="s">
        <v>150</v>
      </c>
      <c r="L93" s="183"/>
      <c r="M93" s="82" t="s">
        <v>151</v>
      </c>
      <c r="N93" s="83" t="s">
        <v>46</v>
      </c>
      <c r="O93" s="83" t="s">
        <v>152</v>
      </c>
      <c r="P93" s="83" t="s">
        <v>153</v>
      </c>
      <c r="Q93" s="83" t="s">
        <v>154</v>
      </c>
      <c r="R93" s="83" t="s">
        <v>155</v>
      </c>
      <c r="S93" s="83" t="s">
        <v>156</v>
      </c>
      <c r="T93" s="84" t="s">
        <v>157</v>
      </c>
    </row>
    <row r="94" spans="2:63" s="1" customFormat="1" ht="29.25" customHeight="1">
      <c r="B94" s="42"/>
      <c r="C94" s="88" t="s">
        <v>140</v>
      </c>
      <c r="D94" s="64"/>
      <c r="E94" s="64"/>
      <c r="F94" s="64"/>
      <c r="G94" s="64"/>
      <c r="H94" s="64"/>
      <c r="I94" s="173"/>
      <c r="J94" s="184">
        <f>BK94</f>
        <v>0</v>
      </c>
      <c r="K94" s="64"/>
      <c r="L94" s="62"/>
      <c r="M94" s="85"/>
      <c r="N94" s="86"/>
      <c r="O94" s="86"/>
      <c r="P94" s="185">
        <f>P95</f>
        <v>0</v>
      </c>
      <c r="Q94" s="86"/>
      <c r="R94" s="185">
        <f>R95</f>
        <v>833.13848446</v>
      </c>
      <c r="S94" s="86"/>
      <c r="T94" s="186">
        <f>T95</f>
        <v>432.63120000000004</v>
      </c>
      <c r="AT94" s="25" t="s">
        <v>75</v>
      </c>
      <c r="AU94" s="25" t="s">
        <v>141</v>
      </c>
      <c r="BK94" s="187">
        <f>BK95</f>
        <v>0</v>
      </c>
    </row>
    <row r="95" spans="2:63" s="11" customFormat="1" ht="37.35" customHeight="1">
      <c r="B95" s="188"/>
      <c r="C95" s="189"/>
      <c r="D95" s="190" t="s">
        <v>75</v>
      </c>
      <c r="E95" s="191" t="s">
        <v>158</v>
      </c>
      <c r="F95" s="191" t="s">
        <v>159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P96+P398+P425+P446+P506+P514+P733+P814+P902+P910+P953</f>
        <v>0</v>
      </c>
      <c r="Q95" s="196"/>
      <c r="R95" s="197">
        <f>R96+R398+R425+R446+R506+R514+R733+R814+R902+R910+R953</f>
        <v>833.13848446</v>
      </c>
      <c r="S95" s="196"/>
      <c r="T95" s="198">
        <f>T96+T398+T425+T446+T506+T514+T733+T814+T902+T910+T953</f>
        <v>432.63120000000004</v>
      </c>
      <c r="AR95" s="199" t="s">
        <v>83</v>
      </c>
      <c r="AT95" s="200" t="s">
        <v>75</v>
      </c>
      <c r="AU95" s="200" t="s">
        <v>76</v>
      </c>
      <c r="AY95" s="199" t="s">
        <v>160</v>
      </c>
      <c r="BK95" s="201">
        <f>BK96+BK398+BK425+BK446+BK506+BK514+BK733+BK814+BK902+BK910+BK953</f>
        <v>0</v>
      </c>
    </row>
    <row r="96" spans="2:63" s="11" customFormat="1" ht="19.9" customHeight="1">
      <c r="B96" s="188"/>
      <c r="C96" s="189"/>
      <c r="D96" s="190" t="s">
        <v>75</v>
      </c>
      <c r="E96" s="202" t="s">
        <v>83</v>
      </c>
      <c r="F96" s="202" t="s">
        <v>181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SUM(P97:P397)</f>
        <v>0</v>
      </c>
      <c r="Q96" s="196"/>
      <c r="R96" s="197">
        <f>SUM(R97:R397)</f>
        <v>6.002139560000001</v>
      </c>
      <c r="S96" s="196"/>
      <c r="T96" s="198">
        <f>SUM(T97:T397)</f>
        <v>342.7008</v>
      </c>
      <c r="AR96" s="199" t="s">
        <v>83</v>
      </c>
      <c r="AT96" s="200" t="s">
        <v>75</v>
      </c>
      <c r="AU96" s="200" t="s">
        <v>83</v>
      </c>
      <c r="AY96" s="199" t="s">
        <v>160</v>
      </c>
      <c r="BK96" s="201">
        <f>SUM(BK97:BK397)</f>
        <v>0</v>
      </c>
    </row>
    <row r="97" spans="2:65" s="1" customFormat="1" ht="51" customHeight="1">
      <c r="B97" s="42"/>
      <c r="C97" s="204" t="s">
        <v>83</v>
      </c>
      <c r="D97" s="204" t="s">
        <v>163</v>
      </c>
      <c r="E97" s="205" t="s">
        <v>182</v>
      </c>
      <c r="F97" s="206" t="s">
        <v>183</v>
      </c>
      <c r="G97" s="207" t="s">
        <v>184</v>
      </c>
      <c r="H97" s="208">
        <v>491.68</v>
      </c>
      <c r="I97" s="209"/>
      <c r="J97" s="210">
        <f>ROUND(I97*H97,2)</f>
        <v>0</v>
      </c>
      <c r="K97" s="206" t="s">
        <v>185</v>
      </c>
      <c r="L97" s="62"/>
      <c r="M97" s="211" t="s">
        <v>21</v>
      </c>
      <c r="N97" s="217" t="s">
        <v>47</v>
      </c>
      <c r="O97" s="43"/>
      <c r="P97" s="218">
        <f>O97*H97</f>
        <v>0</v>
      </c>
      <c r="Q97" s="218">
        <v>0</v>
      </c>
      <c r="R97" s="218">
        <f>Q97*H97</f>
        <v>0</v>
      </c>
      <c r="S97" s="218">
        <v>0.44</v>
      </c>
      <c r="T97" s="219">
        <f>S97*H97</f>
        <v>216.3392</v>
      </c>
      <c r="AR97" s="25" t="s">
        <v>168</v>
      </c>
      <c r="AT97" s="25" t="s">
        <v>163</v>
      </c>
      <c r="AU97" s="25" t="s">
        <v>85</v>
      </c>
      <c r="AY97" s="25" t="s">
        <v>160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25" t="s">
        <v>83</v>
      </c>
      <c r="BK97" s="216">
        <f>ROUND(I97*H97,2)</f>
        <v>0</v>
      </c>
      <c r="BL97" s="25" t="s">
        <v>168</v>
      </c>
      <c r="BM97" s="25" t="s">
        <v>186</v>
      </c>
    </row>
    <row r="98" spans="2:51" s="12" customFormat="1" ht="13.5">
      <c r="B98" s="220"/>
      <c r="C98" s="221"/>
      <c r="D98" s="222" t="s">
        <v>187</v>
      </c>
      <c r="E98" s="223" t="s">
        <v>21</v>
      </c>
      <c r="F98" s="224" t="s">
        <v>188</v>
      </c>
      <c r="G98" s="221"/>
      <c r="H98" s="223" t="s">
        <v>21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187</v>
      </c>
      <c r="AU98" s="230" t="s">
        <v>85</v>
      </c>
      <c r="AV98" s="12" t="s">
        <v>83</v>
      </c>
      <c r="AW98" s="12" t="s">
        <v>39</v>
      </c>
      <c r="AX98" s="12" t="s">
        <v>76</v>
      </c>
      <c r="AY98" s="230" t="s">
        <v>160</v>
      </c>
    </row>
    <row r="99" spans="2:51" s="13" customFormat="1" ht="13.5">
      <c r="B99" s="231"/>
      <c r="C99" s="232"/>
      <c r="D99" s="222" t="s">
        <v>187</v>
      </c>
      <c r="E99" s="233" t="s">
        <v>21</v>
      </c>
      <c r="F99" s="234" t="s">
        <v>189</v>
      </c>
      <c r="G99" s="232"/>
      <c r="H99" s="235">
        <v>278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187</v>
      </c>
      <c r="AU99" s="241" t="s">
        <v>85</v>
      </c>
      <c r="AV99" s="13" t="s">
        <v>85</v>
      </c>
      <c r="AW99" s="13" t="s">
        <v>39</v>
      </c>
      <c r="AX99" s="13" t="s">
        <v>76</v>
      </c>
      <c r="AY99" s="241" t="s">
        <v>160</v>
      </c>
    </row>
    <row r="100" spans="2:51" s="13" customFormat="1" ht="13.5">
      <c r="B100" s="231"/>
      <c r="C100" s="232"/>
      <c r="D100" s="222" t="s">
        <v>187</v>
      </c>
      <c r="E100" s="233" t="s">
        <v>21</v>
      </c>
      <c r="F100" s="234" t="s">
        <v>190</v>
      </c>
      <c r="G100" s="232"/>
      <c r="H100" s="235">
        <v>47.6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187</v>
      </c>
      <c r="AU100" s="241" t="s">
        <v>85</v>
      </c>
      <c r="AV100" s="13" t="s">
        <v>85</v>
      </c>
      <c r="AW100" s="13" t="s">
        <v>39</v>
      </c>
      <c r="AX100" s="13" t="s">
        <v>76</v>
      </c>
      <c r="AY100" s="241" t="s">
        <v>160</v>
      </c>
    </row>
    <row r="101" spans="2:51" s="13" customFormat="1" ht="13.5">
      <c r="B101" s="231"/>
      <c r="C101" s="232"/>
      <c r="D101" s="222" t="s">
        <v>187</v>
      </c>
      <c r="E101" s="233" t="s">
        <v>21</v>
      </c>
      <c r="F101" s="234" t="s">
        <v>191</v>
      </c>
      <c r="G101" s="232"/>
      <c r="H101" s="235">
        <v>40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187</v>
      </c>
      <c r="AU101" s="241" t="s">
        <v>85</v>
      </c>
      <c r="AV101" s="13" t="s">
        <v>85</v>
      </c>
      <c r="AW101" s="13" t="s">
        <v>39</v>
      </c>
      <c r="AX101" s="13" t="s">
        <v>76</v>
      </c>
      <c r="AY101" s="241" t="s">
        <v>160</v>
      </c>
    </row>
    <row r="102" spans="2:51" s="13" customFormat="1" ht="13.5">
      <c r="B102" s="231"/>
      <c r="C102" s="232"/>
      <c r="D102" s="222" t="s">
        <v>187</v>
      </c>
      <c r="E102" s="233" t="s">
        <v>21</v>
      </c>
      <c r="F102" s="234" t="s">
        <v>192</v>
      </c>
      <c r="G102" s="232"/>
      <c r="H102" s="235">
        <v>72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187</v>
      </c>
      <c r="AU102" s="241" t="s">
        <v>85</v>
      </c>
      <c r="AV102" s="13" t="s">
        <v>85</v>
      </c>
      <c r="AW102" s="13" t="s">
        <v>39</v>
      </c>
      <c r="AX102" s="13" t="s">
        <v>76</v>
      </c>
      <c r="AY102" s="241" t="s">
        <v>160</v>
      </c>
    </row>
    <row r="103" spans="2:51" s="12" customFormat="1" ht="13.5">
      <c r="B103" s="220"/>
      <c r="C103" s="221"/>
      <c r="D103" s="222" t="s">
        <v>187</v>
      </c>
      <c r="E103" s="223" t="s">
        <v>21</v>
      </c>
      <c r="F103" s="224" t="s">
        <v>193</v>
      </c>
      <c r="G103" s="221"/>
      <c r="H103" s="223" t="s">
        <v>21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187</v>
      </c>
      <c r="AU103" s="230" t="s">
        <v>85</v>
      </c>
      <c r="AV103" s="12" t="s">
        <v>83</v>
      </c>
      <c r="AW103" s="12" t="s">
        <v>39</v>
      </c>
      <c r="AX103" s="12" t="s">
        <v>76</v>
      </c>
      <c r="AY103" s="230" t="s">
        <v>160</v>
      </c>
    </row>
    <row r="104" spans="2:51" s="13" customFormat="1" ht="13.5">
      <c r="B104" s="231"/>
      <c r="C104" s="232"/>
      <c r="D104" s="222" t="s">
        <v>187</v>
      </c>
      <c r="E104" s="233" t="s">
        <v>21</v>
      </c>
      <c r="F104" s="234" t="s">
        <v>194</v>
      </c>
      <c r="G104" s="232"/>
      <c r="H104" s="235">
        <v>54.08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187</v>
      </c>
      <c r="AU104" s="241" t="s">
        <v>85</v>
      </c>
      <c r="AV104" s="13" t="s">
        <v>85</v>
      </c>
      <c r="AW104" s="13" t="s">
        <v>39</v>
      </c>
      <c r="AX104" s="13" t="s">
        <v>76</v>
      </c>
      <c r="AY104" s="241" t="s">
        <v>160</v>
      </c>
    </row>
    <row r="105" spans="2:51" s="14" customFormat="1" ht="13.5">
      <c r="B105" s="242"/>
      <c r="C105" s="243"/>
      <c r="D105" s="222" t="s">
        <v>187</v>
      </c>
      <c r="E105" s="244" t="s">
        <v>21</v>
      </c>
      <c r="F105" s="245" t="s">
        <v>195</v>
      </c>
      <c r="G105" s="243"/>
      <c r="H105" s="246">
        <v>491.68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187</v>
      </c>
      <c r="AU105" s="252" t="s">
        <v>85</v>
      </c>
      <c r="AV105" s="14" t="s">
        <v>168</v>
      </c>
      <c r="AW105" s="14" t="s">
        <v>39</v>
      </c>
      <c r="AX105" s="14" t="s">
        <v>83</v>
      </c>
      <c r="AY105" s="252" t="s">
        <v>160</v>
      </c>
    </row>
    <row r="106" spans="2:65" s="1" customFormat="1" ht="38.25" customHeight="1">
      <c r="B106" s="42"/>
      <c r="C106" s="204" t="s">
        <v>85</v>
      </c>
      <c r="D106" s="204" t="s">
        <v>163</v>
      </c>
      <c r="E106" s="205" t="s">
        <v>196</v>
      </c>
      <c r="F106" s="206" t="s">
        <v>197</v>
      </c>
      <c r="G106" s="207" t="s">
        <v>184</v>
      </c>
      <c r="H106" s="208">
        <v>493.6</v>
      </c>
      <c r="I106" s="209"/>
      <c r="J106" s="210">
        <f>ROUND(I106*H106,2)</f>
        <v>0</v>
      </c>
      <c r="K106" s="206" t="s">
        <v>185</v>
      </c>
      <c r="L106" s="62"/>
      <c r="M106" s="211" t="s">
        <v>21</v>
      </c>
      <c r="N106" s="217" t="s">
        <v>47</v>
      </c>
      <c r="O106" s="43"/>
      <c r="P106" s="218">
        <f>O106*H106</f>
        <v>0</v>
      </c>
      <c r="Q106" s="218">
        <v>9E-05</v>
      </c>
      <c r="R106" s="218">
        <f>Q106*H106</f>
        <v>0.044424000000000005</v>
      </c>
      <c r="S106" s="218">
        <v>0.256</v>
      </c>
      <c r="T106" s="219">
        <f>S106*H106</f>
        <v>126.36160000000001</v>
      </c>
      <c r="AR106" s="25" t="s">
        <v>168</v>
      </c>
      <c r="AT106" s="25" t="s">
        <v>163</v>
      </c>
      <c r="AU106" s="25" t="s">
        <v>85</v>
      </c>
      <c r="AY106" s="25" t="s">
        <v>160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25" t="s">
        <v>83</v>
      </c>
      <c r="BK106" s="216">
        <f>ROUND(I106*H106,2)</f>
        <v>0</v>
      </c>
      <c r="BL106" s="25" t="s">
        <v>168</v>
      </c>
      <c r="BM106" s="25" t="s">
        <v>198</v>
      </c>
    </row>
    <row r="107" spans="2:51" s="12" customFormat="1" ht="13.5">
      <c r="B107" s="220"/>
      <c r="C107" s="221"/>
      <c r="D107" s="222" t="s">
        <v>187</v>
      </c>
      <c r="E107" s="223" t="s">
        <v>21</v>
      </c>
      <c r="F107" s="224" t="s">
        <v>199</v>
      </c>
      <c r="G107" s="221"/>
      <c r="H107" s="223" t="s">
        <v>21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187</v>
      </c>
      <c r="AU107" s="230" t="s">
        <v>85</v>
      </c>
      <c r="AV107" s="12" t="s">
        <v>83</v>
      </c>
      <c r="AW107" s="12" t="s">
        <v>39</v>
      </c>
      <c r="AX107" s="12" t="s">
        <v>76</v>
      </c>
      <c r="AY107" s="230" t="s">
        <v>160</v>
      </c>
    </row>
    <row r="108" spans="2:51" s="13" customFormat="1" ht="13.5">
      <c r="B108" s="231"/>
      <c r="C108" s="232"/>
      <c r="D108" s="222" t="s">
        <v>187</v>
      </c>
      <c r="E108" s="233" t="s">
        <v>21</v>
      </c>
      <c r="F108" s="234" t="s">
        <v>189</v>
      </c>
      <c r="G108" s="232"/>
      <c r="H108" s="235">
        <v>278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187</v>
      </c>
      <c r="AU108" s="241" t="s">
        <v>85</v>
      </c>
      <c r="AV108" s="13" t="s">
        <v>85</v>
      </c>
      <c r="AW108" s="13" t="s">
        <v>39</v>
      </c>
      <c r="AX108" s="13" t="s">
        <v>76</v>
      </c>
      <c r="AY108" s="241" t="s">
        <v>160</v>
      </c>
    </row>
    <row r="109" spans="2:51" s="13" customFormat="1" ht="13.5">
      <c r="B109" s="231"/>
      <c r="C109" s="232"/>
      <c r="D109" s="222" t="s">
        <v>187</v>
      </c>
      <c r="E109" s="233" t="s">
        <v>21</v>
      </c>
      <c r="F109" s="234" t="s">
        <v>190</v>
      </c>
      <c r="G109" s="232"/>
      <c r="H109" s="235">
        <v>47.6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187</v>
      </c>
      <c r="AU109" s="241" t="s">
        <v>85</v>
      </c>
      <c r="AV109" s="13" t="s">
        <v>85</v>
      </c>
      <c r="AW109" s="13" t="s">
        <v>39</v>
      </c>
      <c r="AX109" s="13" t="s">
        <v>76</v>
      </c>
      <c r="AY109" s="241" t="s">
        <v>160</v>
      </c>
    </row>
    <row r="110" spans="2:51" s="13" customFormat="1" ht="13.5">
      <c r="B110" s="231"/>
      <c r="C110" s="232"/>
      <c r="D110" s="222" t="s">
        <v>187</v>
      </c>
      <c r="E110" s="233" t="s">
        <v>21</v>
      </c>
      <c r="F110" s="234" t="s">
        <v>191</v>
      </c>
      <c r="G110" s="232"/>
      <c r="H110" s="235">
        <v>40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187</v>
      </c>
      <c r="AU110" s="241" t="s">
        <v>85</v>
      </c>
      <c r="AV110" s="13" t="s">
        <v>85</v>
      </c>
      <c r="AW110" s="13" t="s">
        <v>39</v>
      </c>
      <c r="AX110" s="13" t="s">
        <v>76</v>
      </c>
      <c r="AY110" s="241" t="s">
        <v>160</v>
      </c>
    </row>
    <row r="111" spans="2:51" s="13" customFormat="1" ht="13.5">
      <c r="B111" s="231"/>
      <c r="C111" s="232"/>
      <c r="D111" s="222" t="s">
        <v>187</v>
      </c>
      <c r="E111" s="233" t="s">
        <v>21</v>
      </c>
      <c r="F111" s="234" t="s">
        <v>192</v>
      </c>
      <c r="G111" s="232"/>
      <c r="H111" s="235">
        <v>72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187</v>
      </c>
      <c r="AU111" s="241" t="s">
        <v>85</v>
      </c>
      <c r="AV111" s="13" t="s">
        <v>85</v>
      </c>
      <c r="AW111" s="13" t="s">
        <v>39</v>
      </c>
      <c r="AX111" s="13" t="s">
        <v>76</v>
      </c>
      <c r="AY111" s="241" t="s">
        <v>160</v>
      </c>
    </row>
    <row r="112" spans="2:51" s="12" customFormat="1" ht="13.5">
      <c r="B112" s="220"/>
      <c r="C112" s="221"/>
      <c r="D112" s="222" t="s">
        <v>187</v>
      </c>
      <c r="E112" s="223" t="s">
        <v>21</v>
      </c>
      <c r="F112" s="224" t="s">
        <v>200</v>
      </c>
      <c r="G112" s="221"/>
      <c r="H112" s="223" t="s">
        <v>21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AT112" s="230" t="s">
        <v>187</v>
      </c>
      <c r="AU112" s="230" t="s">
        <v>85</v>
      </c>
      <c r="AV112" s="12" t="s">
        <v>83</v>
      </c>
      <c r="AW112" s="12" t="s">
        <v>39</v>
      </c>
      <c r="AX112" s="12" t="s">
        <v>76</v>
      </c>
      <c r="AY112" s="230" t="s">
        <v>160</v>
      </c>
    </row>
    <row r="113" spans="2:51" s="13" customFormat="1" ht="13.5">
      <c r="B113" s="231"/>
      <c r="C113" s="232"/>
      <c r="D113" s="222" t="s">
        <v>187</v>
      </c>
      <c r="E113" s="233" t="s">
        <v>21</v>
      </c>
      <c r="F113" s="234" t="s">
        <v>201</v>
      </c>
      <c r="G113" s="232"/>
      <c r="H113" s="235">
        <v>44.8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187</v>
      </c>
      <c r="AU113" s="241" t="s">
        <v>85</v>
      </c>
      <c r="AV113" s="13" t="s">
        <v>85</v>
      </c>
      <c r="AW113" s="13" t="s">
        <v>39</v>
      </c>
      <c r="AX113" s="13" t="s">
        <v>76</v>
      </c>
      <c r="AY113" s="241" t="s">
        <v>160</v>
      </c>
    </row>
    <row r="114" spans="2:51" s="13" customFormat="1" ht="13.5">
      <c r="B114" s="231"/>
      <c r="C114" s="232"/>
      <c r="D114" s="222" t="s">
        <v>187</v>
      </c>
      <c r="E114" s="233" t="s">
        <v>21</v>
      </c>
      <c r="F114" s="234" t="s">
        <v>202</v>
      </c>
      <c r="G114" s="232"/>
      <c r="H114" s="235">
        <v>11.2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187</v>
      </c>
      <c r="AU114" s="241" t="s">
        <v>85</v>
      </c>
      <c r="AV114" s="13" t="s">
        <v>85</v>
      </c>
      <c r="AW114" s="13" t="s">
        <v>39</v>
      </c>
      <c r="AX114" s="13" t="s">
        <v>76</v>
      </c>
      <c r="AY114" s="241" t="s">
        <v>160</v>
      </c>
    </row>
    <row r="115" spans="2:51" s="14" customFormat="1" ht="13.5">
      <c r="B115" s="242"/>
      <c r="C115" s="243"/>
      <c r="D115" s="222" t="s">
        <v>187</v>
      </c>
      <c r="E115" s="244" t="s">
        <v>21</v>
      </c>
      <c r="F115" s="245" t="s">
        <v>195</v>
      </c>
      <c r="G115" s="243"/>
      <c r="H115" s="246">
        <v>493.6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187</v>
      </c>
      <c r="AU115" s="252" t="s">
        <v>85</v>
      </c>
      <c r="AV115" s="14" t="s">
        <v>168</v>
      </c>
      <c r="AW115" s="14" t="s">
        <v>39</v>
      </c>
      <c r="AX115" s="14" t="s">
        <v>83</v>
      </c>
      <c r="AY115" s="252" t="s">
        <v>160</v>
      </c>
    </row>
    <row r="116" spans="2:65" s="1" customFormat="1" ht="25.5" customHeight="1">
      <c r="B116" s="42"/>
      <c r="C116" s="204" t="s">
        <v>203</v>
      </c>
      <c r="D116" s="204" t="s">
        <v>163</v>
      </c>
      <c r="E116" s="205" t="s">
        <v>204</v>
      </c>
      <c r="F116" s="206" t="s">
        <v>205</v>
      </c>
      <c r="G116" s="207" t="s">
        <v>206</v>
      </c>
      <c r="H116" s="208">
        <v>880</v>
      </c>
      <c r="I116" s="209"/>
      <c r="J116" s="210">
        <f>ROUND(I116*H116,2)</f>
        <v>0</v>
      </c>
      <c r="K116" s="206" t="s">
        <v>185</v>
      </c>
      <c r="L116" s="62"/>
      <c r="M116" s="211" t="s">
        <v>21</v>
      </c>
      <c r="N116" s="217" t="s">
        <v>47</v>
      </c>
      <c r="O116" s="43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25" t="s">
        <v>168</v>
      </c>
      <c r="AT116" s="25" t="s">
        <v>163</v>
      </c>
      <c r="AU116" s="25" t="s">
        <v>85</v>
      </c>
      <c r="AY116" s="25" t="s">
        <v>160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5" t="s">
        <v>83</v>
      </c>
      <c r="BK116" s="216">
        <f>ROUND(I116*H116,2)</f>
        <v>0</v>
      </c>
      <c r="BL116" s="25" t="s">
        <v>168</v>
      </c>
      <c r="BM116" s="25" t="s">
        <v>207</v>
      </c>
    </row>
    <row r="117" spans="2:51" s="12" customFormat="1" ht="13.5">
      <c r="B117" s="220"/>
      <c r="C117" s="221"/>
      <c r="D117" s="222" t="s">
        <v>187</v>
      </c>
      <c r="E117" s="223" t="s">
        <v>21</v>
      </c>
      <c r="F117" s="224" t="s">
        <v>208</v>
      </c>
      <c r="G117" s="221"/>
      <c r="H117" s="223" t="s">
        <v>21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187</v>
      </c>
      <c r="AU117" s="230" t="s">
        <v>85</v>
      </c>
      <c r="AV117" s="12" t="s">
        <v>83</v>
      </c>
      <c r="AW117" s="12" t="s">
        <v>39</v>
      </c>
      <c r="AX117" s="12" t="s">
        <v>76</v>
      </c>
      <c r="AY117" s="230" t="s">
        <v>160</v>
      </c>
    </row>
    <row r="118" spans="2:51" s="13" customFormat="1" ht="13.5">
      <c r="B118" s="231"/>
      <c r="C118" s="232"/>
      <c r="D118" s="222" t="s">
        <v>187</v>
      </c>
      <c r="E118" s="233" t="s">
        <v>21</v>
      </c>
      <c r="F118" s="234" t="s">
        <v>209</v>
      </c>
      <c r="G118" s="232"/>
      <c r="H118" s="235">
        <v>880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187</v>
      </c>
      <c r="AU118" s="241" t="s">
        <v>85</v>
      </c>
      <c r="AV118" s="13" t="s">
        <v>85</v>
      </c>
      <c r="AW118" s="13" t="s">
        <v>39</v>
      </c>
      <c r="AX118" s="13" t="s">
        <v>76</v>
      </c>
      <c r="AY118" s="241" t="s">
        <v>160</v>
      </c>
    </row>
    <row r="119" spans="2:51" s="14" customFormat="1" ht="13.5">
      <c r="B119" s="242"/>
      <c r="C119" s="243"/>
      <c r="D119" s="222" t="s">
        <v>187</v>
      </c>
      <c r="E119" s="244" t="s">
        <v>21</v>
      </c>
      <c r="F119" s="245" t="s">
        <v>195</v>
      </c>
      <c r="G119" s="243"/>
      <c r="H119" s="246">
        <v>880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187</v>
      </c>
      <c r="AU119" s="252" t="s">
        <v>85</v>
      </c>
      <c r="AV119" s="14" t="s">
        <v>168</v>
      </c>
      <c r="AW119" s="14" t="s">
        <v>39</v>
      </c>
      <c r="AX119" s="14" t="s">
        <v>83</v>
      </c>
      <c r="AY119" s="252" t="s">
        <v>160</v>
      </c>
    </row>
    <row r="120" spans="2:65" s="1" customFormat="1" ht="25.5" customHeight="1">
      <c r="B120" s="42"/>
      <c r="C120" s="204" t="s">
        <v>168</v>
      </c>
      <c r="D120" s="204" t="s">
        <v>163</v>
      </c>
      <c r="E120" s="205" t="s">
        <v>210</v>
      </c>
      <c r="F120" s="206" t="s">
        <v>211</v>
      </c>
      <c r="G120" s="207" t="s">
        <v>212</v>
      </c>
      <c r="H120" s="208">
        <v>110</v>
      </c>
      <c r="I120" s="209"/>
      <c r="J120" s="210">
        <f>ROUND(I120*H120,2)</f>
        <v>0</v>
      </c>
      <c r="K120" s="206" t="s">
        <v>185</v>
      </c>
      <c r="L120" s="62"/>
      <c r="M120" s="211" t="s">
        <v>21</v>
      </c>
      <c r="N120" s="217" t="s">
        <v>47</v>
      </c>
      <c r="O120" s="43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25" t="s">
        <v>168</v>
      </c>
      <c r="AT120" s="25" t="s">
        <v>163</v>
      </c>
      <c r="AU120" s="25" t="s">
        <v>85</v>
      </c>
      <c r="AY120" s="25" t="s">
        <v>160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5" t="s">
        <v>83</v>
      </c>
      <c r="BK120" s="216">
        <f>ROUND(I120*H120,2)</f>
        <v>0</v>
      </c>
      <c r="BL120" s="25" t="s">
        <v>168</v>
      </c>
      <c r="BM120" s="25" t="s">
        <v>213</v>
      </c>
    </row>
    <row r="121" spans="2:51" s="12" customFormat="1" ht="13.5">
      <c r="B121" s="220"/>
      <c r="C121" s="221"/>
      <c r="D121" s="222" t="s">
        <v>187</v>
      </c>
      <c r="E121" s="223" t="s">
        <v>21</v>
      </c>
      <c r="F121" s="224" t="s">
        <v>214</v>
      </c>
      <c r="G121" s="221"/>
      <c r="H121" s="223" t="s">
        <v>21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187</v>
      </c>
      <c r="AU121" s="230" t="s">
        <v>85</v>
      </c>
      <c r="AV121" s="12" t="s">
        <v>83</v>
      </c>
      <c r="AW121" s="12" t="s">
        <v>39</v>
      </c>
      <c r="AX121" s="12" t="s">
        <v>76</v>
      </c>
      <c r="AY121" s="230" t="s">
        <v>160</v>
      </c>
    </row>
    <row r="122" spans="2:51" s="13" customFormat="1" ht="13.5">
      <c r="B122" s="231"/>
      <c r="C122" s="232"/>
      <c r="D122" s="222" t="s">
        <v>187</v>
      </c>
      <c r="E122" s="233" t="s">
        <v>21</v>
      </c>
      <c r="F122" s="234" t="s">
        <v>215</v>
      </c>
      <c r="G122" s="232"/>
      <c r="H122" s="235">
        <v>110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187</v>
      </c>
      <c r="AU122" s="241" t="s">
        <v>85</v>
      </c>
      <c r="AV122" s="13" t="s">
        <v>85</v>
      </c>
      <c r="AW122" s="13" t="s">
        <v>39</v>
      </c>
      <c r="AX122" s="13" t="s">
        <v>76</v>
      </c>
      <c r="AY122" s="241" t="s">
        <v>160</v>
      </c>
    </row>
    <row r="123" spans="2:51" s="14" customFormat="1" ht="13.5">
      <c r="B123" s="242"/>
      <c r="C123" s="243"/>
      <c r="D123" s="222" t="s">
        <v>187</v>
      </c>
      <c r="E123" s="244" t="s">
        <v>21</v>
      </c>
      <c r="F123" s="245" t="s">
        <v>195</v>
      </c>
      <c r="G123" s="243"/>
      <c r="H123" s="246">
        <v>110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187</v>
      </c>
      <c r="AU123" s="252" t="s">
        <v>85</v>
      </c>
      <c r="AV123" s="14" t="s">
        <v>168</v>
      </c>
      <c r="AW123" s="14" t="s">
        <v>39</v>
      </c>
      <c r="AX123" s="14" t="s">
        <v>83</v>
      </c>
      <c r="AY123" s="252" t="s">
        <v>160</v>
      </c>
    </row>
    <row r="124" spans="2:65" s="1" customFormat="1" ht="16.5" customHeight="1">
      <c r="B124" s="42"/>
      <c r="C124" s="204" t="s">
        <v>216</v>
      </c>
      <c r="D124" s="204" t="s">
        <v>163</v>
      </c>
      <c r="E124" s="205" t="s">
        <v>217</v>
      </c>
      <c r="F124" s="206" t="s">
        <v>218</v>
      </c>
      <c r="G124" s="207" t="s">
        <v>166</v>
      </c>
      <c r="H124" s="208">
        <v>6</v>
      </c>
      <c r="I124" s="209"/>
      <c r="J124" s="210">
        <f>ROUND(I124*H124,2)</f>
        <v>0</v>
      </c>
      <c r="K124" s="206" t="s">
        <v>167</v>
      </c>
      <c r="L124" s="62"/>
      <c r="M124" s="211" t="s">
        <v>21</v>
      </c>
      <c r="N124" s="217" t="s">
        <v>47</v>
      </c>
      <c r="O124" s="43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AR124" s="25" t="s">
        <v>168</v>
      </c>
      <c r="AT124" s="25" t="s">
        <v>163</v>
      </c>
      <c r="AU124" s="25" t="s">
        <v>85</v>
      </c>
      <c r="AY124" s="25" t="s">
        <v>160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25" t="s">
        <v>83</v>
      </c>
      <c r="BK124" s="216">
        <f>ROUND(I124*H124,2)</f>
        <v>0</v>
      </c>
      <c r="BL124" s="25" t="s">
        <v>168</v>
      </c>
      <c r="BM124" s="25" t="s">
        <v>219</v>
      </c>
    </row>
    <row r="125" spans="2:47" s="1" customFormat="1" ht="67.5">
      <c r="B125" s="42"/>
      <c r="C125" s="64"/>
      <c r="D125" s="222" t="s">
        <v>220</v>
      </c>
      <c r="E125" s="64"/>
      <c r="F125" s="253" t="s">
        <v>221</v>
      </c>
      <c r="G125" s="64"/>
      <c r="H125" s="64"/>
      <c r="I125" s="173"/>
      <c r="J125" s="64"/>
      <c r="K125" s="64"/>
      <c r="L125" s="62"/>
      <c r="M125" s="254"/>
      <c r="N125" s="43"/>
      <c r="O125" s="43"/>
      <c r="P125" s="43"/>
      <c r="Q125" s="43"/>
      <c r="R125" s="43"/>
      <c r="S125" s="43"/>
      <c r="T125" s="79"/>
      <c r="AT125" s="25" t="s">
        <v>220</v>
      </c>
      <c r="AU125" s="25" t="s">
        <v>85</v>
      </c>
    </row>
    <row r="126" spans="2:51" s="12" customFormat="1" ht="27">
      <c r="B126" s="220"/>
      <c r="C126" s="221"/>
      <c r="D126" s="222" t="s">
        <v>187</v>
      </c>
      <c r="E126" s="223" t="s">
        <v>21</v>
      </c>
      <c r="F126" s="224" t="s">
        <v>222</v>
      </c>
      <c r="G126" s="221"/>
      <c r="H126" s="223" t="s">
        <v>21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187</v>
      </c>
      <c r="AU126" s="230" t="s">
        <v>85</v>
      </c>
      <c r="AV126" s="12" t="s">
        <v>83</v>
      </c>
      <c r="AW126" s="12" t="s">
        <v>39</v>
      </c>
      <c r="AX126" s="12" t="s">
        <v>76</v>
      </c>
      <c r="AY126" s="230" t="s">
        <v>160</v>
      </c>
    </row>
    <row r="127" spans="2:51" s="13" customFormat="1" ht="13.5">
      <c r="B127" s="231"/>
      <c r="C127" s="232"/>
      <c r="D127" s="222" t="s">
        <v>187</v>
      </c>
      <c r="E127" s="233" t="s">
        <v>21</v>
      </c>
      <c r="F127" s="234" t="s">
        <v>223</v>
      </c>
      <c r="G127" s="232"/>
      <c r="H127" s="235">
        <v>6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187</v>
      </c>
      <c r="AU127" s="241" t="s">
        <v>85</v>
      </c>
      <c r="AV127" s="13" t="s">
        <v>85</v>
      </c>
      <c r="AW127" s="13" t="s">
        <v>39</v>
      </c>
      <c r="AX127" s="13" t="s">
        <v>76</v>
      </c>
      <c r="AY127" s="241" t="s">
        <v>160</v>
      </c>
    </row>
    <row r="128" spans="2:51" s="14" customFormat="1" ht="13.5">
      <c r="B128" s="242"/>
      <c r="C128" s="243"/>
      <c r="D128" s="222" t="s">
        <v>187</v>
      </c>
      <c r="E128" s="244" t="s">
        <v>21</v>
      </c>
      <c r="F128" s="245" t="s">
        <v>195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187</v>
      </c>
      <c r="AU128" s="252" t="s">
        <v>85</v>
      </c>
      <c r="AV128" s="14" t="s">
        <v>168</v>
      </c>
      <c r="AW128" s="14" t="s">
        <v>39</v>
      </c>
      <c r="AX128" s="14" t="s">
        <v>83</v>
      </c>
      <c r="AY128" s="252" t="s">
        <v>160</v>
      </c>
    </row>
    <row r="129" spans="2:65" s="1" customFormat="1" ht="25.5" customHeight="1">
      <c r="B129" s="42"/>
      <c r="C129" s="204" t="s">
        <v>224</v>
      </c>
      <c r="D129" s="204" t="s">
        <v>163</v>
      </c>
      <c r="E129" s="205" t="s">
        <v>225</v>
      </c>
      <c r="F129" s="206" t="s">
        <v>226</v>
      </c>
      <c r="G129" s="207" t="s">
        <v>206</v>
      </c>
      <c r="H129" s="208">
        <v>1980</v>
      </c>
      <c r="I129" s="209"/>
      <c r="J129" s="210">
        <f>ROUND(I129*H129,2)</f>
        <v>0</v>
      </c>
      <c r="K129" s="206" t="s">
        <v>185</v>
      </c>
      <c r="L129" s="62"/>
      <c r="M129" s="211" t="s">
        <v>21</v>
      </c>
      <c r="N129" s="217" t="s">
        <v>47</v>
      </c>
      <c r="O129" s="43"/>
      <c r="P129" s="218">
        <f>O129*H129</f>
        <v>0</v>
      </c>
      <c r="Q129" s="218">
        <v>0.00012</v>
      </c>
      <c r="R129" s="218">
        <f>Q129*H129</f>
        <v>0.2376</v>
      </c>
      <c r="S129" s="218">
        <v>0</v>
      </c>
      <c r="T129" s="219">
        <f>S129*H129</f>
        <v>0</v>
      </c>
      <c r="AR129" s="25" t="s">
        <v>168</v>
      </c>
      <c r="AT129" s="25" t="s">
        <v>163</v>
      </c>
      <c r="AU129" s="25" t="s">
        <v>85</v>
      </c>
      <c r="AY129" s="25" t="s">
        <v>160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5" t="s">
        <v>83</v>
      </c>
      <c r="BK129" s="216">
        <f>ROUND(I129*H129,2)</f>
        <v>0</v>
      </c>
      <c r="BL129" s="25" t="s">
        <v>168</v>
      </c>
      <c r="BM129" s="25" t="s">
        <v>227</v>
      </c>
    </row>
    <row r="130" spans="2:51" s="12" customFormat="1" ht="27">
      <c r="B130" s="220"/>
      <c r="C130" s="221"/>
      <c r="D130" s="222" t="s">
        <v>187</v>
      </c>
      <c r="E130" s="223" t="s">
        <v>21</v>
      </c>
      <c r="F130" s="224" t="s">
        <v>228</v>
      </c>
      <c r="G130" s="221"/>
      <c r="H130" s="223" t="s">
        <v>21</v>
      </c>
      <c r="I130" s="225"/>
      <c r="J130" s="221"/>
      <c r="K130" s="221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187</v>
      </c>
      <c r="AU130" s="230" t="s">
        <v>85</v>
      </c>
      <c r="AV130" s="12" t="s">
        <v>83</v>
      </c>
      <c r="AW130" s="12" t="s">
        <v>39</v>
      </c>
      <c r="AX130" s="12" t="s">
        <v>76</v>
      </c>
      <c r="AY130" s="230" t="s">
        <v>160</v>
      </c>
    </row>
    <row r="131" spans="2:51" s="12" customFormat="1" ht="13.5">
      <c r="B131" s="220"/>
      <c r="C131" s="221"/>
      <c r="D131" s="222" t="s">
        <v>187</v>
      </c>
      <c r="E131" s="223" t="s">
        <v>21</v>
      </c>
      <c r="F131" s="224" t="s">
        <v>229</v>
      </c>
      <c r="G131" s="221"/>
      <c r="H131" s="223" t="s">
        <v>21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187</v>
      </c>
      <c r="AU131" s="230" t="s">
        <v>85</v>
      </c>
      <c r="AV131" s="12" t="s">
        <v>83</v>
      </c>
      <c r="AW131" s="12" t="s">
        <v>39</v>
      </c>
      <c r="AX131" s="12" t="s">
        <v>76</v>
      </c>
      <c r="AY131" s="230" t="s">
        <v>160</v>
      </c>
    </row>
    <row r="132" spans="2:51" s="13" customFormat="1" ht="13.5">
      <c r="B132" s="231"/>
      <c r="C132" s="232"/>
      <c r="D132" s="222" t="s">
        <v>187</v>
      </c>
      <c r="E132" s="233" t="s">
        <v>21</v>
      </c>
      <c r="F132" s="234" t="s">
        <v>230</v>
      </c>
      <c r="G132" s="232"/>
      <c r="H132" s="235">
        <v>1980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187</v>
      </c>
      <c r="AU132" s="241" t="s">
        <v>85</v>
      </c>
      <c r="AV132" s="13" t="s">
        <v>85</v>
      </c>
      <c r="AW132" s="13" t="s">
        <v>39</v>
      </c>
      <c r="AX132" s="13" t="s">
        <v>76</v>
      </c>
      <c r="AY132" s="241" t="s">
        <v>160</v>
      </c>
    </row>
    <row r="133" spans="2:51" s="14" customFormat="1" ht="13.5">
      <c r="B133" s="242"/>
      <c r="C133" s="243"/>
      <c r="D133" s="222" t="s">
        <v>187</v>
      </c>
      <c r="E133" s="244" t="s">
        <v>21</v>
      </c>
      <c r="F133" s="245" t="s">
        <v>195</v>
      </c>
      <c r="G133" s="243"/>
      <c r="H133" s="246">
        <v>1980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187</v>
      </c>
      <c r="AU133" s="252" t="s">
        <v>85</v>
      </c>
      <c r="AV133" s="14" t="s">
        <v>168</v>
      </c>
      <c r="AW133" s="14" t="s">
        <v>39</v>
      </c>
      <c r="AX133" s="14" t="s">
        <v>83</v>
      </c>
      <c r="AY133" s="252" t="s">
        <v>160</v>
      </c>
    </row>
    <row r="134" spans="2:65" s="1" customFormat="1" ht="25.5" customHeight="1">
      <c r="B134" s="42"/>
      <c r="C134" s="204" t="s">
        <v>231</v>
      </c>
      <c r="D134" s="204" t="s">
        <v>163</v>
      </c>
      <c r="E134" s="205" t="s">
        <v>232</v>
      </c>
      <c r="F134" s="206" t="s">
        <v>233</v>
      </c>
      <c r="G134" s="207" t="s">
        <v>212</v>
      </c>
      <c r="H134" s="208">
        <v>110</v>
      </c>
      <c r="I134" s="209"/>
      <c r="J134" s="210">
        <f>ROUND(I134*H134,2)</f>
        <v>0</v>
      </c>
      <c r="K134" s="206" t="s">
        <v>185</v>
      </c>
      <c r="L134" s="62"/>
      <c r="M134" s="211" t="s">
        <v>21</v>
      </c>
      <c r="N134" s="217" t="s">
        <v>47</v>
      </c>
      <c r="O134" s="43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AR134" s="25" t="s">
        <v>168</v>
      </c>
      <c r="AT134" s="25" t="s">
        <v>163</v>
      </c>
      <c r="AU134" s="25" t="s">
        <v>85</v>
      </c>
      <c r="AY134" s="25" t="s">
        <v>160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25" t="s">
        <v>83</v>
      </c>
      <c r="BK134" s="216">
        <f>ROUND(I134*H134,2)</f>
        <v>0</v>
      </c>
      <c r="BL134" s="25" t="s">
        <v>168</v>
      </c>
      <c r="BM134" s="25" t="s">
        <v>234</v>
      </c>
    </row>
    <row r="135" spans="2:51" s="12" customFormat="1" ht="13.5">
      <c r="B135" s="220"/>
      <c r="C135" s="221"/>
      <c r="D135" s="222" t="s">
        <v>187</v>
      </c>
      <c r="E135" s="223" t="s">
        <v>21</v>
      </c>
      <c r="F135" s="224" t="s">
        <v>235</v>
      </c>
      <c r="G135" s="221"/>
      <c r="H135" s="223" t="s">
        <v>21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187</v>
      </c>
      <c r="AU135" s="230" t="s">
        <v>85</v>
      </c>
      <c r="AV135" s="12" t="s">
        <v>83</v>
      </c>
      <c r="AW135" s="12" t="s">
        <v>39</v>
      </c>
      <c r="AX135" s="12" t="s">
        <v>76</v>
      </c>
      <c r="AY135" s="230" t="s">
        <v>160</v>
      </c>
    </row>
    <row r="136" spans="2:51" s="13" customFormat="1" ht="13.5">
      <c r="B136" s="231"/>
      <c r="C136" s="232"/>
      <c r="D136" s="222" t="s">
        <v>187</v>
      </c>
      <c r="E136" s="233" t="s">
        <v>21</v>
      </c>
      <c r="F136" s="234" t="s">
        <v>215</v>
      </c>
      <c r="G136" s="232"/>
      <c r="H136" s="235">
        <v>110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187</v>
      </c>
      <c r="AU136" s="241" t="s">
        <v>85</v>
      </c>
      <c r="AV136" s="13" t="s">
        <v>85</v>
      </c>
      <c r="AW136" s="13" t="s">
        <v>39</v>
      </c>
      <c r="AX136" s="13" t="s">
        <v>76</v>
      </c>
      <c r="AY136" s="241" t="s">
        <v>160</v>
      </c>
    </row>
    <row r="137" spans="2:51" s="14" customFormat="1" ht="13.5">
      <c r="B137" s="242"/>
      <c r="C137" s="243"/>
      <c r="D137" s="222" t="s">
        <v>187</v>
      </c>
      <c r="E137" s="244" t="s">
        <v>21</v>
      </c>
      <c r="F137" s="245" t="s">
        <v>195</v>
      </c>
      <c r="G137" s="243"/>
      <c r="H137" s="246">
        <v>110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187</v>
      </c>
      <c r="AU137" s="252" t="s">
        <v>85</v>
      </c>
      <c r="AV137" s="14" t="s">
        <v>168</v>
      </c>
      <c r="AW137" s="14" t="s">
        <v>39</v>
      </c>
      <c r="AX137" s="14" t="s">
        <v>83</v>
      </c>
      <c r="AY137" s="252" t="s">
        <v>160</v>
      </c>
    </row>
    <row r="138" spans="2:65" s="1" customFormat="1" ht="16.5" customHeight="1">
      <c r="B138" s="42"/>
      <c r="C138" s="204" t="s">
        <v>236</v>
      </c>
      <c r="D138" s="204" t="s">
        <v>163</v>
      </c>
      <c r="E138" s="205" t="s">
        <v>237</v>
      </c>
      <c r="F138" s="206" t="s">
        <v>238</v>
      </c>
      <c r="G138" s="207" t="s">
        <v>166</v>
      </c>
      <c r="H138" s="208">
        <v>1</v>
      </c>
      <c r="I138" s="209"/>
      <c r="J138" s="210">
        <f>ROUND(I138*H138,2)</f>
        <v>0</v>
      </c>
      <c r="K138" s="206" t="s">
        <v>167</v>
      </c>
      <c r="L138" s="62"/>
      <c r="M138" s="211" t="s">
        <v>21</v>
      </c>
      <c r="N138" s="217" t="s">
        <v>47</v>
      </c>
      <c r="O138" s="43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AR138" s="25" t="s">
        <v>168</v>
      </c>
      <c r="AT138" s="25" t="s">
        <v>163</v>
      </c>
      <c r="AU138" s="25" t="s">
        <v>85</v>
      </c>
      <c r="AY138" s="25" t="s">
        <v>160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25" t="s">
        <v>83</v>
      </c>
      <c r="BK138" s="216">
        <f>ROUND(I138*H138,2)</f>
        <v>0</v>
      </c>
      <c r="BL138" s="25" t="s">
        <v>168</v>
      </c>
      <c r="BM138" s="25" t="s">
        <v>239</v>
      </c>
    </row>
    <row r="139" spans="2:51" s="12" customFormat="1" ht="27">
      <c r="B139" s="220"/>
      <c r="C139" s="221"/>
      <c r="D139" s="222" t="s">
        <v>187</v>
      </c>
      <c r="E139" s="223" t="s">
        <v>21</v>
      </c>
      <c r="F139" s="224" t="s">
        <v>240</v>
      </c>
      <c r="G139" s="221"/>
      <c r="H139" s="223" t="s">
        <v>21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187</v>
      </c>
      <c r="AU139" s="230" t="s">
        <v>85</v>
      </c>
      <c r="AV139" s="12" t="s">
        <v>83</v>
      </c>
      <c r="AW139" s="12" t="s">
        <v>39</v>
      </c>
      <c r="AX139" s="12" t="s">
        <v>76</v>
      </c>
      <c r="AY139" s="230" t="s">
        <v>160</v>
      </c>
    </row>
    <row r="140" spans="2:51" s="12" customFormat="1" ht="27">
      <c r="B140" s="220"/>
      <c r="C140" s="221"/>
      <c r="D140" s="222" t="s">
        <v>187</v>
      </c>
      <c r="E140" s="223" t="s">
        <v>21</v>
      </c>
      <c r="F140" s="224" t="s">
        <v>241</v>
      </c>
      <c r="G140" s="221"/>
      <c r="H140" s="223" t="s">
        <v>21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187</v>
      </c>
      <c r="AU140" s="230" t="s">
        <v>85</v>
      </c>
      <c r="AV140" s="12" t="s">
        <v>83</v>
      </c>
      <c r="AW140" s="12" t="s">
        <v>39</v>
      </c>
      <c r="AX140" s="12" t="s">
        <v>76</v>
      </c>
      <c r="AY140" s="230" t="s">
        <v>160</v>
      </c>
    </row>
    <row r="141" spans="2:51" s="13" customFormat="1" ht="13.5">
      <c r="B141" s="231"/>
      <c r="C141" s="232"/>
      <c r="D141" s="222" t="s">
        <v>187</v>
      </c>
      <c r="E141" s="233" t="s">
        <v>21</v>
      </c>
      <c r="F141" s="234" t="s">
        <v>83</v>
      </c>
      <c r="G141" s="232"/>
      <c r="H141" s="235">
        <v>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187</v>
      </c>
      <c r="AU141" s="241" t="s">
        <v>85</v>
      </c>
      <c r="AV141" s="13" t="s">
        <v>85</v>
      </c>
      <c r="AW141" s="13" t="s">
        <v>39</v>
      </c>
      <c r="AX141" s="13" t="s">
        <v>76</v>
      </c>
      <c r="AY141" s="241" t="s">
        <v>160</v>
      </c>
    </row>
    <row r="142" spans="2:51" s="14" customFormat="1" ht="13.5">
      <c r="B142" s="242"/>
      <c r="C142" s="243"/>
      <c r="D142" s="222" t="s">
        <v>187</v>
      </c>
      <c r="E142" s="244" t="s">
        <v>21</v>
      </c>
      <c r="F142" s="245" t="s">
        <v>195</v>
      </c>
      <c r="G142" s="243"/>
      <c r="H142" s="246">
        <v>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187</v>
      </c>
      <c r="AU142" s="252" t="s">
        <v>85</v>
      </c>
      <c r="AV142" s="14" t="s">
        <v>168</v>
      </c>
      <c r="AW142" s="14" t="s">
        <v>39</v>
      </c>
      <c r="AX142" s="14" t="s">
        <v>83</v>
      </c>
      <c r="AY142" s="252" t="s">
        <v>160</v>
      </c>
    </row>
    <row r="143" spans="2:65" s="1" customFormat="1" ht="63.75" customHeight="1">
      <c r="B143" s="42"/>
      <c r="C143" s="204" t="s">
        <v>161</v>
      </c>
      <c r="D143" s="204" t="s">
        <v>163</v>
      </c>
      <c r="E143" s="205" t="s">
        <v>242</v>
      </c>
      <c r="F143" s="206" t="s">
        <v>243</v>
      </c>
      <c r="G143" s="207" t="s">
        <v>244</v>
      </c>
      <c r="H143" s="208">
        <v>8</v>
      </c>
      <c r="I143" s="209"/>
      <c r="J143" s="210">
        <f>ROUND(I143*H143,2)</f>
        <v>0</v>
      </c>
      <c r="K143" s="206" t="s">
        <v>185</v>
      </c>
      <c r="L143" s="62"/>
      <c r="M143" s="211" t="s">
        <v>21</v>
      </c>
      <c r="N143" s="217" t="s">
        <v>47</v>
      </c>
      <c r="O143" s="43"/>
      <c r="P143" s="218">
        <f>O143*H143</f>
        <v>0</v>
      </c>
      <c r="Q143" s="218">
        <v>0.00868</v>
      </c>
      <c r="R143" s="218">
        <f>Q143*H143</f>
        <v>0.06944</v>
      </c>
      <c r="S143" s="218">
        <v>0</v>
      </c>
      <c r="T143" s="219">
        <f>S143*H143</f>
        <v>0</v>
      </c>
      <c r="AR143" s="25" t="s">
        <v>168</v>
      </c>
      <c r="AT143" s="25" t="s">
        <v>163</v>
      </c>
      <c r="AU143" s="25" t="s">
        <v>85</v>
      </c>
      <c r="AY143" s="25" t="s">
        <v>160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25" t="s">
        <v>83</v>
      </c>
      <c r="BK143" s="216">
        <f>ROUND(I143*H143,2)</f>
        <v>0</v>
      </c>
      <c r="BL143" s="25" t="s">
        <v>168</v>
      </c>
      <c r="BM143" s="25" t="s">
        <v>245</v>
      </c>
    </row>
    <row r="144" spans="2:51" s="12" customFormat="1" ht="13.5">
      <c r="B144" s="220"/>
      <c r="C144" s="221"/>
      <c r="D144" s="222" t="s">
        <v>187</v>
      </c>
      <c r="E144" s="223" t="s">
        <v>21</v>
      </c>
      <c r="F144" s="224" t="s">
        <v>246</v>
      </c>
      <c r="G144" s="221"/>
      <c r="H144" s="223" t="s">
        <v>21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187</v>
      </c>
      <c r="AU144" s="230" t="s">
        <v>85</v>
      </c>
      <c r="AV144" s="12" t="s">
        <v>83</v>
      </c>
      <c r="AW144" s="12" t="s">
        <v>39</v>
      </c>
      <c r="AX144" s="12" t="s">
        <v>76</v>
      </c>
      <c r="AY144" s="230" t="s">
        <v>160</v>
      </c>
    </row>
    <row r="145" spans="2:51" s="13" customFormat="1" ht="13.5">
      <c r="B145" s="231"/>
      <c r="C145" s="232"/>
      <c r="D145" s="222" t="s">
        <v>187</v>
      </c>
      <c r="E145" s="233" t="s">
        <v>21</v>
      </c>
      <c r="F145" s="234" t="s">
        <v>247</v>
      </c>
      <c r="G145" s="232"/>
      <c r="H145" s="235">
        <v>2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187</v>
      </c>
      <c r="AU145" s="241" t="s">
        <v>85</v>
      </c>
      <c r="AV145" s="13" t="s">
        <v>85</v>
      </c>
      <c r="AW145" s="13" t="s">
        <v>39</v>
      </c>
      <c r="AX145" s="13" t="s">
        <v>76</v>
      </c>
      <c r="AY145" s="241" t="s">
        <v>160</v>
      </c>
    </row>
    <row r="146" spans="2:51" s="12" customFormat="1" ht="13.5">
      <c r="B146" s="220"/>
      <c r="C146" s="221"/>
      <c r="D146" s="222" t="s">
        <v>187</v>
      </c>
      <c r="E146" s="223" t="s">
        <v>21</v>
      </c>
      <c r="F146" s="224" t="s">
        <v>248</v>
      </c>
      <c r="G146" s="221"/>
      <c r="H146" s="223" t="s">
        <v>21</v>
      </c>
      <c r="I146" s="225"/>
      <c r="J146" s="221"/>
      <c r="K146" s="221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187</v>
      </c>
      <c r="AU146" s="230" t="s">
        <v>85</v>
      </c>
      <c r="AV146" s="12" t="s">
        <v>83</v>
      </c>
      <c r="AW146" s="12" t="s">
        <v>39</v>
      </c>
      <c r="AX146" s="12" t="s">
        <v>76</v>
      </c>
      <c r="AY146" s="230" t="s">
        <v>160</v>
      </c>
    </row>
    <row r="147" spans="2:51" s="13" customFormat="1" ht="13.5">
      <c r="B147" s="231"/>
      <c r="C147" s="232"/>
      <c r="D147" s="222" t="s">
        <v>187</v>
      </c>
      <c r="E147" s="233" t="s">
        <v>21</v>
      </c>
      <c r="F147" s="234" t="s">
        <v>249</v>
      </c>
      <c r="G147" s="232"/>
      <c r="H147" s="235">
        <v>2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187</v>
      </c>
      <c r="AU147" s="241" t="s">
        <v>85</v>
      </c>
      <c r="AV147" s="13" t="s">
        <v>85</v>
      </c>
      <c r="AW147" s="13" t="s">
        <v>39</v>
      </c>
      <c r="AX147" s="13" t="s">
        <v>76</v>
      </c>
      <c r="AY147" s="241" t="s">
        <v>160</v>
      </c>
    </row>
    <row r="148" spans="2:51" s="13" customFormat="1" ht="13.5">
      <c r="B148" s="231"/>
      <c r="C148" s="232"/>
      <c r="D148" s="222" t="s">
        <v>187</v>
      </c>
      <c r="E148" s="233" t="s">
        <v>21</v>
      </c>
      <c r="F148" s="234" t="s">
        <v>250</v>
      </c>
      <c r="G148" s="232"/>
      <c r="H148" s="235">
        <v>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187</v>
      </c>
      <c r="AU148" s="241" t="s">
        <v>85</v>
      </c>
      <c r="AV148" s="13" t="s">
        <v>85</v>
      </c>
      <c r="AW148" s="13" t="s">
        <v>39</v>
      </c>
      <c r="AX148" s="13" t="s">
        <v>76</v>
      </c>
      <c r="AY148" s="241" t="s">
        <v>160</v>
      </c>
    </row>
    <row r="149" spans="2:51" s="13" customFormat="1" ht="13.5">
      <c r="B149" s="231"/>
      <c r="C149" s="232"/>
      <c r="D149" s="222" t="s">
        <v>187</v>
      </c>
      <c r="E149" s="233" t="s">
        <v>21</v>
      </c>
      <c r="F149" s="234" t="s">
        <v>251</v>
      </c>
      <c r="G149" s="232"/>
      <c r="H149" s="235">
        <v>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187</v>
      </c>
      <c r="AU149" s="241" t="s">
        <v>85</v>
      </c>
      <c r="AV149" s="13" t="s">
        <v>85</v>
      </c>
      <c r="AW149" s="13" t="s">
        <v>39</v>
      </c>
      <c r="AX149" s="13" t="s">
        <v>76</v>
      </c>
      <c r="AY149" s="241" t="s">
        <v>160</v>
      </c>
    </row>
    <row r="150" spans="2:51" s="14" customFormat="1" ht="13.5">
      <c r="B150" s="242"/>
      <c r="C150" s="243"/>
      <c r="D150" s="222" t="s">
        <v>187</v>
      </c>
      <c r="E150" s="244" t="s">
        <v>21</v>
      </c>
      <c r="F150" s="245" t="s">
        <v>195</v>
      </c>
      <c r="G150" s="243"/>
      <c r="H150" s="246">
        <v>8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187</v>
      </c>
      <c r="AU150" s="252" t="s">
        <v>85</v>
      </c>
      <c r="AV150" s="14" t="s">
        <v>168</v>
      </c>
      <c r="AW150" s="14" t="s">
        <v>39</v>
      </c>
      <c r="AX150" s="14" t="s">
        <v>83</v>
      </c>
      <c r="AY150" s="252" t="s">
        <v>160</v>
      </c>
    </row>
    <row r="151" spans="2:65" s="1" customFormat="1" ht="25.5" customHeight="1">
      <c r="B151" s="42"/>
      <c r="C151" s="204" t="s">
        <v>252</v>
      </c>
      <c r="D151" s="204" t="s">
        <v>163</v>
      </c>
      <c r="E151" s="205" t="s">
        <v>253</v>
      </c>
      <c r="F151" s="206" t="s">
        <v>254</v>
      </c>
      <c r="G151" s="207" t="s">
        <v>166</v>
      </c>
      <c r="H151" s="208">
        <v>2</v>
      </c>
      <c r="I151" s="209"/>
      <c r="J151" s="210">
        <f>ROUND(I151*H151,2)</f>
        <v>0</v>
      </c>
      <c r="K151" s="206" t="s">
        <v>167</v>
      </c>
      <c r="L151" s="62"/>
      <c r="M151" s="211" t="s">
        <v>21</v>
      </c>
      <c r="N151" s="217" t="s">
        <v>47</v>
      </c>
      <c r="O151" s="43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5" t="s">
        <v>168</v>
      </c>
      <c r="AT151" s="25" t="s">
        <v>163</v>
      </c>
      <c r="AU151" s="25" t="s">
        <v>85</v>
      </c>
      <c r="AY151" s="25" t="s">
        <v>160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25" t="s">
        <v>83</v>
      </c>
      <c r="BK151" s="216">
        <f>ROUND(I151*H151,2)</f>
        <v>0</v>
      </c>
      <c r="BL151" s="25" t="s">
        <v>168</v>
      </c>
      <c r="BM151" s="25" t="s">
        <v>255</v>
      </c>
    </row>
    <row r="152" spans="2:51" s="12" customFormat="1" ht="13.5">
      <c r="B152" s="220"/>
      <c r="C152" s="221"/>
      <c r="D152" s="222" t="s">
        <v>187</v>
      </c>
      <c r="E152" s="223" t="s">
        <v>21</v>
      </c>
      <c r="F152" s="224" t="s">
        <v>256</v>
      </c>
      <c r="G152" s="221"/>
      <c r="H152" s="223" t="s">
        <v>21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187</v>
      </c>
      <c r="AU152" s="230" t="s">
        <v>85</v>
      </c>
      <c r="AV152" s="12" t="s">
        <v>83</v>
      </c>
      <c r="AW152" s="12" t="s">
        <v>39</v>
      </c>
      <c r="AX152" s="12" t="s">
        <v>76</v>
      </c>
      <c r="AY152" s="230" t="s">
        <v>160</v>
      </c>
    </row>
    <row r="153" spans="2:51" s="13" customFormat="1" ht="13.5">
      <c r="B153" s="231"/>
      <c r="C153" s="232"/>
      <c r="D153" s="222" t="s">
        <v>187</v>
      </c>
      <c r="E153" s="233" t="s">
        <v>21</v>
      </c>
      <c r="F153" s="234" t="s">
        <v>85</v>
      </c>
      <c r="G153" s="232"/>
      <c r="H153" s="235">
        <v>2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187</v>
      </c>
      <c r="AU153" s="241" t="s">
        <v>85</v>
      </c>
      <c r="AV153" s="13" t="s">
        <v>85</v>
      </c>
      <c r="AW153" s="13" t="s">
        <v>39</v>
      </c>
      <c r="AX153" s="13" t="s">
        <v>76</v>
      </c>
      <c r="AY153" s="241" t="s">
        <v>160</v>
      </c>
    </row>
    <row r="154" spans="2:51" s="14" customFormat="1" ht="13.5">
      <c r="B154" s="242"/>
      <c r="C154" s="243"/>
      <c r="D154" s="222" t="s">
        <v>187</v>
      </c>
      <c r="E154" s="244" t="s">
        <v>21</v>
      </c>
      <c r="F154" s="245" t="s">
        <v>195</v>
      </c>
      <c r="G154" s="243"/>
      <c r="H154" s="246">
        <v>2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187</v>
      </c>
      <c r="AU154" s="252" t="s">
        <v>85</v>
      </c>
      <c r="AV154" s="14" t="s">
        <v>168</v>
      </c>
      <c r="AW154" s="14" t="s">
        <v>39</v>
      </c>
      <c r="AX154" s="14" t="s">
        <v>83</v>
      </c>
      <c r="AY154" s="252" t="s">
        <v>160</v>
      </c>
    </row>
    <row r="155" spans="2:65" s="1" customFormat="1" ht="25.5" customHeight="1">
      <c r="B155" s="42"/>
      <c r="C155" s="204" t="s">
        <v>257</v>
      </c>
      <c r="D155" s="204" t="s">
        <v>163</v>
      </c>
      <c r="E155" s="205" t="s">
        <v>258</v>
      </c>
      <c r="F155" s="206" t="s">
        <v>259</v>
      </c>
      <c r="G155" s="207" t="s">
        <v>244</v>
      </c>
      <c r="H155" s="208">
        <v>450</v>
      </c>
      <c r="I155" s="209"/>
      <c r="J155" s="210">
        <f>ROUND(I155*H155,2)</f>
        <v>0</v>
      </c>
      <c r="K155" s="206" t="s">
        <v>185</v>
      </c>
      <c r="L155" s="62"/>
      <c r="M155" s="211" t="s">
        <v>21</v>
      </c>
      <c r="N155" s="217" t="s">
        <v>47</v>
      </c>
      <c r="O155" s="43"/>
      <c r="P155" s="218">
        <f>O155*H155</f>
        <v>0</v>
      </c>
      <c r="Q155" s="218">
        <v>0.00015</v>
      </c>
      <c r="R155" s="218">
        <f>Q155*H155</f>
        <v>0.06749999999999999</v>
      </c>
      <c r="S155" s="218">
        <v>0</v>
      </c>
      <c r="T155" s="219">
        <f>S155*H155</f>
        <v>0</v>
      </c>
      <c r="AR155" s="25" t="s">
        <v>168</v>
      </c>
      <c r="AT155" s="25" t="s">
        <v>163</v>
      </c>
      <c r="AU155" s="25" t="s">
        <v>85</v>
      </c>
      <c r="AY155" s="25" t="s">
        <v>160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25" t="s">
        <v>83</v>
      </c>
      <c r="BK155" s="216">
        <f>ROUND(I155*H155,2)</f>
        <v>0</v>
      </c>
      <c r="BL155" s="25" t="s">
        <v>168</v>
      </c>
      <c r="BM155" s="25" t="s">
        <v>260</v>
      </c>
    </row>
    <row r="156" spans="2:51" s="12" customFormat="1" ht="13.5">
      <c r="B156" s="220"/>
      <c r="C156" s="221"/>
      <c r="D156" s="222" t="s">
        <v>187</v>
      </c>
      <c r="E156" s="223" t="s">
        <v>21</v>
      </c>
      <c r="F156" s="224" t="s">
        <v>261</v>
      </c>
      <c r="G156" s="221"/>
      <c r="H156" s="223" t="s">
        <v>21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187</v>
      </c>
      <c r="AU156" s="230" t="s">
        <v>85</v>
      </c>
      <c r="AV156" s="12" t="s">
        <v>83</v>
      </c>
      <c r="AW156" s="12" t="s">
        <v>39</v>
      </c>
      <c r="AX156" s="12" t="s">
        <v>76</v>
      </c>
      <c r="AY156" s="230" t="s">
        <v>160</v>
      </c>
    </row>
    <row r="157" spans="2:51" s="13" customFormat="1" ht="13.5">
      <c r="B157" s="231"/>
      <c r="C157" s="232"/>
      <c r="D157" s="222" t="s">
        <v>187</v>
      </c>
      <c r="E157" s="233" t="s">
        <v>21</v>
      </c>
      <c r="F157" s="234" t="s">
        <v>262</v>
      </c>
      <c r="G157" s="232"/>
      <c r="H157" s="235">
        <v>450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187</v>
      </c>
      <c r="AU157" s="241" t="s">
        <v>85</v>
      </c>
      <c r="AV157" s="13" t="s">
        <v>85</v>
      </c>
      <c r="AW157" s="13" t="s">
        <v>39</v>
      </c>
      <c r="AX157" s="13" t="s">
        <v>76</v>
      </c>
      <c r="AY157" s="241" t="s">
        <v>160</v>
      </c>
    </row>
    <row r="158" spans="2:51" s="14" customFormat="1" ht="13.5">
      <c r="B158" s="242"/>
      <c r="C158" s="243"/>
      <c r="D158" s="222" t="s">
        <v>187</v>
      </c>
      <c r="E158" s="244" t="s">
        <v>21</v>
      </c>
      <c r="F158" s="245" t="s">
        <v>195</v>
      </c>
      <c r="G158" s="243"/>
      <c r="H158" s="246">
        <v>450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187</v>
      </c>
      <c r="AU158" s="252" t="s">
        <v>85</v>
      </c>
      <c r="AV158" s="14" t="s">
        <v>168</v>
      </c>
      <c r="AW158" s="14" t="s">
        <v>39</v>
      </c>
      <c r="AX158" s="14" t="s">
        <v>83</v>
      </c>
      <c r="AY158" s="252" t="s">
        <v>160</v>
      </c>
    </row>
    <row r="159" spans="2:65" s="1" customFormat="1" ht="25.5" customHeight="1">
      <c r="B159" s="42"/>
      <c r="C159" s="204" t="s">
        <v>263</v>
      </c>
      <c r="D159" s="204" t="s">
        <v>163</v>
      </c>
      <c r="E159" s="205" t="s">
        <v>264</v>
      </c>
      <c r="F159" s="206" t="s">
        <v>265</v>
      </c>
      <c r="G159" s="207" t="s">
        <v>244</v>
      </c>
      <c r="H159" s="208">
        <v>450</v>
      </c>
      <c r="I159" s="209"/>
      <c r="J159" s="210">
        <f>ROUND(I159*H159,2)</f>
        <v>0</v>
      </c>
      <c r="K159" s="206" t="s">
        <v>185</v>
      </c>
      <c r="L159" s="62"/>
      <c r="M159" s="211" t="s">
        <v>21</v>
      </c>
      <c r="N159" s="217" t="s">
        <v>47</v>
      </c>
      <c r="O159" s="43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25" t="s">
        <v>168</v>
      </c>
      <c r="AT159" s="25" t="s">
        <v>163</v>
      </c>
      <c r="AU159" s="25" t="s">
        <v>85</v>
      </c>
      <c r="AY159" s="25" t="s">
        <v>160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25" t="s">
        <v>83</v>
      </c>
      <c r="BK159" s="216">
        <f>ROUND(I159*H159,2)</f>
        <v>0</v>
      </c>
      <c r="BL159" s="25" t="s">
        <v>168</v>
      </c>
      <c r="BM159" s="25" t="s">
        <v>266</v>
      </c>
    </row>
    <row r="160" spans="2:51" s="13" customFormat="1" ht="13.5">
      <c r="B160" s="231"/>
      <c r="C160" s="232"/>
      <c r="D160" s="222" t="s">
        <v>187</v>
      </c>
      <c r="E160" s="233" t="s">
        <v>21</v>
      </c>
      <c r="F160" s="234" t="s">
        <v>262</v>
      </c>
      <c r="G160" s="232"/>
      <c r="H160" s="235">
        <v>450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187</v>
      </c>
      <c r="AU160" s="241" t="s">
        <v>85</v>
      </c>
      <c r="AV160" s="13" t="s">
        <v>85</v>
      </c>
      <c r="AW160" s="13" t="s">
        <v>39</v>
      </c>
      <c r="AX160" s="13" t="s">
        <v>76</v>
      </c>
      <c r="AY160" s="241" t="s">
        <v>160</v>
      </c>
    </row>
    <row r="161" spans="2:51" s="14" customFormat="1" ht="13.5">
      <c r="B161" s="242"/>
      <c r="C161" s="243"/>
      <c r="D161" s="222" t="s">
        <v>187</v>
      </c>
      <c r="E161" s="244" t="s">
        <v>21</v>
      </c>
      <c r="F161" s="245" t="s">
        <v>195</v>
      </c>
      <c r="G161" s="243"/>
      <c r="H161" s="246">
        <v>450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187</v>
      </c>
      <c r="AU161" s="252" t="s">
        <v>85</v>
      </c>
      <c r="AV161" s="14" t="s">
        <v>168</v>
      </c>
      <c r="AW161" s="14" t="s">
        <v>39</v>
      </c>
      <c r="AX161" s="14" t="s">
        <v>83</v>
      </c>
      <c r="AY161" s="252" t="s">
        <v>160</v>
      </c>
    </row>
    <row r="162" spans="2:65" s="1" customFormat="1" ht="25.5" customHeight="1">
      <c r="B162" s="42"/>
      <c r="C162" s="204" t="s">
        <v>267</v>
      </c>
      <c r="D162" s="204" t="s">
        <v>163</v>
      </c>
      <c r="E162" s="205" t="s">
        <v>268</v>
      </c>
      <c r="F162" s="206" t="s">
        <v>269</v>
      </c>
      <c r="G162" s="207" t="s">
        <v>270</v>
      </c>
      <c r="H162" s="208">
        <v>197.762</v>
      </c>
      <c r="I162" s="209"/>
      <c r="J162" s="210">
        <f>ROUND(I162*H162,2)</f>
        <v>0</v>
      </c>
      <c r="K162" s="206" t="s">
        <v>185</v>
      </c>
      <c r="L162" s="62"/>
      <c r="M162" s="211" t="s">
        <v>21</v>
      </c>
      <c r="N162" s="217" t="s">
        <v>47</v>
      </c>
      <c r="O162" s="43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5" t="s">
        <v>168</v>
      </c>
      <c r="AT162" s="25" t="s">
        <v>163</v>
      </c>
      <c r="AU162" s="25" t="s">
        <v>85</v>
      </c>
      <c r="AY162" s="25" t="s">
        <v>160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25" t="s">
        <v>83</v>
      </c>
      <c r="BK162" s="216">
        <f>ROUND(I162*H162,2)</f>
        <v>0</v>
      </c>
      <c r="BL162" s="25" t="s">
        <v>168</v>
      </c>
      <c r="BM162" s="25" t="s">
        <v>271</v>
      </c>
    </row>
    <row r="163" spans="2:51" s="12" customFormat="1" ht="13.5">
      <c r="B163" s="220"/>
      <c r="C163" s="221"/>
      <c r="D163" s="222" t="s">
        <v>187</v>
      </c>
      <c r="E163" s="223" t="s">
        <v>21</v>
      </c>
      <c r="F163" s="224" t="s">
        <v>272</v>
      </c>
      <c r="G163" s="221"/>
      <c r="H163" s="223" t="s">
        <v>21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187</v>
      </c>
      <c r="AU163" s="230" t="s">
        <v>85</v>
      </c>
      <c r="AV163" s="12" t="s">
        <v>83</v>
      </c>
      <c r="AW163" s="12" t="s">
        <v>39</v>
      </c>
      <c r="AX163" s="12" t="s">
        <v>76</v>
      </c>
      <c r="AY163" s="230" t="s">
        <v>160</v>
      </c>
    </row>
    <row r="164" spans="2:51" s="13" customFormat="1" ht="13.5">
      <c r="B164" s="231"/>
      <c r="C164" s="232"/>
      <c r="D164" s="222" t="s">
        <v>187</v>
      </c>
      <c r="E164" s="233" t="s">
        <v>21</v>
      </c>
      <c r="F164" s="234" t="s">
        <v>273</v>
      </c>
      <c r="G164" s="232"/>
      <c r="H164" s="235">
        <v>197.762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187</v>
      </c>
      <c r="AU164" s="241" t="s">
        <v>85</v>
      </c>
      <c r="AV164" s="13" t="s">
        <v>85</v>
      </c>
      <c r="AW164" s="13" t="s">
        <v>39</v>
      </c>
      <c r="AX164" s="13" t="s">
        <v>76</v>
      </c>
      <c r="AY164" s="241" t="s">
        <v>160</v>
      </c>
    </row>
    <row r="165" spans="2:51" s="14" customFormat="1" ht="13.5">
      <c r="B165" s="242"/>
      <c r="C165" s="243"/>
      <c r="D165" s="222" t="s">
        <v>187</v>
      </c>
      <c r="E165" s="244" t="s">
        <v>21</v>
      </c>
      <c r="F165" s="245" t="s">
        <v>195</v>
      </c>
      <c r="G165" s="243"/>
      <c r="H165" s="246">
        <v>197.762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187</v>
      </c>
      <c r="AU165" s="252" t="s">
        <v>85</v>
      </c>
      <c r="AV165" s="14" t="s">
        <v>168</v>
      </c>
      <c r="AW165" s="14" t="s">
        <v>39</v>
      </c>
      <c r="AX165" s="14" t="s">
        <v>83</v>
      </c>
      <c r="AY165" s="252" t="s">
        <v>160</v>
      </c>
    </row>
    <row r="166" spans="2:65" s="1" customFormat="1" ht="25.5" customHeight="1">
      <c r="B166" s="42"/>
      <c r="C166" s="204" t="s">
        <v>274</v>
      </c>
      <c r="D166" s="204" t="s">
        <v>163</v>
      </c>
      <c r="E166" s="205" t="s">
        <v>275</v>
      </c>
      <c r="F166" s="206" t="s">
        <v>276</v>
      </c>
      <c r="G166" s="207" t="s">
        <v>270</v>
      </c>
      <c r="H166" s="208">
        <v>134.854</v>
      </c>
      <c r="I166" s="209"/>
      <c r="J166" s="210">
        <f>ROUND(I166*H166,2)</f>
        <v>0</v>
      </c>
      <c r="K166" s="206" t="s">
        <v>185</v>
      </c>
      <c r="L166" s="62"/>
      <c r="M166" s="211" t="s">
        <v>21</v>
      </c>
      <c r="N166" s="217" t="s">
        <v>47</v>
      </c>
      <c r="O166" s="43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25" t="s">
        <v>168</v>
      </c>
      <c r="AT166" s="25" t="s">
        <v>163</v>
      </c>
      <c r="AU166" s="25" t="s">
        <v>85</v>
      </c>
      <c r="AY166" s="25" t="s">
        <v>160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25" t="s">
        <v>83</v>
      </c>
      <c r="BK166" s="216">
        <f>ROUND(I166*H166,2)</f>
        <v>0</v>
      </c>
      <c r="BL166" s="25" t="s">
        <v>168</v>
      </c>
      <c r="BM166" s="25" t="s">
        <v>277</v>
      </c>
    </row>
    <row r="167" spans="2:51" s="12" customFormat="1" ht="13.5">
      <c r="B167" s="220"/>
      <c r="C167" s="221"/>
      <c r="D167" s="222" t="s">
        <v>187</v>
      </c>
      <c r="E167" s="223" t="s">
        <v>21</v>
      </c>
      <c r="F167" s="224" t="s">
        <v>278</v>
      </c>
      <c r="G167" s="221"/>
      <c r="H167" s="223" t="s">
        <v>21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187</v>
      </c>
      <c r="AU167" s="230" t="s">
        <v>85</v>
      </c>
      <c r="AV167" s="12" t="s">
        <v>83</v>
      </c>
      <c r="AW167" s="12" t="s">
        <v>39</v>
      </c>
      <c r="AX167" s="12" t="s">
        <v>76</v>
      </c>
      <c r="AY167" s="230" t="s">
        <v>160</v>
      </c>
    </row>
    <row r="168" spans="2:51" s="13" customFormat="1" ht="13.5">
      <c r="B168" s="231"/>
      <c r="C168" s="232"/>
      <c r="D168" s="222" t="s">
        <v>187</v>
      </c>
      <c r="E168" s="233" t="s">
        <v>21</v>
      </c>
      <c r="F168" s="234" t="s">
        <v>279</v>
      </c>
      <c r="G168" s="232"/>
      <c r="H168" s="235">
        <v>22.5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187</v>
      </c>
      <c r="AU168" s="241" t="s">
        <v>85</v>
      </c>
      <c r="AV168" s="13" t="s">
        <v>85</v>
      </c>
      <c r="AW168" s="13" t="s">
        <v>39</v>
      </c>
      <c r="AX168" s="13" t="s">
        <v>76</v>
      </c>
      <c r="AY168" s="241" t="s">
        <v>160</v>
      </c>
    </row>
    <row r="169" spans="2:51" s="13" customFormat="1" ht="13.5">
      <c r="B169" s="231"/>
      <c r="C169" s="232"/>
      <c r="D169" s="222" t="s">
        <v>187</v>
      </c>
      <c r="E169" s="233" t="s">
        <v>21</v>
      </c>
      <c r="F169" s="234" t="s">
        <v>280</v>
      </c>
      <c r="G169" s="232"/>
      <c r="H169" s="235">
        <v>22.625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187</v>
      </c>
      <c r="AU169" s="241" t="s">
        <v>85</v>
      </c>
      <c r="AV169" s="13" t="s">
        <v>85</v>
      </c>
      <c r="AW169" s="13" t="s">
        <v>39</v>
      </c>
      <c r="AX169" s="13" t="s">
        <v>76</v>
      </c>
      <c r="AY169" s="241" t="s">
        <v>160</v>
      </c>
    </row>
    <row r="170" spans="2:51" s="13" customFormat="1" ht="13.5">
      <c r="B170" s="231"/>
      <c r="C170" s="232"/>
      <c r="D170" s="222" t="s">
        <v>187</v>
      </c>
      <c r="E170" s="233" t="s">
        <v>21</v>
      </c>
      <c r="F170" s="234" t="s">
        <v>281</v>
      </c>
      <c r="G170" s="232"/>
      <c r="H170" s="235">
        <v>24.938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187</v>
      </c>
      <c r="AU170" s="241" t="s">
        <v>85</v>
      </c>
      <c r="AV170" s="13" t="s">
        <v>85</v>
      </c>
      <c r="AW170" s="13" t="s">
        <v>39</v>
      </c>
      <c r="AX170" s="13" t="s">
        <v>76</v>
      </c>
      <c r="AY170" s="241" t="s">
        <v>160</v>
      </c>
    </row>
    <row r="171" spans="2:51" s="13" customFormat="1" ht="13.5">
      <c r="B171" s="231"/>
      <c r="C171" s="232"/>
      <c r="D171" s="222" t="s">
        <v>187</v>
      </c>
      <c r="E171" s="233" t="s">
        <v>21</v>
      </c>
      <c r="F171" s="234" t="s">
        <v>282</v>
      </c>
      <c r="G171" s="232"/>
      <c r="H171" s="235">
        <v>26.938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187</v>
      </c>
      <c r="AU171" s="241" t="s">
        <v>85</v>
      </c>
      <c r="AV171" s="13" t="s">
        <v>85</v>
      </c>
      <c r="AW171" s="13" t="s">
        <v>39</v>
      </c>
      <c r="AX171" s="13" t="s">
        <v>76</v>
      </c>
      <c r="AY171" s="241" t="s">
        <v>160</v>
      </c>
    </row>
    <row r="172" spans="2:51" s="13" customFormat="1" ht="13.5">
      <c r="B172" s="231"/>
      <c r="C172" s="232"/>
      <c r="D172" s="222" t="s">
        <v>187</v>
      </c>
      <c r="E172" s="233" t="s">
        <v>21</v>
      </c>
      <c r="F172" s="234" t="s">
        <v>283</v>
      </c>
      <c r="G172" s="232"/>
      <c r="H172" s="235">
        <v>21.75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187</v>
      </c>
      <c r="AU172" s="241" t="s">
        <v>85</v>
      </c>
      <c r="AV172" s="13" t="s">
        <v>85</v>
      </c>
      <c r="AW172" s="13" t="s">
        <v>39</v>
      </c>
      <c r="AX172" s="13" t="s">
        <v>76</v>
      </c>
      <c r="AY172" s="241" t="s">
        <v>160</v>
      </c>
    </row>
    <row r="173" spans="2:51" s="13" customFormat="1" ht="13.5">
      <c r="B173" s="231"/>
      <c r="C173" s="232"/>
      <c r="D173" s="222" t="s">
        <v>187</v>
      </c>
      <c r="E173" s="233" t="s">
        <v>21</v>
      </c>
      <c r="F173" s="234" t="s">
        <v>284</v>
      </c>
      <c r="G173" s="232"/>
      <c r="H173" s="235">
        <v>16.938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187</v>
      </c>
      <c r="AU173" s="241" t="s">
        <v>85</v>
      </c>
      <c r="AV173" s="13" t="s">
        <v>85</v>
      </c>
      <c r="AW173" s="13" t="s">
        <v>39</v>
      </c>
      <c r="AX173" s="13" t="s">
        <v>76</v>
      </c>
      <c r="AY173" s="241" t="s">
        <v>160</v>
      </c>
    </row>
    <row r="174" spans="2:51" s="13" customFormat="1" ht="13.5">
      <c r="B174" s="231"/>
      <c r="C174" s="232"/>
      <c r="D174" s="222" t="s">
        <v>187</v>
      </c>
      <c r="E174" s="233" t="s">
        <v>21</v>
      </c>
      <c r="F174" s="234" t="s">
        <v>285</v>
      </c>
      <c r="G174" s="232"/>
      <c r="H174" s="235">
        <v>19.688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187</v>
      </c>
      <c r="AU174" s="241" t="s">
        <v>85</v>
      </c>
      <c r="AV174" s="13" t="s">
        <v>85</v>
      </c>
      <c r="AW174" s="13" t="s">
        <v>39</v>
      </c>
      <c r="AX174" s="13" t="s">
        <v>76</v>
      </c>
      <c r="AY174" s="241" t="s">
        <v>160</v>
      </c>
    </row>
    <row r="175" spans="2:51" s="13" customFormat="1" ht="13.5">
      <c r="B175" s="231"/>
      <c r="C175" s="232"/>
      <c r="D175" s="222" t="s">
        <v>187</v>
      </c>
      <c r="E175" s="233" t="s">
        <v>21</v>
      </c>
      <c r="F175" s="234" t="s">
        <v>286</v>
      </c>
      <c r="G175" s="232"/>
      <c r="H175" s="235">
        <v>15.813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187</v>
      </c>
      <c r="AU175" s="241" t="s">
        <v>85</v>
      </c>
      <c r="AV175" s="13" t="s">
        <v>85</v>
      </c>
      <c r="AW175" s="13" t="s">
        <v>39</v>
      </c>
      <c r="AX175" s="13" t="s">
        <v>76</v>
      </c>
      <c r="AY175" s="241" t="s">
        <v>160</v>
      </c>
    </row>
    <row r="176" spans="2:51" s="15" customFormat="1" ht="13.5">
      <c r="B176" s="255"/>
      <c r="C176" s="256"/>
      <c r="D176" s="222" t="s">
        <v>187</v>
      </c>
      <c r="E176" s="257" t="s">
        <v>21</v>
      </c>
      <c r="F176" s="258" t="s">
        <v>287</v>
      </c>
      <c r="G176" s="256"/>
      <c r="H176" s="259">
        <v>171.19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AT176" s="265" t="s">
        <v>187</v>
      </c>
      <c r="AU176" s="265" t="s">
        <v>85</v>
      </c>
      <c r="AV176" s="15" t="s">
        <v>203</v>
      </c>
      <c r="AW176" s="15" t="s">
        <v>39</v>
      </c>
      <c r="AX176" s="15" t="s">
        <v>76</v>
      </c>
      <c r="AY176" s="265" t="s">
        <v>160</v>
      </c>
    </row>
    <row r="177" spans="2:51" s="12" customFormat="1" ht="13.5">
      <c r="B177" s="220"/>
      <c r="C177" s="221"/>
      <c r="D177" s="222" t="s">
        <v>187</v>
      </c>
      <c r="E177" s="223" t="s">
        <v>21</v>
      </c>
      <c r="F177" s="224" t="s">
        <v>288</v>
      </c>
      <c r="G177" s="221"/>
      <c r="H177" s="223" t="s">
        <v>21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187</v>
      </c>
      <c r="AU177" s="230" t="s">
        <v>85</v>
      </c>
      <c r="AV177" s="12" t="s">
        <v>83</v>
      </c>
      <c r="AW177" s="12" t="s">
        <v>39</v>
      </c>
      <c r="AX177" s="12" t="s">
        <v>76</v>
      </c>
      <c r="AY177" s="230" t="s">
        <v>160</v>
      </c>
    </row>
    <row r="178" spans="2:51" s="13" customFormat="1" ht="13.5">
      <c r="B178" s="231"/>
      <c r="C178" s="232"/>
      <c r="D178" s="222" t="s">
        <v>187</v>
      </c>
      <c r="E178" s="233" t="s">
        <v>21</v>
      </c>
      <c r="F178" s="234" t="s">
        <v>289</v>
      </c>
      <c r="G178" s="232"/>
      <c r="H178" s="235">
        <v>-4.776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187</v>
      </c>
      <c r="AU178" s="241" t="s">
        <v>85</v>
      </c>
      <c r="AV178" s="13" t="s">
        <v>85</v>
      </c>
      <c r="AW178" s="13" t="s">
        <v>39</v>
      </c>
      <c r="AX178" s="13" t="s">
        <v>76</v>
      </c>
      <c r="AY178" s="241" t="s">
        <v>160</v>
      </c>
    </row>
    <row r="179" spans="2:51" s="13" customFormat="1" ht="13.5">
      <c r="B179" s="231"/>
      <c r="C179" s="232"/>
      <c r="D179" s="222" t="s">
        <v>187</v>
      </c>
      <c r="E179" s="233" t="s">
        <v>21</v>
      </c>
      <c r="F179" s="234" t="s">
        <v>290</v>
      </c>
      <c r="G179" s="232"/>
      <c r="H179" s="235">
        <v>-4.802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187</v>
      </c>
      <c r="AU179" s="241" t="s">
        <v>85</v>
      </c>
      <c r="AV179" s="13" t="s">
        <v>85</v>
      </c>
      <c r="AW179" s="13" t="s">
        <v>39</v>
      </c>
      <c r="AX179" s="13" t="s">
        <v>76</v>
      </c>
      <c r="AY179" s="241" t="s">
        <v>160</v>
      </c>
    </row>
    <row r="180" spans="2:51" s="13" customFormat="1" ht="13.5">
      <c r="B180" s="231"/>
      <c r="C180" s="232"/>
      <c r="D180" s="222" t="s">
        <v>187</v>
      </c>
      <c r="E180" s="233" t="s">
        <v>21</v>
      </c>
      <c r="F180" s="234" t="s">
        <v>291</v>
      </c>
      <c r="G180" s="232"/>
      <c r="H180" s="235">
        <v>-5.293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187</v>
      </c>
      <c r="AU180" s="241" t="s">
        <v>85</v>
      </c>
      <c r="AV180" s="13" t="s">
        <v>85</v>
      </c>
      <c r="AW180" s="13" t="s">
        <v>39</v>
      </c>
      <c r="AX180" s="13" t="s">
        <v>76</v>
      </c>
      <c r="AY180" s="241" t="s">
        <v>160</v>
      </c>
    </row>
    <row r="181" spans="2:51" s="13" customFormat="1" ht="13.5">
      <c r="B181" s="231"/>
      <c r="C181" s="232"/>
      <c r="D181" s="222" t="s">
        <v>187</v>
      </c>
      <c r="E181" s="233" t="s">
        <v>21</v>
      </c>
      <c r="F181" s="234" t="s">
        <v>292</v>
      </c>
      <c r="G181" s="232"/>
      <c r="H181" s="235">
        <v>-5.718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187</v>
      </c>
      <c r="AU181" s="241" t="s">
        <v>85</v>
      </c>
      <c r="AV181" s="13" t="s">
        <v>85</v>
      </c>
      <c r="AW181" s="13" t="s">
        <v>39</v>
      </c>
      <c r="AX181" s="13" t="s">
        <v>76</v>
      </c>
      <c r="AY181" s="241" t="s">
        <v>160</v>
      </c>
    </row>
    <row r="182" spans="2:51" s="13" customFormat="1" ht="13.5">
      <c r="B182" s="231"/>
      <c r="C182" s="232"/>
      <c r="D182" s="222" t="s">
        <v>187</v>
      </c>
      <c r="E182" s="233" t="s">
        <v>21</v>
      </c>
      <c r="F182" s="234" t="s">
        <v>293</v>
      </c>
      <c r="G182" s="232"/>
      <c r="H182" s="235">
        <v>-4.617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187</v>
      </c>
      <c r="AU182" s="241" t="s">
        <v>85</v>
      </c>
      <c r="AV182" s="13" t="s">
        <v>85</v>
      </c>
      <c r="AW182" s="13" t="s">
        <v>39</v>
      </c>
      <c r="AX182" s="13" t="s">
        <v>76</v>
      </c>
      <c r="AY182" s="241" t="s">
        <v>160</v>
      </c>
    </row>
    <row r="183" spans="2:51" s="13" customFormat="1" ht="13.5">
      <c r="B183" s="231"/>
      <c r="C183" s="232"/>
      <c r="D183" s="222" t="s">
        <v>187</v>
      </c>
      <c r="E183" s="233" t="s">
        <v>21</v>
      </c>
      <c r="F183" s="234" t="s">
        <v>294</v>
      </c>
      <c r="G183" s="232"/>
      <c r="H183" s="235">
        <v>-3.595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187</v>
      </c>
      <c r="AU183" s="241" t="s">
        <v>85</v>
      </c>
      <c r="AV183" s="13" t="s">
        <v>85</v>
      </c>
      <c r="AW183" s="13" t="s">
        <v>39</v>
      </c>
      <c r="AX183" s="13" t="s">
        <v>76</v>
      </c>
      <c r="AY183" s="241" t="s">
        <v>160</v>
      </c>
    </row>
    <row r="184" spans="2:51" s="13" customFormat="1" ht="13.5">
      <c r="B184" s="231"/>
      <c r="C184" s="232"/>
      <c r="D184" s="222" t="s">
        <v>187</v>
      </c>
      <c r="E184" s="233" t="s">
        <v>21</v>
      </c>
      <c r="F184" s="234" t="s">
        <v>295</v>
      </c>
      <c r="G184" s="232"/>
      <c r="H184" s="235">
        <v>-4.179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187</v>
      </c>
      <c r="AU184" s="241" t="s">
        <v>85</v>
      </c>
      <c r="AV184" s="13" t="s">
        <v>85</v>
      </c>
      <c r="AW184" s="13" t="s">
        <v>39</v>
      </c>
      <c r="AX184" s="13" t="s">
        <v>76</v>
      </c>
      <c r="AY184" s="241" t="s">
        <v>160</v>
      </c>
    </row>
    <row r="185" spans="2:51" s="13" customFormat="1" ht="13.5">
      <c r="B185" s="231"/>
      <c r="C185" s="232"/>
      <c r="D185" s="222" t="s">
        <v>187</v>
      </c>
      <c r="E185" s="233" t="s">
        <v>21</v>
      </c>
      <c r="F185" s="234" t="s">
        <v>296</v>
      </c>
      <c r="G185" s="232"/>
      <c r="H185" s="235">
        <v>-3.356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187</v>
      </c>
      <c r="AU185" s="241" t="s">
        <v>85</v>
      </c>
      <c r="AV185" s="13" t="s">
        <v>85</v>
      </c>
      <c r="AW185" s="13" t="s">
        <v>39</v>
      </c>
      <c r="AX185" s="13" t="s">
        <v>76</v>
      </c>
      <c r="AY185" s="241" t="s">
        <v>160</v>
      </c>
    </row>
    <row r="186" spans="2:51" s="15" customFormat="1" ht="13.5">
      <c r="B186" s="255"/>
      <c r="C186" s="256"/>
      <c r="D186" s="222" t="s">
        <v>187</v>
      </c>
      <c r="E186" s="257" t="s">
        <v>21</v>
      </c>
      <c r="F186" s="258" t="s">
        <v>287</v>
      </c>
      <c r="G186" s="256"/>
      <c r="H186" s="259">
        <v>-36.336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AT186" s="265" t="s">
        <v>187</v>
      </c>
      <c r="AU186" s="265" t="s">
        <v>85</v>
      </c>
      <c r="AV186" s="15" t="s">
        <v>203</v>
      </c>
      <c r="AW186" s="15" t="s">
        <v>39</v>
      </c>
      <c r="AX186" s="15" t="s">
        <v>76</v>
      </c>
      <c r="AY186" s="265" t="s">
        <v>160</v>
      </c>
    </row>
    <row r="187" spans="2:51" s="14" customFormat="1" ht="13.5">
      <c r="B187" s="242"/>
      <c r="C187" s="243"/>
      <c r="D187" s="222" t="s">
        <v>187</v>
      </c>
      <c r="E187" s="244" t="s">
        <v>21</v>
      </c>
      <c r="F187" s="245" t="s">
        <v>195</v>
      </c>
      <c r="G187" s="243"/>
      <c r="H187" s="246">
        <v>134.854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187</v>
      </c>
      <c r="AU187" s="252" t="s">
        <v>85</v>
      </c>
      <c r="AV187" s="14" t="s">
        <v>168</v>
      </c>
      <c r="AW187" s="14" t="s">
        <v>39</v>
      </c>
      <c r="AX187" s="14" t="s">
        <v>83</v>
      </c>
      <c r="AY187" s="252" t="s">
        <v>160</v>
      </c>
    </row>
    <row r="188" spans="2:65" s="1" customFormat="1" ht="25.5" customHeight="1">
      <c r="B188" s="42"/>
      <c r="C188" s="204" t="s">
        <v>10</v>
      </c>
      <c r="D188" s="204" t="s">
        <v>163</v>
      </c>
      <c r="E188" s="205" t="s">
        <v>297</v>
      </c>
      <c r="F188" s="206" t="s">
        <v>298</v>
      </c>
      <c r="G188" s="207" t="s">
        <v>270</v>
      </c>
      <c r="H188" s="208">
        <v>67.427</v>
      </c>
      <c r="I188" s="209"/>
      <c r="J188" s="210">
        <f>ROUND(I188*H188,2)</f>
        <v>0</v>
      </c>
      <c r="K188" s="206" t="s">
        <v>185</v>
      </c>
      <c r="L188" s="62"/>
      <c r="M188" s="211" t="s">
        <v>21</v>
      </c>
      <c r="N188" s="217" t="s">
        <v>47</v>
      </c>
      <c r="O188" s="43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AR188" s="25" t="s">
        <v>168</v>
      </c>
      <c r="AT188" s="25" t="s">
        <v>163</v>
      </c>
      <c r="AU188" s="25" t="s">
        <v>85</v>
      </c>
      <c r="AY188" s="25" t="s">
        <v>160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25" t="s">
        <v>83</v>
      </c>
      <c r="BK188" s="216">
        <f>ROUND(I188*H188,2)</f>
        <v>0</v>
      </c>
      <c r="BL188" s="25" t="s">
        <v>168</v>
      </c>
      <c r="BM188" s="25" t="s">
        <v>299</v>
      </c>
    </row>
    <row r="189" spans="2:51" s="12" customFormat="1" ht="13.5">
      <c r="B189" s="220"/>
      <c r="C189" s="221"/>
      <c r="D189" s="222" t="s">
        <v>187</v>
      </c>
      <c r="E189" s="223" t="s">
        <v>21</v>
      </c>
      <c r="F189" s="224" t="s">
        <v>300</v>
      </c>
      <c r="G189" s="221"/>
      <c r="H189" s="223" t="s">
        <v>21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187</v>
      </c>
      <c r="AU189" s="230" t="s">
        <v>85</v>
      </c>
      <c r="AV189" s="12" t="s">
        <v>83</v>
      </c>
      <c r="AW189" s="12" t="s">
        <v>39</v>
      </c>
      <c r="AX189" s="12" t="s">
        <v>76</v>
      </c>
      <c r="AY189" s="230" t="s">
        <v>160</v>
      </c>
    </row>
    <row r="190" spans="2:51" s="13" customFormat="1" ht="13.5">
      <c r="B190" s="231"/>
      <c r="C190" s="232"/>
      <c r="D190" s="222" t="s">
        <v>187</v>
      </c>
      <c r="E190" s="233" t="s">
        <v>21</v>
      </c>
      <c r="F190" s="234" t="s">
        <v>301</v>
      </c>
      <c r="G190" s="232"/>
      <c r="H190" s="235">
        <v>67.427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187</v>
      </c>
      <c r="AU190" s="241" t="s">
        <v>85</v>
      </c>
      <c r="AV190" s="13" t="s">
        <v>85</v>
      </c>
      <c r="AW190" s="13" t="s">
        <v>39</v>
      </c>
      <c r="AX190" s="13" t="s">
        <v>76</v>
      </c>
      <c r="AY190" s="241" t="s">
        <v>160</v>
      </c>
    </row>
    <row r="191" spans="2:51" s="14" customFormat="1" ht="13.5">
      <c r="B191" s="242"/>
      <c r="C191" s="243"/>
      <c r="D191" s="222" t="s">
        <v>187</v>
      </c>
      <c r="E191" s="244" t="s">
        <v>21</v>
      </c>
      <c r="F191" s="245" t="s">
        <v>195</v>
      </c>
      <c r="G191" s="243"/>
      <c r="H191" s="246">
        <v>67.427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187</v>
      </c>
      <c r="AU191" s="252" t="s">
        <v>85</v>
      </c>
      <c r="AV191" s="14" t="s">
        <v>168</v>
      </c>
      <c r="AW191" s="14" t="s">
        <v>39</v>
      </c>
      <c r="AX191" s="14" t="s">
        <v>83</v>
      </c>
      <c r="AY191" s="252" t="s">
        <v>160</v>
      </c>
    </row>
    <row r="192" spans="2:65" s="1" customFormat="1" ht="25.5" customHeight="1">
      <c r="B192" s="42"/>
      <c r="C192" s="204" t="s">
        <v>302</v>
      </c>
      <c r="D192" s="204" t="s">
        <v>163</v>
      </c>
      <c r="E192" s="205" t="s">
        <v>303</v>
      </c>
      <c r="F192" s="206" t="s">
        <v>304</v>
      </c>
      <c r="G192" s="207" t="s">
        <v>270</v>
      </c>
      <c r="H192" s="208">
        <v>37.62</v>
      </c>
      <c r="I192" s="209"/>
      <c r="J192" s="210">
        <f>ROUND(I192*H192,2)</f>
        <v>0</v>
      </c>
      <c r="K192" s="206" t="s">
        <v>185</v>
      </c>
      <c r="L192" s="62"/>
      <c r="M192" s="211" t="s">
        <v>21</v>
      </c>
      <c r="N192" s="217" t="s">
        <v>47</v>
      </c>
      <c r="O192" s="43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AR192" s="25" t="s">
        <v>168</v>
      </c>
      <c r="AT192" s="25" t="s">
        <v>163</v>
      </c>
      <c r="AU192" s="25" t="s">
        <v>85</v>
      </c>
      <c r="AY192" s="25" t="s">
        <v>160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25" t="s">
        <v>83</v>
      </c>
      <c r="BK192" s="216">
        <f>ROUND(I192*H192,2)</f>
        <v>0</v>
      </c>
      <c r="BL192" s="25" t="s">
        <v>168</v>
      </c>
      <c r="BM192" s="25" t="s">
        <v>305</v>
      </c>
    </row>
    <row r="193" spans="2:51" s="12" customFormat="1" ht="13.5">
      <c r="B193" s="220"/>
      <c r="C193" s="221"/>
      <c r="D193" s="222" t="s">
        <v>187</v>
      </c>
      <c r="E193" s="223" t="s">
        <v>21</v>
      </c>
      <c r="F193" s="224" t="s">
        <v>306</v>
      </c>
      <c r="G193" s="221"/>
      <c r="H193" s="223" t="s">
        <v>21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187</v>
      </c>
      <c r="AU193" s="230" t="s">
        <v>85</v>
      </c>
      <c r="AV193" s="12" t="s">
        <v>83</v>
      </c>
      <c r="AW193" s="12" t="s">
        <v>39</v>
      </c>
      <c r="AX193" s="12" t="s">
        <v>76</v>
      </c>
      <c r="AY193" s="230" t="s">
        <v>160</v>
      </c>
    </row>
    <row r="194" spans="2:51" s="13" customFormat="1" ht="13.5">
      <c r="B194" s="231"/>
      <c r="C194" s="232"/>
      <c r="D194" s="222" t="s">
        <v>187</v>
      </c>
      <c r="E194" s="233" t="s">
        <v>21</v>
      </c>
      <c r="F194" s="234" t="s">
        <v>307</v>
      </c>
      <c r="G194" s="232"/>
      <c r="H194" s="235">
        <v>25.02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187</v>
      </c>
      <c r="AU194" s="241" t="s">
        <v>85</v>
      </c>
      <c r="AV194" s="13" t="s">
        <v>85</v>
      </c>
      <c r="AW194" s="13" t="s">
        <v>39</v>
      </c>
      <c r="AX194" s="13" t="s">
        <v>76</v>
      </c>
      <c r="AY194" s="241" t="s">
        <v>160</v>
      </c>
    </row>
    <row r="195" spans="2:51" s="13" customFormat="1" ht="13.5">
      <c r="B195" s="231"/>
      <c r="C195" s="232"/>
      <c r="D195" s="222" t="s">
        <v>187</v>
      </c>
      <c r="E195" s="233" t="s">
        <v>21</v>
      </c>
      <c r="F195" s="234" t="s">
        <v>308</v>
      </c>
      <c r="G195" s="232"/>
      <c r="H195" s="235">
        <v>4.2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187</v>
      </c>
      <c r="AU195" s="241" t="s">
        <v>85</v>
      </c>
      <c r="AV195" s="13" t="s">
        <v>85</v>
      </c>
      <c r="AW195" s="13" t="s">
        <v>39</v>
      </c>
      <c r="AX195" s="13" t="s">
        <v>76</v>
      </c>
      <c r="AY195" s="241" t="s">
        <v>160</v>
      </c>
    </row>
    <row r="196" spans="2:51" s="13" customFormat="1" ht="13.5">
      <c r="B196" s="231"/>
      <c r="C196" s="232"/>
      <c r="D196" s="222" t="s">
        <v>187</v>
      </c>
      <c r="E196" s="233" t="s">
        <v>21</v>
      </c>
      <c r="F196" s="234" t="s">
        <v>309</v>
      </c>
      <c r="G196" s="232"/>
      <c r="H196" s="235">
        <v>3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187</v>
      </c>
      <c r="AU196" s="241" t="s">
        <v>85</v>
      </c>
      <c r="AV196" s="13" t="s">
        <v>85</v>
      </c>
      <c r="AW196" s="13" t="s">
        <v>39</v>
      </c>
      <c r="AX196" s="13" t="s">
        <v>76</v>
      </c>
      <c r="AY196" s="241" t="s">
        <v>160</v>
      </c>
    </row>
    <row r="197" spans="2:51" s="13" customFormat="1" ht="13.5">
      <c r="B197" s="231"/>
      <c r="C197" s="232"/>
      <c r="D197" s="222" t="s">
        <v>187</v>
      </c>
      <c r="E197" s="233" t="s">
        <v>21</v>
      </c>
      <c r="F197" s="234" t="s">
        <v>310</v>
      </c>
      <c r="G197" s="232"/>
      <c r="H197" s="235">
        <v>5.4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187</v>
      </c>
      <c r="AU197" s="241" t="s">
        <v>85</v>
      </c>
      <c r="AV197" s="13" t="s">
        <v>85</v>
      </c>
      <c r="AW197" s="13" t="s">
        <v>39</v>
      </c>
      <c r="AX197" s="13" t="s">
        <v>76</v>
      </c>
      <c r="AY197" s="241" t="s">
        <v>160</v>
      </c>
    </row>
    <row r="198" spans="2:51" s="14" customFormat="1" ht="13.5">
      <c r="B198" s="242"/>
      <c r="C198" s="243"/>
      <c r="D198" s="222" t="s">
        <v>187</v>
      </c>
      <c r="E198" s="244" t="s">
        <v>21</v>
      </c>
      <c r="F198" s="245" t="s">
        <v>195</v>
      </c>
      <c r="G198" s="243"/>
      <c r="H198" s="246">
        <v>37.62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187</v>
      </c>
      <c r="AU198" s="252" t="s">
        <v>85</v>
      </c>
      <c r="AV198" s="14" t="s">
        <v>168</v>
      </c>
      <c r="AW198" s="14" t="s">
        <v>39</v>
      </c>
      <c r="AX198" s="14" t="s">
        <v>83</v>
      </c>
      <c r="AY198" s="252" t="s">
        <v>160</v>
      </c>
    </row>
    <row r="199" spans="2:65" s="1" customFormat="1" ht="38.25" customHeight="1">
      <c r="B199" s="42"/>
      <c r="C199" s="204" t="s">
        <v>311</v>
      </c>
      <c r="D199" s="204" t="s">
        <v>163</v>
      </c>
      <c r="E199" s="205" t="s">
        <v>312</v>
      </c>
      <c r="F199" s="206" t="s">
        <v>313</v>
      </c>
      <c r="G199" s="207" t="s">
        <v>270</v>
      </c>
      <c r="H199" s="208">
        <v>18.81</v>
      </c>
      <c r="I199" s="209"/>
      <c r="J199" s="210">
        <f>ROUND(I199*H199,2)</f>
        <v>0</v>
      </c>
      <c r="K199" s="206" t="s">
        <v>185</v>
      </c>
      <c r="L199" s="62"/>
      <c r="M199" s="211" t="s">
        <v>21</v>
      </c>
      <c r="N199" s="217" t="s">
        <v>47</v>
      </c>
      <c r="O199" s="43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AR199" s="25" t="s">
        <v>168</v>
      </c>
      <c r="AT199" s="25" t="s">
        <v>163</v>
      </c>
      <c r="AU199" s="25" t="s">
        <v>85</v>
      </c>
      <c r="AY199" s="25" t="s">
        <v>160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25" t="s">
        <v>83</v>
      </c>
      <c r="BK199" s="216">
        <f>ROUND(I199*H199,2)</f>
        <v>0</v>
      </c>
      <c r="BL199" s="25" t="s">
        <v>168</v>
      </c>
      <c r="BM199" s="25" t="s">
        <v>314</v>
      </c>
    </row>
    <row r="200" spans="2:51" s="12" customFormat="1" ht="13.5">
      <c r="B200" s="220"/>
      <c r="C200" s="221"/>
      <c r="D200" s="222" t="s">
        <v>187</v>
      </c>
      <c r="E200" s="223" t="s">
        <v>21</v>
      </c>
      <c r="F200" s="224" t="s">
        <v>315</v>
      </c>
      <c r="G200" s="221"/>
      <c r="H200" s="223" t="s">
        <v>21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187</v>
      </c>
      <c r="AU200" s="230" t="s">
        <v>85</v>
      </c>
      <c r="AV200" s="12" t="s">
        <v>83</v>
      </c>
      <c r="AW200" s="12" t="s">
        <v>39</v>
      </c>
      <c r="AX200" s="12" t="s">
        <v>76</v>
      </c>
      <c r="AY200" s="230" t="s">
        <v>160</v>
      </c>
    </row>
    <row r="201" spans="2:51" s="13" customFormat="1" ht="13.5">
      <c r="B201" s="231"/>
      <c r="C201" s="232"/>
      <c r="D201" s="222" t="s">
        <v>187</v>
      </c>
      <c r="E201" s="233" t="s">
        <v>21</v>
      </c>
      <c r="F201" s="234" t="s">
        <v>316</v>
      </c>
      <c r="G201" s="232"/>
      <c r="H201" s="235">
        <v>18.81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187</v>
      </c>
      <c r="AU201" s="241" t="s">
        <v>85</v>
      </c>
      <c r="AV201" s="13" t="s">
        <v>85</v>
      </c>
      <c r="AW201" s="13" t="s">
        <v>39</v>
      </c>
      <c r="AX201" s="13" t="s">
        <v>76</v>
      </c>
      <c r="AY201" s="241" t="s">
        <v>160</v>
      </c>
    </row>
    <row r="202" spans="2:51" s="14" customFormat="1" ht="13.5">
      <c r="B202" s="242"/>
      <c r="C202" s="243"/>
      <c r="D202" s="222" t="s">
        <v>187</v>
      </c>
      <c r="E202" s="244" t="s">
        <v>21</v>
      </c>
      <c r="F202" s="245" t="s">
        <v>195</v>
      </c>
      <c r="G202" s="243"/>
      <c r="H202" s="246">
        <v>18.81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187</v>
      </c>
      <c r="AU202" s="252" t="s">
        <v>85</v>
      </c>
      <c r="AV202" s="14" t="s">
        <v>168</v>
      </c>
      <c r="AW202" s="14" t="s">
        <v>39</v>
      </c>
      <c r="AX202" s="14" t="s">
        <v>83</v>
      </c>
      <c r="AY202" s="252" t="s">
        <v>160</v>
      </c>
    </row>
    <row r="203" spans="2:65" s="1" customFormat="1" ht="38.25" customHeight="1">
      <c r="B203" s="42"/>
      <c r="C203" s="204" t="s">
        <v>317</v>
      </c>
      <c r="D203" s="204" t="s">
        <v>163</v>
      </c>
      <c r="E203" s="205" t="s">
        <v>318</v>
      </c>
      <c r="F203" s="206" t="s">
        <v>319</v>
      </c>
      <c r="G203" s="207" t="s">
        <v>270</v>
      </c>
      <c r="H203" s="208">
        <v>1318.414</v>
      </c>
      <c r="I203" s="209"/>
      <c r="J203" s="210">
        <f>ROUND(I203*H203,2)</f>
        <v>0</v>
      </c>
      <c r="K203" s="206" t="s">
        <v>185</v>
      </c>
      <c r="L203" s="62"/>
      <c r="M203" s="211" t="s">
        <v>21</v>
      </c>
      <c r="N203" s="217" t="s">
        <v>47</v>
      </c>
      <c r="O203" s="43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AR203" s="25" t="s">
        <v>168</v>
      </c>
      <c r="AT203" s="25" t="s">
        <v>163</v>
      </c>
      <c r="AU203" s="25" t="s">
        <v>85</v>
      </c>
      <c r="AY203" s="25" t="s">
        <v>160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25" t="s">
        <v>83</v>
      </c>
      <c r="BK203" s="216">
        <f>ROUND(I203*H203,2)</f>
        <v>0</v>
      </c>
      <c r="BL203" s="25" t="s">
        <v>168</v>
      </c>
      <c r="BM203" s="25" t="s">
        <v>320</v>
      </c>
    </row>
    <row r="204" spans="2:51" s="12" customFormat="1" ht="13.5">
      <c r="B204" s="220"/>
      <c r="C204" s="221"/>
      <c r="D204" s="222" t="s">
        <v>187</v>
      </c>
      <c r="E204" s="223" t="s">
        <v>21</v>
      </c>
      <c r="F204" s="224" t="s">
        <v>321</v>
      </c>
      <c r="G204" s="221"/>
      <c r="H204" s="223" t="s">
        <v>21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187</v>
      </c>
      <c r="AU204" s="230" t="s">
        <v>85</v>
      </c>
      <c r="AV204" s="12" t="s">
        <v>83</v>
      </c>
      <c r="AW204" s="12" t="s">
        <v>39</v>
      </c>
      <c r="AX204" s="12" t="s">
        <v>76</v>
      </c>
      <c r="AY204" s="230" t="s">
        <v>160</v>
      </c>
    </row>
    <row r="205" spans="2:51" s="12" customFormat="1" ht="13.5">
      <c r="B205" s="220"/>
      <c r="C205" s="221"/>
      <c r="D205" s="222" t="s">
        <v>187</v>
      </c>
      <c r="E205" s="223" t="s">
        <v>21</v>
      </c>
      <c r="F205" s="224" t="s">
        <v>322</v>
      </c>
      <c r="G205" s="221"/>
      <c r="H205" s="223" t="s">
        <v>21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187</v>
      </c>
      <c r="AU205" s="230" t="s">
        <v>85</v>
      </c>
      <c r="AV205" s="12" t="s">
        <v>83</v>
      </c>
      <c r="AW205" s="12" t="s">
        <v>39</v>
      </c>
      <c r="AX205" s="12" t="s">
        <v>76</v>
      </c>
      <c r="AY205" s="230" t="s">
        <v>160</v>
      </c>
    </row>
    <row r="206" spans="2:51" s="13" customFormat="1" ht="13.5">
      <c r="B206" s="231"/>
      <c r="C206" s="232"/>
      <c r="D206" s="222" t="s">
        <v>187</v>
      </c>
      <c r="E206" s="233" t="s">
        <v>21</v>
      </c>
      <c r="F206" s="234" t="s">
        <v>323</v>
      </c>
      <c r="G206" s="232"/>
      <c r="H206" s="235">
        <v>208.32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187</v>
      </c>
      <c r="AU206" s="241" t="s">
        <v>85</v>
      </c>
      <c r="AV206" s="13" t="s">
        <v>85</v>
      </c>
      <c r="AW206" s="13" t="s">
        <v>39</v>
      </c>
      <c r="AX206" s="13" t="s">
        <v>76</v>
      </c>
      <c r="AY206" s="241" t="s">
        <v>160</v>
      </c>
    </row>
    <row r="207" spans="2:51" s="12" customFormat="1" ht="13.5">
      <c r="B207" s="220"/>
      <c r="C207" s="221"/>
      <c r="D207" s="222" t="s">
        <v>187</v>
      </c>
      <c r="E207" s="223" t="s">
        <v>21</v>
      </c>
      <c r="F207" s="224" t="s">
        <v>324</v>
      </c>
      <c r="G207" s="221"/>
      <c r="H207" s="223" t="s">
        <v>21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187</v>
      </c>
      <c r="AU207" s="230" t="s">
        <v>85</v>
      </c>
      <c r="AV207" s="12" t="s">
        <v>83</v>
      </c>
      <c r="AW207" s="12" t="s">
        <v>39</v>
      </c>
      <c r="AX207" s="12" t="s">
        <v>76</v>
      </c>
      <c r="AY207" s="230" t="s">
        <v>160</v>
      </c>
    </row>
    <row r="208" spans="2:51" s="13" customFormat="1" ht="13.5">
      <c r="B208" s="231"/>
      <c r="C208" s="232"/>
      <c r="D208" s="222" t="s">
        <v>187</v>
      </c>
      <c r="E208" s="233" t="s">
        <v>21</v>
      </c>
      <c r="F208" s="234" t="s">
        <v>325</v>
      </c>
      <c r="G208" s="232"/>
      <c r="H208" s="235">
        <v>84.942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187</v>
      </c>
      <c r="AU208" s="241" t="s">
        <v>85</v>
      </c>
      <c r="AV208" s="13" t="s">
        <v>85</v>
      </c>
      <c r="AW208" s="13" t="s">
        <v>39</v>
      </c>
      <c r="AX208" s="13" t="s">
        <v>76</v>
      </c>
      <c r="AY208" s="241" t="s">
        <v>160</v>
      </c>
    </row>
    <row r="209" spans="2:51" s="12" customFormat="1" ht="13.5">
      <c r="B209" s="220"/>
      <c r="C209" s="221"/>
      <c r="D209" s="222" t="s">
        <v>187</v>
      </c>
      <c r="E209" s="223" t="s">
        <v>21</v>
      </c>
      <c r="F209" s="224" t="s">
        <v>326</v>
      </c>
      <c r="G209" s="221"/>
      <c r="H209" s="223" t="s">
        <v>21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187</v>
      </c>
      <c r="AU209" s="230" t="s">
        <v>85</v>
      </c>
      <c r="AV209" s="12" t="s">
        <v>83</v>
      </c>
      <c r="AW209" s="12" t="s">
        <v>39</v>
      </c>
      <c r="AX209" s="12" t="s">
        <v>76</v>
      </c>
      <c r="AY209" s="230" t="s">
        <v>160</v>
      </c>
    </row>
    <row r="210" spans="2:51" s="13" customFormat="1" ht="13.5">
      <c r="B210" s="231"/>
      <c r="C210" s="232"/>
      <c r="D210" s="222" t="s">
        <v>187</v>
      </c>
      <c r="E210" s="233" t="s">
        <v>21</v>
      </c>
      <c r="F210" s="234" t="s">
        <v>327</v>
      </c>
      <c r="G210" s="232"/>
      <c r="H210" s="235">
        <v>185.49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187</v>
      </c>
      <c r="AU210" s="241" t="s">
        <v>85</v>
      </c>
      <c r="AV210" s="13" t="s">
        <v>85</v>
      </c>
      <c r="AW210" s="13" t="s">
        <v>39</v>
      </c>
      <c r="AX210" s="13" t="s">
        <v>76</v>
      </c>
      <c r="AY210" s="241" t="s">
        <v>160</v>
      </c>
    </row>
    <row r="211" spans="2:51" s="12" customFormat="1" ht="13.5">
      <c r="B211" s="220"/>
      <c r="C211" s="221"/>
      <c r="D211" s="222" t="s">
        <v>187</v>
      </c>
      <c r="E211" s="223" t="s">
        <v>21</v>
      </c>
      <c r="F211" s="224" t="s">
        <v>328</v>
      </c>
      <c r="G211" s="221"/>
      <c r="H211" s="223" t="s">
        <v>21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187</v>
      </c>
      <c r="AU211" s="230" t="s">
        <v>85</v>
      </c>
      <c r="AV211" s="12" t="s">
        <v>83</v>
      </c>
      <c r="AW211" s="12" t="s">
        <v>39</v>
      </c>
      <c r="AX211" s="12" t="s">
        <v>76</v>
      </c>
      <c r="AY211" s="230" t="s">
        <v>160</v>
      </c>
    </row>
    <row r="212" spans="2:51" s="13" customFormat="1" ht="13.5">
      <c r="B212" s="231"/>
      <c r="C212" s="232"/>
      <c r="D212" s="222" t="s">
        <v>187</v>
      </c>
      <c r="E212" s="233" t="s">
        <v>21</v>
      </c>
      <c r="F212" s="234" t="s">
        <v>329</v>
      </c>
      <c r="G212" s="232"/>
      <c r="H212" s="235">
        <v>209.034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187</v>
      </c>
      <c r="AU212" s="241" t="s">
        <v>85</v>
      </c>
      <c r="AV212" s="13" t="s">
        <v>85</v>
      </c>
      <c r="AW212" s="13" t="s">
        <v>39</v>
      </c>
      <c r="AX212" s="13" t="s">
        <v>76</v>
      </c>
      <c r="AY212" s="241" t="s">
        <v>160</v>
      </c>
    </row>
    <row r="213" spans="2:51" s="12" customFormat="1" ht="13.5">
      <c r="B213" s="220"/>
      <c r="C213" s="221"/>
      <c r="D213" s="222" t="s">
        <v>187</v>
      </c>
      <c r="E213" s="223" t="s">
        <v>21</v>
      </c>
      <c r="F213" s="224" t="s">
        <v>330</v>
      </c>
      <c r="G213" s="221"/>
      <c r="H213" s="223" t="s">
        <v>21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187</v>
      </c>
      <c r="AU213" s="230" t="s">
        <v>85</v>
      </c>
      <c r="AV213" s="12" t="s">
        <v>83</v>
      </c>
      <c r="AW213" s="12" t="s">
        <v>39</v>
      </c>
      <c r="AX213" s="12" t="s">
        <v>76</v>
      </c>
      <c r="AY213" s="230" t="s">
        <v>160</v>
      </c>
    </row>
    <row r="214" spans="2:51" s="13" customFormat="1" ht="13.5">
      <c r="B214" s="231"/>
      <c r="C214" s="232"/>
      <c r="D214" s="222" t="s">
        <v>187</v>
      </c>
      <c r="E214" s="233" t="s">
        <v>21</v>
      </c>
      <c r="F214" s="234" t="s">
        <v>331</v>
      </c>
      <c r="G214" s="232"/>
      <c r="H214" s="235">
        <v>215.028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187</v>
      </c>
      <c r="AU214" s="241" t="s">
        <v>85</v>
      </c>
      <c r="AV214" s="13" t="s">
        <v>85</v>
      </c>
      <c r="AW214" s="13" t="s">
        <v>39</v>
      </c>
      <c r="AX214" s="13" t="s">
        <v>76</v>
      </c>
      <c r="AY214" s="241" t="s">
        <v>160</v>
      </c>
    </row>
    <row r="215" spans="2:51" s="12" customFormat="1" ht="13.5">
      <c r="B215" s="220"/>
      <c r="C215" s="221"/>
      <c r="D215" s="222" t="s">
        <v>187</v>
      </c>
      <c r="E215" s="223" t="s">
        <v>21</v>
      </c>
      <c r="F215" s="224" t="s">
        <v>332</v>
      </c>
      <c r="G215" s="221"/>
      <c r="H215" s="223" t="s">
        <v>21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187</v>
      </c>
      <c r="AU215" s="230" t="s">
        <v>85</v>
      </c>
      <c r="AV215" s="12" t="s">
        <v>83</v>
      </c>
      <c r="AW215" s="12" t="s">
        <v>39</v>
      </c>
      <c r="AX215" s="12" t="s">
        <v>76</v>
      </c>
      <c r="AY215" s="230" t="s">
        <v>160</v>
      </c>
    </row>
    <row r="216" spans="2:51" s="13" customFormat="1" ht="13.5">
      <c r="B216" s="231"/>
      <c r="C216" s="232"/>
      <c r="D216" s="222" t="s">
        <v>187</v>
      </c>
      <c r="E216" s="233" t="s">
        <v>21</v>
      </c>
      <c r="F216" s="234" t="s">
        <v>333</v>
      </c>
      <c r="G216" s="232"/>
      <c r="H216" s="235">
        <v>147.7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187</v>
      </c>
      <c r="AU216" s="241" t="s">
        <v>85</v>
      </c>
      <c r="AV216" s="13" t="s">
        <v>85</v>
      </c>
      <c r="AW216" s="13" t="s">
        <v>39</v>
      </c>
      <c r="AX216" s="13" t="s">
        <v>76</v>
      </c>
      <c r="AY216" s="241" t="s">
        <v>160</v>
      </c>
    </row>
    <row r="217" spans="2:51" s="12" customFormat="1" ht="13.5">
      <c r="B217" s="220"/>
      <c r="C217" s="221"/>
      <c r="D217" s="222" t="s">
        <v>187</v>
      </c>
      <c r="E217" s="223" t="s">
        <v>21</v>
      </c>
      <c r="F217" s="224" t="s">
        <v>334</v>
      </c>
      <c r="G217" s="221"/>
      <c r="H217" s="223" t="s">
        <v>21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187</v>
      </c>
      <c r="AU217" s="230" t="s">
        <v>85</v>
      </c>
      <c r="AV217" s="12" t="s">
        <v>83</v>
      </c>
      <c r="AW217" s="12" t="s">
        <v>39</v>
      </c>
      <c r="AX217" s="12" t="s">
        <v>76</v>
      </c>
      <c r="AY217" s="230" t="s">
        <v>160</v>
      </c>
    </row>
    <row r="218" spans="2:51" s="13" customFormat="1" ht="13.5">
      <c r="B218" s="231"/>
      <c r="C218" s="232"/>
      <c r="D218" s="222" t="s">
        <v>187</v>
      </c>
      <c r="E218" s="233" t="s">
        <v>21</v>
      </c>
      <c r="F218" s="234" t="s">
        <v>335</v>
      </c>
      <c r="G218" s="232"/>
      <c r="H218" s="235">
        <v>100.5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187</v>
      </c>
      <c r="AU218" s="241" t="s">
        <v>85</v>
      </c>
      <c r="AV218" s="13" t="s">
        <v>85</v>
      </c>
      <c r="AW218" s="13" t="s">
        <v>39</v>
      </c>
      <c r="AX218" s="13" t="s">
        <v>76</v>
      </c>
      <c r="AY218" s="241" t="s">
        <v>160</v>
      </c>
    </row>
    <row r="219" spans="2:51" s="12" customFormat="1" ht="13.5">
      <c r="B219" s="220"/>
      <c r="C219" s="221"/>
      <c r="D219" s="222" t="s">
        <v>187</v>
      </c>
      <c r="E219" s="223" t="s">
        <v>21</v>
      </c>
      <c r="F219" s="224" t="s">
        <v>336</v>
      </c>
      <c r="G219" s="221"/>
      <c r="H219" s="223" t="s">
        <v>21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187</v>
      </c>
      <c r="AU219" s="230" t="s">
        <v>85</v>
      </c>
      <c r="AV219" s="12" t="s">
        <v>83</v>
      </c>
      <c r="AW219" s="12" t="s">
        <v>39</v>
      </c>
      <c r="AX219" s="12" t="s">
        <v>76</v>
      </c>
      <c r="AY219" s="230" t="s">
        <v>160</v>
      </c>
    </row>
    <row r="220" spans="2:51" s="13" customFormat="1" ht="13.5">
      <c r="B220" s="231"/>
      <c r="C220" s="232"/>
      <c r="D220" s="222" t="s">
        <v>187</v>
      </c>
      <c r="E220" s="233" t="s">
        <v>21</v>
      </c>
      <c r="F220" s="234" t="s">
        <v>337</v>
      </c>
      <c r="G220" s="232"/>
      <c r="H220" s="235">
        <v>167.4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187</v>
      </c>
      <c r="AU220" s="241" t="s">
        <v>85</v>
      </c>
      <c r="AV220" s="13" t="s">
        <v>85</v>
      </c>
      <c r="AW220" s="13" t="s">
        <v>39</v>
      </c>
      <c r="AX220" s="13" t="s">
        <v>76</v>
      </c>
      <c r="AY220" s="241" t="s">
        <v>160</v>
      </c>
    </row>
    <row r="221" spans="2:51" s="14" customFormat="1" ht="13.5">
      <c r="B221" s="242"/>
      <c r="C221" s="243"/>
      <c r="D221" s="222" t="s">
        <v>187</v>
      </c>
      <c r="E221" s="244" t="s">
        <v>21</v>
      </c>
      <c r="F221" s="245" t="s">
        <v>195</v>
      </c>
      <c r="G221" s="243"/>
      <c r="H221" s="246">
        <v>1318.414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187</v>
      </c>
      <c r="AU221" s="252" t="s">
        <v>85</v>
      </c>
      <c r="AV221" s="14" t="s">
        <v>168</v>
      </c>
      <c r="AW221" s="14" t="s">
        <v>39</v>
      </c>
      <c r="AX221" s="14" t="s">
        <v>83</v>
      </c>
      <c r="AY221" s="252" t="s">
        <v>160</v>
      </c>
    </row>
    <row r="222" spans="2:65" s="1" customFormat="1" ht="38.25" customHeight="1">
      <c r="B222" s="42"/>
      <c r="C222" s="204" t="s">
        <v>338</v>
      </c>
      <c r="D222" s="204" t="s">
        <v>163</v>
      </c>
      <c r="E222" s="205" t="s">
        <v>339</v>
      </c>
      <c r="F222" s="206" t="s">
        <v>340</v>
      </c>
      <c r="G222" s="207" t="s">
        <v>270</v>
      </c>
      <c r="H222" s="208">
        <v>659.207</v>
      </c>
      <c r="I222" s="209"/>
      <c r="J222" s="210">
        <f>ROUND(I222*H222,2)</f>
        <v>0</v>
      </c>
      <c r="K222" s="206" t="s">
        <v>185</v>
      </c>
      <c r="L222" s="62"/>
      <c r="M222" s="211" t="s">
        <v>21</v>
      </c>
      <c r="N222" s="217" t="s">
        <v>47</v>
      </c>
      <c r="O222" s="43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AR222" s="25" t="s">
        <v>168</v>
      </c>
      <c r="AT222" s="25" t="s">
        <v>163</v>
      </c>
      <c r="AU222" s="25" t="s">
        <v>85</v>
      </c>
      <c r="AY222" s="25" t="s">
        <v>160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25" t="s">
        <v>83</v>
      </c>
      <c r="BK222" s="216">
        <f>ROUND(I222*H222,2)</f>
        <v>0</v>
      </c>
      <c r="BL222" s="25" t="s">
        <v>168</v>
      </c>
      <c r="BM222" s="25" t="s">
        <v>341</v>
      </c>
    </row>
    <row r="223" spans="2:51" s="12" customFormat="1" ht="13.5">
      <c r="B223" s="220"/>
      <c r="C223" s="221"/>
      <c r="D223" s="222" t="s">
        <v>187</v>
      </c>
      <c r="E223" s="223" t="s">
        <v>21</v>
      </c>
      <c r="F223" s="224" t="s">
        <v>342</v>
      </c>
      <c r="G223" s="221"/>
      <c r="H223" s="223" t="s">
        <v>21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187</v>
      </c>
      <c r="AU223" s="230" t="s">
        <v>85</v>
      </c>
      <c r="AV223" s="12" t="s">
        <v>83</v>
      </c>
      <c r="AW223" s="12" t="s">
        <v>39</v>
      </c>
      <c r="AX223" s="12" t="s">
        <v>76</v>
      </c>
      <c r="AY223" s="230" t="s">
        <v>160</v>
      </c>
    </row>
    <row r="224" spans="2:51" s="13" customFormat="1" ht="13.5">
      <c r="B224" s="231"/>
      <c r="C224" s="232"/>
      <c r="D224" s="222" t="s">
        <v>187</v>
      </c>
      <c r="E224" s="233" t="s">
        <v>21</v>
      </c>
      <c r="F224" s="234" t="s">
        <v>343</v>
      </c>
      <c r="G224" s="232"/>
      <c r="H224" s="235">
        <v>659.207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187</v>
      </c>
      <c r="AU224" s="241" t="s">
        <v>85</v>
      </c>
      <c r="AV224" s="13" t="s">
        <v>85</v>
      </c>
      <c r="AW224" s="13" t="s">
        <v>39</v>
      </c>
      <c r="AX224" s="13" t="s">
        <v>76</v>
      </c>
      <c r="AY224" s="241" t="s">
        <v>160</v>
      </c>
    </row>
    <row r="225" spans="2:51" s="14" customFormat="1" ht="13.5">
      <c r="B225" s="242"/>
      <c r="C225" s="243"/>
      <c r="D225" s="222" t="s">
        <v>187</v>
      </c>
      <c r="E225" s="244" t="s">
        <v>21</v>
      </c>
      <c r="F225" s="245" t="s">
        <v>195</v>
      </c>
      <c r="G225" s="243"/>
      <c r="H225" s="246">
        <v>659.207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187</v>
      </c>
      <c r="AU225" s="252" t="s">
        <v>85</v>
      </c>
      <c r="AV225" s="14" t="s">
        <v>168</v>
      </c>
      <c r="AW225" s="14" t="s">
        <v>39</v>
      </c>
      <c r="AX225" s="14" t="s">
        <v>83</v>
      </c>
      <c r="AY225" s="252" t="s">
        <v>160</v>
      </c>
    </row>
    <row r="226" spans="2:65" s="1" customFormat="1" ht="25.5" customHeight="1">
      <c r="B226" s="42"/>
      <c r="C226" s="204" t="s">
        <v>344</v>
      </c>
      <c r="D226" s="204" t="s">
        <v>163</v>
      </c>
      <c r="E226" s="205" t="s">
        <v>345</v>
      </c>
      <c r="F226" s="206" t="s">
        <v>346</v>
      </c>
      <c r="G226" s="207" t="s">
        <v>184</v>
      </c>
      <c r="H226" s="208">
        <v>617.619</v>
      </c>
      <c r="I226" s="209"/>
      <c r="J226" s="210">
        <f>ROUND(I226*H226,2)</f>
        <v>0</v>
      </c>
      <c r="K226" s="206" t="s">
        <v>185</v>
      </c>
      <c r="L226" s="62"/>
      <c r="M226" s="211" t="s">
        <v>21</v>
      </c>
      <c r="N226" s="217" t="s">
        <v>47</v>
      </c>
      <c r="O226" s="43"/>
      <c r="P226" s="218">
        <f>O226*H226</f>
        <v>0</v>
      </c>
      <c r="Q226" s="218">
        <v>0.00085</v>
      </c>
      <c r="R226" s="218">
        <f>Q226*H226</f>
        <v>0.52497615</v>
      </c>
      <c r="S226" s="218">
        <v>0</v>
      </c>
      <c r="T226" s="219">
        <f>S226*H226</f>
        <v>0</v>
      </c>
      <c r="AR226" s="25" t="s">
        <v>168</v>
      </c>
      <c r="AT226" s="25" t="s">
        <v>163</v>
      </c>
      <c r="AU226" s="25" t="s">
        <v>85</v>
      </c>
      <c r="AY226" s="25" t="s">
        <v>160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25" t="s">
        <v>83</v>
      </c>
      <c r="BK226" s="216">
        <f>ROUND(I226*H226,2)</f>
        <v>0</v>
      </c>
      <c r="BL226" s="25" t="s">
        <v>168</v>
      </c>
      <c r="BM226" s="25" t="s">
        <v>347</v>
      </c>
    </row>
    <row r="227" spans="2:51" s="12" customFormat="1" ht="13.5">
      <c r="B227" s="220"/>
      <c r="C227" s="221"/>
      <c r="D227" s="222" t="s">
        <v>187</v>
      </c>
      <c r="E227" s="223" t="s">
        <v>21</v>
      </c>
      <c r="F227" s="224" t="s">
        <v>348</v>
      </c>
      <c r="G227" s="221"/>
      <c r="H227" s="223" t="s">
        <v>21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187</v>
      </c>
      <c r="AU227" s="230" t="s">
        <v>85</v>
      </c>
      <c r="AV227" s="12" t="s">
        <v>83</v>
      </c>
      <c r="AW227" s="12" t="s">
        <v>39</v>
      </c>
      <c r="AX227" s="12" t="s">
        <v>76</v>
      </c>
      <c r="AY227" s="230" t="s">
        <v>160</v>
      </c>
    </row>
    <row r="228" spans="2:51" s="12" customFormat="1" ht="13.5">
      <c r="B228" s="220"/>
      <c r="C228" s="221"/>
      <c r="D228" s="222" t="s">
        <v>187</v>
      </c>
      <c r="E228" s="223" t="s">
        <v>21</v>
      </c>
      <c r="F228" s="224" t="s">
        <v>322</v>
      </c>
      <c r="G228" s="221"/>
      <c r="H228" s="223" t="s">
        <v>21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187</v>
      </c>
      <c r="AU228" s="230" t="s">
        <v>85</v>
      </c>
      <c r="AV228" s="12" t="s">
        <v>83</v>
      </c>
      <c r="AW228" s="12" t="s">
        <v>39</v>
      </c>
      <c r="AX228" s="12" t="s">
        <v>76</v>
      </c>
      <c r="AY228" s="230" t="s">
        <v>160</v>
      </c>
    </row>
    <row r="229" spans="2:51" s="13" customFormat="1" ht="13.5">
      <c r="B229" s="231"/>
      <c r="C229" s="232"/>
      <c r="D229" s="222" t="s">
        <v>187</v>
      </c>
      <c r="E229" s="233" t="s">
        <v>21</v>
      </c>
      <c r="F229" s="234" t="s">
        <v>349</v>
      </c>
      <c r="G229" s="232"/>
      <c r="H229" s="235">
        <v>181.986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187</v>
      </c>
      <c r="AU229" s="241" t="s">
        <v>85</v>
      </c>
      <c r="AV229" s="13" t="s">
        <v>85</v>
      </c>
      <c r="AW229" s="13" t="s">
        <v>39</v>
      </c>
      <c r="AX229" s="13" t="s">
        <v>76</v>
      </c>
      <c r="AY229" s="241" t="s">
        <v>160</v>
      </c>
    </row>
    <row r="230" spans="2:51" s="12" customFormat="1" ht="13.5">
      <c r="B230" s="220"/>
      <c r="C230" s="221"/>
      <c r="D230" s="222" t="s">
        <v>187</v>
      </c>
      <c r="E230" s="223" t="s">
        <v>21</v>
      </c>
      <c r="F230" s="224" t="s">
        <v>332</v>
      </c>
      <c r="G230" s="221"/>
      <c r="H230" s="223" t="s">
        <v>21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187</v>
      </c>
      <c r="AU230" s="230" t="s">
        <v>85</v>
      </c>
      <c r="AV230" s="12" t="s">
        <v>83</v>
      </c>
      <c r="AW230" s="12" t="s">
        <v>39</v>
      </c>
      <c r="AX230" s="12" t="s">
        <v>76</v>
      </c>
      <c r="AY230" s="230" t="s">
        <v>160</v>
      </c>
    </row>
    <row r="231" spans="2:51" s="13" customFormat="1" ht="13.5">
      <c r="B231" s="231"/>
      <c r="C231" s="232"/>
      <c r="D231" s="222" t="s">
        <v>187</v>
      </c>
      <c r="E231" s="233" t="s">
        <v>21</v>
      </c>
      <c r="F231" s="234" t="s">
        <v>350</v>
      </c>
      <c r="G231" s="232"/>
      <c r="H231" s="235">
        <v>153.533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187</v>
      </c>
      <c r="AU231" s="241" t="s">
        <v>85</v>
      </c>
      <c r="AV231" s="13" t="s">
        <v>85</v>
      </c>
      <c r="AW231" s="13" t="s">
        <v>39</v>
      </c>
      <c r="AX231" s="13" t="s">
        <v>76</v>
      </c>
      <c r="AY231" s="241" t="s">
        <v>160</v>
      </c>
    </row>
    <row r="232" spans="2:51" s="12" customFormat="1" ht="13.5">
      <c r="B232" s="220"/>
      <c r="C232" s="221"/>
      <c r="D232" s="222" t="s">
        <v>187</v>
      </c>
      <c r="E232" s="223" t="s">
        <v>21</v>
      </c>
      <c r="F232" s="224" t="s">
        <v>334</v>
      </c>
      <c r="G232" s="221"/>
      <c r="H232" s="223" t="s">
        <v>21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187</v>
      </c>
      <c r="AU232" s="230" t="s">
        <v>85</v>
      </c>
      <c r="AV232" s="12" t="s">
        <v>83</v>
      </c>
      <c r="AW232" s="12" t="s">
        <v>39</v>
      </c>
      <c r="AX232" s="12" t="s">
        <v>76</v>
      </c>
      <c r="AY232" s="230" t="s">
        <v>160</v>
      </c>
    </row>
    <row r="233" spans="2:51" s="13" customFormat="1" ht="13.5">
      <c r="B233" s="231"/>
      <c r="C233" s="232"/>
      <c r="D233" s="222" t="s">
        <v>187</v>
      </c>
      <c r="E233" s="233" t="s">
        <v>21</v>
      </c>
      <c r="F233" s="234" t="s">
        <v>351</v>
      </c>
      <c r="G233" s="232"/>
      <c r="H233" s="235">
        <v>105.7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187</v>
      </c>
      <c r="AU233" s="241" t="s">
        <v>85</v>
      </c>
      <c r="AV233" s="13" t="s">
        <v>85</v>
      </c>
      <c r="AW233" s="13" t="s">
        <v>39</v>
      </c>
      <c r="AX233" s="13" t="s">
        <v>76</v>
      </c>
      <c r="AY233" s="241" t="s">
        <v>160</v>
      </c>
    </row>
    <row r="234" spans="2:51" s="12" customFormat="1" ht="13.5">
      <c r="B234" s="220"/>
      <c r="C234" s="221"/>
      <c r="D234" s="222" t="s">
        <v>187</v>
      </c>
      <c r="E234" s="223" t="s">
        <v>21</v>
      </c>
      <c r="F234" s="224" t="s">
        <v>336</v>
      </c>
      <c r="G234" s="221"/>
      <c r="H234" s="223" t="s">
        <v>21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187</v>
      </c>
      <c r="AU234" s="230" t="s">
        <v>85</v>
      </c>
      <c r="AV234" s="12" t="s">
        <v>83</v>
      </c>
      <c r="AW234" s="12" t="s">
        <v>39</v>
      </c>
      <c r="AX234" s="12" t="s">
        <v>76</v>
      </c>
      <c r="AY234" s="230" t="s">
        <v>160</v>
      </c>
    </row>
    <row r="235" spans="2:51" s="13" customFormat="1" ht="13.5">
      <c r="B235" s="231"/>
      <c r="C235" s="232"/>
      <c r="D235" s="222" t="s">
        <v>187</v>
      </c>
      <c r="E235" s="233" t="s">
        <v>21</v>
      </c>
      <c r="F235" s="234" t="s">
        <v>352</v>
      </c>
      <c r="G235" s="232"/>
      <c r="H235" s="235">
        <v>176.4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187</v>
      </c>
      <c r="AU235" s="241" t="s">
        <v>85</v>
      </c>
      <c r="AV235" s="13" t="s">
        <v>85</v>
      </c>
      <c r="AW235" s="13" t="s">
        <v>39</v>
      </c>
      <c r="AX235" s="13" t="s">
        <v>76</v>
      </c>
      <c r="AY235" s="241" t="s">
        <v>160</v>
      </c>
    </row>
    <row r="236" spans="2:51" s="14" customFormat="1" ht="13.5">
      <c r="B236" s="242"/>
      <c r="C236" s="243"/>
      <c r="D236" s="222" t="s">
        <v>187</v>
      </c>
      <c r="E236" s="244" t="s">
        <v>21</v>
      </c>
      <c r="F236" s="245" t="s">
        <v>195</v>
      </c>
      <c r="G236" s="243"/>
      <c r="H236" s="246">
        <v>617.619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187</v>
      </c>
      <c r="AU236" s="252" t="s">
        <v>85</v>
      </c>
      <c r="AV236" s="14" t="s">
        <v>168</v>
      </c>
      <c r="AW236" s="14" t="s">
        <v>39</v>
      </c>
      <c r="AX236" s="14" t="s">
        <v>83</v>
      </c>
      <c r="AY236" s="252" t="s">
        <v>160</v>
      </c>
    </row>
    <row r="237" spans="2:65" s="1" customFormat="1" ht="25.5" customHeight="1">
      <c r="B237" s="42"/>
      <c r="C237" s="204" t="s">
        <v>9</v>
      </c>
      <c r="D237" s="204" t="s">
        <v>163</v>
      </c>
      <c r="E237" s="205" t="s">
        <v>353</v>
      </c>
      <c r="F237" s="206" t="s">
        <v>354</v>
      </c>
      <c r="G237" s="207" t="s">
        <v>184</v>
      </c>
      <c r="H237" s="208">
        <v>631.851</v>
      </c>
      <c r="I237" s="209"/>
      <c r="J237" s="210">
        <f>ROUND(I237*H237,2)</f>
        <v>0</v>
      </c>
      <c r="K237" s="206" t="s">
        <v>185</v>
      </c>
      <c r="L237" s="62"/>
      <c r="M237" s="211" t="s">
        <v>21</v>
      </c>
      <c r="N237" s="217" t="s">
        <v>47</v>
      </c>
      <c r="O237" s="43"/>
      <c r="P237" s="218">
        <f>O237*H237</f>
        <v>0</v>
      </c>
      <c r="Q237" s="218">
        <v>0.00119</v>
      </c>
      <c r="R237" s="218">
        <f>Q237*H237</f>
        <v>0.7519026900000001</v>
      </c>
      <c r="S237" s="218">
        <v>0</v>
      </c>
      <c r="T237" s="219">
        <f>S237*H237</f>
        <v>0</v>
      </c>
      <c r="AR237" s="25" t="s">
        <v>168</v>
      </c>
      <c r="AT237" s="25" t="s">
        <v>163</v>
      </c>
      <c r="AU237" s="25" t="s">
        <v>85</v>
      </c>
      <c r="AY237" s="25" t="s">
        <v>160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25" t="s">
        <v>83</v>
      </c>
      <c r="BK237" s="216">
        <f>ROUND(I237*H237,2)</f>
        <v>0</v>
      </c>
      <c r="BL237" s="25" t="s">
        <v>168</v>
      </c>
      <c r="BM237" s="25" t="s">
        <v>355</v>
      </c>
    </row>
    <row r="238" spans="2:51" s="12" customFormat="1" ht="13.5">
      <c r="B238" s="220"/>
      <c r="C238" s="221"/>
      <c r="D238" s="222" t="s">
        <v>187</v>
      </c>
      <c r="E238" s="223" t="s">
        <v>21</v>
      </c>
      <c r="F238" s="224" t="s">
        <v>348</v>
      </c>
      <c r="G238" s="221"/>
      <c r="H238" s="223" t="s">
        <v>21</v>
      </c>
      <c r="I238" s="225"/>
      <c r="J238" s="221"/>
      <c r="K238" s="221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187</v>
      </c>
      <c r="AU238" s="230" t="s">
        <v>85</v>
      </c>
      <c r="AV238" s="12" t="s">
        <v>83</v>
      </c>
      <c r="AW238" s="12" t="s">
        <v>39</v>
      </c>
      <c r="AX238" s="12" t="s">
        <v>76</v>
      </c>
      <c r="AY238" s="230" t="s">
        <v>160</v>
      </c>
    </row>
    <row r="239" spans="2:51" s="12" customFormat="1" ht="13.5">
      <c r="B239" s="220"/>
      <c r="C239" s="221"/>
      <c r="D239" s="222" t="s">
        <v>187</v>
      </c>
      <c r="E239" s="223" t="s">
        <v>21</v>
      </c>
      <c r="F239" s="224" t="s">
        <v>324</v>
      </c>
      <c r="G239" s="221"/>
      <c r="H239" s="223" t="s">
        <v>21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187</v>
      </c>
      <c r="AU239" s="230" t="s">
        <v>85</v>
      </c>
      <c r="AV239" s="12" t="s">
        <v>83</v>
      </c>
      <c r="AW239" s="12" t="s">
        <v>39</v>
      </c>
      <c r="AX239" s="12" t="s">
        <v>76</v>
      </c>
      <c r="AY239" s="230" t="s">
        <v>160</v>
      </c>
    </row>
    <row r="240" spans="2:51" s="13" customFormat="1" ht="13.5">
      <c r="B240" s="231"/>
      <c r="C240" s="232"/>
      <c r="D240" s="222" t="s">
        <v>187</v>
      </c>
      <c r="E240" s="233" t="s">
        <v>21</v>
      </c>
      <c r="F240" s="234" t="s">
        <v>356</v>
      </c>
      <c r="G240" s="232"/>
      <c r="H240" s="235">
        <v>73.346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187</v>
      </c>
      <c r="AU240" s="241" t="s">
        <v>85</v>
      </c>
      <c r="AV240" s="13" t="s">
        <v>85</v>
      </c>
      <c r="AW240" s="13" t="s">
        <v>39</v>
      </c>
      <c r="AX240" s="13" t="s">
        <v>76</v>
      </c>
      <c r="AY240" s="241" t="s">
        <v>160</v>
      </c>
    </row>
    <row r="241" spans="2:51" s="12" customFormat="1" ht="13.5">
      <c r="B241" s="220"/>
      <c r="C241" s="221"/>
      <c r="D241" s="222" t="s">
        <v>187</v>
      </c>
      <c r="E241" s="223" t="s">
        <v>21</v>
      </c>
      <c r="F241" s="224" t="s">
        <v>326</v>
      </c>
      <c r="G241" s="221"/>
      <c r="H241" s="223" t="s">
        <v>21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187</v>
      </c>
      <c r="AU241" s="230" t="s">
        <v>85</v>
      </c>
      <c r="AV241" s="12" t="s">
        <v>83</v>
      </c>
      <c r="AW241" s="12" t="s">
        <v>39</v>
      </c>
      <c r="AX241" s="12" t="s">
        <v>76</v>
      </c>
      <c r="AY241" s="230" t="s">
        <v>160</v>
      </c>
    </row>
    <row r="242" spans="2:51" s="13" customFormat="1" ht="13.5">
      <c r="B242" s="231"/>
      <c r="C242" s="232"/>
      <c r="D242" s="222" t="s">
        <v>187</v>
      </c>
      <c r="E242" s="233" t="s">
        <v>21</v>
      </c>
      <c r="F242" s="234" t="s">
        <v>357</v>
      </c>
      <c r="G242" s="232"/>
      <c r="H242" s="235">
        <v>159.39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187</v>
      </c>
      <c r="AU242" s="241" t="s">
        <v>85</v>
      </c>
      <c r="AV242" s="13" t="s">
        <v>85</v>
      </c>
      <c r="AW242" s="13" t="s">
        <v>39</v>
      </c>
      <c r="AX242" s="13" t="s">
        <v>76</v>
      </c>
      <c r="AY242" s="241" t="s">
        <v>160</v>
      </c>
    </row>
    <row r="243" spans="2:51" s="12" customFormat="1" ht="13.5">
      <c r="B243" s="220"/>
      <c r="C243" s="221"/>
      <c r="D243" s="222" t="s">
        <v>187</v>
      </c>
      <c r="E243" s="223" t="s">
        <v>21</v>
      </c>
      <c r="F243" s="224" t="s">
        <v>328</v>
      </c>
      <c r="G243" s="221"/>
      <c r="H243" s="223" t="s">
        <v>21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187</v>
      </c>
      <c r="AU243" s="230" t="s">
        <v>85</v>
      </c>
      <c r="AV243" s="12" t="s">
        <v>83</v>
      </c>
      <c r="AW243" s="12" t="s">
        <v>39</v>
      </c>
      <c r="AX243" s="12" t="s">
        <v>76</v>
      </c>
      <c r="AY243" s="230" t="s">
        <v>160</v>
      </c>
    </row>
    <row r="244" spans="2:51" s="13" customFormat="1" ht="13.5">
      <c r="B244" s="231"/>
      <c r="C244" s="232"/>
      <c r="D244" s="222" t="s">
        <v>187</v>
      </c>
      <c r="E244" s="233" t="s">
        <v>21</v>
      </c>
      <c r="F244" s="234" t="s">
        <v>358</v>
      </c>
      <c r="G244" s="232"/>
      <c r="H244" s="235">
        <v>178.262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187</v>
      </c>
      <c r="AU244" s="241" t="s">
        <v>85</v>
      </c>
      <c r="AV244" s="13" t="s">
        <v>85</v>
      </c>
      <c r="AW244" s="13" t="s">
        <v>39</v>
      </c>
      <c r="AX244" s="13" t="s">
        <v>76</v>
      </c>
      <c r="AY244" s="241" t="s">
        <v>160</v>
      </c>
    </row>
    <row r="245" spans="2:51" s="12" customFormat="1" ht="13.5">
      <c r="B245" s="220"/>
      <c r="C245" s="221"/>
      <c r="D245" s="222" t="s">
        <v>187</v>
      </c>
      <c r="E245" s="223" t="s">
        <v>21</v>
      </c>
      <c r="F245" s="224" t="s">
        <v>330</v>
      </c>
      <c r="G245" s="221"/>
      <c r="H245" s="223" t="s">
        <v>21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187</v>
      </c>
      <c r="AU245" s="230" t="s">
        <v>85</v>
      </c>
      <c r="AV245" s="12" t="s">
        <v>83</v>
      </c>
      <c r="AW245" s="12" t="s">
        <v>39</v>
      </c>
      <c r="AX245" s="12" t="s">
        <v>76</v>
      </c>
      <c r="AY245" s="230" t="s">
        <v>160</v>
      </c>
    </row>
    <row r="246" spans="2:51" s="13" customFormat="1" ht="13.5">
      <c r="B246" s="231"/>
      <c r="C246" s="232"/>
      <c r="D246" s="222" t="s">
        <v>187</v>
      </c>
      <c r="E246" s="233" t="s">
        <v>21</v>
      </c>
      <c r="F246" s="234" t="s">
        <v>359</v>
      </c>
      <c r="G246" s="232"/>
      <c r="H246" s="235">
        <v>220.853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187</v>
      </c>
      <c r="AU246" s="241" t="s">
        <v>85</v>
      </c>
      <c r="AV246" s="13" t="s">
        <v>85</v>
      </c>
      <c r="AW246" s="13" t="s">
        <v>39</v>
      </c>
      <c r="AX246" s="13" t="s">
        <v>76</v>
      </c>
      <c r="AY246" s="241" t="s">
        <v>160</v>
      </c>
    </row>
    <row r="247" spans="2:51" s="14" customFormat="1" ht="13.5">
      <c r="B247" s="242"/>
      <c r="C247" s="243"/>
      <c r="D247" s="222" t="s">
        <v>187</v>
      </c>
      <c r="E247" s="244" t="s">
        <v>21</v>
      </c>
      <c r="F247" s="245" t="s">
        <v>195</v>
      </c>
      <c r="G247" s="243"/>
      <c r="H247" s="246">
        <v>631.851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187</v>
      </c>
      <c r="AU247" s="252" t="s">
        <v>85</v>
      </c>
      <c r="AV247" s="14" t="s">
        <v>168</v>
      </c>
      <c r="AW247" s="14" t="s">
        <v>39</v>
      </c>
      <c r="AX247" s="14" t="s">
        <v>83</v>
      </c>
      <c r="AY247" s="252" t="s">
        <v>160</v>
      </c>
    </row>
    <row r="248" spans="2:65" s="1" customFormat="1" ht="38.25" customHeight="1">
      <c r="B248" s="42"/>
      <c r="C248" s="204" t="s">
        <v>360</v>
      </c>
      <c r="D248" s="204" t="s">
        <v>163</v>
      </c>
      <c r="E248" s="205" t="s">
        <v>361</v>
      </c>
      <c r="F248" s="206" t="s">
        <v>362</v>
      </c>
      <c r="G248" s="207" t="s">
        <v>184</v>
      </c>
      <c r="H248" s="208">
        <v>617.619</v>
      </c>
      <c r="I248" s="209"/>
      <c r="J248" s="210">
        <f>ROUND(I248*H248,2)</f>
        <v>0</v>
      </c>
      <c r="K248" s="206" t="s">
        <v>185</v>
      </c>
      <c r="L248" s="62"/>
      <c r="M248" s="211" t="s">
        <v>21</v>
      </c>
      <c r="N248" s="217" t="s">
        <v>47</v>
      </c>
      <c r="O248" s="43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AR248" s="25" t="s">
        <v>168</v>
      </c>
      <c r="AT248" s="25" t="s">
        <v>163</v>
      </c>
      <c r="AU248" s="25" t="s">
        <v>85</v>
      </c>
      <c r="AY248" s="25" t="s">
        <v>160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25" t="s">
        <v>83</v>
      </c>
      <c r="BK248" s="216">
        <f>ROUND(I248*H248,2)</f>
        <v>0</v>
      </c>
      <c r="BL248" s="25" t="s">
        <v>168</v>
      </c>
      <c r="BM248" s="25" t="s">
        <v>363</v>
      </c>
    </row>
    <row r="249" spans="2:51" s="13" customFormat="1" ht="13.5">
      <c r="B249" s="231"/>
      <c r="C249" s="232"/>
      <c r="D249" s="222" t="s">
        <v>187</v>
      </c>
      <c r="E249" s="233" t="s">
        <v>21</v>
      </c>
      <c r="F249" s="234" t="s">
        <v>364</v>
      </c>
      <c r="G249" s="232"/>
      <c r="H249" s="235">
        <v>617.619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187</v>
      </c>
      <c r="AU249" s="241" t="s">
        <v>85</v>
      </c>
      <c r="AV249" s="13" t="s">
        <v>85</v>
      </c>
      <c r="AW249" s="13" t="s">
        <v>39</v>
      </c>
      <c r="AX249" s="13" t="s">
        <v>76</v>
      </c>
      <c r="AY249" s="241" t="s">
        <v>160</v>
      </c>
    </row>
    <row r="250" spans="2:51" s="14" customFormat="1" ht="13.5">
      <c r="B250" s="242"/>
      <c r="C250" s="243"/>
      <c r="D250" s="222" t="s">
        <v>187</v>
      </c>
      <c r="E250" s="244" t="s">
        <v>21</v>
      </c>
      <c r="F250" s="245" t="s">
        <v>195</v>
      </c>
      <c r="G250" s="243"/>
      <c r="H250" s="246">
        <v>617.619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187</v>
      </c>
      <c r="AU250" s="252" t="s">
        <v>85</v>
      </c>
      <c r="AV250" s="14" t="s">
        <v>168</v>
      </c>
      <c r="AW250" s="14" t="s">
        <v>39</v>
      </c>
      <c r="AX250" s="14" t="s">
        <v>83</v>
      </c>
      <c r="AY250" s="252" t="s">
        <v>160</v>
      </c>
    </row>
    <row r="251" spans="2:65" s="1" customFormat="1" ht="38.25" customHeight="1">
      <c r="B251" s="42"/>
      <c r="C251" s="204" t="s">
        <v>365</v>
      </c>
      <c r="D251" s="204" t="s">
        <v>163</v>
      </c>
      <c r="E251" s="205" t="s">
        <v>366</v>
      </c>
      <c r="F251" s="206" t="s">
        <v>367</v>
      </c>
      <c r="G251" s="207" t="s">
        <v>184</v>
      </c>
      <c r="H251" s="208">
        <v>631.851</v>
      </c>
      <c r="I251" s="209"/>
      <c r="J251" s="210">
        <f>ROUND(I251*H251,2)</f>
        <v>0</v>
      </c>
      <c r="K251" s="206" t="s">
        <v>185</v>
      </c>
      <c r="L251" s="62"/>
      <c r="M251" s="211" t="s">
        <v>21</v>
      </c>
      <c r="N251" s="217" t="s">
        <v>47</v>
      </c>
      <c r="O251" s="43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AR251" s="25" t="s">
        <v>168</v>
      </c>
      <c r="AT251" s="25" t="s">
        <v>163</v>
      </c>
      <c r="AU251" s="25" t="s">
        <v>85</v>
      </c>
      <c r="AY251" s="25" t="s">
        <v>160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25" t="s">
        <v>83</v>
      </c>
      <c r="BK251" s="216">
        <f>ROUND(I251*H251,2)</f>
        <v>0</v>
      </c>
      <c r="BL251" s="25" t="s">
        <v>168</v>
      </c>
      <c r="BM251" s="25" t="s">
        <v>368</v>
      </c>
    </row>
    <row r="252" spans="2:51" s="13" customFormat="1" ht="13.5">
      <c r="B252" s="231"/>
      <c r="C252" s="232"/>
      <c r="D252" s="222" t="s">
        <v>187</v>
      </c>
      <c r="E252" s="233" t="s">
        <v>21</v>
      </c>
      <c r="F252" s="234" t="s">
        <v>369</v>
      </c>
      <c r="G252" s="232"/>
      <c r="H252" s="235">
        <v>631.851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187</v>
      </c>
      <c r="AU252" s="241" t="s">
        <v>85</v>
      </c>
      <c r="AV252" s="13" t="s">
        <v>85</v>
      </c>
      <c r="AW252" s="13" t="s">
        <v>39</v>
      </c>
      <c r="AX252" s="13" t="s">
        <v>76</v>
      </c>
      <c r="AY252" s="241" t="s">
        <v>160</v>
      </c>
    </row>
    <row r="253" spans="2:51" s="14" customFormat="1" ht="13.5">
      <c r="B253" s="242"/>
      <c r="C253" s="243"/>
      <c r="D253" s="222" t="s">
        <v>187</v>
      </c>
      <c r="E253" s="244" t="s">
        <v>21</v>
      </c>
      <c r="F253" s="245" t="s">
        <v>195</v>
      </c>
      <c r="G253" s="243"/>
      <c r="H253" s="246">
        <v>631.851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187</v>
      </c>
      <c r="AU253" s="252" t="s">
        <v>85</v>
      </c>
      <c r="AV253" s="14" t="s">
        <v>168</v>
      </c>
      <c r="AW253" s="14" t="s">
        <v>39</v>
      </c>
      <c r="AX253" s="14" t="s">
        <v>83</v>
      </c>
      <c r="AY253" s="252" t="s">
        <v>160</v>
      </c>
    </row>
    <row r="254" spans="2:65" s="1" customFormat="1" ht="25.5" customHeight="1">
      <c r="B254" s="42"/>
      <c r="C254" s="204" t="s">
        <v>370</v>
      </c>
      <c r="D254" s="204" t="s">
        <v>163</v>
      </c>
      <c r="E254" s="205" t="s">
        <v>371</v>
      </c>
      <c r="F254" s="206" t="s">
        <v>372</v>
      </c>
      <c r="G254" s="207" t="s">
        <v>184</v>
      </c>
      <c r="H254" s="208">
        <v>332.044</v>
      </c>
      <c r="I254" s="209"/>
      <c r="J254" s="210">
        <f>ROUND(I254*H254,2)</f>
        <v>0</v>
      </c>
      <c r="K254" s="206" t="s">
        <v>185</v>
      </c>
      <c r="L254" s="62"/>
      <c r="M254" s="211" t="s">
        <v>21</v>
      </c>
      <c r="N254" s="217" t="s">
        <v>47</v>
      </c>
      <c r="O254" s="43"/>
      <c r="P254" s="218">
        <f>O254*H254</f>
        <v>0</v>
      </c>
      <c r="Q254" s="218">
        <v>0.00622</v>
      </c>
      <c r="R254" s="218">
        <f>Q254*H254</f>
        <v>2.06531368</v>
      </c>
      <c r="S254" s="218">
        <v>0</v>
      </c>
      <c r="T254" s="219">
        <f>S254*H254</f>
        <v>0</v>
      </c>
      <c r="AR254" s="25" t="s">
        <v>168</v>
      </c>
      <c r="AT254" s="25" t="s">
        <v>163</v>
      </c>
      <c r="AU254" s="25" t="s">
        <v>85</v>
      </c>
      <c r="AY254" s="25" t="s">
        <v>160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25" t="s">
        <v>83</v>
      </c>
      <c r="BK254" s="216">
        <f>ROUND(I254*H254,2)</f>
        <v>0</v>
      </c>
      <c r="BL254" s="25" t="s">
        <v>168</v>
      </c>
      <c r="BM254" s="25" t="s">
        <v>373</v>
      </c>
    </row>
    <row r="255" spans="2:51" s="12" customFormat="1" ht="13.5">
      <c r="B255" s="220"/>
      <c r="C255" s="221"/>
      <c r="D255" s="222" t="s">
        <v>187</v>
      </c>
      <c r="E255" s="223" t="s">
        <v>21</v>
      </c>
      <c r="F255" s="224" t="s">
        <v>374</v>
      </c>
      <c r="G255" s="221"/>
      <c r="H255" s="223" t="s">
        <v>21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187</v>
      </c>
      <c r="AU255" s="230" t="s">
        <v>85</v>
      </c>
      <c r="AV255" s="12" t="s">
        <v>83</v>
      </c>
      <c r="AW255" s="12" t="s">
        <v>39</v>
      </c>
      <c r="AX255" s="12" t="s">
        <v>76</v>
      </c>
      <c r="AY255" s="230" t="s">
        <v>160</v>
      </c>
    </row>
    <row r="256" spans="2:51" s="12" customFormat="1" ht="13.5">
      <c r="B256" s="220"/>
      <c r="C256" s="221"/>
      <c r="D256" s="222" t="s">
        <v>187</v>
      </c>
      <c r="E256" s="223" t="s">
        <v>21</v>
      </c>
      <c r="F256" s="224" t="s">
        <v>322</v>
      </c>
      <c r="G256" s="221"/>
      <c r="H256" s="223" t="s">
        <v>21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187</v>
      </c>
      <c r="AU256" s="230" t="s">
        <v>85</v>
      </c>
      <c r="AV256" s="12" t="s">
        <v>83</v>
      </c>
      <c r="AW256" s="12" t="s">
        <v>39</v>
      </c>
      <c r="AX256" s="12" t="s">
        <v>76</v>
      </c>
      <c r="AY256" s="230" t="s">
        <v>160</v>
      </c>
    </row>
    <row r="257" spans="2:51" s="13" customFormat="1" ht="13.5">
      <c r="B257" s="231"/>
      <c r="C257" s="232"/>
      <c r="D257" s="222" t="s">
        <v>187</v>
      </c>
      <c r="E257" s="233" t="s">
        <v>21</v>
      </c>
      <c r="F257" s="234" t="s">
        <v>375</v>
      </c>
      <c r="G257" s="232"/>
      <c r="H257" s="235">
        <v>77.994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187</v>
      </c>
      <c r="AU257" s="241" t="s">
        <v>85</v>
      </c>
      <c r="AV257" s="13" t="s">
        <v>85</v>
      </c>
      <c r="AW257" s="13" t="s">
        <v>39</v>
      </c>
      <c r="AX257" s="13" t="s">
        <v>76</v>
      </c>
      <c r="AY257" s="241" t="s">
        <v>160</v>
      </c>
    </row>
    <row r="258" spans="2:51" s="12" customFormat="1" ht="13.5">
      <c r="B258" s="220"/>
      <c r="C258" s="221"/>
      <c r="D258" s="222" t="s">
        <v>187</v>
      </c>
      <c r="E258" s="223" t="s">
        <v>21</v>
      </c>
      <c r="F258" s="224" t="s">
        <v>332</v>
      </c>
      <c r="G258" s="221"/>
      <c r="H258" s="223" t="s">
        <v>21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187</v>
      </c>
      <c r="AU258" s="230" t="s">
        <v>85</v>
      </c>
      <c r="AV258" s="12" t="s">
        <v>83</v>
      </c>
      <c r="AW258" s="12" t="s">
        <v>39</v>
      </c>
      <c r="AX258" s="12" t="s">
        <v>76</v>
      </c>
      <c r="AY258" s="230" t="s">
        <v>160</v>
      </c>
    </row>
    <row r="259" spans="2:51" s="13" customFormat="1" ht="13.5">
      <c r="B259" s="231"/>
      <c r="C259" s="232"/>
      <c r="D259" s="222" t="s">
        <v>187</v>
      </c>
      <c r="E259" s="233" t="s">
        <v>21</v>
      </c>
      <c r="F259" s="234" t="s">
        <v>376</v>
      </c>
      <c r="G259" s="232"/>
      <c r="H259" s="235">
        <v>65.8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187</v>
      </c>
      <c r="AU259" s="241" t="s">
        <v>85</v>
      </c>
      <c r="AV259" s="13" t="s">
        <v>85</v>
      </c>
      <c r="AW259" s="13" t="s">
        <v>39</v>
      </c>
      <c r="AX259" s="13" t="s">
        <v>76</v>
      </c>
      <c r="AY259" s="241" t="s">
        <v>160</v>
      </c>
    </row>
    <row r="260" spans="2:51" s="12" customFormat="1" ht="13.5">
      <c r="B260" s="220"/>
      <c r="C260" s="221"/>
      <c r="D260" s="222" t="s">
        <v>187</v>
      </c>
      <c r="E260" s="223" t="s">
        <v>21</v>
      </c>
      <c r="F260" s="224" t="s">
        <v>334</v>
      </c>
      <c r="G260" s="221"/>
      <c r="H260" s="223" t="s">
        <v>21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187</v>
      </c>
      <c r="AU260" s="230" t="s">
        <v>85</v>
      </c>
      <c r="AV260" s="12" t="s">
        <v>83</v>
      </c>
      <c r="AW260" s="12" t="s">
        <v>39</v>
      </c>
      <c r="AX260" s="12" t="s">
        <v>76</v>
      </c>
      <c r="AY260" s="230" t="s">
        <v>160</v>
      </c>
    </row>
    <row r="261" spans="2:51" s="13" customFormat="1" ht="13.5">
      <c r="B261" s="231"/>
      <c r="C261" s="232"/>
      <c r="D261" s="222" t="s">
        <v>187</v>
      </c>
      <c r="E261" s="233" t="s">
        <v>21</v>
      </c>
      <c r="F261" s="234" t="s">
        <v>377</v>
      </c>
      <c r="G261" s="232"/>
      <c r="H261" s="235">
        <v>45.3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187</v>
      </c>
      <c r="AU261" s="241" t="s">
        <v>85</v>
      </c>
      <c r="AV261" s="13" t="s">
        <v>85</v>
      </c>
      <c r="AW261" s="13" t="s">
        <v>39</v>
      </c>
      <c r="AX261" s="13" t="s">
        <v>76</v>
      </c>
      <c r="AY261" s="241" t="s">
        <v>160</v>
      </c>
    </row>
    <row r="262" spans="2:51" s="12" customFormat="1" ht="13.5">
      <c r="B262" s="220"/>
      <c r="C262" s="221"/>
      <c r="D262" s="222" t="s">
        <v>187</v>
      </c>
      <c r="E262" s="223" t="s">
        <v>21</v>
      </c>
      <c r="F262" s="224" t="s">
        <v>336</v>
      </c>
      <c r="G262" s="221"/>
      <c r="H262" s="223" t="s">
        <v>21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187</v>
      </c>
      <c r="AU262" s="230" t="s">
        <v>85</v>
      </c>
      <c r="AV262" s="12" t="s">
        <v>83</v>
      </c>
      <c r="AW262" s="12" t="s">
        <v>39</v>
      </c>
      <c r="AX262" s="12" t="s">
        <v>76</v>
      </c>
      <c r="AY262" s="230" t="s">
        <v>160</v>
      </c>
    </row>
    <row r="263" spans="2:51" s="13" customFormat="1" ht="13.5">
      <c r="B263" s="231"/>
      <c r="C263" s="232"/>
      <c r="D263" s="222" t="s">
        <v>187</v>
      </c>
      <c r="E263" s="233" t="s">
        <v>21</v>
      </c>
      <c r="F263" s="234" t="s">
        <v>378</v>
      </c>
      <c r="G263" s="232"/>
      <c r="H263" s="235">
        <v>75.6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187</v>
      </c>
      <c r="AU263" s="241" t="s">
        <v>85</v>
      </c>
      <c r="AV263" s="13" t="s">
        <v>85</v>
      </c>
      <c r="AW263" s="13" t="s">
        <v>39</v>
      </c>
      <c r="AX263" s="13" t="s">
        <v>76</v>
      </c>
      <c r="AY263" s="241" t="s">
        <v>160</v>
      </c>
    </row>
    <row r="264" spans="2:51" s="15" customFormat="1" ht="13.5">
      <c r="B264" s="255"/>
      <c r="C264" s="256"/>
      <c r="D264" s="222" t="s">
        <v>187</v>
      </c>
      <c r="E264" s="257" t="s">
        <v>21</v>
      </c>
      <c r="F264" s="258" t="s">
        <v>287</v>
      </c>
      <c r="G264" s="256"/>
      <c r="H264" s="259">
        <v>264.694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AT264" s="265" t="s">
        <v>187</v>
      </c>
      <c r="AU264" s="265" t="s">
        <v>85</v>
      </c>
      <c r="AV264" s="15" t="s">
        <v>203</v>
      </c>
      <c r="AW264" s="15" t="s">
        <v>39</v>
      </c>
      <c r="AX264" s="15" t="s">
        <v>76</v>
      </c>
      <c r="AY264" s="265" t="s">
        <v>160</v>
      </c>
    </row>
    <row r="265" spans="2:51" s="12" customFormat="1" ht="13.5">
      <c r="B265" s="220"/>
      <c r="C265" s="221"/>
      <c r="D265" s="222" t="s">
        <v>187</v>
      </c>
      <c r="E265" s="223" t="s">
        <v>21</v>
      </c>
      <c r="F265" s="224" t="s">
        <v>379</v>
      </c>
      <c r="G265" s="221"/>
      <c r="H265" s="223" t="s">
        <v>21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187</v>
      </c>
      <c r="AU265" s="230" t="s">
        <v>85</v>
      </c>
      <c r="AV265" s="12" t="s">
        <v>83</v>
      </c>
      <c r="AW265" s="12" t="s">
        <v>39</v>
      </c>
      <c r="AX265" s="12" t="s">
        <v>76</v>
      </c>
      <c r="AY265" s="230" t="s">
        <v>160</v>
      </c>
    </row>
    <row r="266" spans="2:51" s="13" customFormat="1" ht="13.5">
      <c r="B266" s="231"/>
      <c r="C266" s="232"/>
      <c r="D266" s="222" t="s">
        <v>187</v>
      </c>
      <c r="E266" s="233" t="s">
        <v>21</v>
      </c>
      <c r="F266" s="234" t="s">
        <v>380</v>
      </c>
      <c r="G266" s="232"/>
      <c r="H266" s="235">
        <v>19.4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187</v>
      </c>
      <c r="AU266" s="241" t="s">
        <v>85</v>
      </c>
      <c r="AV266" s="13" t="s">
        <v>85</v>
      </c>
      <c r="AW266" s="13" t="s">
        <v>39</v>
      </c>
      <c r="AX266" s="13" t="s">
        <v>76</v>
      </c>
      <c r="AY266" s="241" t="s">
        <v>160</v>
      </c>
    </row>
    <row r="267" spans="2:51" s="13" customFormat="1" ht="13.5">
      <c r="B267" s="231"/>
      <c r="C267" s="232"/>
      <c r="D267" s="222" t="s">
        <v>187</v>
      </c>
      <c r="E267" s="233" t="s">
        <v>21</v>
      </c>
      <c r="F267" s="234" t="s">
        <v>381</v>
      </c>
      <c r="G267" s="232"/>
      <c r="H267" s="235">
        <v>15.55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187</v>
      </c>
      <c r="AU267" s="241" t="s">
        <v>85</v>
      </c>
      <c r="AV267" s="13" t="s">
        <v>85</v>
      </c>
      <c r="AW267" s="13" t="s">
        <v>39</v>
      </c>
      <c r="AX267" s="13" t="s">
        <v>76</v>
      </c>
      <c r="AY267" s="241" t="s">
        <v>160</v>
      </c>
    </row>
    <row r="268" spans="2:51" s="13" customFormat="1" ht="13.5">
      <c r="B268" s="231"/>
      <c r="C268" s="232"/>
      <c r="D268" s="222" t="s">
        <v>187</v>
      </c>
      <c r="E268" s="233" t="s">
        <v>21</v>
      </c>
      <c r="F268" s="234" t="s">
        <v>382</v>
      </c>
      <c r="G268" s="232"/>
      <c r="H268" s="235">
        <v>17.75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187</v>
      </c>
      <c r="AU268" s="241" t="s">
        <v>85</v>
      </c>
      <c r="AV268" s="13" t="s">
        <v>85</v>
      </c>
      <c r="AW268" s="13" t="s">
        <v>39</v>
      </c>
      <c r="AX268" s="13" t="s">
        <v>76</v>
      </c>
      <c r="AY268" s="241" t="s">
        <v>160</v>
      </c>
    </row>
    <row r="269" spans="2:51" s="13" customFormat="1" ht="13.5">
      <c r="B269" s="231"/>
      <c r="C269" s="232"/>
      <c r="D269" s="222" t="s">
        <v>187</v>
      </c>
      <c r="E269" s="233" t="s">
        <v>21</v>
      </c>
      <c r="F269" s="234" t="s">
        <v>383</v>
      </c>
      <c r="G269" s="232"/>
      <c r="H269" s="235">
        <v>14.65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187</v>
      </c>
      <c r="AU269" s="241" t="s">
        <v>85</v>
      </c>
      <c r="AV269" s="13" t="s">
        <v>85</v>
      </c>
      <c r="AW269" s="13" t="s">
        <v>39</v>
      </c>
      <c r="AX269" s="13" t="s">
        <v>76</v>
      </c>
      <c r="AY269" s="241" t="s">
        <v>160</v>
      </c>
    </row>
    <row r="270" spans="2:51" s="15" customFormat="1" ht="13.5">
      <c r="B270" s="255"/>
      <c r="C270" s="256"/>
      <c r="D270" s="222" t="s">
        <v>187</v>
      </c>
      <c r="E270" s="257" t="s">
        <v>21</v>
      </c>
      <c r="F270" s="258" t="s">
        <v>287</v>
      </c>
      <c r="G270" s="256"/>
      <c r="H270" s="259">
        <v>67.35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AT270" s="265" t="s">
        <v>187</v>
      </c>
      <c r="AU270" s="265" t="s">
        <v>85</v>
      </c>
      <c r="AV270" s="15" t="s">
        <v>203</v>
      </c>
      <c r="AW270" s="15" t="s">
        <v>39</v>
      </c>
      <c r="AX270" s="15" t="s">
        <v>76</v>
      </c>
      <c r="AY270" s="265" t="s">
        <v>160</v>
      </c>
    </row>
    <row r="271" spans="2:51" s="14" customFormat="1" ht="13.5">
      <c r="B271" s="242"/>
      <c r="C271" s="243"/>
      <c r="D271" s="222" t="s">
        <v>187</v>
      </c>
      <c r="E271" s="244" t="s">
        <v>21</v>
      </c>
      <c r="F271" s="245" t="s">
        <v>195</v>
      </c>
      <c r="G271" s="243"/>
      <c r="H271" s="246">
        <v>332.044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187</v>
      </c>
      <c r="AU271" s="252" t="s">
        <v>85</v>
      </c>
      <c r="AV271" s="14" t="s">
        <v>168</v>
      </c>
      <c r="AW271" s="14" t="s">
        <v>39</v>
      </c>
      <c r="AX271" s="14" t="s">
        <v>83</v>
      </c>
      <c r="AY271" s="252" t="s">
        <v>160</v>
      </c>
    </row>
    <row r="272" spans="2:65" s="1" customFormat="1" ht="25.5" customHeight="1">
      <c r="B272" s="42"/>
      <c r="C272" s="204" t="s">
        <v>384</v>
      </c>
      <c r="D272" s="204" t="s">
        <v>163</v>
      </c>
      <c r="E272" s="205" t="s">
        <v>385</v>
      </c>
      <c r="F272" s="206" t="s">
        <v>386</v>
      </c>
      <c r="G272" s="207" t="s">
        <v>184</v>
      </c>
      <c r="H272" s="208">
        <v>356.393</v>
      </c>
      <c r="I272" s="209"/>
      <c r="J272" s="210">
        <f>ROUND(I272*H272,2)</f>
        <v>0</v>
      </c>
      <c r="K272" s="206" t="s">
        <v>185</v>
      </c>
      <c r="L272" s="62"/>
      <c r="M272" s="211" t="s">
        <v>21</v>
      </c>
      <c r="N272" s="217" t="s">
        <v>47</v>
      </c>
      <c r="O272" s="43"/>
      <c r="P272" s="218">
        <f>O272*H272</f>
        <v>0</v>
      </c>
      <c r="Q272" s="218">
        <v>0.00628</v>
      </c>
      <c r="R272" s="218">
        <f>Q272*H272</f>
        <v>2.23814804</v>
      </c>
      <c r="S272" s="218">
        <v>0</v>
      </c>
      <c r="T272" s="219">
        <f>S272*H272</f>
        <v>0</v>
      </c>
      <c r="AR272" s="25" t="s">
        <v>168</v>
      </c>
      <c r="AT272" s="25" t="s">
        <v>163</v>
      </c>
      <c r="AU272" s="25" t="s">
        <v>85</v>
      </c>
      <c r="AY272" s="25" t="s">
        <v>160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25" t="s">
        <v>83</v>
      </c>
      <c r="BK272" s="216">
        <f>ROUND(I272*H272,2)</f>
        <v>0</v>
      </c>
      <c r="BL272" s="25" t="s">
        <v>168</v>
      </c>
      <c r="BM272" s="25" t="s">
        <v>387</v>
      </c>
    </row>
    <row r="273" spans="2:51" s="12" customFormat="1" ht="13.5">
      <c r="B273" s="220"/>
      <c r="C273" s="221"/>
      <c r="D273" s="222" t="s">
        <v>187</v>
      </c>
      <c r="E273" s="223" t="s">
        <v>21</v>
      </c>
      <c r="F273" s="224" t="s">
        <v>374</v>
      </c>
      <c r="G273" s="221"/>
      <c r="H273" s="223" t="s">
        <v>21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187</v>
      </c>
      <c r="AU273" s="230" t="s">
        <v>85</v>
      </c>
      <c r="AV273" s="12" t="s">
        <v>83</v>
      </c>
      <c r="AW273" s="12" t="s">
        <v>39</v>
      </c>
      <c r="AX273" s="12" t="s">
        <v>76</v>
      </c>
      <c r="AY273" s="230" t="s">
        <v>160</v>
      </c>
    </row>
    <row r="274" spans="2:51" s="12" customFormat="1" ht="13.5">
      <c r="B274" s="220"/>
      <c r="C274" s="221"/>
      <c r="D274" s="222" t="s">
        <v>187</v>
      </c>
      <c r="E274" s="223" t="s">
        <v>21</v>
      </c>
      <c r="F274" s="224" t="s">
        <v>324</v>
      </c>
      <c r="G274" s="221"/>
      <c r="H274" s="223" t="s">
        <v>21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187</v>
      </c>
      <c r="AU274" s="230" t="s">
        <v>85</v>
      </c>
      <c r="AV274" s="12" t="s">
        <v>83</v>
      </c>
      <c r="AW274" s="12" t="s">
        <v>39</v>
      </c>
      <c r="AX274" s="12" t="s">
        <v>76</v>
      </c>
      <c r="AY274" s="230" t="s">
        <v>160</v>
      </c>
    </row>
    <row r="275" spans="2:51" s="13" customFormat="1" ht="13.5">
      <c r="B275" s="231"/>
      <c r="C275" s="232"/>
      <c r="D275" s="222" t="s">
        <v>187</v>
      </c>
      <c r="E275" s="233" t="s">
        <v>21</v>
      </c>
      <c r="F275" s="234" t="s">
        <v>388</v>
      </c>
      <c r="G275" s="232"/>
      <c r="H275" s="235">
        <v>31.434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187</v>
      </c>
      <c r="AU275" s="241" t="s">
        <v>85</v>
      </c>
      <c r="AV275" s="13" t="s">
        <v>85</v>
      </c>
      <c r="AW275" s="13" t="s">
        <v>39</v>
      </c>
      <c r="AX275" s="13" t="s">
        <v>76</v>
      </c>
      <c r="AY275" s="241" t="s">
        <v>160</v>
      </c>
    </row>
    <row r="276" spans="2:51" s="12" customFormat="1" ht="13.5">
      <c r="B276" s="220"/>
      <c r="C276" s="221"/>
      <c r="D276" s="222" t="s">
        <v>187</v>
      </c>
      <c r="E276" s="223" t="s">
        <v>21</v>
      </c>
      <c r="F276" s="224" t="s">
        <v>326</v>
      </c>
      <c r="G276" s="221"/>
      <c r="H276" s="223" t="s">
        <v>21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187</v>
      </c>
      <c r="AU276" s="230" t="s">
        <v>85</v>
      </c>
      <c r="AV276" s="12" t="s">
        <v>83</v>
      </c>
      <c r="AW276" s="12" t="s">
        <v>39</v>
      </c>
      <c r="AX276" s="12" t="s">
        <v>76</v>
      </c>
      <c r="AY276" s="230" t="s">
        <v>160</v>
      </c>
    </row>
    <row r="277" spans="2:51" s="13" customFormat="1" ht="13.5">
      <c r="B277" s="231"/>
      <c r="C277" s="232"/>
      <c r="D277" s="222" t="s">
        <v>187</v>
      </c>
      <c r="E277" s="233" t="s">
        <v>21</v>
      </c>
      <c r="F277" s="234" t="s">
        <v>389</v>
      </c>
      <c r="G277" s="232"/>
      <c r="H277" s="235">
        <v>68.31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187</v>
      </c>
      <c r="AU277" s="241" t="s">
        <v>85</v>
      </c>
      <c r="AV277" s="13" t="s">
        <v>85</v>
      </c>
      <c r="AW277" s="13" t="s">
        <v>39</v>
      </c>
      <c r="AX277" s="13" t="s">
        <v>76</v>
      </c>
      <c r="AY277" s="241" t="s">
        <v>160</v>
      </c>
    </row>
    <row r="278" spans="2:51" s="12" customFormat="1" ht="13.5">
      <c r="B278" s="220"/>
      <c r="C278" s="221"/>
      <c r="D278" s="222" t="s">
        <v>187</v>
      </c>
      <c r="E278" s="223" t="s">
        <v>21</v>
      </c>
      <c r="F278" s="224" t="s">
        <v>328</v>
      </c>
      <c r="G278" s="221"/>
      <c r="H278" s="223" t="s">
        <v>21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187</v>
      </c>
      <c r="AU278" s="230" t="s">
        <v>85</v>
      </c>
      <c r="AV278" s="12" t="s">
        <v>83</v>
      </c>
      <c r="AW278" s="12" t="s">
        <v>39</v>
      </c>
      <c r="AX278" s="12" t="s">
        <v>76</v>
      </c>
      <c r="AY278" s="230" t="s">
        <v>160</v>
      </c>
    </row>
    <row r="279" spans="2:51" s="13" customFormat="1" ht="13.5">
      <c r="B279" s="231"/>
      <c r="C279" s="232"/>
      <c r="D279" s="222" t="s">
        <v>187</v>
      </c>
      <c r="E279" s="233" t="s">
        <v>21</v>
      </c>
      <c r="F279" s="234" t="s">
        <v>390</v>
      </c>
      <c r="G279" s="232"/>
      <c r="H279" s="235">
        <v>76.398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187</v>
      </c>
      <c r="AU279" s="241" t="s">
        <v>85</v>
      </c>
      <c r="AV279" s="13" t="s">
        <v>85</v>
      </c>
      <c r="AW279" s="13" t="s">
        <v>39</v>
      </c>
      <c r="AX279" s="13" t="s">
        <v>76</v>
      </c>
      <c r="AY279" s="241" t="s">
        <v>160</v>
      </c>
    </row>
    <row r="280" spans="2:51" s="12" customFormat="1" ht="13.5">
      <c r="B280" s="220"/>
      <c r="C280" s="221"/>
      <c r="D280" s="222" t="s">
        <v>187</v>
      </c>
      <c r="E280" s="223" t="s">
        <v>21</v>
      </c>
      <c r="F280" s="224" t="s">
        <v>330</v>
      </c>
      <c r="G280" s="221"/>
      <c r="H280" s="223" t="s">
        <v>21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187</v>
      </c>
      <c r="AU280" s="230" t="s">
        <v>85</v>
      </c>
      <c r="AV280" s="12" t="s">
        <v>83</v>
      </c>
      <c r="AW280" s="12" t="s">
        <v>39</v>
      </c>
      <c r="AX280" s="12" t="s">
        <v>76</v>
      </c>
      <c r="AY280" s="230" t="s">
        <v>160</v>
      </c>
    </row>
    <row r="281" spans="2:51" s="13" customFormat="1" ht="13.5">
      <c r="B281" s="231"/>
      <c r="C281" s="232"/>
      <c r="D281" s="222" t="s">
        <v>187</v>
      </c>
      <c r="E281" s="233" t="s">
        <v>21</v>
      </c>
      <c r="F281" s="234" t="s">
        <v>391</v>
      </c>
      <c r="G281" s="232"/>
      <c r="H281" s="235">
        <v>94.651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187</v>
      </c>
      <c r="AU281" s="241" t="s">
        <v>85</v>
      </c>
      <c r="AV281" s="13" t="s">
        <v>85</v>
      </c>
      <c r="AW281" s="13" t="s">
        <v>39</v>
      </c>
      <c r="AX281" s="13" t="s">
        <v>76</v>
      </c>
      <c r="AY281" s="241" t="s">
        <v>160</v>
      </c>
    </row>
    <row r="282" spans="2:51" s="15" customFormat="1" ht="13.5">
      <c r="B282" s="255"/>
      <c r="C282" s="256"/>
      <c r="D282" s="222" t="s">
        <v>187</v>
      </c>
      <c r="E282" s="257" t="s">
        <v>21</v>
      </c>
      <c r="F282" s="258" t="s">
        <v>287</v>
      </c>
      <c r="G282" s="256"/>
      <c r="H282" s="259">
        <v>270.793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187</v>
      </c>
      <c r="AU282" s="265" t="s">
        <v>85</v>
      </c>
      <c r="AV282" s="15" t="s">
        <v>203</v>
      </c>
      <c r="AW282" s="15" t="s">
        <v>39</v>
      </c>
      <c r="AX282" s="15" t="s">
        <v>76</v>
      </c>
      <c r="AY282" s="265" t="s">
        <v>160</v>
      </c>
    </row>
    <row r="283" spans="2:51" s="12" customFormat="1" ht="13.5">
      <c r="B283" s="220"/>
      <c r="C283" s="221"/>
      <c r="D283" s="222" t="s">
        <v>187</v>
      </c>
      <c r="E283" s="223" t="s">
        <v>21</v>
      </c>
      <c r="F283" s="224" t="s">
        <v>379</v>
      </c>
      <c r="G283" s="221"/>
      <c r="H283" s="223" t="s">
        <v>21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187</v>
      </c>
      <c r="AU283" s="230" t="s">
        <v>85</v>
      </c>
      <c r="AV283" s="12" t="s">
        <v>83</v>
      </c>
      <c r="AW283" s="12" t="s">
        <v>39</v>
      </c>
      <c r="AX283" s="12" t="s">
        <v>76</v>
      </c>
      <c r="AY283" s="230" t="s">
        <v>160</v>
      </c>
    </row>
    <row r="284" spans="2:51" s="13" customFormat="1" ht="13.5">
      <c r="B284" s="231"/>
      <c r="C284" s="232"/>
      <c r="D284" s="222" t="s">
        <v>187</v>
      </c>
      <c r="E284" s="233" t="s">
        <v>21</v>
      </c>
      <c r="F284" s="234" t="s">
        <v>392</v>
      </c>
      <c r="G284" s="232"/>
      <c r="H284" s="235">
        <v>20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187</v>
      </c>
      <c r="AU284" s="241" t="s">
        <v>85</v>
      </c>
      <c r="AV284" s="13" t="s">
        <v>85</v>
      </c>
      <c r="AW284" s="13" t="s">
        <v>39</v>
      </c>
      <c r="AX284" s="13" t="s">
        <v>76</v>
      </c>
      <c r="AY284" s="241" t="s">
        <v>160</v>
      </c>
    </row>
    <row r="285" spans="2:51" s="13" customFormat="1" ht="13.5">
      <c r="B285" s="231"/>
      <c r="C285" s="232"/>
      <c r="D285" s="222" t="s">
        <v>187</v>
      </c>
      <c r="E285" s="233" t="s">
        <v>21</v>
      </c>
      <c r="F285" s="234" t="s">
        <v>393</v>
      </c>
      <c r="G285" s="232"/>
      <c r="H285" s="235">
        <v>20.1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187</v>
      </c>
      <c r="AU285" s="241" t="s">
        <v>85</v>
      </c>
      <c r="AV285" s="13" t="s">
        <v>85</v>
      </c>
      <c r="AW285" s="13" t="s">
        <v>39</v>
      </c>
      <c r="AX285" s="13" t="s">
        <v>76</v>
      </c>
      <c r="AY285" s="241" t="s">
        <v>160</v>
      </c>
    </row>
    <row r="286" spans="2:51" s="13" customFormat="1" ht="13.5">
      <c r="B286" s="231"/>
      <c r="C286" s="232"/>
      <c r="D286" s="222" t="s">
        <v>187</v>
      </c>
      <c r="E286" s="233" t="s">
        <v>21</v>
      </c>
      <c r="F286" s="234" t="s">
        <v>394</v>
      </c>
      <c r="G286" s="232"/>
      <c r="H286" s="235">
        <v>21.95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187</v>
      </c>
      <c r="AU286" s="241" t="s">
        <v>85</v>
      </c>
      <c r="AV286" s="13" t="s">
        <v>85</v>
      </c>
      <c r="AW286" s="13" t="s">
        <v>39</v>
      </c>
      <c r="AX286" s="13" t="s">
        <v>76</v>
      </c>
      <c r="AY286" s="241" t="s">
        <v>160</v>
      </c>
    </row>
    <row r="287" spans="2:51" s="13" customFormat="1" ht="13.5">
      <c r="B287" s="231"/>
      <c r="C287" s="232"/>
      <c r="D287" s="222" t="s">
        <v>187</v>
      </c>
      <c r="E287" s="233" t="s">
        <v>21</v>
      </c>
      <c r="F287" s="234" t="s">
        <v>395</v>
      </c>
      <c r="G287" s="232"/>
      <c r="H287" s="235">
        <v>23.55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187</v>
      </c>
      <c r="AU287" s="241" t="s">
        <v>85</v>
      </c>
      <c r="AV287" s="13" t="s">
        <v>85</v>
      </c>
      <c r="AW287" s="13" t="s">
        <v>39</v>
      </c>
      <c r="AX287" s="13" t="s">
        <v>76</v>
      </c>
      <c r="AY287" s="241" t="s">
        <v>160</v>
      </c>
    </row>
    <row r="288" spans="2:51" s="15" customFormat="1" ht="13.5">
      <c r="B288" s="255"/>
      <c r="C288" s="256"/>
      <c r="D288" s="222" t="s">
        <v>187</v>
      </c>
      <c r="E288" s="257" t="s">
        <v>21</v>
      </c>
      <c r="F288" s="258" t="s">
        <v>287</v>
      </c>
      <c r="G288" s="256"/>
      <c r="H288" s="259">
        <v>85.6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AT288" s="265" t="s">
        <v>187</v>
      </c>
      <c r="AU288" s="265" t="s">
        <v>85</v>
      </c>
      <c r="AV288" s="15" t="s">
        <v>203</v>
      </c>
      <c r="AW288" s="15" t="s">
        <v>39</v>
      </c>
      <c r="AX288" s="15" t="s">
        <v>76</v>
      </c>
      <c r="AY288" s="265" t="s">
        <v>160</v>
      </c>
    </row>
    <row r="289" spans="2:51" s="14" customFormat="1" ht="13.5">
      <c r="B289" s="242"/>
      <c r="C289" s="243"/>
      <c r="D289" s="222" t="s">
        <v>187</v>
      </c>
      <c r="E289" s="244" t="s">
        <v>21</v>
      </c>
      <c r="F289" s="245" t="s">
        <v>195</v>
      </c>
      <c r="G289" s="243"/>
      <c r="H289" s="246">
        <v>356.393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187</v>
      </c>
      <c r="AU289" s="252" t="s">
        <v>85</v>
      </c>
      <c r="AV289" s="14" t="s">
        <v>168</v>
      </c>
      <c r="AW289" s="14" t="s">
        <v>39</v>
      </c>
      <c r="AX289" s="14" t="s">
        <v>83</v>
      </c>
      <c r="AY289" s="252" t="s">
        <v>160</v>
      </c>
    </row>
    <row r="290" spans="2:65" s="1" customFormat="1" ht="38.25" customHeight="1">
      <c r="B290" s="42"/>
      <c r="C290" s="204" t="s">
        <v>396</v>
      </c>
      <c r="D290" s="204" t="s">
        <v>163</v>
      </c>
      <c r="E290" s="205" t="s">
        <v>397</v>
      </c>
      <c r="F290" s="206" t="s">
        <v>398</v>
      </c>
      <c r="G290" s="207" t="s">
        <v>184</v>
      </c>
      <c r="H290" s="208">
        <v>332.044</v>
      </c>
      <c r="I290" s="209"/>
      <c r="J290" s="210">
        <f>ROUND(I290*H290,2)</f>
        <v>0</v>
      </c>
      <c r="K290" s="206" t="s">
        <v>185</v>
      </c>
      <c r="L290" s="62"/>
      <c r="M290" s="211" t="s">
        <v>21</v>
      </c>
      <c r="N290" s="217" t="s">
        <v>47</v>
      </c>
      <c r="O290" s="43"/>
      <c r="P290" s="218">
        <f>O290*H290</f>
        <v>0</v>
      </c>
      <c r="Q290" s="218">
        <v>0</v>
      </c>
      <c r="R290" s="218">
        <f>Q290*H290</f>
        <v>0</v>
      </c>
      <c r="S290" s="218">
        <v>0</v>
      </c>
      <c r="T290" s="219">
        <f>S290*H290</f>
        <v>0</v>
      </c>
      <c r="AR290" s="25" t="s">
        <v>168</v>
      </c>
      <c r="AT290" s="25" t="s">
        <v>163</v>
      </c>
      <c r="AU290" s="25" t="s">
        <v>85</v>
      </c>
      <c r="AY290" s="25" t="s">
        <v>160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25" t="s">
        <v>83</v>
      </c>
      <c r="BK290" s="216">
        <f>ROUND(I290*H290,2)</f>
        <v>0</v>
      </c>
      <c r="BL290" s="25" t="s">
        <v>168</v>
      </c>
      <c r="BM290" s="25" t="s">
        <v>399</v>
      </c>
    </row>
    <row r="291" spans="2:51" s="13" customFormat="1" ht="13.5">
      <c r="B291" s="231"/>
      <c r="C291" s="232"/>
      <c r="D291" s="222" t="s">
        <v>187</v>
      </c>
      <c r="E291" s="233" t="s">
        <v>21</v>
      </c>
      <c r="F291" s="234" t="s">
        <v>400</v>
      </c>
      <c r="G291" s="232"/>
      <c r="H291" s="235">
        <v>332.044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187</v>
      </c>
      <c r="AU291" s="241" t="s">
        <v>85</v>
      </c>
      <c r="AV291" s="13" t="s">
        <v>85</v>
      </c>
      <c r="AW291" s="13" t="s">
        <v>39</v>
      </c>
      <c r="AX291" s="13" t="s">
        <v>76</v>
      </c>
      <c r="AY291" s="241" t="s">
        <v>160</v>
      </c>
    </row>
    <row r="292" spans="2:51" s="14" customFormat="1" ht="13.5">
      <c r="B292" s="242"/>
      <c r="C292" s="243"/>
      <c r="D292" s="222" t="s">
        <v>187</v>
      </c>
      <c r="E292" s="244" t="s">
        <v>21</v>
      </c>
      <c r="F292" s="245" t="s">
        <v>195</v>
      </c>
      <c r="G292" s="243"/>
      <c r="H292" s="246">
        <v>332.044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187</v>
      </c>
      <c r="AU292" s="252" t="s">
        <v>85</v>
      </c>
      <c r="AV292" s="14" t="s">
        <v>168</v>
      </c>
      <c r="AW292" s="14" t="s">
        <v>39</v>
      </c>
      <c r="AX292" s="14" t="s">
        <v>83</v>
      </c>
      <c r="AY292" s="252" t="s">
        <v>160</v>
      </c>
    </row>
    <row r="293" spans="2:65" s="1" customFormat="1" ht="38.25" customHeight="1">
      <c r="B293" s="42"/>
      <c r="C293" s="204" t="s">
        <v>401</v>
      </c>
      <c r="D293" s="204" t="s">
        <v>163</v>
      </c>
      <c r="E293" s="205" t="s">
        <v>402</v>
      </c>
      <c r="F293" s="206" t="s">
        <v>403</v>
      </c>
      <c r="G293" s="207" t="s">
        <v>184</v>
      </c>
      <c r="H293" s="208">
        <v>356.393</v>
      </c>
      <c r="I293" s="209"/>
      <c r="J293" s="210">
        <f>ROUND(I293*H293,2)</f>
        <v>0</v>
      </c>
      <c r="K293" s="206" t="s">
        <v>185</v>
      </c>
      <c r="L293" s="62"/>
      <c r="M293" s="211" t="s">
        <v>21</v>
      </c>
      <c r="N293" s="217" t="s">
        <v>47</v>
      </c>
      <c r="O293" s="43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AR293" s="25" t="s">
        <v>168</v>
      </c>
      <c r="AT293" s="25" t="s">
        <v>163</v>
      </c>
      <c r="AU293" s="25" t="s">
        <v>85</v>
      </c>
      <c r="AY293" s="25" t="s">
        <v>160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25" t="s">
        <v>83</v>
      </c>
      <c r="BK293" s="216">
        <f>ROUND(I293*H293,2)</f>
        <v>0</v>
      </c>
      <c r="BL293" s="25" t="s">
        <v>168</v>
      </c>
      <c r="BM293" s="25" t="s">
        <v>404</v>
      </c>
    </row>
    <row r="294" spans="2:51" s="13" customFormat="1" ht="13.5">
      <c r="B294" s="231"/>
      <c r="C294" s="232"/>
      <c r="D294" s="222" t="s">
        <v>187</v>
      </c>
      <c r="E294" s="233" t="s">
        <v>21</v>
      </c>
      <c r="F294" s="234" t="s">
        <v>405</v>
      </c>
      <c r="G294" s="232"/>
      <c r="H294" s="235">
        <v>356.393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187</v>
      </c>
      <c r="AU294" s="241" t="s">
        <v>85</v>
      </c>
      <c r="AV294" s="13" t="s">
        <v>85</v>
      </c>
      <c r="AW294" s="13" t="s">
        <v>39</v>
      </c>
      <c r="AX294" s="13" t="s">
        <v>76</v>
      </c>
      <c r="AY294" s="241" t="s">
        <v>160</v>
      </c>
    </row>
    <row r="295" spans="2:51" s="14" customFormat="1" ht="13.5">
      <c r="B295" s="242"/>
      <c r="C295" s="243"/>
      <c r="D295" s="222" t="s">
        <v>187</v>
      </c>
      <c r="E295" s="244" t="s">
        <v>21</v>
      </c>
      <c r="F295" s="245" t="s">
        <v>195</v>
      </c>
      <c r="G295" s="243"/>
      <c r="H295" s="246">
        <v>356.393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187</v>
      </c>
      <c r="AU295" s="252" t="s">
        <v>85</v>
      </c>
      <c r="AV295" s="14" t="s">
        <v>168</v>
      </c>
      <c r="AW295" s="14" t="s">
        <v>39</v>
      </c>
      <c r="AX295" s="14" t="s">
        <v>83</v>
      </c>
      <c r="AY295" s="252" t="s">
        <v>160</v>
      </c>
    </row>
    <row r="296" spans="2:65" s="1" customFormat="1" ht="38.25" customHeight="1">
      <c r="B296" s="42"/>
      <c r="C296" s="204" t="s">
        <v>406</v>
      </c>
      <c r="D296" s="204" t="s">
        <v>163</v>
      </c>
      <c r="E296" s="205" t="s">
        <v>407</v>
      </c>
      <c r="F296" s="206" t="s">
        <v>408</v>
      </c>
      <c r="G296" s="207" t="s">
        <v>270</v>
      </c>
      <c r="H296" s="208">
        <v>37.62</v>
      </c>
      <c r="I296" s="209"/>
      <c r="J296" s="210">
        <f>ROUND(I296*H296,2)</f>
        <v>0</v>
      </c>
      <c r="K296" s="206" t="s">
        <v>185</v>
      </c>
      <c r="L296" s="62"/>
      <c r="M296" s="211" t="s">
        <v>21</v>
      </c>
      <c r="N296" s="217" t="s">
        <v>47</v>
      </c>
      <c r="O296" s="43"/>
      <c r="P296" s="218">
        <f>O296*H296</f>
        <v>0</v>
      </c>
      <c r="Q296" s="218">
        <v>0</v>
      </c>
      <c r="R296" s="218">
        <f>Q296*H296</f>
        <v>0</v>
      </c>
      <c r="S296" s="218">
        <v>0</v>
      </c>
      <c r="T296" s="219">
        <f>S296*H296</f>
        <v>0</v>
      </c>
      <c r="AR296" s="25" t="s">
        <v>168</v>
      </c>
      <c r="AT296" s="25" t="s">
        <v>163</v>
      </c>
      <c r="AU296" s="25" t="s">
        <v>85</v>
      </c>
      <c r="AY296" s="25" t="s">
        <v>160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25" t="s">
        <v>83</v>
      </c>
      <c r="BK296" s="216">
        <f>ROUND(I296*H296,2)</f>
        <v>0</v>
      </c>
      <c r="BL296" s="25" t="s">
        <v>168</v>
      </c>
      <c r="BM296" s="25" t="s">
        <v>409</v>
      </c>
    </row>
    <row r="297" spans="2:51" s="12" customFormat="1" ht="13.5">
      <c r="B297" s="220"/>
      <c r="C297" s="221"/>
      <c r="D297" s="222" t="s">
        <v>187</v>
      </c>
      <c r="E297" s="223" t="s">
        <v>21</v>
      </c>
      <c r="F297" s="224" t="s">
        <v>410</v>
      </c>
      <c r="G297" s="221"/>
      <c r="H297" s="223" t="s">
        <v>21</v>
      </c>
      <c r="I297" s="225"/>
      <c r="J297" s="221"/>
      <c r="K297" s="221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187</v>
      </c>
      <c r="AU297" s="230" t="s">
        <v>85</v>
      </c>
      <c r="AV297" s="12" t="s">
        <v>83</v>
      </c>
      <c r="AW297" s="12" t="s">
        <v>39</v>
      </c>
      <c r="AX297" s="12" t="s">
        <v>76</v>
      </c>
      <c r="AY297" s="230" t="s">
        <v>160</v>
      </c>
    </row>
    <row r="298" spans="2:51" s="13" customFormat="1" ht="13.5">
      <c r="B298" s="231"/>
      <c r="C298" s="232"/>
      <c r="D298" s="222" t="s">
        <v>187</v>
      </c>
      <c r="E298" s="233" t="s">
        <v>21</v>
      </c>
      <c r="F298" s="234" t="s">
        <v>411</v>
      </c>
      <c r="G298" s="232"/>
      <c r="H298" s="235">
        <v>37.62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187</v>
      </c>
      <c r="AU298" s="241" t="s">
        <v>85</v>
      </c>
      <c r="AV298" s="13" t="s">
        <v>85</v>
      </c>
      <c r="AW298" s="13" t="s">
        <v>39</v>
      </c>
      <c r="AX298" s="13" t="s">
        <v>76</v>
      </c>
      <c r="AY298" s="241" t="s">
        <v>160</v>
      </c>
    </row>
    <row r="299" spans="2:51" s="14" customFormat="1" ht="13.5">
      <c r="B299" s="242"/>
      <c r="C299" s="243"/>
      <c r="D299" s="222" t="s">
        <v>187</v>
      </c>
      <c r="E299" s="244" t="s">
        <v>21</v>
      </c>
      <c r="F299" s="245" t="s">
        <v>195</v>
      </c>
      <c r="G299" s="243"/>
      <c r="H299" s="246">
        <v>37.62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187</v>
      </c>
      <c r="AU299" s="252" t="s">
        <v>85</v>
      </c>
      <c r="AV299" s="14" t="s">
        <v>168</v>
      </c>
      <c r="AW299" s="14" t="s">
        <v>39</v>
      </c>
      <c r="AX299" s="14" t="s">
        <v>83</v>
      </c>
      <c r="AY299" s="252" t="s">
        <v>160</v>
      </c>
    </row>
    <row r="300" spans="2:65" s="1" customFormat="1" ht="38.25" customHeight="1">
      <c r="B300" s="42"/>
      <c r="C300" s="204" t="s">
        <v>412</v>
      </c>
      <c r="D300" s="204" t="s">
        <v>163</v>
      </c>
      <c r="E300" s="205" t="s">
        <v>413</v>
      </c>
      <c r="F300" s="206" t="s">
        <v>414</v>
      </c>
      <c r="G300" s="207" t="s">
        <v>270</v>
      </c>
      <c r="H300" s="208">
        <v>1490.888</v>
      </c>
      <c r="I300" s="209"/>
      <c r="J300" s="210">
        <f>ROUND(I300*H300,2)</f>
        <v>0</v>
      </c>
      <c r="K300" s="206" t="s">
        <v>185</v>
      </c>
      <c r="L300" s="62"/>
      <c r="M300" s="211" t="s">
        <v>21</v>
      </c>
      <c r="N300" s="217" t="s">
        <v>47</v>
      </c>
      <c r="O300" s="43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AR300" s="25" t="s">
        <v>168</v>
      </c>
      <c r="AT300" s="25" t="s">
        <v>163</v>
      </c>
      <c r="AU300" s="25" t="s">
        <v>85</v>
      </c>
      <c r="AY300" s="25" t="s">
        <v>160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25" t="s">
        <v>83</v>
      </c>
      <c r="BK300" s="216">
        <f>ROUND(I300*H300,2)</f>
        <v>0</v>
      </c>
      <c r="BL300" s="25" t="s">
        <v>168</v>
      </c>
      <c r="BM300" s="25" t="s">
        <v>415</v>
      </c>
    </row>
    <row r="301" spans="2:51" s="12" customFormat="1" ht="13.5">
      <c r="B301" s="220"/>
      <c r="C301" s="221"/>
      <c r="D301" s="222" t="s">
        <v>187</v>
      </c>
      <c r="E301" s="223" t="s">
        <v>21</v>
      </c>
      <c r="F301" s="224" t="s">
        <v>416</v>
      </c>
      <c r="G301" s="221"/>
      <c r="H301" s="223" t="s">
        <v>21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187</v>
      </c>
      <c r="AU301" s="230" t="s">
        <v>85</v>
      </c>
      <c r="AV301" s="12" t="s">
        <v>83</v>
      </c>
      <c r="AW301" s="12" t="s">
        <v>39</v>
      </c>
      <c r="AX301" s="12" t="s">
        <v>76</v>
      </c>
      <c r="AY301" s="230" t="s">
        <v>160</v>
      </c>
    </row>
    <row r="302" spans="2:51" s="13" customFormat="1" ht="13.5">
      <c r="B302" s="231"/>
      <c r="C302" s="232"/>
      <c r="D302" s="222" t="s">
        <v>187</v>
      </c>
      <c r="E302" s="233" t="s">
        <v>21</v>
      </c>
      <c r="F302" s="234" t="s">
        <v>417</v>
      </c>
      <c r="G302" s="232"/>
      <c r="H302" s="235">
        <v>37.62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187</v>
      </c>
      <c r="AU302" s="241" t="s">
        <v>85</v>
      </c>
      <c r="AV302" s="13" t="s">
        <v>85</v>
      </c>
      <c r="AW302" s="13" t="s">
        <v>39</v>
      </c>
      <c r="AX302" s="13" t="s">
        <v>76</v>
      </c>
      <c r="AY302" s="241" t="s">
        <v>160</v>
      </c>
    </row>
    <row r="303" spans="2:51" s="13" customFormat="1" ht="13.5">
      <c r="B303" s="231"/>
      <c r="C303" s="232"/>
      <c r="D303" s="222" t="s">
        <v>187</v>
      </c>
      <c r="E303" s="233" t="s">
        <v>21</v>
      </c>
      <c r="F303" s="234" t="s">
        <v>418</v>
      </c>
      <c r="G303" s="232"/>
      <c r="H303" s="235">
        <v>134.854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187</v>
      </c>
      <c r="AU303" s="241" t="s">
        <v>85</v>
      </c>
      <c r="AV303" s="13" t="s">
        <v>85</v>
      </c>
      <c r="AW303" s="13" t="s">
        <v>39</v>
      </c>
      <c r="AX303" s="13" t="s">
        <v>76</v>
      </c>
      <c r="AY303" s="241" t="s">
        <v>160</v>
      </c>
    </row>
    <row r="304" spans="2:51" s="13" customFormat="1" ht="13.5">
      <c r="B304" s="231"/>
      <c r="C304" s="232"/>
      <c r="D304" s="222" t="s">
        <v>187</v>
      </c>
      <c r="E304" s="233" t="s">
        <v>21</v>
      </c>
      <c r="F304" s="234" t="s">
        <v>419</v>
      </c>
      <c r="G304" s="232"/>
      <c r="H304" s="235">
        <v>1318.414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187</v>
      </c>
      <c r="AU304" s="241" t="s">
        <v>85</v>
      </c>
      <c r="AV304" s="13" t="s">
        <v>85</v>
      </c>
      <c r="AW304" s="13" t="s">
        <v>39</v>
      </c>
      <c r="AX304" s="13" t="s">
        <v>76</v>
      </c>
      <c r="AY304" s="241" t="s">
        <v>160</v>
      </c>
    </row>
    <row r="305" spans="2:51" s="14" customFormat="1" ht="13.5">
      <c r="B305" s="242"/>
      <c r="C305" s="243"/>
      <c r="D305" s="222" t="s">
        <v>187</v>
      </c>
      <c r="E305" s="244" t="s">
        <v>21</v>
      </c>
      <c r="F305" s="245" t="s">
        <v>195</v>
      </c>
      <c r="G305" s="243"/>
      <c r="H305" s="246">
        <v>1490.888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187</v>
      </c>
      <c r="AU305" s="252" t="s">
        <v>85</v>
      </c>
      <c r="AV305" s="14" t="s">
        <v>168</v>
      </c>
      <c r="AW305" s="14" t="s">
        <v>39</v>
      </c>
      <c r="AX305" s="14" t="s">
        <v>83</v>
      </c>
      <c r="AY305" s="252" t="s">
        <v>160</v>
      </c>
    </row>
    <row r="306" spans="2:65" s="1" customFormat="1" ht="25.5" customHeight="1">
      <c r="B306" s="42"/>
      <c r="C306" s="204" t="s">
        <v>420</v>
      </c>
      <c r="D306" s="204" t="s">
        <v>163</v>
      </c>
      <c r="E306" s="205" t="s">
        <v>421</v>
      </c>
      <c r="F306" s="206" t="s">
        <v>422</v>
      </c>
      <c r="G306" s="207" t="s">
        <v>423</v>
      </c>
      <c r="H306" s="208">
        <v>2683.598</v>
      </c>
      <c r="I306" s="209"/>
      <c r="J306" s="210">
        <f>ROUND(I306*H306,2)</f>
        <v>0</v>
      </c>
      <c r="K306" s="206" t="s">
        <v>185</v>
      </c>
      <c r="L306" s="62"/>
      <c r="M306" s="211" t="s">
        <v>21</v>
      </c>
      <c r="N306" s="217" t="s">
        <v>47</v>
      </c>
      <c r="O306" s="43"/>
      <c r="P306" s="218">
        <f>O306*H306</f>
        <v>0</v>
      </c>
      <c r="Q306" s="218">
        <v>0</v>
      </c>
      <c r="R306" s="218">
        <f>Q306*H306</f>
        <v>0</v>
      </c>
      <c r="S306" s="218">
        <v>0</v>
      </c>
      <c r="T306" s="219">
        <f>S306*H306</f>
        <v>0</v>
      </c>
      <c r="AR306" s="25" t="s">
        <v>168</v>
      </c>
      <c r="AT306" s="25" t="s">
        <v>163</v>
      </c>
      <c r="AU306" s="25" t="s">
        <v>85</v>
      </c>
      <c r="AY306" s="25" t="s">
        <v>160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25" t="s">
        <v>83</v>
      </c>
      <c r="BK306" s="216">
        <f>ROUND(I306*H306,2)</f>
        <v>0</v>
      </c>
      <c r="BL306" s="25" t="s">
        <v>168</v>
      </c>
      <c r="BM306" s="25" t="s">
        <v>424</v>
      </c>
    </row>
    <row r="307" spans="2:51" s="12" customFormat="1" ht="13.5">
      <c r="B307" s="220"/>
      <c r="C307" s="221"/>
      <c r="D307" s="222" t="s">
        <v>187</v>
      </c>
      <c r="E307" s="223" t="s">
        <v>21</v>
      </c>
      <c r="F307" s="224" t="s">
        <v>425</v>
      </c>
      <c r="G307" s="221"/>
      <c r="H307" s="223" t="s">
        <v>21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187</v>
      </c>
      <c r="AU307" s="230" t="s">
        <v>85</v>
      </c>
      <c r="AV307" s="12" t="s">
        <v>83</v>
      </c>
      <c r="AW307" s="12" t="s">
        <v>39</v>
      </c>
      <c r="AX307" s="12" t="s">
        <v>76</v>
      </c>
      <c r="AY307" s="230" t="s">
        <v>160</v>
      </c>
    </row>
    <row r="308" spans="2:51" s="13" customFormat="1" ht="13.5">
      <c r="B308" s="231"/>
      <c r="C308" s="232"/>
      <c r="D308" s="222" t="s">
        <v>187</v>
      </c>
      <c r="E308" s="233" t="s">
        <v>21</v>
      </c>
      <c r="F308" s="234" t="s">
        <v>426</v>
      </c>
      <c r="G308" s="232"/>
      <c r="H308" s="235">
        <v>2683.598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187</v>
      </c>
      <c r="AU308" s="241" t="s">
        <v>85</v>
      </c>
      <c r="AV308" s="13" t="s">
        <v>85</v>
      </c>
      <c r="AW308" s="13" t="s">
        <v>39</v>
      </c>
      <c r="AX308" s="13" t="s">
        <v>76</v>
      </c>
      <c r="AY308" s="241" t="s">
        <v>160</v>
      </c>
    </row>
    <row r="309" spans="2:51" s="14" customFormat="1" ht="13.5">
      <c r="B309" s="242"/>
      <c r="C309" s="243"/>
      <c r="D309" s="222" t="s">
        <v>187</v>
      </c>
      <c r="E309" s="244" t="s">
        <v>21</v>
      </c>
      <c r="F309" s="245" t="s">
        <v>195</v>
      </c>
      <c r="G309" s="243"/>
      <c r="H309" s="246">
        <v>2683.598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187</v>
      </c>
      <c r="AU309" s="252" t="s">
        <v>85</v>
      </c>
      <c r="AV309" s="14" t="s">
        <v>168</v>
      </c>
      <c r="AW309" s="14" t="s">
        <v>39</v>
      </c>
      <c r="AX309" s="14" t="s">
        <v>83</v>
      </c>
      <c r="AY309" s="252" t="s">
        <v>160</v>
      </c>
    </row>
    <row r="310" spans="2:65" s="1" customFormat="1" ht="25.5" customHeight="1">
      <c r="B310" s="42"/>
      <c r="C310" s="204" t="s">
        <v>427</v>
      </c>
      <c r="D310" s="204" t="s">
        <v>163</v>
      </c>
      <c r="E310" s="205" t="s">
        <v>428</v>
      </c>
      <c r="F310" s="206" t="s">
        <v>429</v>
      </c>
      <c r="G310" s="207" t="s">
        <v>270</v>
      </c>
      <c r="H310" s="208">
        <v>1090.096</v>
      </c>
      <c r="I310" s="209"/>
      <c r="J310" s="210">
        <f>ROUND(I310*H310,2)</f>
        <v>0</v>
      </c>
      <c r="K310" s="206" t="s">
        <v>185</v>
      </c>
      <c r="L310" s="62"/>
      <c r="M310" s="211" t="s">
        <v>21</v>
      </c>
      <c r="N310" s="217" t="s">
        <v>47</v>
      </c>
      <c r="O310" s="43"/>
      <c r="P310" s="218">
        <f>O310*H310</f>
        <v>0</v>
      </c>
      <c r="Q310" s="218">
        <v>0</v>
      </c>
      <c r="R310" s="218">
        <f>Q310*H310</f>
        <v>0</v>
      </c>
      <c r="S310" s="218">
        <v>0</v>
      </c>
      <c r="T310" s="219">
        <f>S310*H310</f>
        <v>0</v>
      </c>
      <c r="AR310" s="25" t="s">
        <v>168</v>
      </c>
      <c r="AT310" s="25" t="s">
        <v>163</v>
      </c>
      <c r="AU310" s="25" t="s">
        <v>85</v>
      </c>
      <c r="AY310" s="25" t="s">
        <v>160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25" t="s">
        <v>83</v>
      </c>
      <c r="BK310" s="216">
        <f>ROUND(I310*H310,2)</f>
        <v>0</v>
      </c>
      <c r="BL310" s="25" t="s">
        <v>168</v>
      </c>
      <c r="BM310" s="25" t="s">
        <v>430</v>
      </c>
    </row>
    <row r="311" spans="2:51" s="12" customFormat="1" ht="13.5">
      <c r="B311" s="220"/>
      <c r="C311" s="221"/>
      <c r="D311" s="222" t="s">
        <v>187</v>
      </c>
      <c r="E311" s="223" t="s">
        <v>21</v>
      </c>
      <c r="F311" s="224" t="s">
        <v>431</v>
      </c>
      <c r="G311" s="221"/>
      <c r="H311" s="223" t="s">
        <v>21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187</v>
      </c>
      <c r="AU311" s="230" t="s">
        <v>85</v>
      </c>
      <c r="AV311" s="12" t="s">
        <v>83</v>
      </c>
      <c r="AW311" s="12" t="s">
        <v>39</v>
      </c>
      <c r="AX311" s="12" t="s">
        <v>76</v>
      </c>
      <c r="AY311" s="230" t="s">
        <v>160</v>
      </c>
    </row>
    <row r="312" spans="2:51" s="12" customFormat="1" ht="13.5">
      <c r="B312" s="220"/>
      <c r="C312" s="221"/>
      <c r="D312" s="222" t="s">
        <v>187</v>
      </c>
      <c r="E312" s="223" t="s">
        <v>21</v>
      </c>
      <c r="F312" s="224" t="s">
        <v>322</v>
      </c>
      <c r="G312" s="221"/>
      <c r="H312" s="223" t="s">
        <v>21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187</v>
      </c>
      <c r="AU312" s="230" t="s">
        <v>85</v>
      </c>
      <c r="AV312" s="12" t="s">
        <v>83</v>
      </c>
      <c r="AW312" s="12" t="s">
        <v>39</v>
      </c>
      <c r="AX312" s="12" t="s">
        <v>76</v>
      </c>
      <c r="AY312" s="230" t="s">
        <v>160</v>
      </c>
    </row>
    <row r="313" spans="2:51" s="13" customFormat="1" ht="13.5">
      <c r="B313" s="231"/>
      <c r="C313" s="232"/>
      <c r="D313" s="222" t="s">
        <v>187</v>
      </c>
      <c r="E313" s="233" t="s">
        <v>21</v>
      </c>
      <c r="F313" s="234" t="s">
        <v>432</v>
      </c>
      <c r="G313" s="232"/>
      <c r="H313" s="235">
        <v>137.97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187</v>
      </c>
      <c r="AU313" s="241" t="s">
        <v>85</v>
      </c>
      <c r="AV313" s="13" t="s">
        <v>85</v>
      </c>
      <c r="AW313" s="13" t="s">
        <v>39</v>
      </c>
      <c r="AX313" s="13" t="s">
        <v>76</v>
      </c>
      <c r="AY313" s="241" t="s">
        <v>160</v>
      </c>
    </row>
    <row r="314" spans="2:51" s="12" customFormat="1" ht="13.5">
      <c r="B314" s="220"/>
      <c r="C314" s="221"/>
      <c r="D314" s="222" t="s">
        <v>187</v>
      </c>
      <c r="E314" s="223" t="s">
        <v>21</v>
      </c>
      <c r="F314" s="224" t="s">
        <v>324</v>
      </c>
      <c r="G314" s="221"/>
      <c r="H314" s="223" t="s">
        <v>21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187</v>
      </c>
      <c r="AU314" s="230" t="s">
        <v>85</v>
      </c>
      <c r="AV314" s="12" t="s">
        <v>83</v>
      </c>
      <c r="AW314" s="12" t="s">
        <v>39</v>
      </c>
      <c r="AX314" s="12" t="s">
        <v>76</v>
      </c>
      <c r="AY314" s="230" t="s">
        <v>160</v>
      </c>
    </row>
    <row r="315" spans="2:51" s="13" customFormat="1" ht="13.5">
      <c r="B315" s="231"/>
      <c r="C315" s="232"/>
      <c r="D315" s="222" t="s">
        <v>187</v>
      </c>
      <c r="E315" s="233" t="s">
        <v>21</v>
      </c>
      <c r="F315" s="234" t="s">
        <v>433</v>
      </c>
      <c r="G315" s="232"/>
      <c r="H315" s="235">
        <v>59.202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187</v>
      </c>
      <c r="AU315" s="241" t="s">
        <v>85</v>
      </c>
      <c r="AV315" s="13" t="s">
        <v>85</v>
      </c>
      <c r="AW315" s="13" t="s">
        <v>39</v>
      </c>
      <c r="AX315" s="13" t="s">
        <v>76</v>
      </c>
      <c r="AY315" s="241" t="s">
        <v>160</v>
      </c>
    </row>
    <row r="316" spans="2:51" s="12" customFormat="1" ht="13.5">
      <c r="B316" s="220"/>
      <c r="C316" s="221"/>
      <c r="D316" s="222" t="s">
        <v>187</v>
      </c>
      <c r="E316" s="223" t="s">
        <v>21</v>
      </c>
      <c r="F316" s="224" t="s">
        <v>326</v>
      </c>
      <c r="G316" s="221"/>
      <c r="H316" s="223" t="s">
        <v>21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187</v>
      </c>
      <c r="AU316" s="230" t="s">
        <v>85</v>
      </c>
      <c r="AV316" s="12" t="s">
        <v>83</v>
      </c>
      <c r="AW316" s="12" t="s">
        <v>39</v>
      </c>
      <c r="AX316" s="12" t="s">
        <v>76</v>
      </c>
      <c r="AY316" s="230" t="s">
        <v>160</v>
      </c>
    </row>
    <row r="317" spans="2:51" s="13" customFormat="1" ht="13.5">
      <c r="B317" s="231"/>
      <c r="C317" s="232"/>
      <c r="D317" s="222" t="s">
        <v>187</v>
      </c>
      <c r="E317" s="233" t="s">
        <v>21</v>
      </c>
      <c r="F317" s="234" t="s">
        <v>434</v>
      </c>
      <c r="G317" s="232"/>
      <c r="H317" s="235">
        <v>136.89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187</v>
      </c>
      <c r="AU317" s="241" t="s">
        <v>85</v>
      </c>
      <c r="AV317" s="13" t="s">
        <v>85</v>
      </c>
      <c r="AW317" s="13" t="s">
        <v>39</v>
      </c>
      <c r="AX317" s="13" t="s">
        <v>76</v>
      </c>
      <c r="AY317" s="241" t="s">
        <v>160</v>
      </c>
    </row>
    <row r="318" spans="2:51" s="12" customFormat="1" ht="13.5">
      <c r="B318" s="220"/>
      <c r="C318" s="221"/>
      <c r="D318" s="222" t="s">
        <v>187</v>
      </c>
      <c r="E318" s="223" t="s">
        <v>21</v>
      </c>
      <c r="F318" s="224" t="s">
        <v>328</v>
      </c>
      <c r="G318" s="221"/>
      <c r="H318" s="223" t="s">
        <v>21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187</v>
      </c>
      <c r="AU318" s="230" t="s">
        <v>85</v>
      </c>
      <c r="AV318" s="12" t="s">
        <v>83</v>
      </c>
      <c r="AW318" s="12" t="s">
        <v>39</v>
      </c>
      <c r="AX318" s="12" t="s">
        <v>76</v>
      </c>
      <c r="AY318" s="230" t="s">
        <v>160</v>
      </c>
    </row>
    <row r="319" spans="2:51" s="13" customFormat="1" ht="13.5">
      <c r="B319" s="231"/>
      <c r="C319" s="232"/>
      <c r="D319" s="222" t="s">
        <v>187</v>
      </c>
      <c r="E319" s="233" t="s">
        <v>21</v>
      </c>
      <c r="F319" s="234" t="s">
        <v>435</v>
      </c>
      <c r="G319" s="232"/>
      <c r="H319" s="235">
        <v>158.634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187</v>
      </c>
      <c r="AU319" s="241" t="s">
        <v>85</v>
      </c>
      <c r="AV319" s="13" t="s">
        <v>85</v>
      </c>
      <c r="AW319" s="13" t="s">
        <v>39</v>
      </c>
      <c r="AX319" s="13" t="s">
        <v>76</v>
      </c>
      <c r="AY319" s="241" t="s">
        <v>160</v>
      </c>
    </row>
    <row r="320" spans="2:51" s="12" customFormat="1" ht="13.5">
      <c r="B320" s="220"/>
      <c r="C320" s="221"/>
      <c r="D320" s="222" t="s">
        <v>187</v>
      </c>
      <c r="E320" s="223" t="s">
        <v>21</v>
      </c>
      <c r="F320" s="224" t="s">
        <v>330</v>
      </c>
      <c r="G320" s="221"/>
      <c r="H320" s="223" t="s">
        <v>21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187</v>
      </c>
      <c r="AU320" s="230" t="s">
        <v>85</v>
      </c>
      <c r="AV320" s="12" t="s">
        <v>83</v>
      </c>
      <c r="AW320" s="12" t="s">
        <v>39</v>
      </c>
      <c r="AX320" s="12" t="s">
        <v>76</v>
      </c>
      <c r="AY320" s="230" t="s">
        <v>160</v>
      </c>
    </row>
    <row r="321" spans="2:51" s="13" customFormat="1" ht="13.5">
      <c r="B321" s="231"/>
      <c r="C321" s="232"/>
      <c r="D321" s="222" t="s">
        <v>187</v>
      </c>
      <c r="E321" s="233" t="s">
        <v>21</v>
      </c>
      <c r="F321" s="234" t="s">
        <v>436</v>
      </c>
      <c r="G321" s="232"/>
      <c r="H321" s="235">
        <v>166.428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187</v>
      </c>
      <c r="AU321" s="241" t="s">
        <v>85</v>
      </c>
      <c r="AV321" s="13" t="s">
        <v>85</v>
      </c>
      <c r="AW321" s="13" t="s">
        <v>39</v>
      </c>
      <c r="AX321" s="13" t="s">
        <v>76</v>
      </c>
      <c r="AY321" s="241" t="s">
        <v>160</v>
      </c>
    </row>
    <row r="322" spans="2:51" s="12" customFormat="1" ht="13.5">
      <c r="B322" s="220"/>
      <c r="C322" s="221"/>
      <c r="D322" s="222" t="s">
        <v>187</v>
      </c>
      <c r="E322" s="223" t="s">
        <v>21</v>
      </c>
      <c r="F322" s="224" t="s">
        <v>332</v>
      </c>
      <c r="G322" s="221"/>
      <c r="H322" s="223" t="s">
        <v>21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187</v>
      </c>
      <c r="AU322" s="230" t="s">
        <v>85</v>
      </c>
      <c r="AV322" s="12" t="s">
        <v>83</v>
      </c>
      <c r="AW322" s="12" t="s">
        <v>39</v>
      </c>
      <c r="AX322" s="12" t="s">
        <v>76</v>
      </c>
      <c r="AY322" s="230" t="s">
        <v>160</v>
      </c>
    </row>
    <row r="323" spans="2:51" s="13" customFormat="1" ht="13.5">
      <c r="B323" s="231"/>
      <c r="C323" s="232"/>
      <c r="D323" s="222" t="s">
        <v>187</v>
      </c>
      <c r="E323" s="233" t="s">
        <v>21</v>
      </c>
      <c r="F323" s="234" t="s">
        <v>437</v>
      </c>
      <c r="G323" s="232"/>
      <c r="H323" s="235">
        <v>112.42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187</v>
      </c>
      <c r="AU323" s="241" t="s">
        <v>85</v>
      </c>
      <c r="AV323" s="13" t="s">
        <v>85</v>
      </c>
      <c r="AW323" s="13" t="s">
        <v>39</v>
      </c>
      <c r="AX323" s="13" t="s">
        <v>76</v>
      </c>
      <c r="AY323" s="241" t="s">
        <v>160</v>
      </c>
    </row>
    <row r="324" spans="2:51" s="12" customFormat="1" ht="13.5">
      <c r="B324" s="220"/>
      <c r="C324" s="221"/>
      <c r="D324" s="222" t="s">
        <v>187</v>
      </c>
      <c r="E324" s="223" t="s">
        <v>21</v>
      </c>
      <c r="F324" s="224" t="s">
        <v>334</v>
      </c>
      <c r="G324" s="221"/>
      <c r="H324" s="223" t="s">
        <v>21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187</v>
      </c>
      <c r="AU324" s="230" t="s">
        <v>85</v>
      </c>
      <c r="AV324" s="12" t="s">
        <v>83</v>
      </c>
      <c r="AW324" s="12" t="s">
        <v>39</v>
      </c>
      <c r="AX324" s="12" t="s">
        <v>76</v>
      </c>
      <c r="AY324" s="230" t="s">
        <v>160</v>
      </c>
    </row>
    <row r="325" spans="2:51" s="13" customFormat="1" ht="13.5">
      <c r="B325" s="231"/>
      <c r="C325" s="232"/>
      <c r="D325" s="222" t="s">
        <v>187</v>
      </c>
      <c r="E325" s="233" t="s">
        <v>21</v>
      </c>
      <c r="F325" s="234" t="s">
        <v>438</v>
      </c>
      <c r="G325" s="232"/>
      <c r="H325" s="235">
        <v>74.25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187</v>
      </c>
      <c r="AU325" s="241" t="s">
        <v>85</v>
      </c>
      <c r="AV325" s="13" t="s">
        <v>85</v>
      </c>
      <c r="AW325" s="13" t="s">
        <v>39</v>
      </c>
      <c r="AX325" s="13" t="s">
        <v>76</v>
      </c>
      <c r="AY325" s="241" t="s">
        <v>160</v>
      </c>
    </row>
    <row r="326" spans="2:51" s="12" customFormat="1" ht="13.5">
      <c r="B326" s="220"/>
      <c r="C326" s="221"/>
      <c r="D326" s="222" t="s">
        <v>187</v>
      </c>
      <c r="E326" s="223" t="s">
        <v>21</v>
      </c>
      <c r="F326" s="224" t="s">
        <v>336</v>
      </c>
      <c r="G326" s="221"/>
      <c r="H326" s="223" t="s">
        <v>21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187</v>
      </c>
      <c r="AU326" s="230" t="s">
        <v>85</v>
      </c>
      <c r="AV326" s="12" t="s">
        <v>83</v>
      </c>
      <c r="AW326" s="12" t="s">
        <v>39</v>
      </c>
      <c r="AX326" s="12" t="s">
        <v>76</v>
      </c>
      <c r="AY326" s="230" t="s">
        <v>160</v>
      </c>
    </row>
    <row r="327" spans="2:51" s="13" customFormat="1" ht="13.5">
      <c r="B327" s="231"/>
      <c r="C327" s="232"/>
      <c r="D327" s="222" t="s">
        <v>187</v>
      </c>
      <c r="E327" s="233" t="s">
        <v>21</v>
      </c>
      <c r="F327" s="234" t="s">
        <v>439</v>
      </c>
      <c r="G327" s="232"/>
      <c r="H327" s="235">
        <v>118.8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187</v>
      </c>
      <c r="AU327" s="241" t="s">
        <v>85</v>
      </c>
      <c r="AV327" s="13" t="s">
        <v>85</v>
      </c>
      <c r="AW327" s="13" t="s">
        <v>39</v>
      </c>
      <c r="AX327" s="13" t="s">
        <v>76</v>
      </c>
      <c r="AY327" s="241" t="s">
        <v>160</v>
      </c>
    </row>
    <row r="328" spans="2:51" s="15" customFormat="1" ht="13.5">
      <c r="B328" s="255"/>
      <c r="C328" s="256"/>
      <c r="D328" s="222" t="s">
        <v>187</v>
      </c>
      <c r="E328" s="257" t="s">
        <v>21</v>
      </c>
      <c r="F328" s="258" t="s">
        <v>287</v>
      </c>
      <c r="G328" s="256"/>
      <c r="H328" s="259">
        <v>964.594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187</v>
      </c>
      <c r="AU328" s="265" t="s">
        <v>85</v>
      </c>
      <c r="AV328" s="15" t="s">
        <v>203</v>
      </c>
      <c r="AW328" s="15" t="s">
        <v>39</v>
      </c>
      <c r="AX328" s="15" t="s">
        <v>76</v>
      </c>
      <c r="AY328" s="265" t="s">
        <v>160</v>
      </c>
    </row>
    <row r="329" spans="2:51" s="12" customFormat="1" ht="13.5">
      <c r="B329" s="220"/>
      <c r="C329" s="221"/>
      <c r="D329" s="222" t="s">
        <v>187</v>
      </c>
      <c r="E329" s="223" t="s">
        <v>21</v>
      </c>
      <c r="F329" s="224" t="s">
        <v>440</v>
      </c>
      <c r="G329" s="221"/>
      <c r="H329" s="223" t="s">
        <v>21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187</v>
      </c>
      <c r="AU329" s="230" t="s">
        <v>85</v>
      </c>
      <c r="AV329" s="12" t="s">
        <v>83</v>
      </c>
      <c r="AW329" s="12" t="s">
        <v>39</v>
      </c>
      <c r="AX329" s="12" t="s">
        <v>76</v>
      </c>
      <c r="AY329" s="230" t="s">
        <v>160</v>
      </c>
    </row>
    <row r="330" spans="2:51" s="13" customFormat="1" ht="13.5">
      <c r="B330" s="231"/>
      <c r="C330" s="232"/>
      <c r="D330" s="222" t="s">
        <v>187</v>
      </c>
      <c r="E330" s="233" t="s">
        <v>21</v>
      </c>
      <c r="F330" s="234" t="s">
        <v>441</v>
      </c>
      <c r="G330" s="232"/>
      <c r="H330" s="235">
        <v>23.75</v>
      </c>
      <c r="I330" s="236"/>
      <c r="J330" s="232"/>
      <c r="K330" s="232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187</v>
      </c>
      <c r="AU330" s="241" t="s">
        <v>85</v>
      </c>
      <c r="AV330" s="13" t="s">
        <v>85</v>
      </c>
      <c r="AW330" s="13" t="s">
        <v>39</v>
      </c>
      <c r="AX330" s="13" t="s">
        <v>76</v>
      </c>
      <c r="AY330" s="241" t="s">
        <v>160</v>
      </c>
    </row>
    <row r="331" spans="2:51" s="13" customFormat="1" ht="13.5">
      <c r="B331" s="231"/>
      <c r="C331" s="232"/>
      <c r="D331" s="222" t="s">
        <v>187</v>
      </c>
      <c r="E331" s="233" t="s">
        <v>21</v>
      </c>
      <c r="F331" s="234" t="s">
        <v>442</v>
      </c>
      <c r="G331" s="232"/>
      <c r="H331" s="235">
        <v>23.875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187</v>
      </c>
      <c r="AU331" s="241" t="s">
        <v>85</v>
      </c>
      <c r="AV331" s="13" t="s">
        <v>85</v>
      </c>
      <c r="AW331" s="13" t="s">
        <v>39</v>
      </c>
      <c r="AX331" s="13" t="s">
        <v>76</v>
      </c>
      <c r="AY331" s="241" t="s">
        <v>160</v>
      </c>
    </row>
    <row r="332" spans="2:51" s="13" customFormat="1" ht="13.5">
      <c r="B332" s="231"/>
      <c r="C332" s="232"/>
      <c r="D332" s="222" t="s">
        <v>187</v>
      </c>
      <c r="E332" s="233" t="s">
        <v>21</v>
      </c>
      <c r="F332" s="234" t="s">
        <v>443</v>
      </c>
      <c r="G332" s="232"/>
      <c r="H332" s="235">
        <v>12.975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187</v>
      </c>
      <c r="AU332" s="241" t="s">
        <v>85</v>
      </c>
      <c r="AV332" s="13" t="s">
        <v>85</v>
      </c>
      <c r="AW332" s="13" t="s">
        <v>39</v>
      </c>
      <c r="AX332" s="13" t="s">
        <v>76</v>
      </c>
      <c r="AY332" s="241" t="s">
        <v>160</v>
      </c>
    </row>
    <row r="333" spans="2:51" s="13" customFormat="1" ht="13.5">
      <c r="B333" s="231"/>
      <c r="C333" s="232"/>
      <c r="D333" s="222" t="s">
        <v>187</v>
      </c>
      <c r="E333" s="233" t="s">
        <v>21</v>
      </c>
      <c r="F333" s="234" t="s">
        <v>444</v>
      </c>
      <c r="G333" s="232"/>
      <c r="H333" s="235">
        <v>28.188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187</v>
      </c>
      <c r="AU333" s="241" t="s">
        <v>85</v>
      </c>
      <c r="AV333" s="13" t="s">
        <v>85</v>
      </c>
      <c r="AW333" s="13" t="s">
        <v>39</v>
      </c>
      <c r="AX333" s="13" t="s">
        <v>76</v>
      </c>
      <c r="AY333" s="241" t="s">
        <v>160</v>
      </c>
    </row>
    <row r="334" spans="2:51" s="13" customFormat="1" ht="13.5">
      <c r="B334" s="231"/>
      <c r="C334" s="232"/>
      <c r="D334" s="222" t="s">
        <v>187</v>
      </c>
      <c r="E334" s="233" t="s">
        <v>21</v>
      </c>
      <c r="F334" s="234" t="s">
        <v>445</v>
      </c>
      <c r="G334" s="232"/>
      <c r="H334" s="235">
        <v>23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187</v>
      </c>
      <c r="AU334" s="241" t="s">
        <v>85</v>
      </c>
      <c r="AV334" s="13" t="s">
        <v>85</v>
      </c>
      <c r="AW334" s="13" t="s">
        <v>39</v>
      </c>
      <c r="AX334" s="13" t="s">
        <v>76</v>
      </c>
      <c r="AY334" s="241" t="s">
        <v>160</v>
      </c>
    </row>
    <row r="335" spans="2:51" s="13" customFormat="1" ht="13.5">
      <c r="B335" s="231"/>
      <c r="C335" s="232"/>
      <c r="D335" s="222" t="s">
        <v>187</v>
      </c>
      <c r="E335" s="233" t="s">
        <v>21</v>
      </c>
      <c r="F335" s="234" t="s">
        <v>446</v>
      </c>
      <c r="G335" s="232"/>
      <c r="H335" s="235">
        <v>18.188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187</v>
      </c>
      <c r="AU335" s="241" t="s">
        <v>85</v>
      </c>
      <c r="AV335" s="13" t="s">
        <v>85</v>
      </c>
      <c r="AW335" s="13" t="s">
        <v>39</v>
      </c>
      <c r="AX335" s="13" t="s">
        <v>76</v>
      </c>
      <c r="AY335" s="241" t="s">
        <v>160</v>
      </c>
    </row>
    <row r="336" spans="2:51" s="13" customFormat="1" ht="13.5">
      <c r="B336" s="231"/>
      <c r="C336" s="232"/>
      <c r="D336" s="222" t="s">
        <v>187</v>
      </c>
      <c r="E336" s="233" t="s">
        <v>21</v>
      </c>
      <c r="F336" s="234" t="s">
        <v>447</v>
      </c>
      <c r="G336" s="232"/>
      <c r="H336" s="235">
        <v>24.688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187</v>
      </c>
      <c r="AU336" s="241" t="s">
        <v>85</v>
      </c>
      <c r="AV336" s="13" t="s">
        <v>85</v>
      </c>
      <c r="AW336" s="13" t="s">
        <v>39</v>
      </c>
      <c r="AX336" s="13" t="s">
        <v>76</v>
      </c>
      <c r="AY336" s="241" t="s">
        <v>160</v>
      </c>
    </row>
    <row r="337" spans="2:51" s="13" customFormat="1" ht="13.5">
      <c r="B337" s="231"/>
      <c r="C337" s="232"/>
      <c r="D337" s="222" t="s">
        <v>187</v>
      </c>
      <c r="E337" s="233" t="s">
        <v>21</v>
      </c>
      <c r="F337" s="234" t="s">
        <v>448</v>
      </c>
      <c r="G337" s="232"/>
      <c r="H337" s="235">
        <v>14.563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187</v>
      </c>
      <c r="AU337" s="241" t="s">
        <v>85</v>
      </c>
      <c r="AV337" s="13" t="s">
        <v>85</v>
      </c>
      <c r="AW337" s="13" t="s">
        <v>39</v>
      </c>
      <c r="AX337" s="13" t="s">
        <v>76</v>
      </c>
      <c r="AY337" s="241" t="s">
        <v>160</v>
      </c>
    </row>
    <row r="338" spans="2:51" s="12" customFormat="1" ht="13.5">
      <c r="B338" s="220"/>
      <c r="C338" s="221"/>
      <c r="D338" s="222" t="s">
        <v>187</v>
      </c>
      <c r="E338" s="223" t="s">
        <v>21</v>
      </c>
      <c r="F338" s="224" t="s">
        <v>449</v>
      </c>
      <c r="G338" s="221"/>
      <c r="H338" s="223" t="s">
        <v>21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187</v>
      </c>
      <c r="AU338" s="230" t="s">
        <v>85</v>
      </c>
      <c r="AV338" s="12" t="s">
        <v>83</v>
      </c>
      <c r="AW338" s="12" t="s">
        <v>39</v>
      </c>
      <c r="AX338" s="12" t="s">
        <v>76</v>
      </c>
      <c r="AY338" s="230" t="s">
        <v>160</v>
      </c>
    </row>
    <row r="339" spans="2:51" s="13" customFormat="1" ht="13.5">
      <c r="B339" s="231"/>
      <c r="C339" s="232"/>
      <c r="D339" s="222" t="s">
        <v>187</v>
      </c>
      <c r="E339" s="233" t="s">
        <v>21</v>
      </c>
      <c r="F339" s="234" t="s">
        <v>450</v>
      </c>
      <c r="G339" s="232"/>
      <c r="H339" s="235">
        <v>-5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187</v>
      </c>
      <c r="AU339" s="241" t="s">
        <v>85</v>
      </c>
      <c r="AV339" s="13" t="s">
        <v>85</v>
      </c>
      <c r="AW339" s="13" t="s">
        <v>39</v>
      </c>
      <c r="AX339" s="13" t="s">
        <v>76</v>
      </c>
      <c r="AY339" s="241" t="s">
        <v>160</v>
      </c>
    </row>
    <row r="340" spans="2:51" s="13" customFormat="1" ht="13.5">
      <c r="B340" s="231"/>
      <c r="C340" s="232"/>
      <c r="D340" s="222" t="s">
        <v>187</v>
      </c>
      <c r="E340" s="233" t="s">
        <v>21</v>
      </c>
      <c r="F340" s="234" t="s">
        <v>451</v>
      </c>
      <c r="G340" s="232"/>
      <c r="H340" s="235">
        <v>-38.725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187</v>
      </c>
      <c r="AU340" s="241" t="s">
        <v>85</v>
      </c>
      <c r="AV340" s="13" t="s">
        <v>85</v>
      </c>
      <c r="AW340" s="13" t="s">
        <v>39</v>
      </c>
      <c r="AX340" s="13" t="s">
        <v>76</v>
      </c>
      <c r="AY340" s="241" t="s">
        <v>160</v>
      </c>
    </row>
    <row r="341" spans="2:51" s="15" customFormat="1" ht="13.5">
      <c r="B341" s="255"/>
      <c r="C341" s="256"/>
      <c r="D341" s="222" t="s">
        <v>187</v>
      </c>
      <c r="E341" s="257" t="s">
        <v>21</v>
      </c>
      <c r="F341" s="258" t="s">
        <v>287</v>
      </c>
      <c r="G341" s="256"/>
      <c r="H341" s="259">
        <v>125.502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AT341" s="265" t="s">
        <v>187</v>
      </c>
      <c r="AU341" s="265" t="s">
        <v>85</v>
      </c>
      <c r="AV341" s="15" t="s">
        <v>203</v>
      </c>
      <c r="AW341" s="15" t="s">
        <v>39</v>
      </c>
      <c r="AX341" s="15" t="s">
        <v>76</v>
      </c>
      <c r="AY341" s="265" t="s">
        <v>160</v>
      </c>
    </row>
    <row r="342" spans="2:51" s="14" customFormat="1" ht="13.5">
      <c r="B342" s="242"/>
      <c r="C342" s="243"/>
      <c r="D342" s="222" t="s">
        <v>187</v>
      </c>
      <c r="E342" s="244" t="s">
        <v>21</v>
      </c>
      <c r="F342" s="245" t="s">
        <v>195</v>
      </c>
      <c r="G342" s="243"/>
      <c r="H342" s="246">
        <v>1090.096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187</v>
      </c>
      <c r="AU342" s="252" t="s">
        <v>85</v>
      </c>
      <c r="AV342" s="14" t="s">
        <v>168</v>
      </c>
      <c r="AW342" s="14" t="s">
        <v>39</v>
      </c>
      <c r="AX342" s="14" t="s">
        <v>83</v>
      </c>
      <c r="AY342" s="252" t="s">
        <v>160</v>
      </c>
    </row>
    <row r="343" spans="2:65" s="1" customFormat="1" ht="16.5" customHeight="1">
      <c r="B343" s="42"/>
      <c r="C343" s="266" t="s">
        <v>452</v>
      </c>
      <c r="D343" s="266" t="s">
        <v>453</v>
      </c>
      <c r="E343" s="267" t="s">
        <v>454</v>
      </c>
      <c r="F343" s="268" t="s">
        <v>455</v>
      </c>
      <c r="G343" s="269" t="s">
        <v>423</v>
      </c>
      <c r="H343" s="270">
        <v>2180.192</v>
      </c>
      <c r="I343" s="271"/>
      <c r="J343" s="272">
        <f>ROUND(I343*H343,2)</f>
        <v>0</v>
      </c>
      <c r="K343" s="268" t="s">
        <v>185</v>
      </c>
      <c r="L343" s="273"/>
      <c r="M343" s="274" t="s">
        <v>21</v>
      </c>
      <c r="N343" s="275" t="s">
        <v>47</v>
      </c>
      <c r="O343" s="43"/>
      <c r="P343" s="218">
        <f>O343*H343</f>
        <v>0</v>
      </c>
      <c r="Q343" s="218">
        <v>0</v>
      </c>
      <c r="R343" s="218">
        <f>Q343*H343</f>
        <v>0</v>
      </c>
      <c r="S343" s="218">
        <v>0</v>
      </c>
      <c r="T343" s="219">
        <f>S343*H343</f>
        <v>0</v>
      </c>
      <c r="AR343" s="25" t="s">
        <v>456</v>
      </c>
      <c r="AT343" s="25" t="s">
        <v>453</v>
      </c>
      <c r="AU343" s="25" t="s">
        <v>85</v>
      </c>
      <c r="AY343" s="25" t="s">
        <v>160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25" t="s">
        <v>83</v>
      </c>
      <c r="BK343" s="216">
        <f>ROUND(I343*H343,2)</f>
        <v>0</v>
      </c>
      <c r="BL343" s="25" t="s">
        <v>456</v>
      </c>
      <c r="BM343" s="25" t="s">
        <v>457</v>
      </c>
    </row>
    <row r="344" spans="2:51" s="12" customFormat="1" ht="13.5">
      <c r="B344" s="220"/>
      <c r="C344" s="221"/>
      <c r="D344" s="222" t="s">
        <v>187</v>
      </c>
      <c r="E344" s="223" t="s">
        <v>21</v>
      </c>
      <c r="F344" s="224" t="s">
        <v>458</v>
      </c>
      <c r="G344" s="221"/>
      <c r="H344" s="223" t="s">
        <v>21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187</v>
      </c>
      <c r="AU344" s="230" t="s">
        <v>85</v>
      </c>
      <c r="AV344" s="12" t="s">
        <v>83</v>
      </c>
      <c r="AW344" s="12" t="s">
        <v>39</v>
      </c>
      <c r="AX344" s="12" t="s">
        <v>76</v>
      </c>
      <c r="AY344" s="230" t="s">
        <v>160</v>
      </c>
    </row>
    <row r="345" spans="2:51" s="13" customFormat="1" ht="13.5">
      <c r="B345" s="231"/>
      <c r="C345" s="232"/>
      <c r="D345" s="222" t="s">
        <v>187</v>
      </c>
      <c r="E345" s="233" t="s">
        <v>21</v>
      </c>
      <c r="F345" s="234" t="s">
        <v>459</v>
      </c>
      <c r="G345" s="232"/>
      <c r="H345" s="235">
        <v>2180.192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187</v>
      </c>
      <c r="AU345" s="241" t="s">
        <v>85</v>
      </c>
      <c r="AV345" s="13" t="s">
        <v>85</v>
      </c>
      <c r="AW345" s="13" t="s">
        <v>39</v>
      </c>
      <c r="AX345" s="13" t="s">
        <v>76</v>
      </c>
      <c r="AY345" s="241" t="s">
        <v>160</v>
      </c>
    </row>
    <row r="346" spans="2:51" s="14" customFormat="1" ht="13.5">
      <c r="B346" s="242"/>
      <c r="C346" s="243"/>
      <c r="D346" s="222" t="s">
        <v>187</v>
      </c>
      <c r="E346" s="244" t="s">
        <v>21</v>
      </c>
      <c r="F346" s="245" t="s">
        <v>195</v>
      </c>
      <c r="G346" s="243"/>
      <c r="H346" s="246">
        <v>2180.192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187</v>
      </c>
      <c r="AU346" s="252" t="s">
        <v>85</v>
      </c>
      <c r="AV346" s="14" t="s">
        <v>168</v>
      </c>
      <c r="AW346" s="14" t="s">
        <v>39</v>
      </c>
      <c r="AX346" s="14" t="s">
        <v>83</v>
      </c>
      <c r="AY346" s="252" t="s">
        <v>160</v>
      </c>
    </row>
    <row r="347" spans="2:65" s="1" customFormat="1" ht="38.25" customHeight="1">
      <c r="B347" s="42"/>
      <c r="C347" s="204" t="s">
        <v>460</v>
      </c>
      <c r="D347" s="204" t="s">
        <v>163</v>
      </c>
      <c r="E347" s="205" t="s">
        <v>461</v>
      </c>
      <c r="F347" s="206" t="s">
        <v>462</v>
      </c>
      <c r="G347" s="207" t="s">
        <v>270</v>
      </c>
      <c r="H347" s="208">
        <v>219.175</v>
      </c>
      <c r="I347" s="209"/>
      <c r="J347" s="210">
        <f>ROUND(I347*H347,2)</f>
        <v>0</v>
      </c>
      <c r="K347" s="206" t="s">
        <v>185</v>
      </c>
      <c r="L347" s="62"/>
      <c r="M347" s="211" t="s">
        <v>21</v>
      </c>
      <c r="N347" s="217" t="s">
        <v>47</v>
      </c>
      <c r="O347" s="43"/>
      <c r="P347" s="218">
        <f>O347*H347</f>
        <v>0</v>
      </c>
      <c r="Q347" s="218">
        <v>0</v>
      </c>
      <c r="R347" s="218">
        <f>Q347*H347</f>
        <v>0</v>
      </c>
      <c r="S347" s="218">
        <v>0</v>
      </c>
      <c r="T347" s="219">
        <f>S347*H347</f>
        <v>0</v>
      </c>
      <c r="AR347" s="25" t="s">
        <v>168</v>
      </c>
      <c r="AT347" s="25" t="s">
        <v>163</v>
      </c>
      <c r="AU347" s="25" t="s">
        <v>85</v>
      </c>
      <c r="AY347" s="25" t="s">
        <v>160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25" t="s">
        <v>83</v>
      </c>
      <c r="BK347" s="216">
        <f>ROUND(I347*H347,2)</f>
        <v>0</v>
      </c>
      <c r="BL347" s="25" t="s">
        <v>168</v>
      </c>
      <c r="BM347" s="25" t="s">
        <v>463</v>
      </c>
    </row>
    <row r="348" spans="2:51" s="12" customFormat="1" ht="13.5">
      <c r="B348" s="220"/>
      <c r="C348" s="221"/>
      <c r="D348" s="222" t="s">
        <v>187</v>
      </c>
      <c r="E348" s="223" t="s">
        <v>21</v>
      </c>
      <c r="F348" s="224" t="s">
        <v>464</v>
      </c>
      <c r="G348" s="221"/>
      <c r="H348" s="223" t="s">
        <v>21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187</v>
      </c>
      <c r="AU348" s="230" t="s">
        <v>85</v>
      </c>
      <c r="AV348" s="12" t="s">
        <v>83</v>
      </c>
      <c r="AW348" s="12" t="s">
        <v>39</v>
      </c>
      <c r="AX348" s="12" t="s">
        <v>76</v>
      </c>
      <c r="AY348" s="230" t="s">
        <v>160</v>
      </c>
    </row>
    <row r="349" spans="2:51" s="12" customFormat="1" ht="13.5">
      <c r="B349" s="220"/>
      <c r="C349" s="221"/>
      <c r="D349" s="222" t="s">
        <v>187</v>
      </c>
      <c r="E349" s="223" t="s">
        <v>21</v>
      </c>
      <c r="F349" s="224" t="s">
        <v>465</v>
      </c>
      <c r="G349" s="221"/>
      <c r="H349" s="223" t="s">
        <v>21</v>
      </c>
      <c r="I349" s="225"/>
      <c r="J349" s="221"/>
      <c r="K349" s="221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187</v>
      </c>
      <c r="AU349" s="230" t="s">
        <v>85</v>
      </c>
      <c r="AV349" s="12" t="s">
        <v>83</v>
      </c>
      <c r="AW349" s="12" t="s">
        <v>39</v>
      </c>
      <c r="AX349" s="12" t="s">
        <v>76</v>
      </c>
      <c r="AY349" s="230" t="s">
        <v>160</v>
      </c>
    </row>
    <row r="350" spans="2:51" s="13" customFormat="1" ht="13.5">
      <c r="B350" s="231"/>
      <c r="C350" s="232"/>
      <c r="D350" s="222" t="s">
        <v>187</v>
      </c>
      <c r="E350" s="233" t="s">
        <v>21</v>
      </c>
      <c r="F350" s="234" t="s">
        <v>466</v>
      </c>
      <c r="G350" s="232"/>
      <c r="H350" s="235">
        <v>86.4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187</v>
      </c>
      <c r="AU350" s="241" t="s">
        <v>85</v>
      </c>
      <c r="AV350" s="13" t="s">
        <v>85</v>
      </c>
      <c r="AW350" s="13" t="s">
        <v>39</v>
      </c>
      <c r="AX350" s="13" t="s">
        <v>76</v>
      </c>
      <c r="AY350" s="241" t="s">
        <v>160</v>
      </c>
    </row>
    <row r="351" spans="2:51" s="12" customFormat="1" ht="13.5">
      <c r="B351" s="220"/>
      <c r="C351" s="221"/>
      <c r="D351" s="222" t="s">
        <v>187</v>
      </c>
      <c r="E351" s="223" t="s">
        <v>21</v>
      </c>
      <c r="F351" s="224" t="s">
        <v>467</v>
      </c>
      <c r="G351" s="221"/>
      <c r="H351" s="223" t="s">
        <v>21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187</v>
      </c>
      <c r="AU351" s="230" t="s">
        <v>85</v>
      </c>
      <c r="AV351" s="12" t="s">
        <v>83</v>
      </c>
      <c r="AW351" s="12" t="s">
        <v>39</v>
      </c>
      <c r="AX351" s="12" t="s">
        <v>76</v>
      </c>
      <c r="AY351" s="230" t="s">
        <v>160</v>
      </c>
    </row>
    <row r="352" spans="2:51" s="13" customFormat="1" ht="13.5">
      <c r="B352" s="231"/>
      <c r="C352" s="232"/>
      <c r="D352" s="222" t="s">
        <v>187</v>
      </c>
      <c r="E352" s="233" t="s">
        <v>21</v>
      </c>
      <c r="F352" s="234" t="s">
        <v>468</v>
      </c>
      <c r="G352" s="232"/>
      <c r="H352" s="235">
        <v>89.1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187</v>
      </c>
      <c r="AU352" s="241" t="s">
        <v>85</v>
      </c>
      <c r="AV352" s="13" t="s">
        <v>85</v>
      </c>
      <c r="AW352" s="13" t="s">
        <v>39</v>
      </c>
      <c r="AX352" s="13" t="s">
        <v>76</v>
      </c>
      <c r="AY352" s="241" t="s">
        <v>160</v>
      </c>
    </row>
    <row r="353" spans="2:51" s="12" customFormat="1" ht="13.5">
      <c r="B353" s="220"/>
      <c r="C353" s="221"/>
      <c r="D353" s="222" t="s">
        <v>187</v>
      </c>
      <c r="E353" s="223" t="s">
        <v>21</v>
      </c>
      <c r="F353" s="224" t="s">
        <v>330</v>
      </c>
      <c r="G353" s="221"/>
      <c r="H353" s="223" t="s">
        <v>21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187</v>
      </c>
      <c r="AU353" s="230" t="s">
        <v>85</v>
      </c>
      <c r="AV353" s="12" t="s">
        <v>83</v>
      </c>
      <c r="AW353" s="12" t="s">
        <v>39</v>
      </c>
      <c r="AX353" s="12" t="s">
        <v>76</v>
      </c>
      <c r="AY353" s="230" t="s">
        <v>160</v>
      </c>
    </row>
    <row r="354" spans="2:51" s="13" customFormat="1" ht="13.5">
      <c r="B354" s="231"/>
      <c r="C354" s="232"/>
      <c r="D354" s="222" t="s">
        <v>187</v>
      </c>
      <c r="E354" s="233" t="s">
        <v>21</v>
      </c>
      <c r="F354" s="234" t="s">
        <v>469</v>
      </c>
      <c r="G354" s="232"/>
      <c r="H354" s="235">
        <v>43.2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187</v>
      </c>
      <c r="AU354" s="241" t="s">
        <v>85</v>
      </c>
      <c r="AV354" s="13" t="s">
        <v>85</v>
      </c>
      <c r="AW354" s="13" t="s">
        <v>39</v>
      </c>
      <c r="AX354" s="13" t="s">
        <v>76</v>
      </c>
      <c r="AY354" s="241" t="s">
        <v>160</v>
      </c>
    </row>
    <row r="355" spans="2:51" s="12" customFormat="1" ht="13.5">
      <c r="B355" s="220"/>
      <c r="C355" s="221"/>
      <c r="D355" s="222" t="s">
        <v>187</v>
      </c>
      <c r="E355" s="223" t="s">
        <v>21</v>
      </c>
      <c r="F355" s="224" t="s">
        <v>332</v>
      </c>
      <c r="G355" s="221"/>
      <c r="H355" s="223" t="s">
        <v>21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187</v>
      </c>
      <c r="AU355" s="230" t="s">
        <v>85</v>
      </c>
      <c r="AV355" s="12" t="s">
        <v>83</v>
      </c>
      <c r="AW355" s="12" t="s">
        <v>39</v>
      </c>
      <c r="AX355" s="12" t="s">
        <v>76</v>
      </c>
      <c r="AY355" s="230" t="s">
        <v>160</v>
      </c>
    </row>
    <row r="356" spans="2:51" s="13" customFormat="1" ht="13.5">
      <c r="B356" s="231"/>
      <c r="C356" s="232"/>
      <c r="D356" s="222" t="s">
        <v>187</v>
      </c>
      <c r="E356" s="233" t="s">
        <v>21</v>
      </c>
      <c r="F356" s="234" t="s">
        <v>470</v>
      </c>
      <c r="G356" s="232"/>
      <c r="H356" s="235">
        <v>31.5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187</v>
      </c>
      <c r="AU356" s="241" t="s">
        <v>85</v>
      </c>
      <c r="AV356" s="13" t="s">
        <v>85</v>
      </c>
      <c r="AW356" s="13" t="s">
        <v>39</v>
      </c>
      <c r="AX356" s="13" t="s">
        <v>76</v>
      </c>
      <c r="AY356" s="241" t="s">
        <v>160</v>
      </c>
    </row>
    <row r="357" spans="2:51" s="12" customFormat="1" ht="13.5">
      <c r="B357" s="220"/>
      <c r="C357" s="221"/>
      <c r="D357" s="222" t="s">
        <v>187</v>
      </c>
      <c r="E357" s="223" t="s">
        <v>21</v>
      </c>
      <c r="F357" s="224" t="s">
        <v>471</v>
      </c>
      <c r="G357" s="221"/>
      <c r="H357" s="223" t="s">
        <v>21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187</v>
      </c>
      <c r="AU357" s="230" t="s">
        <v>85</v>
      </c>
      <c r="AV357" s="12" t="s">
        <v>83</v>
      </c>
      <c r="AW357" s="12" t="s">
        <v>39</v>
      </c>
      <c r="AX357" s="12" t="s">
        <v>76</v>
      </c>
      <c r="AY357" s="230" t="s">
        <v>160</v>
      </c>
    </row>
    <row r="358" spans="2:51" s="13" customFormat="1" ht="13.5">
      <c r="B358" s="231"/>
      <c r="C358" s="232"/>
      <c r="D358" s="222" t="s">
        <v>187</v>
      </c>
      <c r="E358" s="233" t="s">
        <v>21</v>
      </c>
      <c r="F358" s="234" t="s">
        <v>472</v>
      </c>
      <c r="G358" s="232"/>
      <c r="H358" s="235">
        <v>24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187</v>
      </c>
      <c r="AU358" s="241" t="s">
        <v>85</v>
      </c>
      <c r="AV358" s="13" t="s">
        <v>85</v>
      </c>
      <c r="AW358" s="13" t="s">
        <v>39</v>
      </c>
      <c r="AX358" s="13" t="s">
        <v>76</v>
      </c>
      <c r="AY358" s="241" t="s">
        <v>160</v>
      </c>
    </row>
    <row r="359" spans="2:51" s="12" customFormat="1" ht="13.5">
      <c r="B359" s="220"/>
      <c r="C359" s="221"/>
      <c r="D359" s="222" t="s">
        <v>187</v>
      </c>
      <c r="E359" s="223" t="s">
        <v>21</v>
      </c>
      <c r="F359" s="224" t="s">
        <v>336</v>
      </c>
      <c r="G359" s="221"/>
      <c r="H359" s="223" t="s">
        <v>21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187</v>
      </c>
      <c r="AU359" s="230" t="s">
        <v>85</v>
      </c>
      <c r="AV359" s="12" t="s">
        <v>83</v>
      </c>
      <c r="AW359" s="12" t="s">
        <v>39</v>
      </c>
      <c r="AX359" s="12" t="s">
        <v>76</v>
      </c>
      <c r="AY359" s="230" t="s">
        <v>160</v>
      </c>
    </row>
    <row r="360" spans="2:51" s="13" customFormat="1" ht="13.5">
      <c r="B360" s="231"/>
      <c r="C360" s="232"/>
      <c r="D360" s="222" t="s">
        <v>187</v>
      </c>
      <c r="E360" s="233" t="s">
        <v>21</v>
      </c>
      <c r="F360" s="234" t="s">
        <v>469</v>
      </c>
      <c r="G360" s="232"/>
      <c r="H360" s="235">
        <v>43.2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187</v>
      </c>
      <c r="AU360" s="241" t="s">
        <v>85</v>
      </c>
      <c r="AV360" s="13" t="s">
        <v>85</v>
      </c>
      <c r="AW360" s="13" t="s">
        <v>39</v>
      </c>
      <c r="AX360" s="13" t="s">
        <v>76</v>
      </c>
      <c r="AY360" s="241" t="s">
        <v>160</v>
      </c>
    </row>
    <row r="361" spans="2:51" s="15" customFormat="1" ht="13.5">
      <c r="B361" s="255"/>
      <c r="C361" s="256"/>
      <c r="D361" s="222" t="s">
        <v>187</v>
      </c>
      <c r="E361" s="257" t="s">
        <v>21</v>
      </c>
      <c r="F361" s="258" t="s">
        <v>287</v>
      </c>
      <c r="G361" s="256"/>
      <c r="H361" s="259">
        <v>317.4</v>
      </c>
      <c r="I361" s="260"/>
      <c r="J361" s="256"/>
      <c r="K361" s="256"/>
      <c r="L361" s="261"/>
      <c r="M361" s="262"/>
      <c r="N361" s="263"/>
      <c r="O361" s="263"/>
      <c r="P361" s="263"/>
      <c r="Q361" s="263"/>
      <c r="R361" s="263"/>
      <c r="S361" s="263"/>
      <c r="T361" s="264"/>
      <c r="AT361" s="265" t="s">
        <v>187</v>
      </c>
      <c r="AU361" s="265" t="s">
        <v>85</v>
      </c>
      <c r="AV361" s="15" t="s">
        <v>203</v>
      </c>
      <c r="AW361" s="15" t="s">
        <v>39</v>
      </c>
      <c r="AX361" s="15" t="s">
        <v>76</v>
      </c>
      <c r="AY361" s="265" t="s">
        <v>160</v>
      </c>
    </row>
    <row r="362" spans="2:51" s="12" customFormat="1" ht="13.5">
      <c r="B362" s="220"/>
      <c r="C362" s="221"/>
      <c r="D362" s="222" t="s">
        <v>187</v>
      </c>
      <c r="E362" s="223" t="s">
        <v>21</v>
      </c>
      <c r="F362" s="224" t="s">
        <v>473</v>
      </c>
      <c r="G362" s="221"/>
      <c r="H362" s="223" t="s">
        <v>21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187</v>
      </c>
      <c r="AU362" s="230" t="s">
        <v>85</v>
      </c>
      <c r="AV362" s="12" t="s">
        <v>83</v>
      </c>
      <c r="AW362" s="12" t="s">
        <v>39</v>
      </c>
      <c r="AX362" s="12" t="s">
        <v>76</v>
      </c>
      <c r="AY362" s="230" t="s">
        <v>160</v>
      </c>
    </row>
    <row r="363" spans="2:51" s="13" customFormat="1" ht="13.5">
      <c r="B363" s="231"/>
      <c r="C363" s="232"/>
      <c r="D363" s="222" t="s">
        <v>187</v>
      </c>
      <c r="E363" s="233" t="s">
        <v>21</v>
      </c>
      <c r="F363" s="234" t="s">
        <v>474</v>
      </c>
      <c r="G363" s="232"/>
      <c r="H363" s="235">
        <v>-1.848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187</v>
      </c>
      <c r="AU363" s="241" t="s">
        <v>85</v>
      </c>
      <c r="AV363" s="13" t="s">
        <v>85</v>
      </c>
      <c r="AW363" s="13" t="s">
        <v>39</v>
      </c>
      <c r="AX363" s="13" t="s">
        <v>76</v>
      </c>
      <c r="AY363" s="241" t="s">
        <v>160</v>
      </c>
    </row>
    <row r="364" spans="2:51" s="12" customFormat="1" ht="13.5">
      <c r="B364" s="220"/>
      <c r="C364" s="221"/>
      <c r="D364" s="222" t="s">
        <v>187</v>
      </c>
      <c r="E364" s="223" t="s">
        <v>21</v>
      </c>
      <c r="F364" s="224" t="s">
        <v>475</v>
      </c>
      <c r="G364" s="221"/>
      <c r="H364" s="223" t="s">
        <v>21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187</v>
      </c>
      <c r="AU364" s="230" t="s">
        <v>85</v>
      </c>
      <c r="AV364" s="12" t="s">
        <v>83</v>
      </c>
      <c r="AW364" s="12" t="s">
        <v>39</v>
      </c>
      <c r="AX364" s="12" t="s">
        <v>76</v>
      </c>
      <c r="AY364" s="230" t="s">
        <v>160</v>
      </c>
    </row>
    <row r="365" spans="2:51" s="13" customFormat="1" ht="13.5">
      <c r="B365" s="231"/>
      <c r="C365" s="232"/>
      <c r="D365" s="222" t="s">
        <v>187</v>
      </c>
      <c r="E365" s="233" t="s">
        <v>21</v>
      </c>
      <c r="F365" s="234" t="s">
        <v>476</v>
      </c>
      <c r="G365" s="232"/>
      <c r="H365" s="235">
        <v>-3.362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187</v>
      </c>
      <c r="AU365" s="241" t="s">
        <v>85</v>
      </c>
      <c r="AV365" s="13" t="s">
        <v>85</v>
      </c>
      <c r="AW365" s="13" t="s">
        <v>39</v>
      </c>
      <c r="AX365" s="13" t="s">
        <v>76</v>
      </c>
      <c r="AY365" s="241" t="s">
        <v>160</v>
      </c>
    </row>
    <row r="366" spans="2:51" s="13" customFormat="1" ht="13.5">
      <c r="B366" s="231"/>
      <c r="C366" s="232"/>
      <c r="D366" s="222" t="s">
        <v>187</v>
      </c>
      <c r="E366" s="233" t="s">
        <v>21</v>
      </c>
      <c r="F366" s="234" t="s">
        <v>477</v>
      </c>
      <c r="G366" s="232"/>
      <c r="H366" s="235">
        <v>-1.868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187</v>
      </c>
      <c r="AU366" s="241" t="s">
        <v>85</v>
      </c>
      <c r="AV366" s="13" t="s">
        <v>85</v>
      </c>
      <c r="AW366" s="13" t="s">
        <v>39</v>
      </c>
      <c r="AX366" s="13" t="s">
        <v>76</v>
      </c>
      <c r="AY366" s="241" t="s">
        <v>160</v>
      </c>
    </row>
    <row r="367" spans="2:51" s="13" customFormat="1" ht="13.5">
      <c r="B367" s="231"/>
      <c r="C367" s="232"/>
      <c r="D367" s="222" t="s">
        <v>187</v>
      </c>
      <c r="E367" s="233" t="s">
        <v>21</v>
      </c>
      <c r="F367" s="234" t="s">
        <v>476</v>
      </c>
      <c r="G367" s="232"/>
      <c r="H367" s="235">
        <v>-3.362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187</v>
      </c>
      <c r="AU367" s="241" t="s">
        <v>85</v>
      </c>
      <c r="AV367" s="13" t="s">
        <v>85</v>
      </c>
      <c r="AW367" s="13" t="s">
        <v>39</v>
      </c>
      <c r="AX367" s="13" t="s">
        <v>76</v>
      </c>
      <c r="AY367" s="241" t="s">
        <v>160</v>
      </c>
    </row>
    <row r="368" spans="2:51" s="12" customFormat="1" ht="13.5">
      <c r="B368" s="220"/>
      <c r="C368" s="221"/>
      <c r="D368" s="222" t="s">
        <v>187</v>
      </c>
      <c r="E368" s="223" t="s">
        <v>21</v>
      </c>
      <c r="F368" s="224" t="s">
        <v>478</v>
      </c>
      <c r="G368" s="221"/>
      <c r="H368" s="223" t="s">
        <v>21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187</v>
      </c>
      <c r="AU368" s="230" t="s">
        <v>85</v>
      </c>
      <c r="AV368" s="12" t="s">
        <v>83</v>
      </c>
      <c r="AW368" s="12" t="s">
        <v>39</v>
      </c>
      <c r="AX368" s="12" t="s">
        <v>76</v>
      </c>
      <c r="AY368" s="230" t="s">
        <v>160</v>
      </c>
    </row>
    <row r="369" spans="2:51" s="13" customFormat="1" ht="13.5">
      <c r="B369" s="231"/>
      <c r="C369" s="232"/>
      <c r="D369" s="222" t="s">
        <v>187</v>
      </c>
      <c r="E369" s="233" t="s">
        <v>21</v>
      </c>
      <c r="F369" s="234" t="s">
        <v>479</v>
      </c>
      <c r="G369" s="232"/>
      <c r="H369" s="235">
        <v>-8.899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187</v>
      </c>
      <c r="AU369" s="241" t="s">
        <v>85</v>
      </c>
      <c r="AV369" s="13" t="s">
        <v>85</v>
      </c>
      <c r="AW369" s="13" t="s">
        <v>39</v>
      </c>
      <c r="AX369" s="13" t="s">
        <v>76</v>
      </c>
      <c r="AY369" s="241" t="s">
        <v>160</v>
      </c>
    </row>
    <row r="370" spans="2:51" s="12" customFormat="1" ht="13.5">
      <c r="B370" s="220"/>
      <c r="C370" s="221"/>
      <c r="D370" s="222" t="s">
        <v>187</v>
      </c>
      <c r="E370" s="223" t="s">
        <v>21</v>
      </c>
      <c r="F370" s="224" t="s">
        <v>480</v>
      </c>
      <c r="G370" s="221"/>
      <c r="H370" s="223" t="s">
        <v>21</v>
      </c>
      <c r="I370" s="225"/>
      <c r="J370" s="221"/>
      <c r="K370" s="221"/>
      <c r="L370" s="226"/>
      <c r="M370" s="227"/>
      <c r="N370" s="228"/>
      <c r="O370" s="228"/>
      <c r="P370" s="228"/>
      <c r="Q370" s="228"/>
      <c r="R370" s="228"/>
      <c r="S370" s="228"/>
      <c r="T370" s="229"/>
      <c r="AT370" s="230" t="s">
        <v>187</v>
      </c>
      <c r="AU370" s="230" t="s">
        <v>85</v>
      </c>
      <c r="AV370" s="12" t="s">
        <v>83</v>
      </c>
      <c r="AW370" s="12" t="s">
        <v>39</v>
      </c>
      <c r="AX370" s="12" t="s">
        <v>76</v>
      </c>
      <c r="AY370" s="230" t="s">
        <v>160</v>
      </c>
    </row>
    <row r="371" spans="2:51" s="13" customFormat="1" ht="13.5">
      <c r="B371" s="231"/>
      <c r="C371" s="232"/>
      <c r="D371" s="222" t="s">
        <v>187</v>
      </c>
      <c r="E371" s="233" t="s">
        <v>21</v>
      </c>
      <c r="F371" s="234" t="s">
        <v>481</v>
      </c>
      <c r="G371" s="232"/>
      <c r="H371" s="235">
        <v>-11.986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187</v>
      </c>
      <c r="AU371" s="241" t="s">
        <v>85</v>
      </c>
      <c r="AV371" s="13" t="s">
        <v>85</v>
      </c>
      <c r="AW371" s="13" t="s">
        <v>39</v>
      </c>
      <c r="AX371" s="13" t="s">
        <v>76</v>
      </c>
      <c r="AY371" s="241" t="s">
        <v>160</v>
      </c>
    </row>
    <row r="372" spans="2:51" s="15" customFormat="1" ht="13.5">
      <c r="B372" s="255"/>
      <c r="C372" s="256"/>
      <c r="D372" s="222" t="s">
        <v>187</v>
      </c>
      <c r="E372" s="257" t="s">
        <v>21</v>
      </c>
      <c r="F372" s="258" t="s">
        <v>287</v>
      </c>
      <c r="G372" s="256"/>
      <c r="H372" s="259">
        <v>-31.325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AT372" s="265" t="s">
        <v>187</v>
      </c>
      <c r="AU372" s="265" t="s">
        <v>85</v>
      </c>
      <c r="AV372" s="15" t="s">
        <v>203</v>
      </c>
      <c r="AW372" s="15" t="s">
        <v>39</v>
      </c>
      <c r="AX372" s="15" t="s">
        <v>76</v>
      </c>
      <c r="AY372" s="265" t="s">
        <v>160</v>
      </c>
    </row>
    <row r="373" spans="2:51" s="12" customFormat="1" ht="13.5">
      <c r="B373" s="220"/>
      <c r="C373" s="221"/>
      <c r="D373" s="222" t="s">
        <v>187</v>
      </c>
      <c r="E373" s="223" t="s">
        <v>21</v>
      </c>
      <c r="F373" s="224" t="s">
        <v>482</v>
      </c>
      <c r="G373" s="221"/>
      <c r="H373" s="223" t="s">
        <v>21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187</v>
      </c>
      <c r="AU373" s="230" t="s">
        <v>85</v>
      </c>
      <c r="AV373" s="12" t="s">
        <v>83</v>
      </c>
      <c r="AW373" s="12" t="s">
        <v>39</v>
      </c>
      <c r="AX373" s="12" t="s">
        <v>76</v>
      </c>
      <c r="AY373" s="230" t="s">
        <v>160</v>
      </c>
    </row>
    <row r="374" spans="2:51" s="13" customFormat="1" ht="13.5">
      <c r="B374" s="231"/>
      <c r="C374" s="232"/>
      <c r="D374" s="222" t="s">
        <v>187</v>
      </c>
      <c r="E374" s="233" t="s">
        <v>21</v>
      </c>
      <c r="F374" s="234" t="s">
        <v>483</v>
      </c>
      <c r="G374" s="232"/>
      <c r="H374" s="235">
        <v>-66.9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187</v>
      </c>
      <c r="AU374" s="241" t="s">
        <v>85</v>
      </c>
      <c r="AV374" s="13" t="s">
        <v>85</v>
      </c>
      <c r="AW374" s="13" t="s">
        <v>39</v>
      </c>
      <c r="AX374" s="13" t="s">
        <v>76</v>
      </c>
      <c r="AY374" s="241" t="s">
        <v>160</v>
      </c>
    </row>
    <row r="375" spans="2:51" s="15" customFormat="1" ht="13.5">
      <c r="B375" s="255"/>
      <c r="C375" s="256"/>
      <c r="D375" s="222" t="s">
        <v>187</v>
      </c>
      <c r="E375" s="257" t="s">
        <v>21</v>
      </c>
      <c r="F375" s="258" t="s">
        <v>287</v>
      </c>
      <c r="G375" s="256"/>
      <c r="H375" s="259">
        <v>-66.9</v>
      </c>
      <c r="I375" s="260"/>
      <c r="J375" s="256"/>
      <c r="K375" s="256"/>
      <c r="L375" s="261"/>
      <c r="M375" s="262"/>
      <c r="N375" s="263"/>
      <c r="O375" s="263"/>
      <c r="P375" s="263"/>
      <c r="Q375" s="263"/>
      <c r="R375" s="263"/>
      <c r="S375" s="263"/>
      <c r="T375" s="264"/>
      <c r="AT375" s="265" t="s">
        <v>187</v>
      </c>
      <c r="AU375" s="265" t="s">
        <v>85</v>
      </c>
      <c r="AV375" s="15" t="s">
        <v>203</v>
      </c>
      <c r="AW375" s="15" t="s">
        <v>39</v>
      </c>
      <c r="AX375" s="15" t="s">
        <v>76</v>
      </c>
      <c r="AY375" s="265" t="s">
        <v>160</v>
      </c>
    </row>
    <row r="376" spans="2:51" s="14" customFormat="1" ht="13.5">
      <c r="B376" s="242"/>
      <c r="C376" s="243"/>
      <c r="D376" s="222" t="s">
        <v>187</v>
      </c>
      <c r="E376" s="244" t="s">
        <v>21</v>
      </c>
      <c r="F376" s="245" t="s">
        <v>195</v>
      </c>
      <c r="G376" s="243"/>
      <c r="H376" s="246">
        <v>219.175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187</v>
      </c>
      <c r="AU376" s="252" t="s">
        <v>85</v>
      </c>
      <c r="AV376" s="14" t="s">
        <v>168</v>
      </c>
      <c r="AW376" s="14" t="s">
        <v>39</v>
      </c>
      <c r="AX376" s="14" t="s">
        <v>83</v>
      </c>
      <c r="AY376" s="252" t="s">
        <v>160</v>
      </c>
    </row>
    <row r="377" spans="2:65" s="1" customFormat="1" ht="16.5" customHeight="1">
      <c r="B377" s="42"/>
      <c r="C377" s="266" t="s">
        <v>484</v>
      </c>
      <c r="D377" s="266" t="s">
        <v>453</v>
      </c>
      <c r="E377" s="267" t="s">
        <v>485</v>
      </c>
      <c r="F377" s="268" t="s">
        <v>486</v>
      </c>
      <c r="G377" s="269" t="s">
        <v>423</v>
      </c>
      <c r="H377" s="270">
        <v>427.391</v>
      </c>
      <c r="I377" s="271"/>
      <c r="J377" s="272">
        <f>ROUND(I377*H377,2)</f>
        <v>0</v>
      </c>
      <c r="K377" s="268" t="s">
        <v>185</v>
      </c>
      <c r="L377" s="273"/>
      <c r="M377" s="274" t="s">
        <v>21</v>
      </c>
      <c r="N377" s="275" t="s">
        <v>47</v>
      </c>
      <c r="O377" s="43"/>
      <c r="P377" s="218">
        <f>O377*H377</f>
        <v>0</v>
      </c>
      <c r="Q377" s="218">
        <v>0</v>
      </c>
      <c r="R377" s="218">
        <f>Q377*H377</f>
        <v>0</v>
      </c>
      <c r="S377" s="218">
        <v>0</v>
      </c>
      <c r="T377" s="219">
        <f>S377*H377</f>
        <v>0</v>
      </c>
      <c r="AR377" s="25" t="s">
        <v>456</v>
      </c>
      <c r="AT377" s="25" t="s">
        <v>453</v>
      </c>
      <c r="AU377" s="25" t="s">
        <v>85</v>
      </c>
      <c r="AY377" s="25" t="s">
        <v>160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25" t="s">
        <v>83</v>
      </c>
      <c r="BK377" s="216">
        <f>ROUND(I377*H377,2)</f>
        <v>0</v>
      </c>
      <c r="BL377" s="25" t="s">
        <v>456</v>
      </c>
      <c r="BM377" s="25" t="s">
        <v>487</v>
      </c>
    </row>
    <row r="378" spans="2:51" s="12" customFormat="1" ht="13.5">
      <c r="B378" s="220"/>
      <c r="C378" s="221"/>
      <c r="D378" s="222" t="s">
        <v>187</v>
      </c>
      <c r="E378" s="223" t="s">
        <v>21</v>
      </c>
      <c r="F378" s="224" t="s">
        <v>488</v>
      </c>
      <c r="G378" s="221"/>
      <c r="H378" s="223" t="s">
        <v>21</v>
      </c>
      <c r="I378" s="225"/>
      <c r="J378" s="221"/>
      <c r="K378" s="221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187</v>
      </c>
      <c r="AU378" s="230" t="s">
        <v>85</v>
      </c>
      <c r="AV378" s="12" t="s">
        <v>83</v>
      </c>
      <c r="AW378" s="12" t="s">
        <v>39</v>
      </c>
      <c r="AX378" s="12" t="s">
        <v>76</v>
      </c>
      <c r="AY378" s="230" t="s">
        <v>160</v>
      </c>
    </row>
    <row r="379" spans="2:51" s="13" customFormat="1" ht="13.5">
      <c r="B379" s="231"/>
      <c r="C379" s="232"/>
      <c r="D379" s="222" t="s">
        <v>187</v>
      </c>
      <c r="E379" s="233" t="s">
        <v>21</v>
      </c>
      <c r="F379" s="234" t="s">
        <v>489</v>
      </c>
      <c r="G379" s="232"/>
      <c r="H379" s="235">
        <v>427.391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187</v>
      </c>
      <c r="AU379" s="241" t="s">
        <v>85</v>
      </c>
      <c r="AV379" s="13" t="s">
        <v>85</v>
      </c>
      <c r="AW379" s="13" t="s">
        <v>39</v>
      </c>
      <c r="AX379" s="13" t="s">
        <v>76</v>
      </c>
      <c r="AY379" s="241" t="s">
        <v>160</v>
      </c>
    </row>
    <row r="380" spans="2:51" s="14" customFormat="1" ht="13.5">
      <c r="B380" s="242"/>
      <c r="C380" s="243"/>
      <c r="D380" s="222" t="s">
        <v>187</v>
      </c>
      <c r="E380" s="244" t="s">
        <v>21</v>
      </c>
      <c r="F380" s="245" t="s">
        <v>195</v>
      </c>
      <c r="G380" s="243"/>
      <c r="H380" s="246">
        <v>427.391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187</v>
      </c>
      <c r="AU380" s="252" t="s">
        <v>85</v>
      </c>
      <c r="AV380" s="14" t="s">
        <v>168</v>
      </c>
      <c r="AW380" s="14" t="s">
        <v>39</v>
      </c>
      <c r="AX380" s="14" t="s">
        <v>83</v>
      </c>
      <c r="AY380" s="252" t="s">
        <v>160</v>
      </c>
    </row>
    <row r="381" spans="2:65" s="1" customFormat="1" ht="38.25" customHeight="1">
      <c r="B381" s="42"/>
      <c r="C381" s="204" t="s">
        <v>490</v>
      </c>
      <c r="D381" s="204" t="s">
        <v>163</v>
      </c>
      <c r="E381" s="205" t="s">
        <v>491</v>
      </c>
      <c r="F381" s="206" t="s">
        <v>492</v>
      </c>
      <c r="G381" s="207" t="s">
        <v>184</v>
      </c>
      <c r="H381" s="208">
        <v>94.5</v>
      </c>
      <c r="I381" s="209"/>
      <c r="J381" s="210">
        <f>ROUND(I381*H381,2)</f>
        <v>0</v>
      </c>
      <c r="K381" s="206" t="s">
        <v>185</v>
      </c>
      <c r="L381" s="62"/>
      <c r="M381" s="211" t="s">
        <v>21</v>
      </c>
      <c r="N381" s="217" t="s">
        <v>47</v>
      </c>
      <c r="O381" s="43"/>
      <c r="P381" s="218">
        <f>O381*H381</f>
        <v>0</v>
      </c>
      <c r="Q381" s="218">
        <v>0</v>
      </c>
      <c r="R381" s="218">
        <f>Q381*H381</f>
        <v>0</v>
      </c>
      <c r="S381" s="218">
        <v>0</v>
      </c>
      <c r="T381" s="219">
        <f>S381*H381</f>
        <v>0</v>
      </c>
      <c r="AR381" s="25" t="s">
        <v>168</v>
      </c>
      <c r="AT381" s="25" t="s">
        <v>163</v>
      </c>
      <c r="AU381" s="25" t="s">
        <v>85</v>
      </c>
      <c r="AY381" s="25" t="s">
        <v>160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25" t="s">
        <v>83</v>
      </c>
      <c r="BK381" s="216">
        <f>ROUND(I381*H381,2)</f>
        <v>0</v>
      </c>
      <c r="BL381" s="25" t="s">
        <v>168</v>
      </c>
      <c r="BM381" s="25" t="s">
        <v>493</v>
      </c>
    </row>
    <row r="382" spans="2:51" s="12" customFormat="1" ht="13.5">
      <c r="B382" s="220"/>
      <c r="C382" s="221"/>
      <c r="D382" s="222" t="s">
        <v>187</v>
      </c>
      <c r="E382" s="223" t="s">
        <v>21</v>
      </c>
      <c r="F382" s="224" t="s">
        <v>494</v>
      </c>
      <c r="G382" s="221"/>
      <c r="H382" s="223" t="s">
        <v>21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187</v>
      </c>
      <c r="AU382" s="230" t="s">
        <v>85</v>
      </c>
      <c r="AV382" s="12" t="s">
        <v>83</v>
      </c>
      <c r="AW382" s="12" t="s">
        <v>39</v>
      </c>
      <c r="AX382" s="12" t="s">
        <v>76</v>
      </c>
      <c r="AY382" s="230" t="s">
        <v>160</v>
      </c>
    </row>
    <row r="383" spans="2:51" s="13" customFormat="1" ht="13.5">
      <c r="B383" s="231"/>
      <c r="C383" s="232"/>
      <c r="D383" s="222" t="s">
        <v>187</v>
      </c>
      <c r="E383" s="233" t="s">
        <v>21</v>
      </c>
      <c r="F383" s="234" t="s">
        <v>495</v>
      </c>
      <c r="G383" s="232"/>
      <c r="H383" s="235">
        <v>94.5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187</v>
      </c>
      <c r="AU383" s="241" t="s">
        <v>85</v>
      </c>
      <c r="AV383" s="13" t="s">
        <v>85</v>
      </c>
      <c r="AW383" s="13" t="s">
        <v>39</v>
      </c>
      <c r="AX383" s="13" t="s">
        <v>76</v>
      </c>
      <c r="AY383" s="241" t="s">
        <v>160</v>
      </c>
    </row>
    <row r="384" spans="2:51" s="14" customFormat="1" ht="13.5">
      <c r="B384" s="242"/>
      <c r="C384" s="243"/>
      <c r="D384" s="222" t="s">
        <v>187</v>
      </c>
      <c r="E384" s="244" t="s">
        <v>21</v>
      </c>
      <c r="F384" s="245" t="s">
        <v>195</v>
      </c>
      <c r="G384" s="243"/>
      <c r="H384" s="246">
        <v>94.5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187</v>
      </c>
      <c r="AU384" s="252" t="s">
        <v>85</v>
      </c>
      <c r="AV384" s="14" t="s">
        <v>168</v>
      </c>
      <c r="AW384" s="14" t="s">
        <v>39</v>
      </c>
      <c r="AX384" s="14" t="s">
        <v>83</v>
      </c>
      <c r="AY384" s="252" t="s">
        <v>160</v>
      </c>
    </row>
    <row r="385" spans="2:65" s="1" customFormat="1" ht="25.5" customHeight="1">
      <c r="B385" s="42"/>
      <c r="C385" s="204" t="s">
        <v>496</v>
      </c>
      <c r="D385" s="204" t="s">
        <v>163</v>
      </c>
      <c r="E385" s="205" t="s">
        <v>497</v>
      </c>
      <c r="F385" s="206" t="s">
        <v>498</v>
      </c>
      <c r="G385" s="207" t="s">
        <v>184</v>
      </c>
      <c r="H385" s="208">
        <v>94.5</v>
      </c>
      <c r="I385" s="209"/>
      <c r="J385" s="210">
        <f>ROUND(I385*H385,2)</f>
        <v>0</v>
      </c>
      <c r="K385" s="206" t="s">
        <v>185</v>
      </c>
      <c r="L385" s="62"/>
      <c r="M385" s="211" t="s">
        <v>21</v>
      </c>
      <c r="N385" s="217" t="s">
        <v>47</v>
      </c>
      <c r="O385" s="43"/>
      <c r="P385" s="218">
        <f>O385*H385</f>
        <v>0</v>
      </c>
      <c r="Q385" s="218">
        <v>0</v>
      </c>
      <c r="R385" s="218">
        <f>Q385*H385</f>
        <v>0</v>
      </c>
      <c r="S385" s="218">
        <v>0</v>
      </c>
      <c r="T385" s="219">
        <f>S385*H385</f>
        <v>0</v>
      </c>
      <c r="AR385" s="25" t="s">
        <v>168</v>
      </c>
      <c r="AT385" s="25" t="s">
        <v>163</v>
      </c>
      <c r="AU385" s="25" t="s">
        <v>85</v>
      </c>
      <c r="AY385" s="25" t="s">
        <v>160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25" t="s">
        <v>83</v>
      </c>
      <c r="BK385" s="216">
        <f>ROUND(I385*H385,2)</f>
        <v>0</v>
      </c>
      <c r="BL385" s="25" t="s">
        <v>168</v>
      </c>
      <c r="BM385" s="25" t="s">
        <v>499</v>
      </c>
    </row>
    <row r="386" spans="2:51" s="12" customFormat="1" ht="13.5">
      <c r="B386" s="220"/>
      <c r="C386" s="221"/>
      <c r="D386" s="222" t="s">
        <v>187</v>
      </c>
      <c r="E386" s="223" t="s">
        <v>21</v>
      </c>
      <c r="F386" s="224" t="s">
        <v>494</v>
      </c>
      <c r="G386" s="221"/>
      <c r="H386" s="223" t="s">
        <v>21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187</v>
      </c>
      <c r="AU386" s="230" t="s">
        <v>85</v>
      </c>
      <c r="AV386" s="12" t="s">
        <v>83</v>
      </c>
      <c r="AW386" s="12" t="s">
        <v>39</v>
      </c>
      <c r="AX386" s="12" t="s">
        <v>76</v>
      </c>
      <c r="AY386" s="230" t="s">
        <v>160</v>
      </c>
    </row>
    <row r="387" spans="2:51" s="13" customFormat="1" ht="13.5">
      <c r="B387" s="231"/>
      <c r="C387" s="232"/>
      <c r="D387" s="222" t="s">
        <v>187</v>
      </c>
      <c r="E387" s="233" t="s">
        <v>21</v>
      </c>
      <c r="F387" s="234" t="s">
        <v>495</v>
      </c>
      <c r="G387" s="232"/>
      <c r="H387" s="235">
        <v>94.5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187</v>
      </c>
      <c r="AU387" s="241" t="s">
        <v>85</v>
      </c>
      <c r="AV387" s="13" t="s">
        <v>85</v>
      </c>
      <c r="AW387" s="13" t="s">
        <v>39</v>
      </c>
      <c r="AX387" s="13" t="s">
        <v>76</v>
      </c>
      <c r="AY387" s="241" t="s">
        <v>160</v>
      </c>
    </row>
    <row r="388" spans="2:51" s="14" customFormat="1" ht="13.5">
      <c r="B388" s="242"/>
      <c r="C388" s="243"/>
      <c r="D388" s="222" t="s">
        <v>187</v>
      </c>
      <c r="E388" s="244" t="s">
        <v>21</v>
      </c>
      <c r="F388" s="245" t="s">
        <v>195</v>
      </c>
      <c r="G388" s="243"/>
      <c r="H388" s="246">
        <v>94.5</v>
      </c>
      <c r="I388" s="247"/>
      <c r="J388" s="243"/>
      <c r="K388" s="243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187</v>
      </c>
      <c r="AU388" s="252" t="s">
        <v>85</v>
      </c>
      <c r="AV388" s="14" t="s">
        <v>168</v>
      </c>
      <c r="AW388" s="14" t="s">
        <v>39</v>
      </c>
      <c r="AX388" s="14" t="s">
        <v>83</v>
      </c>
      <c r="AY388" s="252" t="s">
        <v>160</v>
      </c>
    </row>
    <row r="389" spans="2:65" s="1" customFormat="1" ht="16.5" customHeight="1">
      <c r="B389" s="42"/>
      <c r="C389" s="266" t="s">
        <v>500</v>
      </c>
      <c r="D389" s="266" t="s">
        <v>453</v>
      </c>
      <c r="E389" s="267" t="s">
        <v>501</v>
      </c>
      <c r="F389" s="268" t="s">
        <v>502</v>
      </c>
      <c r="G389" s="269" t="s">
        <v>503</v>
      </c>
      <c r="H389" s="270">
        <v>2.835</v>
      </c>
      <c r="I389" s="271"/>
      <c r="J389" s="272">
        <f>ROUND(I389*H389,2)</f>
        <v>0</v>
      </c>
      <c r="K389" s="268" t="s">
        <v>185</v>
      </c>
      <c r="L389" s="273"/>
      <c r="M389" s="274" t="s">
        <v>21</v>
      </c>
      <c r="N389" s="275" t="s">
        <v>47</v>
      </c>
      <c r="O389" s="43"/>
      <c r="P389" s="218">
        <f>O389*H389</f>
        <v>0</v>
      </c>
      <c r="Q389" s="218">
        <v>0.001</v>
      </c>
      <c r="R389" s="218">
        <f>Q389*H389</f>
        <v>0.002835</v>
      </c>
      <c r="S389" s="218">
        <v>0</v>
      </c>
      <c r="T389" s="219">
        <f>S389*H389</f>
        <v>0</v>
      </c>
      <c r="AR389" s="25" t="s">
        <v>236</v>
      </c>
      <c r="AT389" s="25" t="s">
        <v>453</v>
      </c>
      <c r="AU389" s="25" t="s">
        <v>85</v>
      </c>
      <c r="AY389" s="25" t="s">
        <v>160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25" t="s">
        <v>83</v>
      </c>
      <c r="BK389" s="216">
        <f>ROUND(I389*H389,2)</f>
        <v>0</v>
      </c>
      <c r="BL389" s="25" t="s">
        <v>168</v>
      </c>
      <c r="BM389" s="25" t="s">
        <v>504</v>
      </c>
    </row>
    <row r="390" spans="2:51" s="12" customFormat="1" ht="13.5">
      <c r="B390" s="220"/>
      <c r="C390" s="221"/>
      <c r="D390" s="222" t="s">
        <v>187</v>
      </c>
      <c r="E390" s="223" t="s">
        <v>21</v>
      </c>
      <c r="F390" s="224" t="s">
        <v>494</v>
      </c>
      <c r="G390" s="221"/>
      <c r="H390" s="223" t="s">
        <v>21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187</v>
      </c>
      <c r="AU390" s="230" t="s">
        <v>85</v>
      </c>
      <c r="AV390" s="12" t="s">
        <v>83</v>
      </c>
      <c r="AW390" s="12" t="s">
        <v>39</v>
      </c>
      <c r="AX390" s="12" t="s">
        <v>76</v>
      </c>
      <c r="AY390" s="230" t="s">
        <v>160</v>
      </c>
    </row>
    <row r="391" spans="2:51" s="12" customFormat="1" ht="13.5">
      <c r="B391" s="220"/>
      <c r="C391" s="221"/>
      <c r="D391" s="222" t="s">
        <v>187</v>
      </c>
      <c r="E391" s="223" t="s">
        <v>21</v>
      </c>
      <c r="F391" s="224" t="s">
        <v>505</v>
      </c>
      <c r="G391" s="221"/>
      <c r="H391" s="223" t="s">
        <v>21</v>
      </c>
      <c r="I391" s="225"/>
      <c r="J391" s="221"/>
      <c r="K391" s="221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187</v>
      </c>
      <c r="AU391" s="230" t="s">
        <v>85</v>
      </c>
      <c r="AV391" s="12" t="s">
        <v>83</v>
      </c>
      <c r="AW391" s="12" t="s">
        <v>39</v>
      </c>
      <c r="AX391" s="12" t="s">
        <v>76</v>
      </c>
      <c r="AY391" s="230" t="s">
        <v>160</v>
      </c>
    </row>
    <row r="392" spans="2:51" s="13" customFormat="1" ht="13.5">
      <c r="B392" s="231"/>
      <c r="C392" s="232"/>
      <c r="D392" s="222" t="s">
        <v>187</v>
      </c>
      <c r="E392" s="233" t="s">
        <v>21</v>
      </c>
      <c r="F392" s="234" t="s">
        <v>506</v>
      </c>
      <c r="G392" s="232"/>
      <c r="H392" s="235">
        <v>2.835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187</v>
      </c>
      <c r="AU392" s="241" t="s">
        <v>85</v>
      </c>
      <c r="AV392" s="13" t="s">
        <v>85</v>
      </c>
      <c r="AW392" s="13" t="s">
        <v>39</v>
      </c>
      <c r="AX392" s="13" t="s">
        <v>76</v>
      </c>
      <c r="AY392" s="241" t="s">
        <v>160</v>
      </c>
    </row>
    <row r="393" spans="2:51" s="14" customFormat="1" ht="13.5">
      <c r="B393" s="242"/>
      <c r="C393" s="243"/>
      <c r="D393" s="222" t="s">
        <v>187</v>
      </c>
      <c r="E393" s="244" t="s">
        <v>21</v>
      </c>
      <c r="F393" s="245" t="s">
        <v>195</v>
      </c>
      <c r="G393" s="243"/>
      <c r="H393" s="246">
        <v>2.835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187</v>
      </c>
      <c r="AU393" s="252" t="s">
        <v>85</v>
      </c>
      <c r="AV393" s="14" t="s">
        <v>168</v>
      </c>
      <c r="AW393" s="14" t="s">
        <v>39</v>
      </c>
      <c r="AX393" s="14" t="s">
        <v>83</v>
      </c>
      <c r="AY393" s="252" t="s">
        <v>160</v>
      </c>
    </row>
    <row r="394" spans="2:65" s="1" customFormat="1" ht="25.5" customHeight="1">
      <c r="B394" s="42"/>
      <c r="C394" s="204" t="s">
        <v>507</v>
      </c>
      <c r="D394" s="204" t="s">
        <v>163</v>
      </c>
      <c r="E394" s="205" t="s">
        <v>508</v>
      </c>
      <c r="F394" s="206" t="s">
        <v>509</v>
      </c>
      <c r="G394" s="207" t="s">
        <v>184</v>
      </c>
      <c r="H394" s="208">
        <v>94.5</v>
      </c>
      <c r="I394" s="209"/>
      <c r="J394" s="210">
        <f>ROUND(I394*H394,2)</f>
        <v>0</v>
      </c>
      <c r="K394" s="206" t="s">
        <v>185</v>
      </c>
      <c r="L394" s="62"/>
      <c r="M394" s="211" t="s">
        <v>21</v>
      </c>
      <c r="N394" s="217" t="s">
        <v>47</v>
      </c>
      <c r="O394" s="43"/>
      <c r="P394" s="218">
        <f>O394*H394</f>
        <v>0</v>
      </c>
      <c r="Q394" s="218">
        <v>0</v>
      </c>
      <c r="R394" s="218">
        <f>Q394*H394</f>
        <v>0</v>
      </c>
      <c r="S394" s="218">
        <v>0</v>
      </c>
      <c r="T394" s="219">
        <f>S394*H394</f>
        <v>0</v>
      </c>
      <c r="AR394" s="25" t="s">
        <v>168</v>
      </c>
      <c r="AT394" s="25" t="s">
        <v>163</v>
      </c>
      <c r="AU394" s="25" t="s">
        <v>85</v>
      </c>
      <c r="AY394" s="25" t="s">
        <v>160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25" t="s">
        <v>83</v>
      </c>
      <c r="BK394" s="216">
        <f>ROUND(I394*H394,2)</f>
        <v>0</v>
      </c>
      <c r="BL394" s="25" t="s">
        <v>168</v>
      </c>
      <c r="BM394" s="25" t="s">
        <v>510</v>
      </c>
    </row>
    <row r="395" spans="2:51" s="12" customFormat="1" ht="13.5">
      <c r="B395" s="220"/>
      <c r="C395" s="221"/>
      <c r="D395" s="222" t="s">
        <v>187</v>
      </c>
      <c r="E395" s="223" t="s">
        <v>21</v>
      </c>
      <c r="F395" s="224" t="s">
        <v>494</v>
      </c>
      <c r="G395" s="221"/>
      <c r="H395" s="223" t="s">
        <v>21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187</v>
      </c>
      <c r="AU395" s="230" t="s">
        <v>85</v>
      </c>
      <c r="AV395" s="12" t="s">
        <v>83</v>
      </c>
      <c r="AW395" s="12" t="s">
        <v>39</v>
      </c>
      <c r="AX395" s="12" t="s">
        <v>76</v>
      </c>
      <c r="AY395" s="230" t="s">
        <v>160</v>
      </c>
    </row>
    <row r="396" spans="2:51" s="13" customFormat="1" ht="13.5">
      <c r="B396" s="231"/>
      <c r="C396" s="232"/>
      <c r="D396" s="222" t="s">
        <v>187</v>
      </c>
      <c r="E396" s="233" t="s">
        <v>21</v>
      </c>
      <c r="F396" s="234" t="s">
        <v>495</v>
      </c>
      <c r="G396" s="232"/>
      <c r="H396" s="235">
        <v>94.5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187</v>
      </c>
      <c r="AU396" s="241" t="s">
        <v>85</v>
      </c>
      <c r="AV396" s="13" t="s">
        <v>85</v>
      </c>
      <c r="AW396" s="13" t="s">
        <v>39</v>
      </c>
      <c r="AX396" s="13" t="s">
        <v>76</v>
      </c>
      <c r="AY396" s="241" t="s">
        <v>160</v>
      </c>
    </row>
    <row r="397" spans="2:51" s="14" customFormat="1" ht="13.5">
      <c r="B397" s="242"/>
      <c r="C397" s="243"/>
      <c r="D397" s="222" t="s">
        <v>187</v>
      </c>
      <c r="E397" s="244" t="s">
        <v>21</v>
      </c>
      <c r="F397" s="245" t="s">
        <v>195</v>
      </c>
      <c r="G397" s="243"/>
      <c r="H397" s="246">
        <v>94.5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187</v>
      </c>
      <c r="AU397" s="252" t="s">
        <v>85</v>
      </c>
      <c r="AV397" s="14" t="s">
        <v>168</v>
      </c>
      <c r="AW397" s="14" t="s">
        <v>39</v>
      </c>
      <c r="AX397" s="14" t="s">
        <v>83</v>
      </c>
      <c r="AY397" s="252" t="s">
        <v>160</v>
      </c>
    </row>
    <row r="398" spans="2:63" s="11" customFormat="1" ht="29.85" customHeight="1">
      <c r="B398" s="188"/>
      <c r="C398" s="189"/>
      <c r="D398" s="190" t="s">
        <v>75</v>
      </c>
      <c r="E398" s="202" t="s">
        <v>85</v>
      </c>
      <c r="F398" s="202" t="s">
        <v>511</v>
      </c>
      <c r="G398" s="189"/>
      <c r="H398" s="189"/>
      <c r="I398" s="192"/>
      <c r="J398" s="203">
        <f>BK398</f>
        <v>0</v>
      </c>
      <c r="K398" s="189"/>
      <c r="L398" s="194"/>
      <c r="M398" s="195"/>
      <c r="N398" s="196"/>
      <c r="O398" s="196"/>
      <c r="P398" s="197">
        <f>SUM(P399:P424)</f>
        <v>0</v>
      </c>
      <c r="Q398" s="196"/>
      <c r="R398" s="197">
        <f>SUM(R399:R424)</f>
        <v>72.50789</v>
      </c>
      <c r="S398" s="196"/>
      <c r="T398" s="198">
        <f>SUM(T399:T424)</f>
        <v>0</v>
      </c>
      <c r="AR398" s="199" t="s">
        <v>83</v>
      </c>
      <c r="AT398" s="200" t="s">
        <v>75</v>
      </c>
      <c r="AU398" s="200" t="s">
        <v>83</v>
      </c>
      <c r="AY398" s="199" t="s">
        <v>160</v>
      </c>
      <c r="BK398" s="201">
        <f>SUM(BK399:BK424)</f>
        <v>0</v>
      </c>
    </row>
    <row r="399" spans="2:65" s="1" customFormat="1" ht="25.5" customHeight="1">
      <c r="B399" s="42"/>
      <c r="C399" s="204" t="s">
        <v>512</v>
      </c>
      <c r="D399" s="204" t="s">
        <v>163</v>
      </c>
      <c r="E399" s="205" t="s">
        <v>513</v>
      </c>
      <c r="F399" s="206" t="s">
        <v>514</v>
      </c>
      <c r="G399" s="207" t="s">
        <v>270</v>
      </c>
      <c r="H399" s="208">
        <v>37.62</v>
      </c>
      <c r="I399" s="209"/>
      <c r="J399" s="210">
        <f>ROUND(I399*H399,2)</f>
        <v>0</v>
      </c>
      <c r="K399" s="206" t="s">
        <v>185</v>
      </c>
      <c r="L399" s="62"/>
      <c r="M399" s="211" t="s">
        <v>21</v>
      </c>
      <c r="N399" s="217" t="s">
        <v>47</v>
      </c>
      <c r="O399" s="43"/>
      <c r="P399" s="218">
        <f>O399*H399</f>
        <v>0</v>
      </c>
      <c r="Q399" s="218">
        <v>1.9205</v>
      </c>
      <c r="R399" s="218">
        <f>Q399*H399</f>
        <v>72.24921</v>
      </c>
      <c r="S399" s="218">
        <v>0</v>
      </c>
      <c r="T399" s="219">
        <f>S399*H399</f>
        <v>0</v>
      </c>
      <c r="AR399" s="25" t="s">
        <v>168</v>
      </c>
      <c r="AT399" s="25" t="s">
        <v>163</v>
      </c>
      <c r="AU399" s="25" t="s">
        <v>85</v>
      </c>
      <c r="AY399" s="25" t="s">
        <v>160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25" t="s">
        <v>83</v>
      </c>
      <c r="BK399" s="216">
        <f>ROUND(I399*H399,2)</f>
        <v>0</v>
      </c>
      <c r="BL399" s="25" t="s">
        <v>168</v>
      </c>
      <c r="BM399" s="25" t="s">
        <v>515</v>
      </c>
    </row>
    <row r="400" spans="2:51" s="12" customFormat="1" ht="13.5">
      <c r="B400" s="220"/>
      <c r="C400" s="221"/>
      <c r="D400" s="222" t="s">
        <v>187</v>
      </c>
      <c r="E400" s="223" t="s">
        <v>21</v>
      </c>
      <c r="F400" s="224" t="s">
        <v>516</v>
      </c>
      <c r="G400" s="221"/>
      <c r="H400" s="223" t="s">
        <v>21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187</v>
      </c>
      <c r="AU400" s="230" t="s">
        <v>85</v>
      </c>
      <c r="AV400" s="12" t="s">
        <v>83</v>
      </c>
      <c r="AW400" s="12" t="s">
        <v>39</v>
      </c>
      <c r="AX400" s="12" t="s">
        <v>76</v>
      </c>
      <c r="AY400" s="230" t="s">
        <v>160</v>
      </c>
    </row>
    <row r="401" spans="2:51" s="12" customFormat="1" ht="13.5">
      <c r="B401" s="220"/>
      <c r="C401" s="221"/>
      <c r="D401" s="222" t="s">
        <v>187</v>
      </c>
      <c r="E401" s="223" t="s">
        <v>21</v>
      </c>
      <c r="F401" s="224" t="s">
        <v>517</v>
      </c>
      <c r="G401" s="221"/>
      <c r="H401" s="223" t="s">
        <v>21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187</v>
      </c>
      <c r="AU401" s="230" t="s">
        <v>85</v>
      </c>
      <c r="AV401" s="12" t="s">
        <v>83</v>
      </c>
      <c r="AW401" s="12" t="s">
        <v>39</v>
      </c>
      <c r="AX401" s="12" t="s">
        <v>76</v>
      </c>
      <c r="AY401" s="230" t="s">
        <v>160</v>
      </c>
    </row>
    <row r="402" spans="2:51" s="13" customFormat="1" ht="13.5">
      <c r="B402" s="231"/>
      <c r="C402" s="232"/>
      <c r="D402" s="222" t="s">
        <v>187</v>
      </c>
      <c r="E402" s="233" t="s">
        <v>21</v>
      </c>
      <c r="F402" s="234" t="s">
        <v>411</v>
      </c>
      <c r="G402" s="232"/>
      <c r="H402" s="235">
        <v>37.62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187</v>
      </c>
      <c r="AU402" s="241" t="s">
        <v>85</v>
      </c>
      <c r="AV402" s="13" t="s">
        <v>85</v>
      </c>
      <c r="AW402" s="13" t="s">
        <v>39</v>
      </c>
      <c r="AX402" s="13" t="s">
        <v>76</v>
      </c>
      <c r="AY402" s="241" t="s">
        <v>160</v>
      </c>
    </row>
    <row r="403" spans="2:51" s="14" customFormat="1" ht="13.5">
      <c r="B403" s="242"/>
      <c r="C403" s="243"/>
      <c r="D403" s="222" t="s">
        <v>187</v>
      </c>
      <c r="E403" s="244" t="s">
        <v>21</v>
      </c>
      <c r="F403" s="245" t="s">
        <v>195</v>
      </c>
      <c r="G403" s="243"/>
      <c r="H403" s="246">
        <v>37.62</v>
      </c>
      <c r="I403" s="247"/>
      <c r="J403" s="243"/>
      <c r="K403" s="243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187</v>
      </c>
      <c r="AU403" s="252" t="s">
        <v>85</v>
      </c>
      <c r="AV403" s="14" t="s">
        <v>168</v>
      </c>
      <c r="AW403" s="14" t="s">
        <v>39</v>
      </c>
      <c r="AX403" s="14" t="s">
        <v>83</v>
      </c>
      <c r="AY403" s="252" t="s">
        <v>160</v>
      </c>
    </row>
    <row r="404" spans="2:65" s="1" customFormat="1" ht="16.5" customHeight="1">
      <c r="B404" s="42"/>
      <c r="C404" s="204" t="s">
        <v>518</v>
      </c>
      <c r="D404" s="204" t="s">
        <v>163</v>
      </c>
      <c r="E404" s="205" t="s">
        <v>519</v>
      </c>
      <c r="F404" s="206" t="s">
        <v>520</v>
      </c>
      <c r="G404" s="207" t="s">
        <v>244</v>
      </c>
      <c r="H404" s="208">
        <v>223</v>
      </c>
      <c r="I404" s="209"/>
      <c r="J404" s="210">
        <f>ROUND(I404*H404,2)</f>
        <v>0</v>
      </c>
      <c r="K404" s="206" t="s">
        <v>185</v>
      </c>
      <c r="L404" s="62"/>
      <c r="M404" s="211" t="s">
        <v>21</v>
      </c>
      <c r="N404" s="217" t="s">
        <v>47</v>
      </c>
      <c r="O404" s="43"/>
      <c r="P404" s="218">
        <f>O404*H404</f>
        <v>0</v>
      </c>
      <c r="Q404" s="218">
        <v>0.00116</v>
      </c>
      <c r="R404" s="218">
        <f>Q404*H404</f>
        <v>0.25868</v>
      </c>
      <c r="S404" s="218">
        <v>0</v>
      </c>
      <c r="T404" s="219">
        <f>S404*H404</f>
        <v>0</v>
      </c>
      <c r="AR404" s="25" t="s">
        <v>168</v>
      </c>
      <c r="AT404" s="25" t="s">
        <v>163</v>
      </c>
      <c r="AU404" s="25" t="s">
        <v>85</v>
      </c>
      <c r="AY404" s="25" t="s">
        <v>160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25" t="s">
        <v>83</v>
      </c>
      <c r="BK404" s="216">
        <f>ROUND(I404*H404,2)</f>
        <v>0</v>
      </c>
      <c r="BL404" s="25" t="s">
        <v>168</v>
      </c>
      <c r="BM404" s="25" t="s">
        <v>521</v>
      </c>
    </row>
    <row r="405" spans="2:51" s="12" customFormat="1" ht="13.5">
      <c r="B405" s="220"/>
      <c r="C405" s="221"/>
      <c r="D405" s="222" t="s">
        <v>187</v>
      </c>
      <c r="E405" s="223" t="s">
        <v>21</v>
      </c>
      <c r="F405" s="224" t="s">
        <v>522</v>
      </c>
      <c r="G405" s="221"/>
      <c r="H405" s="223" t="s">
        <v>21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187</v>
      </c>
      <c r="AU405" s="230" t="s">
        <v>85</v>
      </c>
      <c r="AV405" s="12" t="s">
        <v>83</v>
      </c>
      <c r="AW405" s="12" t="s">
        <v>39</v>
      </c>
      <c r="AX405" s="12" t="s">
        <v>76</v>
      </c>
      <c r="AY405" s="230" t="s">
        <v>160</v>
      </c>
    </row>
    <row r="406" spans="2:51" s="12" customFormat="1" ht="13.5">
      <c r="B406" s="220"/>
      <c r="C406" s="221"/>
      <c r="D406" s="222" t="s">
        <v>187</v>
      </c>
      <c r="E406" s="223" t="s">
        <v>21</v>
      </c>
      <c r="F406" s="224" t="s">
        <v>517</v>
      </c>
      <c r="G406" s="221"/>
      <c r="H406" s="223" t="s">
        <v>21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187</v>
      </c>
      <c r="AU406" s="230" t="s">
        <v>85</v>
      </c>
      <c r="AV406" s="12" t="s">
        <v>83</v>
      </c>
      <c r="AW406" s="12" t="s">
        <v>39</v>
      </c>
      <c r="AX406" s="12" t="s">
        <v>76</v>
      </c>
      <c r="AY406" s="230" t="s">
        <v>160</v>
      </c>
    </row>
    <row r="407" spans="2:51" s="13" customFormat="1" ht="13.5">
      <c r="B407" s="231"/>
      <c r="C407" s="232"/>
      <c r="D407" s="222" t="s">
        <v>187</v>
      </c>
      <c r="E407" s="233" t="s">
        <v>21</v>
      </c>
      <c r="F407" s="234" t="s">
        <v>523</v>
      </c>
      <c r="G407" s="232"/>
      <c r="H407" s="235">
        <v>223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187</v>
      </c>
      <c r="AU407" s="241" t="s">
        <v>85</v>
      </c>
      <c r="AV407" s="13" t="s">
        <v>85</v>
      </c>
      <c r="AW407" s="13" t="s">
        <v>39</v>
      </c>
      <c r="AX407" s="13" t="s">
        <v>76</v>
      </c>
      <c r="AY407" s="241" t="s">
        <v>160</v>
      </c>
    </row>
    <row r="408" spans="2:51" s="14" customFormat="1" ht="13.5">
      <c r="B408" s="242"/>
      <c r="C408" s="243"/>
      <c r="D408" s="222" t="s">
        <v>187</v>
      </c>
      <c r="E408" s="244" t="s">
        <v>21</v>
      </c>
      <c r="F408" s="245" t="s">
        <v>195</v>
      </c>
      <c r="G408" s="243"/>
      <c r="H408" s="246">
        <v>223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187</v>
      </c>
      <c r="AU408" s="252" t="s">
        <v>85</v>
      </c>
      <c r="AV408" s="14" t="s">
        <v>168</v>
      </c>
      <c r="AW408" s="14" t="s">
        <v>39</v>
      </c>
      <c r="AX408" s="14" t="s">
        <v>83</v>
      </c>
      <c r="AY408" s="252" t="s">
        <v>160</v>
      </c>
    </row>
    <row r="409" spans="2:65" s="1" customFormat="1" ht="38.25" customHeight="1">
      <c r="B409" s="42"/>
      <c r="C409" s="204" t="s">
        <v>524</v>
      </c>
      <c r="D409" s="204" t="s">
        <v>163</v>
      </c>
      <c r="E409" s="205" t="s">
        <v>525</v>
      </c>
      <c r="F409" s="206" t="s">
        <v>526</v>
      </c>
      <c r="G409" s="207" t="s">
        <v>184</v>
      </c>
      <c r="H409" s="208">
        <v>426.2</v>
      </c>
      <c r="I409" s="209"/>
      <c r="J409" s="210">
        <f>ROUND(I409*H409,2)</f>
        <v>0</v>
      </c>
      <c r="K409" s="206" t="s">
        <v>185</v>
      </c>
      <c r="L409" s="62"/>
      <c r="M409" s="211" t="s">
        <v>21</v>
      </c>
      <c r="N409" s="217" t="s">
        <v>47</v>
      </c>
      <c r="O409" s="43"/>
      <c r="P409" s="218">
        <f>O409*H409</f>
        <v>0</v>
      </c>
      <c r="Q409" s="218">
        <v>0</v>
      </c>
      <c r="R409" s="218">
        <f>Q409*H409</f>
        <v>0</v>
      </c>
      <c r="S409" s="218">
        <v>0</v>
      </c>
      <c r="T409" s="219">
        <f>S409*H409</f>
        <v>0</v>
      </c>
      <c r="AR409" s="25" t="s">
        <v>168</v>
      </c>
      <c r="AT409" s="25" t="s">
        <v>163</v>
      </c>
      <c r="AU409" s="25" t="s">
        <v>85</v>
      </c>
      <c r="AY409" s="25" t="s">
        <v>160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25" t="s">
        <v>83</v>
      </c>
      <c r="BK409" s="216">
        <f>ROUND(I409*H409,2)</f>
        <v>0</v>
      </c>
      <c r="BL409" s="25" t="s">
        <v>168</v>
      </c>
      <c r="BM409" s="25" t="s">
        <v>527</v>
      </c>
    </row>
    <row r="410" spans="2:51" s="12" customFormat="1" ht="13.5">
      <c r="B410" s="220"/>
      <c r="C410" s="221"/>
      <c r="D410" s="222" t="s">
        <v>187</v>
      </c>
      <c r="E410" s="223" t="s">
        <v>21</v>
      </c>
      <c r="F410" s="224" t="s">
        <v>528</v>
      </c>
      <c r="G410" s="221"/>
      <c r="H410" s="223" t="s">
        <v>21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187</v>
      </c>
      <c r="AU410" s="230" t="s">
        <v>85</v>
      </c>
      <c r="AV410" s="12" t="s">
        <v>83</v>
      </c>
      <c r="AW410" s="12" t="s">
        <v>39</v>
      </c>
      <c r="AX410" s="12" t="s">
        <v>76</v>
      </c>
      <c r="AY410" s="230" t="s">
        <v>160</v>
      </c>
    </row>
    <row r="411" spans="2:51" s="13" customFormat="1" ht="13.5">
      <c r="B411" s="231"/>
      <c r="C411" s="232"/>
      <c r="D411" s="222" t="s">
        <v>187</v>
      </c>
      <c r="E411" s="233" t="s">
        <v>21</v>
      </c>
      <c r="F411" s="234" t="s">
        <v>529</v>
      </c>
      <c r="G411" s="232"/>
      <c r="H411" s="235">
        <v>37.5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187</v>
      </c>
      <c r="AU411" s="241" t="s">
        <v>85</v>
      </c>
      <c r="AV411" s="13" t="s">
        <v>85</v>
      </c>
      <c r="AW411" s="13" t="s">
        <v>39</v>
      </c>
      <c r="AX411" s="13" t="s">
        <v>76</v>
      </c>
      <c r="AY411" s="241" t="s">
        <v>160</v>
      </c>
    </row>
    <row r="412" spans="2:51" s="13" customFormat="1" ht="13.5">
      <c r="B412" s="231"/>
      <c r="C412" s="232"/>
      <c r="D412" s="222" t="s">
        <v>187</v>
      </c>
      <c r="E412" s="233" t="s">
        <v>21</v>
      </c>
      <c r="F412" s="234" t="s">
        <v>530</v>
      </c>
      <c r="G412" s="232"/>
      <c r="H412" s="235">
        <v>12.5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187</v>
      </c>
      <c r="AU412" s="241" t="s">
        <v>85</v>
      </c>
      <c r="AV412" s="13" t="s">
        <v>85</v>
      </c>
      <c r="AW412" s="13" t="s">
        <v>39</v>
      </c>
      <c r="AX412" s="13" t="s">
        <v>76</v>
      </c>
      <c r="AY412" s="241" t="s">
        <v>160</v>
      </c>
    </row>
    <row r="413" spans="2:51" s="15" customFormat="1" ht="13.5">
      <c r="B413" s="255"/>
      <c r="C413" s="256"/>
      <c r="D413" s="222" t="s">
        <v>187</v>
      </c>
      <c r="E413" s="257" t="s">
        <v>21</v>
      </c>
      <c r="F413" s="258" t="s">
        <v>287</v>
      </c>
      <c r="G413" s="256"/>
      <c r="H413" s="259">
        <v>50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AT413" s="265" t="s">
        <v>187</v>
      </c>
      <c r="AU413" s="265" t="s">
        <v>85</v>
      </c>
      <c r="AV413" s="15" t="s">
        <v>203</v>
      </c>
      <c r="AW413" s="15" t="s">
        <v>39</v>
      </c>
      <c r="AX413" s="15" t="s">
        <v>76</v>
      </c>
      <c r="AY413" s="265" t="s">
        <v>160</v>
      </c>
    </row>
    <row r="414" spans="2:51" s="12" customFormat="1" ht="13.5">
      <c r="B414" s="220"/>
      <c r="C414" s="221"/>
      <c r="D414" s="222" t="s">
        <v>187</v>
      </c>
      <c r="E414" s="223" t="s">
        <v>21</v>
      </c>
      <c r="F414" s="224" t="s">
        <v>321</v>
      </c>
      <c r="G414" s="221"/>
      <c r="H414" s="223" t="s">
        <v>21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187</v>
      </c>
      <c r="AU414" s="230" t="s">
        <v>85</v>
      </c>
      <c r="AV414" s="12" t="s">
        <v>83</v>
      </c>
      <c r="AW414" s="12" t="s">
        <v>39</v>
      </c>
      <c r="AX414" s="12" t="s">
        <v>76</v>
      </c>
      <c r="AY414" s="230" t="s">
        <v>160</v>
      </c>
    </row>
    <row r="415" spans="2:51" s="12" customFormat="1" ht="13.5">
      <c r="B415" s="220"/>
      <c r="C415" s="221"/>
      <c r="D415" s="222" t="s">
        <v>187</v>
      </c>
      <c r="E415" s="223" t="s">
        <v>21</v>
      </c>
      <c r="F415" s="224" t="s">
        <v>531</v>
      </c>
      <c r="G415" s="221"/>
      <c r="H415" s="223" t="s">
        <v>21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187</v>
      </c>
      <c r="AU415" s="230" t="s">
        <v>85</v>
      </c>
      <c r="AV415" s="12" t="s">
        <v>83</v>
      </c>
      <c r="AW415" s="12" t="s">
        <v>39</v>
      </c>
      <c r="AX415" s="12" t="s">
        <v>76</v>
      </c>
      <c r="AY415" s="230" t="s">
        <v>160</v>
      </c>
    </row>
    <row r="416" spans="2:51" s="13" customFormat="1" ht="13.5">
      <c r="B416" s="231"/>
      <c r="C416" s="232"/>
      <c r="D416" s="222" t="s">
        <v>187</v>
      </c>
      <c r="E416" s="233" t="s">
        <v>21</v>
      </c>
      <c r="F416" s="234" t="s">
        <v>532</v>
      </c>
      <c r="G416" s="232"/>
      <c r="H416" s="235">
        <v>250.2</v>
      </c>
      <c r="I416" s="236"/>
      <c r="J416" s="232"/>
      <c r="K416" s="232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187</v>
      </c>
      <c r="AU416" s="241" t="s">
        <v>85</v>
      </c>
      <c r="AV416" s="13" t="s">
        <v>85</v>
      </c>
      <c r="AW416" s="13" t="s">
        <v>39</v>
      </c>
      <c r="AX416" s="13" t="s">
        <v>76</v>
      </c>
      <c r="AY416" s="241" t="s">
        <v>160</v>
      </c>
    </row>
    <row r="417" spans="2:51" s="12" customFormat="1" ht="13.5">
      <c r="B417" s="220"/>
      <c r="C417" s="221"/>
      <c r="D417" s="222" t="s">
        <v>187</v>
      </c>
      <c r="E417" s="223" t="s">
        <v>21</v>
      </c>
      <c r="F417" s="224" t="s">
        <v>533</v>
      </c>
      <c r="G417" s="221"/>
      <c r="H417" s="223" t="s">
        <v>21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187</v>
      </c>
      <c r="AU417" s="230" t="s">
        <v>85</v>
      </c>
      <c r="AV417" s="12" t="s">
        <v>83</v>
      </c>
      <c r="AW417" s="12" t="s">
        <v>39</v>
      </c>
      <c r="AX417" s="12" t="s">
        <v>76</v>
      </c>
      <c r="AY417" s="230" t="s">
        <v>160</v>
      </c>
    </row>
    <row r="418" spans="2:51" s="13" customFormat="1" ht="13.5">
      <c r="B418" s="231"/>
      <c r="C418" s="232"/>
      <c r="D418" s="222" t="s">
        <v>187</v>
      </c>
      <c r="E418" s="233" t="s">
        <v>21</v>
      </c>
      <c r="F418" s="234" t="s">
        <v>534</v>
      </c>
      <c r="G418" s="232"/>
      <c r="H418" s="235">
        <v>42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187</v>
      </c>
      <c r="AU418" s="241" t="s">
        <v>85</v>
      </c>
      <c r="AV418" s="13" t="s">
        <v>85</v>
      </c>
      <c r="AW418" s="13" t="s">
        <v>39</v>
      </c>
      <c r="AX418" s="13" t="s">
        <v>76</v>
      </c>
      <c r="AY418" s="241" t="s">
        <v>160</v>
      </c>
    </row>
    <row r="419" spans="2:51" s="12" customFormat="1" ht="13.5">
      <c r="B419" s="220"/>
      <c r="C419" s="221"/>
      <c r="D419" s="222" t="s">
        <v>187</v>
      </c>
      <c r="E419" s="223" t="s">
        <v>21</v>
      </c>
      <c r="F419" s="224" t="s">
        <v>535</v>
      </c>
      <c r="G419" s="221"/>
      <c r="H419" s="223" t="s">
        <v>21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187</v>
      </c>
      <c r="AU419" s="230" t="s">
        <v>85</v>
      </c>
      <c r="AV419" s="12" t="s">
        <v>83</v>
      </c>
      <c r="AW419" s="12" t="s">
        <v>39</v>
      </c>
      <c r="AX419" s="12" t="s">
        <v>76</v>
      </c>
      <c r="AY419" s="230" t="s">
        <v>160</v>
      </c>
    </row>
    <row r="420" spans="2:51" s="13" customFormat="1" ht="13.5">
      <c r="B420" s="231"/>
      <c r="C420" s="232"/>
      <c r="D420" s="222" t="s">
        <v>187</v>
      </c>
      <c r="E420" s="233" t="s">
        <v>21</v>
      </c>
      <c r="F420" s="234" t="s">
        <v>536</v>
      </c>
      <c r="G420" s="232"/>
      <c r="H420" s="235">
        <v>30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187</v>
      </c>
      <c r="AU420" s="241" t="s">
        <v>85</v>
      </c>
      <c r="AV420" s="13" t="s">
        <v>85</v>
      </c>
      <c r="AW420" s="13" t="s">
        <v>39</v>
      </c>
      <c r="AX420" s="13" t="s">
        <v>76</v>
      </c>
      <c r="AY420" s="241" t="s">
        <v>160</v>
      </c>
    </row>
    <row r="421" spans="2:51" s="12" customFormat="1" ht="13.5">
      <c r="B421" s="220"/>
      <c r="C421" s="221"/>
      <c r="D421" s="222" t="s">
        <v>187</v>
      </c>
      <c r="E421" s="223" t="s">
        <v>21</v>
      </c>
      <c r="F421" s="224" t="s">
        <v>537</v>
      </c>
      <c r="G421" s="221"/>
      <c r="H421" s="223" t="s">
        <v>21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187</v>
      </c>
      <c r="AU421" s="230" t="s">
        <v>85</v>
      </c>
      <c r="AV421" s="12" t="s">
        <v>83</v>
      </c>
      <c r="AW421" s="12" t="s">
        <v>39</v>
      </c>
      <c r="AX421" s="12" t="s">
        <v>76</v>
      </c>
      <c r="AY421" s="230" t="s">
        <v>160</v>
      </c>
    </row>
    <row r="422" spans="2:51" s="13" customFormat="1" ht="13.5">
      <c r="B422" s="231"/>
      <c r="C422" s="232"/>
      <c r="D422" s="222" t="s">
        <v>187</v>
      </c>
      <c r="E422" s="233" t="s">
        <v>21</v>
      </c>
      <c r="F422" s="234" t="s">
        <v>538</v>
      </c>
      <c r="G422" s="232"/>
      <c r="H422" s="235">
        <v>54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187</v>
      </c>
      <c r="AU422" s="241" t="s">
        <v>85</v>
      </c>
      <c r="AV422" s="13" t="s">
        <v>85</v>
      </c>
      <c r="AW422" s="13" t="s">
        <v>39</v>
      </c>
      <c r="AX422" s="13" t="s">
        <v>76</v>
      </c>
      <c r="AY422" s="241" t="s">
        <v>160</v>
      </c>
    </row>
    <row r="423" spans="2:51" s="15" customFormat="1" ht="13.5">
      <c r="B423" s="255"/>
      <c r="C423" s="256"/>
      <c r="D423" s="222" t="s">
        <v>187</v>
      </c>
      <c r="E423" s="257" t="s">
        <v>21</v>
      </c>
      <c r="F423" s="258" t="s">
        <v>287</v>
      </c>
      <c r="G423" s="256"/>
      <c r="H423" s="259">
        <v>376.2</v>
      </c>
      <c r="I423" s="260"/>
      <c r="J423" s="256"/>
      <c r="K423" s="256"/>
      <c r="L423" s="261"/>
      <c r="M423" s="262"/>
      <c r="N423" s="263"/>
      <c r="O423" s="263"/>
      <c r="P423" s="263"/>
      <c r="Q423" s="263"/>
      <c r="R423" s="263"/>
      <c r="S423" s="263"/>
      <c r="T423" s="264"/>
      <c r="AT423" s="265" t="s">
        <v>187</v>
      </c>
      <c r="AU423" s="265" t="s">
        <v>85</v>
      </c>
      <c r="AV423" s="15" t="s">
        <v>203</v>
      </c>
      <c r="AW423" s="15" t="s">
        <v>39</v>
      </c>
      <c r="AX423" s="15" t="s">
        <v>76</v>
      </c>
      <c r="AY423" s="265" t="s">
        <v>160</v>
      </c>
    </row>
    <row r="424" spans="2:51" s="14" customFormat="1" ht="13.5">
      <c r="B424" s="242"/>
      <c r="C424" s="243"/>
      <c r="D424" s="222" t="s">
        <v>187</v>
      </c>
      <c r="E424" s="244" t="s">
        <v>21</v>
      </c>
      <c r="F424" s="245" t="s">
        <v>195</v>
      </c>
      <c r="G424" s="243"/>
      <c r="H424" s="246">
        <v>426.2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187</v>
      </c>
      <c r="AU424" s="252" t="s">
        <v>85</v>
      </c>
      <c r="AV424" s="14" t="s">
        <v>168</v>
      </c>
      <c r="AW424" s="14" t="s">
        <v>39</v>
      </c>
      <c r="AX424" s="14" t="s">
        <v>83</v>
      </c>
      <c r="AY424" s="252" t="s">
        <v>160</v>
      </c>
    </row>
    <row r="425" spans="2:63" s="11" customFormat="1" ht="29.85" customHeight="1">
      <c r="B425" s="188"/>
      <c r="C425" s="189"/>
      <c r="D425" s="190" t="s">
        <v>75</v>
      </c>
      <c r="E425" s="202" t="s">
        <v>203</v>
      </c>
      <c r="F425" s="202" t="s">
        <v>539</v>
      </c>
      <c r="G425" s="189"/>
      <c r="H425" s="189"/>
      <c r="I425" s="192"/>
      <c r="J425" s="203">
        <f>BK425</f>
        <v>0</v>
      </c>
      <c r="K425" s="189"/>
      <c r="L425" s="194"/>
      <c r="M425" s="195"/>
      <c r="N425" s="196"/>
      <c r="O425" s="196"/>
      <c r="P425" s="197">
        <f>SUM(P426:P445)</f>
        <v>0</v>
      </c>
      <c r="Q425" s="196"/>
      <c r="R425" s="197">
        <f>SUM(R426:R445)</f>
        <v>0</v>
      </c>
      <c r="S425" s="196"/>
      <c r="T425" s="198">
        <f>SUM(T426:T445)</f>
        <v>88.13040000000001</v>
      </c>
      <c r="AR425" s="199" t="s">
        <v>83</v>
      </c>
      <c r="AT425" s="200" t="s">
        <v>75</v>
      </c>
      <c r="AU425" s="200" t="s">
        <v>83</v>
      </c>
      <c r="AY425" s="199" t="s">
        <v>160</v>
      </c>
      <c r="BK425" s="201">
        <f>SUM(BK426:BK445)</f>
        <v>0</v>
      </c>
    </row>
    <row r="426" spans="2:65" s="1" customFormat="1" ht="25.5" customHeight="1">
      <c r="B426" s="42"/>
      <c r="C426" s="204" t="s">
        <v>540</v>
      </c>
      <c r="D426" s="204" t="s">
        <v>163</v>
      </c>
      <c r="E426" s="205" t="s">
        <v>541</v>
      </c>
      <c r="F426" s="206" t="s">
        <v>542</v>
      </c>
      <c r="G426" s="207" t="s">
        <v>270</v>
      </c>
      <c r="H426" s="208">
        <v>16.8</v>
      </c>
      <c r="I426" s="209"/>
      <c r="J426" s="210">
        <f>ROUND(I426*H426,2)</f>
        <v>0</v>
      </c>
      <c r="K426" s="206" t="s">
        <v>185</v>
      </c>
      <c r="L426" s="62"/>
      <c r="M426" s="211" t="s">
        <v>21</v>
      </c>
      <c r="N426" s="217" t="s">
        <v>47</v>
      </c>
      <c r="O426" s="43"/>
      <c r="P426" s="218">
        <f>O426*H426</f>
        <v>0</v>
      </c>
      <c r="Q426" s="218">
        <v>0</v>
      </c>
      <c r="R426" s="218">
        <f>Q426*H426</f>
        <v>0</v>
      </c>
      <c r="S426" s="218">
        <v>2.2</v>
      </c>
      <c r="T426" s="219">
        <f>S426*H426</f>
        <v>36.96000000000001</v>
      </c>
      <c r="AR426" s="25" t="s">
        <v>168</v>
      </c>
      <c r="AT426" s="25" t="s">
        <v>163</v>
      </c>
      <c r="AU426" s="25" t="s">
        <v>85</v>
      </c>
      <c r="AY426" s="25" t="s">
        <v>160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25" t="s">
        <v>83</v>
      </c>
      <c r="BK426" s="216">
        <f>ROUND(I426*H426,2)</f>
        <v>0</v>
      </c>
      <c r="BL426" s="25" t="s">
        <v>168</v>
      </c>
      <c r="BM426" s="25" t="s">
        <v>543</v>
      </c>
    </row>
    <row r="427" spans="2:51" s="12" customFormat="1" ht="13.5">
      <c r="B427" s="220"/>
      <c r="C427" s="221"/>
      <c r="D427" s="222" t="s">
        <v>187</v>
      </c>
      <c r="E427" s="223" t="s">
        <v>21</v>
      </c>
      <c r="F427" s="224" t="s">
        <v>544</v>
      </c>
      <c r="G427" s="221"/>
      <c r="H427" s="223" t="s">
        <v>21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187</v>
      </c>
      <c r="AU427" s="230" t="s">
        <v>85</v>
      </c>
      <c r="AV427" s="12" t="s">
        <v>83</v>
      </c>
      <c r="AW427" s="12" t="s">
        <v>39</v>
      </c>
      <c r="AX427" s="12" t="s">
        <v>76</v>
      </c>
      <c r="AY427" s="230" t="s">
        <v>160</v>
      </c>
    </row>
    <row r="428" spans="2:51" s="13" customFormat="1" ht="13.5">
      <c r="B428" s="231"/>
      <c r="C428" s="232"/>
      <c r="D428" s="222" t="s">
        <v>187</v>
      </c>
      <c r="E428" s="233" t="s">
        <v>21</v>
      </c>
      <c r="F428" s="234" t="s">
        <v>545</v>
      </c>
      <c r="G428" s="232"/>
      <c r="H428" s="235">
        <v>10.08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187</v>
      </c>
      <c r="AU428" s="241" t="s">
        <v>85</v>
      </c>
      <c r="AV428" s="13" t="s">
        <v>85</v>
      </c>
      <c r="AW428" s="13" t="s">
        <v>39</v>
      </c>
      <c r="AX428" s="13" t="s">
        <v>76</v>
      </c>
      <c r="AY428" s="241" t="s">
        <v>160</v>
      </c>
    </row>
    <row r="429" spans="2:51" s="13" customFormat="1" ht="13.5">
      <c r="B429" s="231"/>
      <c r="C429" s="232"/>
      <c r="D429" s="222" t="s">
        <v>187</v>
      </c>
      <c r="E429" s="233" t="s">
        <v>21</v>
      </c>
      <c r="F429" s="234" t="s">
        <v>546</v>
      </c>
      <c r="G429" s="232"/>
      <c r="H429" s="235">
        <v>6.72</v>
      </c>
      <c r="I429" s="236"/>
      <c r="J429" s="232"/>
      <c r="K429" s="232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187</v>
      </c>
      <c r="AU429" s="241" t="s">
        <v>85</v>
      </c>
      <c r="AV429" s="13" t="s">
        <v>85</v>
      </c>
      <c r="AW429" s="13" t="s">
        <v>39</v>
      </c>
      <c r="AX429" s="13" t="s">
        <v>76</v>
      </c>
      <c r="AY429" s="241" t="s">
        <v>160</v>
      </c>
    </row>
    <row r="430" spans="2:51" s="14" customFormat="1" ht="13.5">
      <c r="B430" s="242"/>
      <c r="C430" s="243"/>
      <c r="D430" s="222" t="s">
        <v>187</v>
      </c>
      <c r="E430" s="244" t="s">
        <v>21</v>
      </c>
      <c r="F430" s="245" t="s">
        <v>195</v>
      </c>
      <c r="G430" s="243"/>
      <c r="H430" s="246">
        <v>16.8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187</v>
      </c>
      <c r="AU430" s="252" t="s">
        <v>85</v>
      </c>
      <c r="AV430" s="14" t="s">
        <v>168</v>
      </c>
      <c r="AW430" s="14" t="s">
        <v>39</v>
      </c>
      <c r="AX430" s="14" t="s">
        <v>83</v>
      </c>
      <c r="AY430" s="252" t="s">
        <v>160</v>
      </c>
    </row>
    <row r="431" spans="2:65" s="1" customFormat="1" ht="25.5" customHeight="1">
      <c r="B431" s="42"/>
      <c r="C431" s="204" t="s">
        <v>547</v>
      </c>
      <c r="D431" s="204" t="s">
        <v>163</v>
      </c>
      <c r="E431" s="205" t="s">
        <v>548</v>
      </c>
      <c r="F431" s="206" t="s">
        <v>549</v>
      </c>
      <c r="G431" s="207" t="s">
        <v>270</v>
      </c>
      <c r="H431" s="208">
        <v>21.321</v>
      </c>
      <c r="I431" s="209"/>
      <c r="J431" s="210">
        <f>ROUND(I431*H431,2)</f>
        <v>0</v>
      </c>
      <c r="K431" s="206" t="s">
        <v>185</v>
      </c>
      <c r="L431" s="62"/>
      <c r="M431" s="211" t="s">
        <v>21</v>
      </c>
      <c r="N431" s="217" t="s">
        <v>47</v>
      </c>
      <c r="O431" s="43"/>
      <c r="P431" s="218">
        <f>O431*H431</f>
        <v>0</v>
      </c>
      <c r="Q431" s="218">
        <v>0</v>
      </c>
      <c r="R431" s="218">
        <f>Q431*H431</f>
        <v>0</v>
      </c>
      <c r="S431" s="218">
        <v>2.4</v>
      </c>
      <c r="T431" s="219">
        <f>S431*H431</f>
        <v>51.1704</v>
      </c>
      <c r="AR431" s="25" t="s">
        <v>168</v>
      </c>
      <c r="AT431" s="25" t="s">
        <v>163</v>
      </c>
      <c r="AU431" s="25" t="s">
        <v>85</v>
      </c>
      <c r="AY431" s="25" t="s">
        <v>160</v>
      </c>
      <c r="BE431" s="216">
        <f>IF(N431="základní",J431,0)</f>
        <v>0</v>
      </c>
      <c r="BF431" s="216">
        <f>IF(N431="snížená",J431,0)</f>
        <v>0</v>
      </c>
      <c r="BG431" s="216">
        <f>IF(N431="zákl. přenesená",J431,0)</f>
        <v>0</v>
      </c>
      <c r="BH431" s="216">
        <f>IF(N431="sníž. přenesená",J431,0)</f>
        <v>0</v>
      </c>
      <c r="BI431" s="216">
        <f>IF(N431="nulová",J431,0)</f>
        <v>0</v>
      </c>
      <c r="BJ431" s="25" t="s">
        <v>83</v>
      </c>
      <c r="BK431" s="216">
        <f>ROUND(I431*H431,2)</f>
        <v>0</v>
      </c>
      <c r="BL431" s="25" t="s">
        <v>168</v>
      </c>
      <c r="BM431" s="25" t="s">
        <v>550</v>
      </c>
    </row>
    <row r="432" spans="2:51" s="12" customFormat="1" ht="13.5">
      <c r="B432" s="220"/>
      <c r="C432" s="221"/>
      <c r="D432" s="222" t="s">
        <v>187</v>
      </c>
      <c r="E432" s="223" t="s">
        <v>21</v>
      </c>
      <c r="F432" s="224" t="s">
        <v>551</v>
      </c>
      <c r="G432" s="221"/>
      <c r="H432" s="223" t="s">
        <v>21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187</v>
      </c>
      <c r="AU432" s="230" t="s">
        <v>85</v>
      </c>
      <c r="AV432" s="12" t="s">
        <v>83</v>
      </c>
      <c r="AW432" s="12" t="s">
        <v>39</v>
      </c>
      <c r="AX432" s="12" t="s">
        <v>76</v>
      </c>
      <c r="AY432" s="230" t="s">
        <v>160</v>
      </c>
    </row>
    <row r="433" spans="2:51" s="12" customFormat="1" ht="13.5">
      <c r="B433" s="220"/>
      <c r="C433" s="221"/>
      <c r="D433" s="222" t="s">
        <v>187</v>
      </c>
      <c r="E433" s="223" t="s">
        <v>21</v>
      </c>
      <c r="F433" s="224" t="s">
        <v>552</v>
      </c>
      <c r="G433" s="221"/>
      <c r="H433" s="223" t="s">
        <v>21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187</v>
      </c>
      <c r="AU433" s="230" t="s">
        <v>85</v>
      </c>
      <c r="AV433" s="12" t="s">
        <v>83</v>
      </c>
      <c r="AW433" s="12" t="s">
        <v>39</v>
      </c>
      <c r="AX433" s="12" t="s">
        <v>76</v>
      </c>
      <c r="AY433" s="230" t="s">
        <v>160</v>
      </c>
    </row>
    <row r="434" spans="2:51" s="13" customFormat="1" ht="13.5">
      <c r="B434" s="231"/>
      <c r="C434" s="232"/>
      <c r="D434" s="222" t="s">
        <v>187</v>
      </c>
      <c r="E434" s="233" t="s">
        <v>21</v>
      </c>
      <c r="F434" s="234" t="s">
        <v>553</v>
      </c>
      <c r="G434" s="232"/>
      <c r="H434" s="235">
        <v>31.986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187</v>
      </c>
      <c r="AU434" s="241" t="s">
        <v>85</v>
      </c>
      <c r="AV434" s="13" t="s">
        <v>85</v>
      </c>
      <c r="AW434" s="13" t="s">
        <v>39</v>
      </c>
      <c r="AX434" s="13" t="s">
        <v>76</v>
      </c>
      <c r="AY434" s="241" t="s">
        <v>160</v>
      </c>
    </row>
    <row r="435" spans="2:51" s="13" customFormat="1" ht="13.5">
      <c r="B435" s="231"/>
      <c r="C435" s="232"/>
      <c r="D435" s="222" t="s">
        <v>187</v>
      </c>
      <c r="E435" s="233" t="s">
        <v>21</v>
      </c>
      <c r="F435" s="234" t="s">
        <v>554</v>
      </c>
      <c r="G435" s="232"/>
      <c r="H435" s="235">
        <v>8.464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187</v>
      </c>
      <c r="AU435" s="241" t="s">
        <v>85</v>
      </c>
      <c r="AV435" s="13" t="s">
        <v>85</v>
      </c>
      <c r="AW435" s="13" t="s">
        <v>39</v>
      </c>
      <c r="AX435" s="13" t="s">
        <v>76</v>
      </c>
      <c r="AY435" s="241" t="s">
        <v>160</v>
      </c>
    </row>
    <row r="436" spans="2:51" s="12" customFormat="1" ht="13.5">
      <c r="B436" s="220"/>
      <c r="C436" s="221"/>
      <c r="D436" s="222" t="s">
        <v>187</v>
      </c>
      <c r="E436" s="223" t="s">
        <v>21</v>
      </c>
      <c r="F436" s="224" t="s">
        <v>555</v>
      </c>
      <c r="G436" s="221"/>
      <c r="H436" s="223" t="s">
        <v>21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187</v>
      </c>
      <c r="AU436" s="230" t="s">
        <v>85</v>
      </c>
      <c r="AV436" s="12" t="s">
        <v>83</v>
      </c>
      <c r="AW436" s="12" t="s">
        <v>39</v>
      </c>
      <c r="AX436" s="12" t="s">
        <v>76</v>
      </c>
      <c r="AY436" s="230" t="s">
        <v>160</v>
      </c>
    </row>
    <row r="437" spans="2:51" s="13" customFormat="1" ht="13.5">
      <c r="B437" s="231"/>
      <c r="C437" s="232"/>
      <c r="D437" s="222" t="s">
        <v>187</v>
      </c>
      <c r="E437" s="233" t="s">
        <v>21</v>
      </c>
      <c r="F437" s="234" t="s">
        <v>556</v>
      </c>
      <c r="G437" s="232"/>
      <c r="H437" s="235">
        <v>-17.513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187</v>
      </c>
      <c r="AU437" s="241" t="s">
        <v>85</v>
      </c>
      <c r="AV437" s="13" t="s">
        <v>85</v>
      </c>
      <c r="AW437" s="13" t="s">
        <v>39</v>
      </c>
      <c r="AX437" s="13" t="s">
        <v>76</v>
      </c>
      <c r="AY437" s="241" t="s">
        <v>160</v>
      </c>
    </row>
    <row r="438" spans="2:51" s="13" customFormat="1" ht="13.5">
      <c r="B438" s="231"/>
      <c r="C438" s="232"/>
      <c r="D438" s="222" t="s">
        <v>187</v>
      </c>
      <c r="E438" s="233" t="s">
        <v>21</v>
      </c>
      <c r="F438" s="234" t="s">
        <v>557</v>
      </c>
      <c r="G438" s="232"/>
      <c r="H438" s="235">
        <v>-4.616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187</v>
      </c>
      <c r="AU438" s="241" t="s">
        <v>85</v>
      </c>
      <c r="AV438" s="13" t="s">
        <v>85</v>
      </c>
      <c r="AW438" s="13" t="s">
        <v>39</v>
      </c>
      <c r="AX438" s="13" t="s">
        <v>76</v>
      </c>
      <c r="AY438" s="241" t="s">
        <v>160</v>
      </c>
    </row>
    <row r="439" spans="2:51" s="12" customFormat="1" ht="13.5">
      <c r="B439" s="220"/>
      <c r="C439" s="221"/>
      <c r="D439" s="222" t="s">
        <v>187</v>
      </c>
      <c r="E439" s="223" t="s">
        <v>21</v>
      </c>
      <c r="F439" s="224" t="s">
        <v>558</v>
      </c>
      <c r="G439" s="221"/>
      <c r="H439" s="223" t="s">
        <v>21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187</v>
      </c>
      <c r="AU439" s="230" t="s">
        <v>85</v>
      </c>
      <c r="AV439" s="12" t="s">
        <v>83</v>
      </c>
      <c r="AW439" s="12" t="s">
        <v>39</v>
      </c>
      <c r="AX439" s="12" t="s">
        <v>76</v>
      </c>
      <c r="AY439" s="230" t="s">
        <v>160</v>
      </c>
    </row>
    <row r="440" spans="2:51" s="13" customFormat="1" ht="13.5">
      <c r="B440" s="231"/>
      <c r="C440" s="232"/>
      <c r="D440" s="222" t="s">
        <v>187</v>
      </c>
      <c r="E440" s="233" t="s">
        <v>21</v>
      </c>
      <c r="F440" s="234" t="s">
        <v>559</v>
      </c>
      <c r="G440" s="232"/>
      <c r="H440" s="235">
        <v>3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187</v>
      </c>
      <c r="AU440" s="241" t="s">
        <v>85</v>
      </c>
      <c r="AV440" s="13" t="s">
        <v>85</v>
      </c>
      <c r="AW440" s="13" t="s">
        <v>39</v>
      </c>
      <c r="AX440" s="13" t="s">
        <v>76</v>
      </c>
      <c r="AY440" s="241" t="s">
        <v>160</v>
      </c>
    </row>
    <row r="441" spans="2:51" s="14" customFormat="1" ht="13.5">
      <c r="B441" s="242"/>
      <c r="C441" s="243"/>
      <c r="D441" s="222" t="s">
        <v>187</v>
      </c>
      <c r="E441" s="244" t="s">
        <v>21</v>
      </c>
      <c r="F441" s="245" t="s">
        <v>195</v>
      </c>
      <c r="G441" s="243"/>
      <c r="H441" s="246">
        <v>21.321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187</v>
      </c>
      <c r="AU441" s="252" t="s">
        <v>85</v>
      </c>
      <c r="AV441" s="14" t="s">
        <v>168</v>
      </c>
      <c r="AW441" s="14" t="s">
        <v>39</v>
      </c>
      <c r="AX441" s="14" t="s">
        <v>83</v>
      </c>
      <c r="AY441" s="252" t="s">
        <v>160</v>
      </c>
    </row>
    <row r="442" spans="2:65" s="1" customFormat="1" ht="16.5" customHeight="1">
      <c r="B442" s="42"/>
      <c r="C442" s="204" t="s">
        <v>560</v>
      </c>
      <c r="D442" s="204" t="s">
        <v>163</v>
      </c>
      <c r="E442" s="205" t="s">
        <v>561</v>
      </c>
      <c r="F442" s="206" t="s">
        <v>562</v>
      </c>
      <c r="G442" s="207" t="s">
        <v>244</v>
      </c>
      <c r="H442" s="208">
        <v>222</v>
      </c>
      <c r="I442" s="209"/>
      <c r="J442" s="210">
        <f>ROUND(I442*H442,2)</f>
        <v>0</v>
      </c>
      <c r="K442" s="206" t="s">
        <v>185</v>
      </c>
      <c r="L442" s="62"/>
      <c r="M442" s="211" t="s">
        <v>21</v>
      </c>
      <c r="N442" s="217" t="s">
        <v>47</v>
      </c>
      <c r="O442" s="43"/>
      <c r="P442" s="218">
        <f>O442*H442</f>
        <v>0</v>
      </c>
      <c r="Q442" s="218">
        <v>0</v>
      </c>
      <c r="R442" s="218">
        <f>Q442*H442</f>
        <v>0</v>
      </c>
      <c r="S442" s="218">
        <v>0</v>
      </c>
      <c r="T442" s="219">
        <f>S442*H442</f>
        <v>0</v>
      </c>
      <c r="AR442" s="25" t="s">
        <v>168</v>
      </c>
      <c r="AT442" s="25" t="s">
        <v>163</v>
      </c>
      <c r="AU442" s="25" t="s">
        <v>85</v>
      </c>
      <c r="AY442" s="25" t="s">
        <v>160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25" t="s">
        <v>83</v>
      </c>
      <c r="BK442" s="216">
        <f>ROUND(I442*H442,2)</f>
        <v>0</v>
      </c>
      <c r="BL442" s="25" t="s">
        <v>168</v>
      </c>
      <c r="BM442" s="25" t="s">
        <v>563</v>
      </c>
    </row>
    <row r="443" spans="2:51" s="12" customFormat="1" ht="13.5">
      <c r="B443" s="220"/>
      <c r="C443" s="221"/>
      <c r="D443" s="222" t="s">
        <v>187</v>
      </c>
      <c r="E443" s="223" t="s">
        <v>21</v>
      </c>
      <c r="F443" s="224" t="s">
        <v>564</v>
      </c>
      <c r="G443" s="221"/>
      <c r="H443" s="223" t="s">
        <v>21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187</v>
      </c>
      <c r="AU443" s="230" t="s">
        <v>85</v>
      </c>
      <c r="AV443" s="12" t="s">
        <v>83</v>
      </c>
      <c r="AW443" s="12" t="s">
        <v>39</v>
      </c>
      <c r="AX443" s="12" t="s">
        <v>76</v>
      </c>
      <c r="AY443" s="230" t="s">
        <v>160</v>
      </c>
    </row>
    <row r="444" spans="2:51" s="13" customFormat="1" ht="13.5">
      <c r="B444" s="231"/>
      <c r="C444" s="232"/>
      <c r="D444" s="222" t="s">
        <v>187</v>
      </c>
      <c r="E444" s="233" t="s">
        <v>21</v>
      </c>
      <c r="F444" s="234" t="s">
        <v>565</v>
      </c>
      <c r="G444" s="232"/>
      <c r="H444" s="235">
        <v>222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187</v>
      </c>
      <c r="AU444" s="241" t="s">
        <v>85</v>
      </c>
      <c r="AV444" s="13" t="s">
        <v>85</v>
      </c>
      <c r="AW444" s="13" t="s">
        <v>39</v>
      </c>
      <c r="AX444" s="13" t="s">
        <v>76</v>
      </c>
      <c r="AY444" s="241" t="s">
        <v>160</v>
      </c>
    </row>
    <row r="445" spans="2:51" s="14" customFormat="1" ht="13.5">
      <c r="B445" s="242"/>
      <c r="C445" s="243"/>
      <c r="D445" s="222" t="s">
        <v>187</v>
      </c>
      <c r="E445" s="244" t="s">
        <v>21</v>
      </c>
      <c r="F445" s="245" t="s">
        <v>195</v>
      </c>
      <c r="G445" s="243"/>
      <c r="H445" s="246">
        <v>222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187</v>
      </c>
      <c r="AU445" s="252" t="s">
        <v>85</v>
      </c>
      <c r="AV445" s="14" t="s">
        <v>168</v>
      </c>
      <c r="AW445" s="14" t="s">
        <v>39</v>
      </c>
      <c r="AX445" s="14" t="s">
        <v>83</v>
      </c>
      <c r="AY445" s="252" t="s">
        <v>160</v>
      </c>
    </row>
    <row r="446" spans="2:63" s="11" customFormat="1" ht="29.85" customHeight="1">
      <c r="B446" s="188"/>
      <c r="C446" s="189"/>
      <c r="D446" s="190" t="s">
        <v>75</v>
      </c>
      <c r="E446" s="202" t="s">
        <v>168</v>
      </c>
      <c r="F446" s="202" t="s">
        <v>566</v>
      </c>
      <c r="G446" s="189"/>
      <c r="H446" s="189"/>
      <c r="I446" s="192"/>
      <c r="J446" s="203">
        <f>BK446</f>
        <v>0</v>
      </c>
      <c r="K446" s="189"/>
      <c r="L446" s="194"/>
      <c r="M446" s="195"/>
      <c r="N446" s="196"/>
      <c r="O446" s="196"/>
      <c r="P446" s="197">
        <f>SUM(P447:P505)</f>
        <v>0</v>
      </c>
      <c r="Q446" s="196"/>
      <c r="R446" s="197">
        <f>SUM(R447:R505)</f>
        <v>321.9499424</v>
      </c>
      <c r="S446" s="196"/>
      <c r="T446" s="198">
        <f>SUM(T447:T505)</f>
        <v>0</v>
      </c>
      <c r="AR446" s="199" t="s">
        <v>83</v>
      </c>
      <c r="AT446" s="200" t="s">
        <v>75</v>
      </c>
      <c r="AU446" s="200" t="s">
        <v>83</v>
      </c>
      <c r="AY446" s="199" t="s">
        <v>160</v>
      </c>
      <c r="BK446" s="201">
        <f>SUM(BK447:BK505)</f>
        <v>0</v>
      </c>
    </row>
    <row r="447" spans="2:65" s="1" customFormat="1" ht="25.5" customHeight="1">
      <c r="B447" s="42"/>
      <c r="C447" s="204" t="s">
        <v>567</v>
      </c>
      <c r="D447" s="204" t="s">
        <v>163</v>
      </c>
      <c r="E447" s="205" t="s">
        <v>568</v>
      </c>
      <c r="F447" s="206" t="s">
        <v>569</v>
      </c>
      <c r="G447" s="207" t="s">
        <v>270</v>
      </c>
      <c r="H447" s="208">
        <v>42.62</v>
      </c>
      <c r="I447" s="209"/>
      <c r="J447" s="210">
        <f>ROUND(I447*H447,2)</f>
        <v>0</v>
      </c>
      <c r="K447" s="206" t="s">
        <v>185</v>
      </c>
      <c r="L447" s="62"/>
      <c r="M447" s="211" t="s">
        <v>21</v>
      </c>
      <c r="N447" s="217" t="s">
        <v>47</v>
      </c>
      <c r="O447" s="43"/>
      <c r="P447" s="218">
        <f>O447*H447</f>
        <v>0</v>
      </c>
      <c r="Q447" s="218">
        <v>1.89077</v>
      </c>
      <c r="R447" s="218">
        <f>Q447*H447</f>
        <v>80.5846174</v>
      </c>
      <c r="S447" s="218">
        <v>0</v>
      </c>
      <c r="T447" s="219">
        <f>S447*H447</f>
        <v>0</v>
      </c>
      <c r="AR447" s="25" t="s">
        <v>168</v>
      </c>
      <c r="AT447" s="25" t="s">
        <v>163</v>
      </c>
      <c r="AU447" s="25" t="s">
        <v>85</v>
      </c>
      <c r="AY447" s="25" t="s">
        <v>160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25" t="s">
        <v>83</v>
      </c>
      <c r="BK447" s="216">
        <f>ROUND(I447*H447,2)</f>
        <v>0</v>
      </c>
      <c r="BL447" s="25" t="s">
        <v>168</v>
      </c>
      <c r="BM447" s="25" t="s">
        <v>570</v>
      </c>
    </row>
    <row r="448" spans="2:51" s="12" customFormat="1" ht="13.5">
      <c r="B448" s="220"/>
      <c r="C448" s="221"/>
      <c r="D448" s="222" t="s">
        <v>187</v>
      </c>
      <c r="E448" s="223" t="s">
        <v>21</v>
      </c>
      <c r="F448" s="224" t="s">
        <v>571</v>
      </c>
      <c r="G448" s="221"/>
      <c r="H448" s="223" t="s">
        <v>21</v>
      </c>
      <c r="I448" s="225"/>
      <c r="J448" s="221"/>
      <c r="K448" s="221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187</v>
      </c>
      <c r="AU448" s="230" t="s">
        <v>85</v>
      </c>
      <c r="AV448" s="12" t="s">
        <v>83</v>
      </c>
      <c r="AW448" s="12" t="s">
        <v>39</v>
      </c>
      <c r="AX448" s="12" t="s">
        <v>76</v>
      </c>
      <c r="AY448" s="230" t="s">
        <v>160</v>
      </c>
    </row>
    <row r="449" spans="2:51" s="12" customFormat="1" ht="13.5">
      <c r="B449" s="220"/>
      <c r="C449" s="221"/>
      <c r="D449" s="222" t="s">
        <v>187</v>
      </c>
      <c r="E449" s="223" t="s">
        <v>21</v>
      </c>
      <c r="F449" s="224" t="s">
        <v>572</v>
      </c>
      <c r="G449" s="221"/>
      <c r="H449" s="223" t="s">
        <v>21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187</v>
      </c>
      <c r="AU449" s="230" t="s">
        <v>85</v>
      </c>
      <c r="AV449" s="12" t="s">
        <v>83</v>
      </c>
      <c r="AW449" s="12" t="s">
        <v>39</v>
      </c>
      <c r="AX449" s="12" t="s">
        <v>76</v>
      </c>
      <c r="AY449" s="230" t="s">
        <v>160</v>
      </c>
    </row>
    <row r="450" spans="2:51" s="13" customFormat="1" ht="13.5">
      <c r="B450" s="231"/>
      <c r="C450" s="232"/>
      <c r="D450" s="222" t="s">
        <v>187</v>
      </c>
      <c r="E450" s="233" t="s">
        <v>21</v>
      </c>
      <c r="F450" s="234" t="s">
        <v>573</v>
      </c>
      <c r="G450" s="232"/>
      <c r="H450" s="235">
        <v>3.75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187</v>
      </c>
      <c r="AU450" s="241" t="s">
        <v>85</v>
      </c>
      <c r="AV450" s="13" t="s">
        <v>85</v>
      </c>
      <c r="AW450" s="13" t="s">
        <v>39</v>
      </c>
      <c r="AX450" s="13" t="s">
        <v>76</v>
      </c>
      <c r="AY450" s="241" t="s">
        <v>160</v>
      </c>
    </row>
    <row r="451" spans="2:51" s="13" customFormat="1" ht="13.5">
      <c r="B451" s="231"/>
      <c r="C451" s="232"/>
      <c r="D451" s="222" t="s">
        <v>187</v>
      </c>
      <c r="E451" s="233" t="s">
        <v>21</v>
      </c>
      <c r="F451" s="234" t="s">
        <v>574</v>
      </c>
      <c r="G451" s="232"/>
      <c r="H451" s="235">
        <v>1.25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187</v>
      </c>
      <c r="AU451" s="241" t="s">
        <v>85</v>
      </c>
      <c r="AV451" s="13" t="s">
        <v>85</v>
      </c>
      <c r="AW451" s="13" t="s">
        <v>39</v>
      </c>
      <c r="AX451" s="13" t="s">
        <v>76</v>
      </c>
      <c r="AY451" s="241" t="s">
        <v>160</v>
      </c>
    </row>
    <row r="452" spans="2:51" s="15" customFormat="1" ht="13.5">
      <c r="B452" s="255"/>
      <c r="C452" s="256"/>
      <c r="D452" s="222" t="s">
        <v>187</v>
      </c>
      <c r="E452" s="257" t="s">
        <v>21</v>
      </c>
      <c r="F452" s="258" t="s">
        <v>287</v>
      </c>
      <c r="G452" s="256"/>
      <c r="H452" s="259">
        <v>5</v>
      </c>
      <c r="I452" s="260"/>
      <c r="J452" s="256"/>
      <c r="K452" s="256"/>
      <c r="L452" s="261"/>
      <c r="M452" s="262"/>
      <c r="N452" s="263"/>
      <c r="O452" s="263"/>
      <c r="P452" s="263"/>
      <c r="Q452" s="263"/>
      <c r="R452" s="263"/>
      <c r="S452" s="263"/>
      <c r="T452" s="264"/>
      <c r="AT452" s="265" t="s">
        <v>187</v>
      </c>
      <c r="AU452" s="265" t="s">
        <v>85</v>
      </c>
      <c r="AV452" s="15" t="s">
        <v>203</v>
      </c>
      <c r="AW452" s="15" t="s">
        <v>39</v>
      </c>
      <c r="AX452" s="15" t="s">
        <v>76</v>
      </c>
      <c r="AY452" s="265" t="s">
        <v>160</v>
      </c>
    </row>
    <row r="453" spans="2:51" s="12" customFormat="1" ht="13.5">
      <c r="B453" s="220"/>
      <c r="C453" s="221"/>
      <c r="D453" s="222" t="s">
        <v>187</v>
      </c>
      <c r="E453" s="223" t="s">
        <v>21</v>
      </c>
      <c r="F453" s="224" t="s">
        <v>321</v>
      </c>
      <c r="G453" s="221"/>
      <c r="H453" s="223" t="s">
        <v>21</v>
      </c>
      <c r="I453" s="225"/>
      <c r="J453" s="221"/>
      <c r="K453" s="221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187</v>
      </c>
      <c r="AU453" s="230" t="s">
        <v>85</v>
      </c>
      <c r="AV453" s="12" t="s">
        <v>83</v>
      </c>
      <c r="AW453" s="12" t="s">
        <v>39</v>
      </c>
      <c r="AX453" s="12" t="s">
        <v>76</v>
      </c>
      <c r="AY453" s="230" t="s">
        <v>160</v>
      </c>
    </row>
    <row r="454" spans="2:51" s="12" customFormat="1" ht="13.5">
      <c r="B454" s="220"/>
      <c r="C454" s="221"/>
      <c r="D454" s="222" t="s">
        <v>187</v>
      </c>
      <c r="E454" s="223" t="s">
        <v>21</v>
      </c>
      <c r="F454" s="224" t="s">
        <v>531</v>
      </c>
      <c r="G454" s="221"/>
      <c r="H454" s="223" t="s">
        <v>21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187</v>
      </c>
      <c r="AU454" s="230" t="s">
        <v>85</v>
      </c>
      <c r="AV454" s="12" t="s">
        <v>83</v>
      </c>
      <c r="AW454" s="12" t="s">
        <v>39</v>
      </c>
      <c r="AX454" s="12" t="s">
        <v>76</v>
      </c>
      <c r="AY454" s="230" t="s">
        <v>160</v>
      </c>
    </row>
    <row r="455" spans="2:51" s="13" customFormat="1" ht="13.5">
      <c r="B455" s="231"/>
      <c r="C455" s="232"/>
      <c r="D455" s="222" t="s">
        <v>187</v>
      </c>
      <c r="E455" s="233" t="s">
        <v>21</v>
      </c>
      <c r="F455" s="234" t="s">
        <v>575</v>
      </c>
      <c r="G455" s="232"/>
      <c r="H455" s="235">
        <v>25.02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187</v>
      </c>
      <c r="AU455" s="241" t="s">
        <v>85</v>
      </c>
      <c r="AV455" s="13" t="s">
        <v>85</v>
      </c>
      <c r="AW455" s="13" t="s">
        <v>39</v>
      </c>
      <c r="AX455" s="13" t="s">
        <v>76</v>
      </c>
      <c r="AY455" s="241" t="s">
        <v>160</v>
      </c>
    </row>
    <row r="456" spans="2:51" s="12" customFormat="1" ht="13.5">
      <c r="B456" s="220"/>
      <c r="C456" s="221"/>
      <c r="D456" s="222" t="s">
        <v>187</v>
      </c>
      <c r="E456" s="223" t="s">
        <v>21</v>
      </c>
      <c r="F456" s="224" t="s">
        <v>533</v>
      </c>
      <c r="G456" s="221"/>
      <c r="H456" s="223" t="s">
        <v>21</v>
      </c>
      <c r="I456" s="225"/>
      <c r="J456" s="221"/>
      <c r="K456" s="221"/>
      <c r="L456" s="226"/>
      <c r="M456" s="227"/>
      <c r="N456" s="228"/>
      <c r="O456" s="228"/>
      <c r="P456" s="228"/>
      <c r="Q456" s="228"/>
      <c r="R456" s="228"/>
      <c r="S456" s="228"/>
      <c r="T456" s="229"/>
      <c r="AT456" s="230" t="s">
        <v>187</v>
      </c>
      <c r="AU456" s="230" t="s">
        <v>85</v>
      </c>
      <c r="AV456" s="12" t="s">
        <v>83</v>
      </c>
      <c r="AW456" s="12" t="s">
        <v>39</v>
      </c>
      <c r="AX456" s="12" t="s">
        <v>76</v>
      </c>
      <c r="AY456" s="230" t="s">
        <v>160</v>
      </c>
    </row>
    <row r="457" spans="2:51" s="13" customFormat="1" ht="13.5">
      <c r="B457" s="231"/>
      <c r="C457" s="232"/>
      <c r="D457" s="222" t="s">
        <v>187</v>
      </c>
      <c r="E457" s="233" t="s">
        <v>21</v>
      </c>
      <c r="F457" s="234" t="s">
        <v>576</v>
      </c>
      <c r="G457" s="232"/>
      <c r="H457" s="235">
        <v>4.2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187</v>
      </c>
      <c r="AU457" s="241" t="s">
        <v>85</v>
      </c>
      <c r="AV457" s="13" t="s">
        <v>85</v>
      </c>
      <c r="AW457" s="13" t="s">
        <v>39</v>
      </c>
      <c r="AX457" s="13" t="s">
        <v>76</v>
      </c>
      <c r="AY457" s="241" t="s">
        <v>160</v>
      </c>
    </row>
    <row r="458" spans="2:51" s="12" customFormat="1" ht="13.5">
      <c r="B458" s="220"/>
      <c r="C458" s="221"/>
      <c r="D458" s="222" t="s">
        <v>187</v>
      </c>
      <c r="E458" s="223" t="s">
        <v>21</v>
      </c>
      <c r="F458" s="224" t="s">
        <v>471</v>
      </c>
      <c r="G458" s="221"/>
      <c r="H458" s="223" t="s">
        <v>21</v>
      </c>
      <c r="I458" s="225"/>
      <c r="J458" s="221"/>
      <c r="K458" s="221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187</v>
      </c>
      <c r="AU458" s="230" t="s">
        <v>85</v>
      </c>
      <c r="AV458" s="12" t="s">
        <v>83</v>
      </c>
      <c r="AW458" s="12" t="s">
        <v>39</v>
      </c>
      <c r="AX458" s="12" t="s">
        <v>76</v>
      </c>
      <c r="AY458" s="230" t="s">
        <v>160</v>
      </c>
    </row>
    <row r="459" spans="2:51" s="13" customFormat="1" ht="13.5">
      <c r="B459" s="231"/>
      <c r="C459" s="232"/>
      <c r="D459" s="222" t="s">
        <v>187</v>
      </c>
      <c r="E459" s="233" t="s">
        <v>21</v>
      </c>
      <c r="F459" s="234" t="s">
        <v>577</v>
      </c>
      <c r="G459" s="232"/>
      <c r="H459" s="235">
        <v>3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187</v>
      </c>
      <c r="AU459" s="241" t="s">
        <v>85</v>
      </c>
      <c r="AV459" s="13" t="s">
        <v>85</v>
      </c>
      <c r="AW459" s="13" t="s">
        <v>39</v>
      </c>
      <c r="AX459" s="13" t="s">
        <v>76</v>
      </c>
      <c r="AY459" s="241" t="s">
        <v>160</v>
      </c>
    </row>
    <row r="460" spans="2:51" s="12" customFormat="1" ht="13.5">
      <c r="B460" s="220"/>
      <c r="C460" s="221"/>
      <c r="D460" s="222" t="s">
        <v>187</v>
      </c>
      <c r="E460" s="223" t="s">
        <v>21</v>
      </c>
      <c r="F460" s="224" t="s">
        <v>336</v>
      </c>
      <c r="G460" s="221"/>
      <c r="H460" s="223" t="s">
        <v>21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187</v>
      </c>
      <c r="AU460" s="230" t="s">
        <v>85</v>
      </c>
      <c r="AV460" s="12" t="s">
        <v>83</v>
      </c>
      <c r="AW460" s="12" t="s">
        <v>39</v>
      </c>
      <c r="AX460" s="12" t="s">
        <v>76</v>
      </c>
      <c r="AY460" s="230" t="s">
        <v>160</v>
      </c>
    </row>
    <row r="461" spans="2:51" s="13" customFormat="1" ht="13.5">
      <c r="B461" s="231"/>
      <c r="C461" s="232"/>
      <c r="D461" s="222" t="s">
        <v>187</v>
      </c>
      <c r="E461" s="233" t="s">
        <v>21</v>
      </c>
      <c r="F461" s="234" t="s">
        <v>578</v>
      </c>
      <c r="G461" s="232"/>
      <c r="H461" s="235">
        <v>5.4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187</v>
      </c>
      <c r="AU461" s="241" t="s">
        <v>85</v>
      </c>
      <c r="AV461" s="13" t="s">
        <v>85</v>
      </c>
      <c r="AW461" s="13" t="s">
        <v>39</v>
      </c>
      <c r="AX461" s="13" t="s">
        <v>76</v>
      </c>
      <c r="AY461" s="241" t="s">
        <v>160</v>
      </c>
    </row>
    <row r="462" spans="2:51" s="15" customFormat="1" ht="13.5">
      <c r="B462" s="255"/>
      <c r="C462" s="256"/>
      <c r="D462" s="222" t="s">
        <v>187</v>
      </c>
      <c r="E462" s="257" t="s">
        <v>21</v>
      </c>
      <c r="F462" s="258" t="s">
        <v>287</v>
      </c>
      <c r="G462" s="256"/>
      <c r="H462" s="259">
        <v>37.62</v>
      </c>
      <c r="I462" s="260"/>
      <c r="J462" s="256"/>
      <c r="K462" s="256"/>
      <c r="L462" s="261"/>
      <c r="M462" s="262"/>
      <c r="N462" s="263"/>
      <c r="O462" s="263"/>
      <c r="P462" s="263"/>
      <c r="Q462" s="263"/>
      <c r="R462" s="263"/>
      <c r="S462" s="263"/>
      <c r="T462" s="264"/>
      <c r="AT462" s="265" t="s">
        <v>187</v>
      </c>
      <c r="AU462" s="265" t="s">
        <v>85</v>
      </c>
      <c r="AV462" s="15" t="s">
        <v>203</v>
      </c>
      <c r="AW462" s="15" t="s">
        <v>39</v>
      </c>
      <c r="AX462" s="15" t="s">
        <v>76</v>
      </c>
      <c r="AY462" s="265" t="s">
        <v>160</v>
      </c>
    </row>
    <row r="463" spans="2:51" s="14" customFormat="1" ht="13.5">
      <c r="B463" s="242"/>
      <c r="C463" s="243"/>
      <c r="D463" s="222" t="s">
        <v>187</v>
      </c>
      <c r="E463" s="244" t="s">
        <v>21</v>
      </c>
      <c r="F463" s="245" t="s">
        <v>195</v>
      </c>
      <c r="G463" s="243"/>
      <c r="H463" s="246">
        <v>42.62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187</v>
      </c>
      <c r="AU463" s="252" t="s">
        <v>85</v>
      </c>
      <c r="AV463" s="14" t="s">
        <v>168</v>
      </c>
      <c r="AW463" s="14" t="s">
        <v>39</v>
      </c>
      <c r="AX463" s="14" t="s">
        <v>83</v>
      </c>
      <c r="AY463" s="252" t="s">
        <v>160</v>
      </c>
    </row>
    <row r="464" spans="2:65" s="1" customFormat="1" ht="25.5" customHeight="1">
      <c r="B464" s="42"/>
      <c r="C464" s="204" t="s">
        <v>579</v>
      </c>
      <c r="D464" s="204" t="s">
        <v>163</v>
      </c>
      <c r="E464" s="205" t="s">
        <v>580</v>
      </c>
      <c r="F464" s="206" t="s">
        <v>581</v>
      </c>
      <c r="G464" s="207" t="s">
        <v>582</v>
      </c>
      <c r="H464" s="208">
        <v>223</v>
      </c>
      <c r="I464" s="209"/>
      <c r="J464" s="210">
        <f>ROUND(I464*H464,2)</f>
        <v>0</v>
      </c>
      <c r="K464" s="206" t="s">
        <v>185</v>
      </c>
      <c r="L464" s="62"/>
      <c r="M464" s="211" t="s">
        <v>21</v>
      </c>
      <c r="N464" s="217" t="s">
        <v>47</v>
      </c>
      <c r="O464" s="43"/>
      <c r="P464" s="218">
        <f>O464*H464</f>
        <v>0</v>
      </c>
      <c r="Q464" s="218">
        <v>0.00165</v>
      </c>
      <c r="R464" s="218">
        <f>Q464*H464</f>
        <v>0.36795</v>
      </c>
      <c r="S464" s="218">
        <v>0</v>
      </c>
      <c r="T464" s="219">
        <f>S464*H464</f>
        <v>0</v>
      </c>
      <c r="AR464" s="25" t="s">
        <v>168</v>
      </c>
      <c r="AT464" s="25" t="s">
        <v>163</v>
      </c>
      <c r="AU464" s="25" t="s">
        <v>85</v>
      </c>
      <c r="AY464" s="25" t="s">
        <v>160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25" t="s">
        <v>83</v>
      </c>
      <c r="BK464" s="216">
        <f>ROUND(I464*H464,2)</f>
        <v>0</v>
      </c>
      <c r="BL464" s="25" t="s">
        <v>168</v>
      </c>
      <c r="BM464" s="25" t="s">
        <v>583</v>
      </c>
    </row>
    <row r="465" spans="2:51" s="12" customFormat="1" ht="13.5">
      <c r="B465" s="220"/>
      <c r="C465" s="221"/>
      <c r="D465" s="222" t="s">
        <v>187</v>
      </c>
      <c r="E465" s="223" t="s">
        <v>21</v>
      </c>
      <c r="F465" s="224" t="s">
        <v>584</v>
      </c>
      <c r="G465" s="221"/>
      <c r="H465" s="223" t="s">
        <v>21</v>
      </c>
      <c r="I465" s="225"/>
      <c r="J465" s="221"/>
      <c r="K465" s="221"/>
      <c r="L465" s="226"/>
      <c r="M465" s="227"/>
      <c r="N465" s="228"/>
      <c r="O465" s="228"/>
      <c r="P465" s="228"/>
      <c r="Q465" s="228"/>
      <c r="R465" s="228"/>
      <c r="S465" s="228"/>
      <c r="T465" s="229"/>
      <c r="AT465" s="230" t="s">
        <v>187</v>
      </c>
      <c r="AU465" s="230" t="s">
        <v>85</v>
      </c>
      <c r="AV465" s="12" t="s">
        <v>83</v>
      </c>
      <c r="AW465" s="12" t="s">
        <v>39</v>
      </c>
      <c r="AX465" s="12" t="s">
        <v>76</v>
      </c>
      <c r="AY465" s="230" t="s">
        <v>160</v>
      </c>
    </row>
    <row r="466" spans="2:51" s="13" customFormat="1" ht="13.5">
      <c r="B466" s="231"/>
      <c r="C466" s="232"/>
      <c r="D466" s="222" t="s">
        <v>187</v>
      </c>
      <c r="E466" s="233" t="s">
        <v>21</v>
      </c>
      <c r="F466" s="234" t="s">
        <v>523</v>
      </c>
      <c r="G466" s="232"/>
      <c r="H466" s="235">
        <v>223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187</v>
      </c>
      <c r="AU466" s="241" t="s">
        <v>85</v>
      </c>
      <c r="AV466" s="13" t="s">
        <v>85</v>
      </c>
      <c r="AW466" s="13" t="s">
        <v>39</v>
      </c>
      <c r="AX466" s="13" t="s">
        <v>76</v>
      </c>
      <c r="AY466" s="241" t="s">
        <v>160</v>
      </c>
    </row>
    <row r="467" spans="2:51" s="14" customFormat="1" ht="13.5">
      <c r="B467" s="242"/>
      <c r="C467" s="243"/>
      <c r="D467" s="222" t="s">
        <v>187</v>
      </c>
      <c r="E467" s="244" t="s">
        <v>21</v>
      </c>
      <c r="F467" s="245" t="s">
        <v>195</v>
      </c>
      <c r="G467" s="243"/>
      <c r="H467" s="246">
        <v>223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187</v>
      </c>
      <c r="AU467" s="252" t="s">
        <v>85</v>
      </c>
      <c r="AV467" s="14" t="s">
        <v>168</v>
      </c>
      <c r="AW467" s="14" t="s">
        <v>39</v>
      </c>
      <c r="AX467" s="14" t="s">
        <v>83</v>
      </c>
      <c r="AY467" s="252" t="s">
        <v>160</v>
      </c>
    </row>
    <row r="468" spans="2:65" s="1" customFormat="1" ht="16.5" customHeight="1">
      <c r="B468" s="42"/>
      <c r="C468" s="266" t="s">
        <v>585</v>
      </c>
      <c r="D468" s="266" t="s">
        <v>453</v>
      </c>
      <c r="E468" s="267" t="s">
        <v>586</v>
      </c>
      <c r="F468" s="268" t="s">
        <v>587</v>
      </c>
      <c r="G468" s="269" t="s">
        <v>582</v>
      </c>
      <c r="H468" s="270">
        <v>227.46</v>
      </c>
      <c r="I468" s="271"/>
      <c r="J468" s="272">
        <f>ROUND(I468*H468,2)</f>
        <v>0</v>
      </c>
      <c r="K468" s="268" t="s">
        <v>185</v>
      </c>
      <c r="L468" s="273"/>
      <c r="M468" s="274" t="s">
        <v>21</v>
      </c>
      <c r="N468" s="275" t="s">
        <v>47</v>
      </c>
      <c r="O468" s="43"/>
      <c r="P468" s="218">
        <f>O468*H468</f>
        <v>0</v>
      </c>
      <c r="Q468" s="218">
        <v>0.045</v>
      </c>
      <c r="R468" s="218">
        <f>Q468*H468</f>
        <v>10.2357</v>
      </c>
      <c r="S468" s="218">
        <v>0</v>
      </c>
      <c r="T468" s="219">
        <f>S468*H468</f>
        <v>0</v>
      </c>
      <c r="AR468" s="25" t="s">
        <v>236</v>
      </c>
      <c r="AT468" s="25" t="s">
        <v>453</v>
      </c>
      <c r="AU468" s="25" t="s">
        <v>85</v>
      </c>
      <c r="AY468" s="25" t="s">
        <v>160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25" t="s">
        <v>83</v>
      </c>
      <c r="BK468" s="216">
        <f>ROUND(I468*H468,2)</f>
        <v>0</v>
      </c>
      <c r="BL468" s="25" t="s">
        <v>168</v>
      </c>
      <c r="BM468" s="25" t="s">
        <v>588</v>
      </c>
    </row>
    <row r="469" spans="2:51" s="12" customFormat="1" ht="13.5">
      <c r="B469" s="220"/>
      <c r="C469" s="221"/>
      <c r="D469" s="222" t="s">
        <v>187</v>
      </c>
      <c r="E469" s="223" t="s">
        <v>21</v>
      </c>
      <c r="F469" s="224" t="s">
        <v>589</v>
      </c>
      <c r="G469" s="221"/>
      <c r="H469" s="223" t="s">
        <v>21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9"/>
      <c r="AT469" s="230" t="s">
        <v>187</v>
      </c>
      <c r="AU469" s="230" t="s">
        <v>85</v>
      </c>
      <c r="AV469" s="12" t="s">
        <v>83</v>
      </c>
      <c r="AW469" s="12" t="s">
        <v>39</v>
      </c>
      <c r="AX469" s="12" t="s">
        <v>76</v>
      </c>
      <c r="AY469" s="230" t="s">
        <v>160</v>
      </c>
    </row>
    <row r="470" spans="2:51" s="13" customFormat="1" ht="13.5">
      <c r="B470" s="231"/>
      <c r="C470" s="232"/>
      <c r="D470" s="222" t="s">
        <v>187</v>
      </c>
      <c r="E470" s="233" t="s">
        <v>21</v>
      </c>
      <c r="F470" s="234" t="s">
        <v>590</v>
      </c>
      <c r="G470" s="232"/>
      <c r="H470" s="235">
        <v>227.46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187</v>
      </c>
      <c r="AU470" s="241" t="s">
        <v>85</v>
      </c>
      <c r="AV470" s="13" t="s">
        <v>85</v>
      </c>
      <c r="AW470" s="13" t="s">
        <v>39</v>
      </c>
      <c r="AX470" s="13" t="s">
        <v>76</v>
      </c>
      <c r="AY470" s="241" t="s">
        <v>160</v>
      </c>
    </row>
    <row r="471" spans="2:51" s="14" customFormat="1" ht="13.5">
      <c r="B471" s="242"/>
      <c r="C471" s="243"/>
      <c r="D471" s="222" t="s">
        <v>187</v>
      </c>
      <c r="E471" s="244" t="s">
        <v>21</v>
      </c>
      <c r="F471" s="245" t="s">
        <v>195</v>
      </c>
      <c r="G471" s="243"/>
      <c r="H471" s="246">
        <v>227.46</v>
      </c>
      <c r="I471" s="247"/>
      <c r="J471" s="243"/>
      <c r="K471" s="243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187</v>
      </c>
      <c r="AU471" s="252" t="s">
        <v>85</v>
      </c>
      <c r="AV471" s="14" t="s">
        <v>168</v>
      </c>
      <c r="AW471" s="14" t="s">
        <v>39</v>
      </c>
      <c r="AX471" s="14" t="s">
        <v>83</v>
      </c>
      <c r="AY471" s="252" t="s">
        <v>160</v>
      </c>
    </row>
    <row r="472" spans="2:65" s="1" customFormat="1" ht="25.5" customHeight="1">
      <c r="B472" s="42"/>
      <c r="C472" s="204" t="s">
        <v>591</v>
      </c>
      <c r="D472" s="204" t="s">
        <v>163</v>
      </c>
      <c r="E472" s="205" t="s">
        <v>592</v>
      </c>
      <c r="F472" s="206" t="s">
        <v>593</v>
      </c>
      <c r="G472" s="207" t="s">
        <v>582</v>
      </c>
      <c r="H472" s="208">
        <v>12</v>
      </c>
      <c r="I472" s="209"/>
      <c r="J472" s="210">
        <f>ROUND(I472*H472,2)</f>
        <v>0</v>
      </c>
      <c r="K472" s="206" t="s">
        <v>185</v>
      </c>
      <c r="L472" s="62"/>
      <c r="M472" s="211" t="s">
        <v>21</v>
      </c>
      <c r="N472" s="217" t="s">
        <v>47</v>
      </c>
      <c r="O472" s="43"/>
      <c r="P472" s="218">
        <f>O472*H472</f>
        <v>0</v>
      </c>
      <c r="Q472" s="218">
        <v>0.0066</v>
      </c>
      <c r="R472" s="218">
        <f>Q472*H472</f>
        <v>0.07919999999999999</v>
      </c>
      <c r="S472" s="218">
        <v>0</v>
      </c>
      <c r="T472" s="219">
        <f>S472*H472</f>
        <v>0</v>
      </c>
      <c r="AR472" s="25" t="s">
        <v>168</v>
      </c>
      <c r="AT472" s="25" t="s">
        <v>163</v>
      </c>
      <c r="AU472" s="25" t="s">
        <v>85</v>
      </c>
      <c r="AY472" s="25" t="s">
        <v>160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25" t="s">
        <v>83</v>
      </c>
      <c r="BK472" s="216">
        <f>ROUND(I472*H472,2)</f>
        <v>0</v>
      </c>
      <c r="BL472" s="25" t="s">
        <v>168</v>
      </c>
      <c r="BM472" s="25" t="s">
        <v>594</v>
      </c>
    </row>
    <row r="473" spans="2:51" s="12" customFormat="1" ht="13.5">
      <c r="B473" s="220"/>
      <c r="C473" s="221"/>
      <c r="D473" s="222" t="s">
        <v>187</v>
      </c>
      <c r="E473" s="223" t="s">
        <v>21</v>
      </c>
      <c r="F473" s="224" t="s">
        <v>595</v>
      </c>
      <c r="G473" s="221"/>
      <c r="H473" s="223" t="s">
        <v>21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187</v>
      </c>
      <c r="AU473" s="230" t="s">
        <v>85</v>
      </c>
      <c r="AV473" s="12" t="s">
        <v>83</v>
      </c>
      <c r="AW473" s="12" t="s">
        <v>39</v>
      </c>
      <c r="AX473" s="12" t="s">
        <v>76</v>
      </c>
      <c r="AY473" s="230" t="s">
        <v>160</v>
      </c>
    </row>
    <row r="474" spans="2:51" s="13" customFormat="1" ht="13.5">
      <c r="B474" s="231"/>
      <c r="C474" s="232"/>
      <c r="D474" s="222" t="s">
        <v>187</v>
      </c>
      <c r="E474" s="233" t="s">
        <v>21</v>
      </c>
      <c r="F474" s="234" t="s">
        <v>596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187</v>
      </c>
      <c r="AU474" s="241" t="s">
        <v>85</v>
      </c>
      <c r="AV474" s="13" t="s">
        <v>85</v>
      </c>
      <c r="AW474" s="13" t="s">
        <v>39</v>
      </c>
      <c r="AX474" s="13" t="s">
        <v>76</v>
      </c>
      <c r="AY474" s="241" t="s">
        <v>160</v>
      </c>
    </row>
    <row r="475" spans="2:51" s="13" customFormat="1" ht="13.5">
      <c r="B475" s="231"/>
      <c r="C475" s="232"/>
      <c r="D475" s="222" t="s">
        <v>187</v>
      </c>
      <c r="E475" s="233" t="s">
        <v>21</v>
      </c>
      <c r="F475" s="234" t="s">
        <v>597</v>
      </c>
      <c r="G475" s="232"/>
      <c r="H475" s="235">
        <v>2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187</v>
      </c>
      <c r="AU475" s="241" t="s">
        <v>85</v>
      </c>
      <c r="AV475" s="13" t="s">
        <v>85</v>
      </c>
      <c r="AW475" s="13" t="s">
        <v>39</v>
      </c>
      <c r="AX475" s="13" t="s">
        <v>76</v>
      </c>
      <c r="AY475" s="241" t="s">
        <v>160</v>
      </c>
    </row>
    <row r="476" spans="2:51" s="13" customFormat="1" ht="13.5">
      <c r="B476" s="231"/>
      <c r="C476" s="232"/>
      <c r="D476" s="222" t="s">
        <v>187</v>
      </c>
      <c r="E476" s="233" t="s">
        <v>21</v>
      </c>
      <c r="F476" s="234" t="s">
        <v>598</v>
      </c>
      <c r="G476" s="232"/>
      <c r="H476" s="235">
        <v>2</v>
      </c>
      <c r="I476" s="236"/>
      <c r="J476" s="232"/>
      <c r="K476" s="232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187</v>
      </c>
      <c r="AU476" s="241" t="s">
        <v>85</v>
      </c>
      <c r="AV476" s="13" t="s">
        <v>85</v>
      </c>
      <c r="AW476" s="13" t="s">
        <v>39</v>
      </c>
      <c r="AX476" s="13" t="s">
        <v>76</v>
      </c>
      <c r="AY476" s="241" t="s">
        <v>160</v>
      </c>
    </row>
    <row r="477" spans="2:51" s="13" customFormat="1" ht="13.5">
      <c r="B477" s="231"/>
      <c r="C477" s="232"/>
      <c r="D477" s="222" t="s">
        <v>187</v>
      </c>
      <c r="E477" s="233" t="s">
        <v>21</v>
      </c>
      <c r="F477" s="234" t="s">
        <v>599</v>
      </c>
      <c r="G477" s="232"/>
      <c r="H477" s="235">
        <v>3</v>
      </c>
      <c r="I477" s="236"/>
      <c r="J477" s="232"/>
      <c r="K477" s="232"/>
      <c r="L477" s="237"/>
      <c r="M477" s="238"/>
      <c r="N477" s="239"/>
      <c r="O477" s="239"/>
      <c r="P477" s="239"/>
      <c r="Q477" s="239"/>
      <c r="R477" s="239"/>
      <c r="S477" s="239"/>
      <c r="T477" s="240"/>
      <c r="AT477" s="241" t="s">
        <v>187</v>
      </c>
      <c r="AU477" s="241" t="s">
        <v>85</v>
      </c>
      <c r="AV477" s="13" t="s">
        <v>85</v>
      </c>
      <c r="AW477" s="13" t="s">
        <v>39</v>
      </c>
      <c r="AX477" s="13" t="s">
        <v>76</v>
      </c>
      <c r="AY477" s="241" t="s">
        <v>160</v>
      </c>
    </row>
    <row r="478" spans="2:51" s="13" customFormat="1" ht="13.5">
      <c r="B478" s="231"/>
      <c r="C478" s="232"/>
      <c r="D478" s="222" t="s">
        <v>187</v>
      </c>
      <c r="E478" s="233" t="s">
        <v>21</v>
      </c>
      <c r="F478" s="234" t="s">
        <v>600</v>
      </c>
      <c r="G478" s="232"/>
      <c r="H478" s="235">
        <v>1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187</v>
      </c>
      <c r="AU478" s="241" t="s">
        <v>85</v>
      </c>
      <c r="AV478" s="13" t="s">
        <v>85</v>
      </c>
      <c r="AW478" s="13" t="s">
        <v>39</v>
      </c>
      <c r="AX478" s="13" t="s">
        <v>76</v>
      </c>
      <c r="AY478" s="241" t="s">
        <v>160</v>
      </c>
    </row>
    <row r="479" spans="2:51" s="13" customFormat="1" ht="13.5">
      <c r="B479" s="231"/>
      <c r="C479" s="232"/>
      <c r="D479" s="222" t="s">
        <v>187</v>
      </c>
      <c r="E479" s="233" t="s">
        <v>21</v>
      </c>
      <c r="F479" s="234" t="s">
        <v>601</v>
      </c>
      <c r="G479" s="232"/>
      <c r="H479" s="235">
        <v>1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187</v>
      </c>
      <c r="AU479" s="241" t="s">
        <v>85</v>
      </c>
      <c r="AV479" s="13" t="s">
        <v>85</v>
      </c>
      <c r="AW479" s="13" t="s">
        <v>39</v>
      </c>
      <c r="AX479" s="13" t="s">
        <v>76</v>
      </c>
      <c r="AY479" s="241" t="s">
        <v>160</v>
      </c>
    </row>
    <row r="480" spans="2:51" s="13" customFormat="1" ht="13.5">
      <c r="B480" s="231"/>
      <c r="C480" s="232"/>
      <c r="D480" s="222" t="s">
        <v>187</v>
      </c>
      <c r="E480" s="233" t="s">
        <v>21</v>
      </c>
      <c r="F480" s="234" t="s">
        <v>602</v>
      </c>
      <c r="G480" s="232"/>
      <c r="H480" s="235">
        <v>0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187</v>
      </c>
      <c r="AU480" s="241" t="s">
        <v>85</v>
      </c>
      <c r="AV480" s="13" t="s">
        <v>85</v>
      </c>
      <c r="AW480" s="13" t="s">
        <v>39</v>
      </c>
      <c r="AX480" s="13" t="s">
        <v>76</v>
      </c>
      <c r="AY480" s="241" t="s">
        <v>160</v>
      </c>
    </row>
    <row r="481" spans="2:51" s="13" customFormat="1" ht="13.5">
      <c r="B481" s="231"/>
      <c r="C481" s="232"/>
      <c r="D481" s="222" t="s">
        <v>187</v>
      </c>
      <c r="E481" s="233" t="s">
        <v>21</v>
      </c>
      <c r="F481" s="234" t="s">
        <v>603</v>
      </c>
      <c r="G481" s="232"/>
      <c r="H481" s="235">
        <v>2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187</v>
      </c>
      <c r="AU481" s="241" t="s">
        <v>85</v>
      </c>
      <c r="AV481" s="13" t="s">
        <v>85</v>
      </c>
      <c r="AW481" s="13" t="s">
        <v>39</v>
      </c>
      <c r="AX481" s="13" t="s">
        <v>76</v>
      </c>
      <c r="AY481" s="241" t="s">
        <v>160</v>
      </c>
    </row>
    <row r="482" spans="2:51" s="14" customFormat="1" ht="13.5">
      <c r="B482" s="242"/>
      <c r="C482" s="243"/>
      <c r="D482" s="222" t="s">
        <v>187</v>
      </c>
      <c r="E482" s="244" t="s">
        <v>21</v>
      </c>
      <c r="F482" s="245" t="s">
        <v>195</v>
      </c>
      <c r="G482" s="243"/>
      <c r="H482" s="246">
        <v>12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187</v>
      </c>
      <c r="AU482" s="252" t="s">
        <v>85</v>
      </c>
      <c r="AV482" s="14" t="s">
        <v>168</v>
      </c>
      <c r="AW482" s="14" t="s">
        <v>39</v>
      </c>
      <c r="AX482" s="14" t="s">
        <v>83</v>
      </c>
      <c r="AY482" s="252" t="s">
        <v>160</v>
      </c>
    </row>
    <row r="483" spans="2:65" s="1" customFormat="1" ht="16.5" customHeight="1">
      <c r="B483" s="42"/>
      <c r="C483" s="266" t="s">
        <v>604</v>
      </c>
      <c r="D483" s="266" t="s">
        <v>453</v>
      </c>
      <c r="E483" s="267" t="s">
        <v>605</v>
      </c>
      <c r="F483" s="268" t="s">
        <v>606</v>
      </c>
      <c r="G483" s="269" t="s">
        <v>582</v>
      </c>
      <c r="H483" s="270">
        <v>6</v>
      </c>
      <c r="I483" s="271"/>
      <c r="J483" s="272">
        <f>ROUND(I483*H483,2)</f>
        <v>0</v>
      </c>
      <c r="K483" s="268" t="s">
        <v>185</v>
      </c>
      <c r="L483" s="273"/>
      <c r="M483" s="274" t="s">
        <v>21</v>
      </c>
      <c r="N483" s="275" t="s">
        <v>47</v>
      </c>
      <c r="O483" s="43"/>
      <c r="P483" s="218">
        <f>O483*H483</f>
        <v>0</v>
      </c>
      <c r="Q483" s="218">
        <v>0.032</v>
      </c>
      <c r="R483" s="218">
        <f>Q483*H483</f>
        <v>0.192</v>
      </c>
      <c r="S483" s="218">
        <v>0</v>
      </c>
      <c r="T483" s="219">
        <f>S483*H483</f>
        <v>0</v>
      </c>
      <c r="AR483" s="25" t="s">
        <v>236</v>
      </c>
      <c r="AT483" s="25" t="s">
        <v>453</v>
      </c>
      <c r="AU483" s="25" t="s">
        <v>85</v>
      </c>
      <c r="AY483" s="25" t="s">
        <v>160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25" t="s">
        <v>83</v>
      </c>
      <c r="BK483" s="216">
        <f>ROUND(I483*H483,2)</f>
        <v>0</v>
      </c>
      <c r="BL483" s="25" t="s">
        <v>168</v>
      </c>
      <c r="BM483" s="25" t="s">
        <v>607</v>
      </c>
    </row>
    <row r="484" spans="2:51" s="12" customFormat="1" ht="13.5">
      <c r="B484" s="220"/>
      <c r="C484" s="221"/>
      <c r="D484" s="222" t="s">
        <v>187</v>
      </c>
      <c r="E484" s="223" t="s">
        <v>21</v>
      </c>
      <c r="F484" s="224" t="s">
        <v>608</v>
      </c>
      <c r="G484" s="221"/>
      <c r="H484" s="223" t="s">
        <v>21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187</v>
      </c>
      <c r="AU484" s="230" t="s">
        <v>85</v>
      </c>
      <c r="AV484" s="12" t="s">
        <v>83</v>
      </c>
      <c r="AW484" s="12" t="s">
        <v>39</v>
      </c>
      <c r="AX484" s="12" t="s">
        <v>76</v>
      </c>
      <c r="AY484" s="230" t="s">
        <v>160</v>
      </c>
    </row>
    <row r="485" spans="2:51" s="13" customFormat="1" ht="13.5">
      <c r="B485" s="231"/>
      <c r="C485" s="232"/>
      <c r="D485" s="222" t="s">
        <v>187</v>
      </c>
      <c r="E485" s="233" t="s">
        <v>21</v>
      </c>
      <c r="F485" s="234" t="s">
        <v>597</v>
      </c>
      <c r="G485" s="232"/>
      <c r="H485" s="235">
        <v>2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187</v>
      </c>
      <c r="AU485" s="241" t="s">
        <v>85</v>
      </c>
      <c r="AV485" s="13" t="s">
        <v>85</v>
      </c>
      <c r="AW485" s="13" t="s">
        <v>39</v>
      </c>
      <c r="AX485" s="13" t="s">
        <v>76</v>
      </c>
      <c r="AY485" s="241" t="s">
        <v>160</v>
      </c>
    </row>
    <row r="486" spans="2:51" s="13" customFormat="1" ht="13.5">
      <c r="B486" s="231"/>
      <c r="C486" s="232"/>
      <c r="D486" s="222" t="s">
        <v>187</v>
      </c>
      <c r="E486" s="233" t="s">
        <v>21</v>
      </c>
      <c r="F486" s="234" t="s">
        <v>609</v>
      </c>
      <c r="G486" s="232"/>
      <c r="H486" s="235">
        <v>1</v>
      </c>
      <c r="I486" s="236"/>
      <c r="J486" s="232"/>
      <c r="K486" s="232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187</v>
      </c>
      <c r="AU486" s="241" t="s">
        <v>85</v>
      </c>
      <c r="AV486" s="13" t="s">
        <v>85</v>
      </c>
      <c r="AW486" s="13" t="s">
        <v>39</v>
      </c>
      <c r="AX486" s="13" t="s">
        <v>76</v>
      </c>
      <c r="AY486" s="241" t="s">
        <v>160</v>
      </c>
    </row>
    <row r="487" spans="2:51" s="13" customFormat="1" ht="13.5">
      <c r="B487" s="231"/>
      <c r="C487" s="232"/>
      <c r="D487" s="222" t="s">
        <v>187</v>
      </c>
      <c r="E487" s="233" t="s">
        <v>21</v>
      </c>
      <c r="F487" s="234" t="s">
        <v>610</v>
      </c>
      <c r="G487" s="232"/>
      <c r="H487" s="235">
        <v>2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187</v>
      </c>
      <c r="AU487" s="241" t="s">
        <v>85</v>
      </c>
      <c r="AV487" s="13" t="s">
        <v>85</v>
      </c>
      <c r="AW487" s="13" t="s">
        <v>39</v>
      </c>
      <c r="AX487" s="13" t="s">
        <v>76</v>
      </c>
      <c r="AY487" s="241" t="s">
        <v>160</v>
      </c>
    </row>
    <row r="488" spans="2:51" s="13" customFormat="1" ht="13.5">
      <c r="B488" s="231"/>
      <c r="C488" s="232"/>
      <c r="D488" s="222" t="s">
        <v>187</v>
      </c>
      <c r="E488" s="233" t="s">
        <v>21</v>
      </c>
      <c r="F488" s="234" t="s">
        <v>611</v>
      </c>
      <c r="G488" s="232"/>
      <c r="H488" s="235">
        <v>1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187</v>
      </c>
      <c r="AU488" s="241" t="s">
        <v>85</v>
      </c>
      <c r="AV488" s="13" t="s">
        <v>85</v>
      </c>
      <c r="AW488" s="13" t="s">
        <v>39</v>
      </c>
      <c r="AX488" s="13" t="s">
        <v>76</v>
      </c>
      <c r="AY488" s="241" t="s">
        <v>160</v>
      </c>
    </row>
    <row r="489" spans="2:51" s="14" customFormat="1" ht="13.5">
      <c r="B489" s="242"/>
      <c r="C489" s="243"/>
      <c r="D489" s="222" t="s">
        <v>187</v>
      </c>
      <c r="E489" s="244" t="s">
        <v>21</v>
      </c>
      <c r="F489" s="245" t="s">
        <v>195</v>
      </c>
      <c r="G489" s="243"/>
      <c r="H489" s="246">
        <v>6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187</v>
      </c>
      <c r="AU489" s="252" t="s">
        <v>85</v>
      </c>
      <c r="AV489" s="14" t="s">
        <v>168</v>
      </c>
      <c r="AW489" s="14" t="s">
        <v>39</v>
      </c>
      <c r="AX489" s="14" t="s">
        <v>83</v>
      </c>
      <c r="AY489" s="252" t="s">
        <v>160</v>
      </c>
    </row>
    <row r="490" spans="2:65" s="1" customFormat="1" ht="16.5" customHeight="1">
      <c r="B490" s="42"/>
      <c r="C490" s="266" t="s">
        <v>612</v>
      </c>
      <c r="D490" s="266" t="s">
        <v>453</v>
      </c>
      <c r="E490" s="267" t="s">
        <v>613</v>
      </c>
      <c r="F490" s="268" t="s">
        <v>614</v>
      </c>
      <c r="G490" s="269" t="s">
        <v>582</v>
      </c>
      <c r="H490" s="270">
        <v>3</v>
      </c>
      <c r="I490" s="271"/>
      <c r="J490" s="272">
        <f>ROUND(I490*H490,2)</f>
        <v>0</v>
      </c>
      <c r="K490" s="268" t="s">
        <v>185</v>
      </c>
      <c r="L490" s="273"/>
      <c r="M490" s="274" t="s">
        <v>21</v>
      </c>
      <c r="N490" s="275" t="s">
        <v>47</v>
      </c>
      <c r="O490" s="43"/>
      <c r="P490" s="218">
        <f>O490*H490</f>
        <v>0</v>
      </c>
      <c r="Q490" s="218">
        <v>0.041</v>
      </c>
      <c r="R490" s="218">
        <f>Q490*H490</f>
        <v>0.123</v>
      </c>
      <c r="S490" s="218">
        <v>0</v>
      </c>
      <c r="T490" s="219">
        <f>S490*H490</f>
        <v>0</v>
      </c>
      <c r="AR490" s="25" t="s">
        <v>236</v>
      </c>
      <c r="AT490" s="25" t="s">
        <v>453</v>
      </c>
      <c r="AU490" s="25" t="s">
        <v>85</v>
      </c>
      <c r="AY490" s="25" t="s">
        <v>160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25" t="s">
        <v>83</v>
      </c>
      <c r="BK490" s="216">
        <f>ROUND(I490*H490,2)</f>
        <v>0</v>
      </c>
      <c r="BL490" s="25" t="s">
        <v>168</v>
      </c>
      <c r="BM490" s="25" t="s">
        <v>615</v>
      </c>
    </row>
    <row r="491" spans="2:51" s="12" customFormat="1" ht="13.5">
      <c r="B491" s="220"/>
      <c r="C491" s="221"/>
      <c r="D491" s="222" t="s">
        <v>187</v>
      </c>
      <c r="E491" s="223" t="s">
        <v>21</v>
      </c>
      <c r="F491" s="224" t="s">
        <v>608</v>
      </c>
      <c r="G491" s="221"/>
      <c r="H491" s="223" t="s">
        <v>21</v>
      </c>
      <c r="I491" s="225"/>
      <c r="J491" s="221"/>
      <c r="K491" s="221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187</v>
      </c>
      <c r="AU491" s="230" t="s">
        <v>85</v>
      </c>
      <c r="AV491" s="12" t="s">
        <v>83</v>
      </c>
      <c r="AW491" s="12" t="s">
        <v>39</v>
      </c>
      <c r="AX491" s="12" t="s">
        <v>76</v>
      </c>
      <c r="AY491" s="230" t="s">
        <v>160</v>
      </c>
    </row>
    <row r="492" spans="2:51" s="13" customFormat="1" ht="13.5">
      <c r="B492" s="231"/>
      <c r="C492" s="232"/>
      <c r="D492" s="222" t="s">
        <v>187</v>
      </c>
      <c r="E492" s="233" t="s">
        <v>21</v>
      </c>
      <c r="F492" s="234" t="s">
        <v>596</v>
      </c>
      <c r="G492" s="232"/>
      <c r="H492" s="235">
        <v>1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187</v>
      </c>
      <c r="AU492" s="241" t="s">
        <v>85</v>
      </c>
      <c r="AV492" s="13" t="s">
        <v>85</v>
      </c>
      <c r="AW492" s="13" t="s">
        <v>39</v>
      </c>
      <c r="AX492" s="13" t="s">
        <v>76</v>
      </c>
      <c r="AY492" s="241" t="s">
        <v>160</v>
      </c>
    </row>
    <row r="493" spans="2:51" s="13" customFormat="1" ht="13.5">
      <c r="B493" s="231"/>
      <c r="C493" s="232"/>
      <c r="D493" s="222" t="s">
        <v>187</v>
      </c>
      <c r="E493" s="233" t="s">
        <v>21</v>
      </c>
      <c r="F493" s="234" t="s">
        <v>609</v>
      </c>
      <c r="G493" s="232"/>
      <c r="H493" s="235">
        <v>1</v>
      </c>
      <c r="I493" s="236"/>
      <c r="J493" s="232"/>
      <c r="K493" s="232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187</v>
      </c>
      <c r="AU493" s="241" t="s">
        <v>85</v>
      </c>
      <c r="AV493" s="13" t="s">
        <v>85</v>
      </c>
      <c r="AW493" s="13" t="s">
        <v>39</v>
      </c>
      <c r="AX493" s="13" t="s">
        <v>76</v>
      </c>
      <c r="AY493" s="241" t="s">
        <v>160</v>
      </c>
    </row>
    <row r="494" spans="2:51" s="13" customFormat="1" ht="13.5">
      <c r="B494" s="231"/>
      <c r="C494" s="232"/>
      <c r="D494" s="222" t="s">
        <v>187</v>
      </c>
      <c r="E494" s="233" t="s">
        <v>21</v>
      </c>
      <c r="F494" s="234" t="s">
        <v>611</v>
      </c>
      <c r="G494" s="232"/>
      <c r="H494" s="235">
        <v>1</v>
      </c>
      <c r="I494" s="236"/>
      <c r="J494" s="232"/>
      <c r="K494" s="232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187</v>
      </c>
      <c r="AU494" s="241" t="s">
        <v>85</v>
      </c>
      <c r="AV494" s="13" t="s">
        <v>85</v>
      </c>
      <c r="AW494" s="13" t="s">
        <v>39</v>
      </c>
      <c r="AX494" s="13" t="s">
        <v>76</v>
      </c>
      <c r="AY494" s="241" t="s">
        <v>160</v>
      </c>
    </row>
    <row r="495" spans="2:51" s="14" customFormat="1" ht="13.5">
      <c r="B495" s="242"/>
      <c r="C495" s="243"/>
      <c r="D495" s="222" t="s">
        <v>187</v>
      </c>
      <c r="E495" s="244" t="s">
        <v>21</v>
      </c>
      <c r="F495" s="245" t="s">
        <v>195</v>
      </c>
      <c r="G495" s="243"/>
      <c r="H495" s="246">
        <v>3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187</v>
      </c>
      <c r="AU495" s="252" t="s">
        <v>85</v>
      </c>
      <c r="AV495" s="14" t="s">
        <v>168</v>
      </c>
      <c r="AW495" s="14" t="s">
        <v>39</v>
      </c>
      <c r="AX495" s="14" t="s">
        <v>83</v>
      </c>
      <c r="AY495" s="252" t="s">
        <v>160</v>
      </c>
    </row>
    <row r="496" spans="2:65" s="1" customFormat="1" ht="16.5" customHeight="1">
      <c r="B496" s="42"/>
      <c r="C496" s="266" t="s">
        <v>616</v>
      </c>
      <c r="D496" s="266" t="s">
        <v>453</v>
      </c>
      <c r="E496" s="267" t="s">
        <v>617</v>
      </c>
      <c r="F496" s="268" t="s">
        <v>618</v>
      </c>
      <c r="G496" s="269" t="s">
        <v>582</v>
      </c>
      <c r="H496" s="270">
        <v>3</v>
      </c>
      <c r="I496" s="271"/>
      <c r="J496" s="272">
        <f>ROUND(I496*H496,2)</f>
        <v>0</v>
      </c>
      <c r="K496" s="268" t="s">
        <v>185</v>
      </c>
      <c r="L496" s="273"/>
      <c r="M496" s="274" t="s">
        <v>21</v>
      </c>
      <c r="N496" s="275" t="s">
        <v>47</v>
      </c>
      <c r="O496" s="43"/>
      <c r="P496" s="218">
        <f>O496*H496</f>
        <v>0</v>
      </c>
      <c r="Q496" s="218">
        <v>0.053</v>
      </c>
      <c r="R496" s="218">
        <f>Q496*H496</f>
        <v>0.159</v>
      </c>
      <c r="S496" s="218">
        <v>0</v>
      </c>
      <c r="T496" s="219">
        <f>S496*H496</f>
        <v>0</v>
      </c>
      <c r="AR496" s="25" t="s">
        <v>236</v>
      </c>
      <c r="AT496" s="25" t="s">
        <v>453</v>
      </c>
      <c r="AU496" s="25" t="s">
        <v>85</v>
      </c>
      <c r="AY496" s="25" t="s">
        <v>160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25" t="s">
        <v>83</v>
      </c>
      <c r="BK496" s="216">
        <f>ROUND(I496*H496,2)</f>
        <v>0</v>
      </c>
      <c r="BL496" s="25" t="s">
        <v>168</v>
      </c>
      <c r="BM496" s="25" t="s">
        <v>619</v>
      </c>
    </row>
    <row r="497" spans="2:51" s="12" customFormat="1" ht="13.5">
      <c r="B497" s="220"/>
      <c r="C497" s="221"/>
      <c r="D497" s="222" t="s">
        <v>187</v>
      </c>
      <c r="E497" s="223" t="s">
        <v>21</v>
      </c>
      <c r="F497" s="224" t="s">
        <v>608</v>
      </c>
      <c r="G497" s="221"/>
      <c r="H497" s="223" t="s">
        <v>21</v>
      </c>
      <c r="I497" s="225"/>
      <c r="J497" s="221"/>
      <c r="K497" s="221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187</v>
      </c>
      <c r="AU497" s="230" t="s">
        <v>85</v>
      </c>
      <c r="AV497" s="12" t="s">
        <v>83</v>
      </c>
      <c r="AW497" s="12" t="s">
        <v>39</v>
      </c>
      <c r="AX497" s="12" t="s">
        <v>76</v>
      </c>
      <c r="AY497" s="230" t="s">
        <v>160</v>
      </c>
    </row>
    <row r="498" spans="2:51" s="13" customFormat="1" ht="13.5">
      <c r="B498" s="231"/>
      <c r="C498" s="232"/>
      <c r="D498" s="222" t="s">
        <v>187</v>
      </c>
      <c r="E498" s="233" t="s">
        <v>21</v>
      </c>
      <c r="F498" s="234" t="s">
        <v>620</v>
      </c>
      <c r="G498" s="232"/>
      <c r="H498" s="235">
        <v>1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187</v>
      </c>
      <c r="AU498" s="241" t="s">
        <v>85</v>
      </c>
      <c r="AV498" s="13" t="s">
        <v>85</v>
      </c>
      <c r="AW498" s="13" t="s">
        <v>39</v>
      </c>
      <c r="AX498" s="13" t="s">
        <v>76</v>
      </c>
      <c r="AY498" s="241" t="s">
        <v>160</v>
      </c>
    </row>
    <row r="499" spans="2:51" s="13" customFormat="1" ht="13.5">
      <c r="B499" s="231"/>
      <c r="C499" s="232"/>
      <c r="D499" s="222" t="s">
        <v>187</v>
      </c>
      <c r="E499" s="233" t="s">
        <v>21</v>
      </c>
      <c r="F499" s="234" t="s">
        <v>600</v>
      </c>
      <c r="G499" s="232"/>
      <c r="H499" s="235">
        <v>1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187</v>
      </c>
      <c r="AU499" s="241" t="s">
        <v>85</v>
      </c>
      <c r="AV499" s="13" t="s">
        <v>85</v>
      </c>
      <c r="AW499" s="13" t="s">
        <v>39</v>
      </c>
      <c r="AX499" s="13" t="s">
        <v>76</v>
      </c>
      <c r="AY499" s="241" t="s">
        <v>160</v>
      </c>
    </row>
    <row r="500" spans="2:51" s="13" customFormat="1" ht="13.5">
      <c r="B500" s="231"/>
      <c r="C500" s="232"/>
      <c r="D500" s="222" t="s">
        <v>187</v>
      </c>
      <c r="E500" s="233" t="s">
        <v>21</v>
      </c>
      <c r="F500" s="234" t="s">
        <v>601</v>
      </c>
      <c r="G500" s="232"/>
      <c r="H500" s="235">
        <v>1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187</v>
      </c>
      <c r="AU500" s="241" t="s">
        <v>85</v>
      </c>
      <c r="AV500" s="13" t="s">
        <v>85</v>
      </c>
      <c r="AW500" s="13" t="s">
        <v>39</v>
      </c>
      <c r="AX500" s="13" t="s">
        <v>76</v>
      </c>
      <c r="AY500" s="241" t="s">
        <v>160</v>
      </c>
    </row>
    <row r="501" spans="2:51" s="14" customFormat="1" ht="13.5">
      <c r="B501" s="242"/>
      <c r="C501" s="243"/>
      <c r="D501" s="222" t="s">
        <v>187</v>
      </c>
      <c r="E501" s="244" t="s">
        <v>21</v>
      </c>
      <c r="F501" s="245" t="s">
        <v>195</v>
      </c>
      <c r="G501" s="243"/>
      <c r="H501" s="246">
        <v>3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187</v>
      </c>
      <c r="AU501" s="252" t="s">
        <v>85</v>
      </c>
      <c r="AV501" s="14" t="s">
        <v>168</v>
      </c>
      <c r="AW501" s="14" t="s">
        <v>39</v>
      </c>
      <c r="AX501" s="14" t="s">
        <v>83</v>
      </c>
      <c r="AY501" s="252" t="s">
        <v>160</v>
      </c>
    </row>
    <row r="502" spans="2:65" s="1" customFormat="1" ht="25.5" customHeight="1">
      <c r="B502" s="42"/>
      <c r="C502" s="204" t="s">
        <v>621</v>
      </c>
      <c r="D502" s="204" t="s">
        <v>163</v>
      </c>
      <c r="E502" s="205" t="s">
        <v>622</v>
      </c>
      <c r="F502" s="206" t="s">
        <v>623</v>
      </c>
      <c r="G502" s="207" t="s">
        <v>270</v>
      </c>
      <c r="H502" s="208">
        <v>94.775</v>
      </c>
      <c r="I502" s="209"/>
      <c r="J502" s="210">
        <f>ROUND(I502*H502,2)</f>
        <v>0</v>
      </c>
      <c r="K502" s="206" t="s">
        <v>185</v>
      </c>
      <c r="L502" s="62"/>
      <c r="M502" s="211" t="s">
        <v>21</v>
      </c>
      <c r="N502" s="217" t="s">
        <v>47</v>
      </c>
      <c r="O502" s="43"/>
      <c r="P502" s="218">
        <f>O502*H502</f>
        <v>0</v>
      </c>
      <c r="Q502" s="218">
        <v>2.429</v>
      </c>
      <c r="R502" s="218">
        <f>Q502*H502</f>
        <v>230.208475</v>
      </c>
      <c r="S502" s="218">
        <v>0</v>
      </c>
      <c r="T502" s="219">
        <f>S502*H502</f>
        <v>0</v>
      </c>
      <c r="AR502" s="25" t="s">
        <v>168</v>
      </c>
      <c r="AT502" s="25" t="s">
        <v>163</v>
      </c>
      <c r="AU502" s="25" t="s">
        <v>85</v>
      </c>
      <c r="AY502" s="25" t="s">
        <v>160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25" t="s">
        <v>83</v>
      </c>
      <c r="BK502" s="216">
        <f>ROUND(I502*H502,2)</f>
        <v>0</v>
      </c>
      <c r="BL502" s="25" t="s">
        <v>168</v>
      </c>
      <c r="BM502" s="25" t="s">
        <v>624</v>
      </c>
    </row>
    <row r="503" spans="2:51" s="12" customFormat="1" ht="13.5">
      <c r="B503" s="220"/>
      <c r="C503" s="221"/>
      <c r="D503" s="222" t="s">
        <v>187</v>
      </c>
      <c r="E503" s="223" t="s">
        <v>21</v>
      </c>
      <c r="F503" s="224" t="s">
        <v>625</v>
      </c>
      <c r="G503" s="221"/>
      <c r="H503" s="223" t="s">
        <v>21</v>
      </c>
      <c r="I503" s="225"/>
      <c r="J503" s="221"/>
      <c r="K503" s="221"/>
      <c r="L503" s="226"/>
      <c r="M503" s="227"/>
      <c r="N503" s="228"/>
      <c r="O503" s="228"/>
      <c r="P503" s="228"/>
      <c r="Q503" s="228"/>
      <c r="R503" s="228"/>
      <c r="S503" s="228"/>
      <c r="T503" s="229"/>
      <c r="AT503" s="230" t="s">
        <v>187</v>
      </c>
      <c r="AU503" s="230" t="s">
        <v>85</v>
      </c>
      <c r="AV503" s="12" t="s">
        <v>83</v>
      </c>
      <c r="AW503" s="12" t="s">
        <v>39</v>
      </c>
      <c r="AX503" s="12" t="s">
        <v>76</v>
      </c>
      <c r="AY503" s="230" t="s">
        <v>160</v>
      </c>
    </row>
    <row r="504" spans="2:51" s="13" customFormat="1" ht="13.5">
      <c r="B504" s="231"/>
      <c r="C504" s="232"/>
      <c r="D504" s="222" t="s">
        <v>187</v>
      </c>
      <c r="E504" s="233" t="s">
        <v>21</v>
      </c>
      <c r="F504" s="234" t="s">
        <v>626</v>
      </c>
      <c r="G504" s="232"/>
      <c r="H504" s="235">
        <v>94.775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187</v>
      </c>
      <c r="AU504" s="241" t="s">
        <v>85</v>
      </c>
      <c r="AV504" s="13" t="s">
        <v>85</v>
      </c>
      <c r="AW504" s="13" t="s">
        <v>39</v>
      </c>
      <c r="AX504" s="13" t="s">
        <v>76</v>
      </c>
      <c r="AY504" s="241" t="s">
        <v>160</v>
      </c>
    </row>
    <row r="505" spans="2:51" s="14" customFormat="1" ht="13.5">
      <c r="B505" s="242"/>
      <c r="C505" s="243"/>
      <c r="D505" s="222" t="s">
        <v>187</v>
      </c>
      <c r="E505" s="244" t="s">
        <v>21</v>
      </c>
      <c r="F505" s="245" t="s">
        <v>195</v>
      </c>
      <c r="G505" s="243"/>
      <c r="H505" s="246">
        <v>94.775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187</v>
      </c>
      <c r="AU505" s="252" t="s">
        <v>85</v>
      </c>
      <c r="AV505" s="14" t="s">
        <v>168</v>
      </c>
      <c r="AW505" s="14" t="s">
        <v>39</v>
      </c>
      <c r="AX505" s="14" t="s">
        <v>83</v>
      </c>
      <c r="AY505" s="252" t="s">
        <v>160</v>
      </c>
    </row>
    <row r="506" spans="2:63" s="11" customFormat="1" ht="29.85" customHeight="1">
      <c r="B506" s="188"/>
      <c r="C506" s="189"/>
      <c r="D506" s="190" t="s">
        <v>75</v>
      </c>
      <c r="E506" s="202" t="s">
        <v>216</v>
      </c>
      <c r="F506" s="202" t="s">
        <v>627</v>
      </c>
      <c r="G506" s="189"/>
      <c r="H506" s="189"/>
      <c r="I506" s="192"/>
      <c r="J506" s="203">
        <f>BK506</f>
        <v>0</v>
      </c>
      <c r="K506" s="189"/>
      <c r="L506" s="194"/>
      <c r="M506" s="195"/>
      <c r="N506" s="196"/>
      <c r="O506" s="196"/>
      <c r="P506" s="197">
        <f>SUM(P507:P513)</f>
        <v>0</v>
      </c>
      <c r="Q506" s="196"/>
      <c r="R506" s="197">
        <f>SUM(R507:R513)</f>
        <v>114.432</v>
      </c>
      <c r="S506" s="196"/>
      <c r="T506" s="198">
        <f>SUM(T507:T513)</f>
        <v>0</v>
      </c>
      <c r="AR506" s="199" t="s">
        <v>83</v>
      </c>
      <c r="AT506" s="200" t="s">
        <v>75</v>
      </c>
      <c r="AU506" s="200" t="s">
        <v>83</v>
      </c>
      <c r="AY506" s="199" t="s">
        <v>160</v>
      </c>
      <c r="BK506" s="201">
        <f>SUM(BK507:BK513)</f>
        <v>0</v>
      </c>
    </row>
    <row r="507" spans="2:65" s="1" customFormat="1" ht="25.5" customHeight="1">
      <c r="B507" s="42"/>
      <c r="C507" s="204" t="s">
        <v>628</v>
      </c>
      <c r="D507" s="204" t="s">
        <v>163</v>
      </c>
      <c r="E507" s="205" t="s">
        <v>629</v>
      </c>
      <c r="F507" s="206" t="s">
        <v>630</v>
      </c>
      <c r="G507" s="207" t="s">
        <v>184</v>
      </c>
      <c r="H507" s="208">
        <v>476.8</v>
      </c>
      <c r="I507" s="209"/>
      <c r="J507" s="210">
        <f>ROUND(I507*H507,2)</f>
        <v>0</v>
      </c>
      <c r="K507" s="206" t="s">
        <v>185</v>
      </c>
      <c r="L507" s="62"/>
      <c r="M507" s="211" t="s">
        <v>21</v>
      </c>
      <c r="N507" s="217" t="s">
        <v>47</v>
      </c>
      <c r="O507" s="43"/>
      <c r="P507" s="218">
        <f>O507*H507</f>
        <v>0</v>
      </c>
      <c r="Q507" s="218">
        <v>0.24</v>
      </c>
      <c r="R507" s="218">
        <f>Q507*H507</f>
        <v>114.432</v>
      </c>
      <c r="S507" s="218">
        <v>0</v>
      </c>
      <c r="T507" s="219">
        <f>S507*H507</f>
        <v>0</v>
      </c>
      <c r="AR507" s="25" t="s">
        <v>168</v>
      </c>
      <c r="AT507" s="25" t="s">
        <v>163</v>
      </c>
      <c r="AU507" s="25" t="s">
        <v>85</v>
      </c>
      <c r="AY507" s="25" t="s">
        <v>160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25" t="s">
        <v>83</v>
      </c>
      <c r="BK507" s="216">
        <f>ROUND(I507*H507,2)</f>
        <v>0</v>
      </c>
      <c r="BL507" s="25" t="s">
        <v>168</v>
      </c>
      <c r="BM507" s="25" t="s">
        <v>631</v>
      </c>
    </row>
    <row r="508" spans="2:51" s="12" customFormat="1" ht="27">
      <c r="B508" s="220"/>
      <c r="C508" s="221"/>
      <c r="D508" s="222" t="s">
        <v>187</v>
      </c>
      <c r="E508" s="223" t="s">
        <v>21</v>
      </c>
      <c r="F508" s="224" t="s">
        <v>632</v>
      </c>
      <c r="G508" s="221"/>
      <c r="H508" s="223" t="s">
        <v>21</v>
      </c>
      <c r="I508" s="225"/>
      <c r="J508" s="221"/>
      <c r="K508" s="221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187</v>
      </c>
      <c r="AU508" s="230" t="s">
        <v>85</v>
      </c>
      <c r="AV508" s="12" t="s">
        <v>83</v>
      </c>
      <c r="AW508" s="12" t="s">
        <v>39</v>
      </c>
      <c r="AX508" s="12" t="s">
        <v>76</v>
      </c>
      <c r="AY508" s="230" t="s">
        <v>160</v>
      </c>
    </row>
    <row r="509" spans="2:51" s="13" customFormat="1" ht="13.5">
      <c r="B509" s="231"/>
      <c r="C509" s="232"/>
      <c r="D509" s="222" t="s">
        <v>187</v>
      </c>
      <c r="E509" s="233" t="s">
        <v>21</v>
      </c>
      <c r="F509" s="234" t="s">
        <v>189</v>
      </c>
      <c r="G509" s="232"/>
      <c r="H509" s="235">
        <v>278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AT509" s="241" t="s">
        <v>187</v>
      </c>
      <c r="AU509" s="241" t="s">
        <v>85</v>
      </c>
      <c r="AV509" s="13" t="s">
        <v>85</v>
      </c>
      <c r="AW509" s="13" t="s">
        <v>39</v>
      </c>
      <c r="AX509" s="13" t="s">
        <v>76</v>
      </c>
      <c r="AY509" s="241" t="s">
        <v>160</v>
      </c>
    </row>
    <row r="510" spans="2:51" s="13" customFormat="1" ht="13.5">
      <c r="B510" s="231"/>
      <c r="C510" s="232"/>
      <c r="D510" s="222" t="s">
        <v>187</v>
      </c>
      <c r="E510" s="233" t="s">
        <v>21</v>
      </c>
      <c r="F510" s="234" t="s">
        <v>633</v>
      </c>
      <c r="G510" s="232"/>
      <c r="H510" s="235">
        <v>142.8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187</v>
      </c>
      <c r="AU510" s="241" t="s">
        <v>85</v>
      </c>
      <c r="AV510" s="13" t="s">
        <v>85</v>
      </c>
      <c r="AW510" s="13" t="s">
        <v>39</v>
      </c>
      <c r="AX510" s="13" t="s">
        <v>76</v>
      </c>
      <c r="AY510" s="241" t="s">
        <v>160</v>
      </c>
    </row>
    <row r="511" spans="2:51" s="13" customFormat="1" ht="13.5">
      <c r="B511" s="231"/>
      <c r="C511" s="232"/>
      <c r="D511" s="222" t="s">
        <v>187</v>
      </c>
      <c r="E511" s="233" t="s">
        <v>21</v>
      </c>
      <c r="F511" s="234" t="s">
        <v>634</v>
      </c>
      <c r="G511" s="232"/>
      <c r="H511" s="235">
        <v>44.8</v>
      </c>
      <c r="I511" s="236"/>
      <c r="J511" s="232"/>
      <c r="K511" s="232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187</v>
      </c>
      <c r="AU511" s="241" t="s">
        <v>85</v>
      </c>
      <c r="AV511" s="13" t="s">
        <v>85</v>
      </c>
      <c r="AW511" s="13" t="s">
        <v>39</v>
      </c>
      <c r="AX511" s="13" t="s">
        <v>76</v>
      </c>
      <c r="AY511" s="241" t="s">
        <v>160</v>
      </c>
    </row>
    <row r="512" spans="2:51" s="13" customFormat="1" ht="13.5">
      <c r="B512" s="231"/>
      <c r="C512" s="232"/>
      <c r="D512" s="222" t="s">
        <v>187</v>
      </c>
      <c r="E512" s="233" t="s">
        <v>21</v>
      </c>
      <c r="F512" s="234" t="s">
        <v>635</v>
      </c>
      <c r="G512" s="232"/>
      <c r="H512" s="235">
        <v>11.2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187</v>
      </c>
      <c r="AU512" s="241" t="s">
        <v>85</v>
      </c>
      <c r="AV512" s="13" t="s">
        <v>85</v>
      </c>
      <c r="AW512" s="13" t="s">
        <v>39</v>
      </c>
      <c r="AX512" s="13" t="s">
        <v>76</v>
      </c>
      <c r="AY512" s="241" t="s">
        <v>160</v>
      </c>
    </row>
    <row r="513" spans="2:51" s="14" customFormat="1" ht="13.5">
      <c r="B513" s="242"/>
      <c r="C513" s="243"/>
      <c r="D513" s="222" t="s">
        <v>187</v>
      </c>
      <c r="E513" s="244" t="s">
        <v>21</v>
      </c>
      <c r="F513" s="245" t="s">
        <v>195</v>
      </c>
      <c r="G513" s="243"/>
      <c r="H513" s="246">
        <v>476.8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187</v>
      </c>
      <c r="AU513" s="252" t="s">
        <v>85</v>
      </c>
      <c r="AV513" s="14" t="s">
        <v>168</v>
      </c>
      <c r="AW513" s="14" t="s">
        <v>39</v>
      </c>
      <c r="AX513" s="14" t="s">
        <v>83</v>
      </c>
      <c r="AY513" s="252" t="s">
        <v>160</v>
      </c>
    </row>
    <row r="514" spans="2:63" s="11" customFormat="1" ht="29.85" customHeight="1">
      <c r="B514" s="188"/>
      <c r="C514" s="189"/>
      <c r="D514" s="190" t="s">
        <v>75</v>
      </c>
      <c r="E514" s="202" t="s">
        <v>236</v>
      </c>
      <c r="F514" s="202" t="s">
        <v>636</v>
      </c>
      <c r="G514" s="189"/>
      <c r="H514" s="189"/>
      <c r="I514" s="192"/>
      <c r="J514" s="203">
        <f>BK514</f>
        <v>0</v>
      </c>
      <c r="K514" s="189"/>
      <c r="L514" s="194"/>
      <c r="M514" s="195"/>
      <c r="N514" s="196"/>
      <c r="O514" s="196"/>
      <c r="P514" s="197">
        <f>SUM(P515:P732)</f>
        <v>0</v>
      </c>
      <c r="Q514" s="196"/>
      <c r="R514" s="197">
        <f>SUM(R515:R732)</f>
        <v>226.30867600000002</v>
      </c>
      <c r="S514" s="196"/>
      <c r="T514" s="198">
        <f>SUM(T515:T732)</f>
        <v>1.8</v>
      </c>
      <c r="AR514" s="199" t="s">
        <v>83</v>
      </c>
      <c r="AT514" s="200" t="s">
        <v>75</v>
      </c>
      <c r="AU514" s="200" t="s">
        <v>83</v>
      </c>
      <c r="AY514" s="199" t="s">
        <v>160</v>
      </c>
      <c r="BK514" s="201">
        <f>SUM(BK515:BK732)</f>
        <v>0</v>
      </c>
    </row>
    <row r="515" spans="2:65" s="1" customFormat="1" ht="38.25" customHeight="1">
      <c r="B515" s="42"/>
      <c r="C515" s="204" t="s">
        <v>637</v>
      </c>
      <c r="D515" s="204" t="s">
        <v>163</v>
      </c>
      <c r="E515" s="205" t="s">
        <v>638</v>
      </c>
      <c r="F515" s="206" t="s">
        <v>639</v>
      </c>
      <c r="G515" s="207" t="s">
        <v>244</v>
      </c>
      <c r="H515" s="208">
        <v>84</v>
      </c>
      <c r="I515" s="209"/>
      <c r="J515" s="210">
        <f>ROUND(I515*H515,2)</f>
        <v>0</v>
      </c>
      <c r="K515" s="206" t="s">
        <v>185</v>
      </c>
      <c r="L515" s="62"/>
      <c r="M515" s="211" t="s">
        <v>21</v>
      </c>
      <c r="N515" s="217" t="s">
        <v>47</v>
      </c>
      <c r="O515" s="43"/>
      <c r="P515" s="218">
        <f>O515*H515</f>
        <v>0</v>
      </c>
      <c r="Q515" s="218">
        <v>0</v>
      </c>
      <c r="R515" s="218">
        <f>Q515*H515</f>
        <v>0</v>
      </c>
      <c r="S515" s="218">
        <v>0</v>
      </c>
      <c r="T515" s="219">
        <f>S515*H515</f>
        <v>0</v>
      </c>
      <c r="AR515" s="25" t="s">
        <v>168</v>
      </c>
      <c r="AT515" s="25" t="s">
        <v>163</v>
      </c>
      <c r="AU515" s="25" t="s">
        <v>85</v>
      </c>
      <c r="AY515" s="25" t="s">
        <v>160</v>
      </c>
      <c r="BE515" s="216">
        <f>IF(N515="základní",J515,0)</f>
        <v>0</v>
      </c>
      <c r="BF515" s="216">
        <f>IF(N515="snížená",J515,0)</f>
        <v>0</v>
      </c>
      <c r="BG515" s="216">
        <f>IF(N515="zákl. přenesená",J515,0)</f>
        <v>0</v>
      </c>
      <c r="BH515" s="216">
        <f>IF(N515="sníž. přenesená",J515,0)</f>
        <v>0</v>
      </c>
      <c r="BI515" s="216">
        <f>IF(N515="nulová",J515,0)</f>
        <v>0</v>
      </c>
      <c r="BJ515" s="25" t="s">
        <v>83</v>
      </c>
      <c r="BK515" s="216">
        <f>ROUND(I515*H515,2)</f>
        <v>0</v>
      </c>
      <c r="BL515" s="25" t="s">
        <v>168</v>
      </c>
      <c r="BM515" s="25" t="s">
        <v>640</v>
      </c>
    </row>
    <row r="516" spans="2:51" s="12" customFormat="1" ht="13.5">
      <c r="B516" s="220"/>
      <c r="C516" s="221"/>
      <c r="D516" s="222" t="s">
        <v>187</v>
      </c>
      <c r="E516" s="223" t="s">
        <v>21</v>
      </c>
      <c r="F516" s="224" t="s">
        <v>641</v>
      </c>
      <c r="G516" s="221"/>
      <c r="H516" s="223" t="s">
        <v>21</v>
      </c>
      <c r="I516" s="225"/>
      <c r="J516" s="221"/>
      <c r="K516" s="221"/>
      <c r="L516" s="226"/>
      <c r="M516" s="227"/>
      <c r="N516" s="228"/>
      <c r="O516" s="228"/>
      <c r="P516" s="228"/>
      <c r="Q516" s="228"/>
      <c r="R516" s="228"/>
      <c r="S516" s="228"/>
      <c r="T516" s="229"/>
      <c r="AT516" s="230" t="s">
        <v>187</v>
      </c>
      <c r="AU516" s="230" t="s">
        <v>85</v>
      </c>
      <c r="AV516" s="12" t="s">
        <v>83</v>
      </c>
      <c r="AW516" s="12" t="s">
        <v>39</v>
      </c>
      <c r="AX516" s="12" t="s">
        <v>76</v>
      </c>
      <c r="AY516" s="230" t="s">
        <v>160</v>
      </c>
    </row>
    <row r="517" spans="2:51" s="13" customFormat="1" ht="13.5">
      <c r="B517" s="231"/>
      <c r="C517" s="232"/>
      <c r="D517" s="222" t="s">
        <v>187</v>
      </c>
      <c r="E517" s="233" t="s">
        <v>21</v>
      </c>
      <c r="F517" s="234" t="s">
        <v>496</v>
      </c>
      <c r="G517" s="232"/>
      <c r="H517" s="235">
        <v>36</v>
      </c>
      <c r="I517" s="236"/>
      <c r="J517" s="232"/>
      <c r="K517" s="232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187</v>
      </c>
      <c r="AU517" s="241" t="s">
        <v>85</v>
      </c>
      <c r="AV517" s="13" t="s">
        <v>85</v>
      </c>
      <c r="AW517" s="13" t="s">
        <v>39</v>
      </c>
      <c r="AX517" s="13" t="s">
        <v>76</v>
      </c>
      <c r="AY517" s="241" t="s">
        <v>160</v>
      </c>
    </row>
    <row r="518" spans="2:51" s="12" customFormat="1" ht="13.5">
      <c r="B518" s="220"/>
      <c r="C518" s="221"/>
      <c r="D518" s="222" t="s">
        <v>187</v>
      </c>
      <c r="E518" s="223" t="s">
        <v>21</v>
      </c>
      <c r="F518" s="224" t="s">
        <v>642</v>
      </c>
      <c r="G518" s="221"/>
      <c r="H518" s="223" t="s">
        <v>21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187</v>
      </c>
      <c r="AU518" s="230" t="s">
        <v>85</v>
      </c>
      <c r="AV518" s="12" t="s">
        <v>83</v>
      </c>
      <c r="AW518" s="12" t="s">
        <v>39</v>
      </c>
      <c r="AX518" s="12" t="s">
        <v>76</v>
      </c>
      <c r="AY518" s="230" t="s">
        <v>160</v>
      </c>
    </row>
    <row r="519" spans="2:51" s="13" customFormat="1" ht="13.5">
      <c r="B519" s="231"/>
      <c r="C519" s="232"/>
      <c r="D519" s="222" t="s">
        <v>187</v>
      </c>
      <c r="E519" s="233" t="s">
        <v>21</v>
      </c>
      <c r="F519" s="234" t="s">
        <v>406</v>
      </c>
      <c r="G519" s="232"/>
      <c r="H519" s="235">
        <v>28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187</v>
      </c>
      <c r="AU519" s="241" t="s">
        <v>85</v>
      </c>
      <c r="AV519" s="13" t="s">
        <v>85</v>
      </c>
      <c r="AW519" s="13" t="s">
        <v>39</v>
      </c>
      <c r="AX519" s="13" t="s">
        <v>76</v>
      </c>
      <c r="AY519" s="241" t="s">
        <v>160</v>
      </c>
    </row>
    <row r="520" spans="2:51" s="12" customFormat="1" ht="13.5">
      <c r="B520" s="220"/>
      <c r="C520" s="221"/>
      <c r="D520" s="222" t="s">
        <v>187</v>
      </c>
      <c r="E520" s="223" t="s">
        <v>21</v>
      </c>
      <c r="F520" s="224" t="s">
        <v>643</v>
      </c>
      <c r="G520" s="221"/>
      <c r="H520" s="223" t="s">
        <v>21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187</v>
      </c>
      <c r="AU520" s="230" t="s">
        <v>85</v>
      </c>
      <c r="AV520" s="12" t="s">
        <v>83</v>
      </c>
      <c r="AW520" s="12" t="s">
        <v>39</v>
      </c>
      <c r="AX520" s="12" t="s">
        <v>76</v>
      </c>
      <c r="AY520" s="230" t="s">
        <v>160</v>
      </c>
    </row>
    <row r="521" spans="2:51" s="13" customFormat="1" ht="13.5">
      <c r="B521" s="231"/>
      <c r="C521" s="232"/>
      <c r="D521" s="222" t="s">
        <v>187</v>
      </c>
      <c r="E521" s="233" t="s">
        <v>21</v>
      </c>
      <c r="F521" s="234" t="s">
        <v>344</v>
      </c>
      <c r="G521" s="232"/>
      <c r="H521" s="235">
        <v>20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187</v>
      </c>
      <c r="AU521" s="241" t="s">
        <v>85</v>
      </c>
      <c r="AV521" s="13" t="s">
        <v>85</v>
      </c>
      <c r="AW521" s="13" t="s">
        <v>39</v>
      </c>
      <c r="AX521" s="13" t="s">
        <v>76</v>
      </c>
      <c r="AY521" s="241" t="s">
        <v>160</v>
      </c>
    </row>
    <row r="522" spans="2:51" s="14" customFormat="1" ht="13.5">
      <c r="B522" s="242"/>
      <c r="C522" s="243"/>
      <c r="D522" s="222" t="s">
        <v>187</v>
      </c>
      <c r="E522" s="244" t="s">
        <v>21</v>
      </c>
      <c r="F522" s="245" t="s">
        <v>195</v>
      </c>
      <c r="G522" s="243"/>
      <c r="H522" s="246">
        <v>84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187</v>
      </c>
      <c r="AU522" s="252" t="s">
        <v>85</v>
      </c>
      <c r="AV522" s="14" t="s">
        <v>168</v>
      </c>
      <c r="AW522" s="14" t="s">
        <v>39</v>
      </c>
      <c r="AX522" s="14" t="s">
        <v>83</v>
      </c>
      <c r="AY522" s="252" t="s">
        <v>160</v>
      </c>
    </row>
    <row r="523" spans="2:65" s="1" customFormat="1" ht="25.5" customHeight="1">
      <c r="B523" s="42"/>
      <c r="C523" s="204" t="s">
        <v>644</v>
      </c>
      <c r="D523" s="204" t="s">
        <v>163</v>
      </c>
      <c r="E523" s="205" t="s">
        <v>645</v>
      </c>
      <c r="F523" s="206" t="s">
        <v>646</v>
      </c>
      <c r="G523" s="207" t="s">
        <v>244</v>
      </c>
      <c r="H523" s="208">
        <v>28</v>
      </c>
      <c r="I523" s="209"/>
      <c r="J523" s="210">
        <f>ROUND(I523*H523,2)</f>
        <v>0</v>
      </c>
      <c r="K523" s="206" t="s">
        <v>185</v>
      </c>
      <c r="L523" s="62"/>
      <c r="M523" s="211" t="s">
        <v>21</v>
      </c>
      <c r="N523" s="217" t="s">
        <v>47</v>
      </c>
      <c r="O523" s="43"/>
      <c r="P523" s="218">
        <f>O523*H523</f>
        <v>0</v>
      </c>
      <c r="Q523" s="218">
        <v>5E-05</v>
      </c>
      <c r="R523" s="218">
        <f>Q523*H523</f>
        <v>0.0014</v>
      </c>
      <c r="S523" s="218">
        <v>0</v>
      </c>
      <c r="T523" s="219">
        <f>S523*H523</f>
        <v>0</v>
      </c>
      <c r="AR523" s="25" t="s">
        <v>168</v>
      </c>
      <c r="AT523" s="25" t="s">
        <v>163</v>
      </c>
      <c r="AU523" s="25" t="s">
        <v>85</v>
      </c>
      <c r="AY523" s="25" t="s">
        <v>160</v>
      </c>
      <c r="BE523" s="216">
        <f>IF(N523="základní",J523,0)</f>
        <v>0</v>
      </c>
      <c r="BF523" s="216">
        <f>IF(N523="snížená",J523,0)</f>
        <v>0</v>
      </c>
      <c r="BG523" s="216">
        <f>IF(N523="zákl. přenesená",J523,0)</f>
        <v>0</v>
      </c>
      <c r="BH523" s="216">
        <f>IF(N523="sníž. přenesená",J523,0)</f>
        <v>0</v>
      </c>
      <c r="BI523" s="216">
        <f>IF(N523="nulová",J523,0)</f>
        <v>0</v>
      </c>
      <c r="BJ523" s="25" t="s">
        <v>83</v>
      </c>
      <c r="BK523" s="216">
        <f>ROUND(I523*H523,2)</f>
        <v>0</v>
      </c>
      <c r="BL523" s="25" t="s">
        <v>168</v>
      </c>
      <c r="BM523" s="25" t="s">
        <v>647</v>
      </c>
    </row>
    <row r="524" spans="2:51" s="12" customFormat="1" ht="13.5">
      <c r="B524" s="220"/>
      <c r="C524" s="221"/>
      <c r="D524" s="222" t="s">
        <v>187</v>
      </c>
      <c r="E524" s="223" t="s">
        <v>21</v>
      </c>
      <c r="F524" s="224" t="s">
        <v>648</v>
      </c>
      <c r="G524" s="221"/>
      <c r="H524" s="223" t="s">
        <v>21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187</v>
      </c>
      <c r="AU524" s="230" t="s">
        <v>85</v>
      </c>
      <c r="AV524" s="12" t="s">
        <v>83</v>
      </c>
      <c r="AW524" s="12" t="s">
        <v>39</v>
      </c>
      <c r="AX524" s="12" t="s">
        <v>76</v>
      </c>
      <c r="AY524" s="230" t="s">
        <v>160</v>
      </c>
    </row>
    <row r="525" spans="2:51" s="13" customFormat="1" ht="13.5">
      <c r="B525" s="231"/>
      <c r="C525" s="232"/>
      <c r="D525" s="222" t="s">
        <v>187</v>
      </c>
      <c r="E525" s="233" t="s">
        <v>21</v>
      </c>
      <c r="F525" s="234" t="s">
        <v>406</v>
      </c>
      <c r="G525" s="232"/>
      <c r="H525" s="235">
        <v>28</v>
      </c>
      <c r="I525" s="236"/>
      <c r="J525" s="232"/>
      <c r="K525" s="232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187</v>
      </c>
      <c r="AU525" s="241" t="s">
        <v>85</v>
      </c>
      <c r="AV525" s="13" t="s">
        <v>85</v>
      </c>
      <c r="AW525" s="13" t="s">
        <v>39</v>
      </c>
      <c r="AX525" s="13" t="s">
        <v>76</v>
      </c>
      <c r="AY525" s="241" t="s">
        <v>160</v>
      </c>
    </row>
    <row r="526" spans="2:51" s="14" customFormat="1" ht="13.5">
      <c r="B526" s="242"/>
      <c r="C526" s="243"/>
      <c r="D526" s="222" t="s">
        <v>187</v>
      </c>
      <c r="E526" s="244" t="s">
        <v>21</v>
      </c>
      <c r="F526" s="245" t="s">
        <v>195</v>
      </c>
      <c r="G526" s="243"/>
      <c r="H526" s="246">
        <v>28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187</v>
      </c>
      <c r="AU526" s="252" t="s">
        <v>85</v>
      </c>
      <c r="AV526" s="14" t="s">
        <v>168</v>
      </c>
      <c r="AW526" s="14" t="s">
        <v>39</v>
      </c>
      <c r="AX526" s="14" t="s">
        <v>83</v>
      </c>
      <c r="AY526" s="252" t="s">
        <v>160</v>
      </c>
    </row>
    <row r="527" spans="2:65" s="1" customFormat="1" ht="25.5" customHeight="1">
      <c r="B527" s="42"/>
      <c r="C527" s="266" t="s">
        <v>649</v>
      </c>
      <c r="D527" s="266" t="s">
        <v>453</v>
      </c>
      <c r="E527" s="267" t="s">
        <v>650</v>
      </c>
      <c r="F527" s="268" t="s">
        <v>651</v>
      </c>
      <c r="G527" s="269" t="s">
        <v>244</v>
      </c>
      <c r="H527" s="270">
        <v>27.25</v>
      </c>
      <c r="I527" s="271"/>
      <c r="J527" s="272">
        <f>ROUND(I527*H527,2)</f>
        <v>0</v>
      </c>
      <c r="K527" s="268" t="s">
        <v>185</v>
      </c>
      <c r="L527" s="273"/>
      <c r="M527" s="274" t="s">
        <v>21</v>
      </c>
      <c r="N527" s="275" t="s">
        <v>47</v>
      </c>
      <c r="O527" s="43"/>
      <c r="P527" s="218">
        <f>O527*H527</f>
        <v>0</v>
      </c>
      <c r="Q527" s="218">
        <v>0.075</v>
      </c>
      <c r="R527" s="218">
        <f>Q527*H527</f>
        <v>2.0437499999999997</v>
      </c>
      <c r="S527" s="218">
        <v>0</v>
      </c>
      <c r="T527" s="219">
        <f>S527*H527</f>
        <v>0</v>
      </c>
      <c r="AR527" s="25" t="s">
        <v>236</v>
      </c>
      <c r="AT527" s="25" t="s">
        <v>453</v>
      </c>
      <c r="AU527" s="25" t="s">
        <v>85</v>
      </c>
      <c r="AY527" s="25" t="s">
        <v>160</v>
      </c>
      <c r="BE527" s="216">
        <f>IF(N527="základní",J527,0)</f>
        <v>0</v>
      </c>
      <c r="BF527" s="216">
        <f>IF(N527="snížená",J527,0)</f>
        <v>0</v>
      </c>
      <c r="BG527" s="216">
        <f>IF(N527="zákl. přenesená",J527,0)</f>
        <v>0</v>
      </c>
      <c r="BH527" s="216">
        <f>IF(N527="sníž. přenesená",J527,0)</f>
        <v>0</v>
      </c>
      <c r="BI527" s="216">
        <f>IF(N527="nulová",J527,0)</f>
        <v>0</v>
      </c>
      <c r="BJ527" s="25" t="s">
        <v>83</v>
      </c>
      <c r="BK527" s="216">
        <f>ROUND(I527*H527,2)</f>
        <v>0</v>
      </c>
      <c r="BL527" s="25" t="s">
        <v>168</v>
      </c>
      <c r="BM527" s="25" t="s">
        <v>652</v>
      </c>
    </row>
    <row r="528" spans="2:51" s="12" customFormat="1" ht="13.5">
      <c r="B528" s="220"/>
      <c r="C528" s="221"/>
      <c r="D528" s="222" t="s">
        <v>187</v>
      </c>
      <c r="E528" s="223" t="s">
        <v>21</v>
      </c>
      <c r="F528" s="224" t="s">
        <v>653</v>
      </c>
      <c r="G528" s="221"/>
      <c r="H528" s="223" t="s">
        <v>21</v>
      </c>
      <c r="I528" s="225"/>
      <c r="J528" s="221"/>
      <c r="K528" s="221"/>
      <c r="L528" s="226"/>
      <c r="M528" s="227"/>
      <c r="N528" s="228"/>
      <c r="O528" s="228"/>
      <c r="P528" s="228"/>
      <c r="Q528" s="228"/>
      <c r="R528" s="228"/>
      <c r="S528" s="228"/>
      <c r="T528" s="229"/>
      <c r="AT528" s="230" t="s">
        <v>187</v>
      </c>
      <c r="AU528" s="230" t="s">
        <v>85</v>
      </c>
      <c r="AV528" s="12" t="s">
        <v>83</v>
      </c>
      <c r="AW528" s="12" t="s">
        <v>39</v>
      </c>
      <c r="AX528" s="12" t="s">
        <v>76</v>
      </c>
      <c r="AY528" s="230" t="s">
        <v>160</v>
      </c>
    </row>
    <row r="529" spans="2:51" s="13" customFormat="1" ht="13.5">
      <c r="B529" s="231"/>
      <c r="C529" s="232"/>
      <c r="D529" s="222" t="s">
        <v>187</v>
      </c>
      <c r="E529" s="233" t="s">
        <v>21</v>
      </c>
      <c r="F529" s="234" t="s">
        <v>654</v>
      </c>
      <c r="G529" s="232"/>
      <c r="H529" s="235">
        <v>27.25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187</v>
      </c>
      <c r="AU529" s="241" t="s">
        <v>85</v>
      </c>
      <c r="AV529" s="13" t="s">
        <v>85</v>
      </c>
      <c r="AW529" s="13" t="s">
        <v>39</v>
      </c>
      <c r="AX529" s="13" t="s">
        <v>76</v>
      </c>
      <c r="AY529" s="241" t="s">
        <v>160</v>
      </c>
    </row>
    <row r="530" spans="2:51" s="14" customFormat="1" ht="13.5">
      <c r="B530" s="242"/>
      <c r="C530" s="243"/>
      <c r="D530" s="222" t="s">
        <v>187</v>
      </c>
      <c r="E530" s="244" t="s">
        <v>21</v>
      </c>
      <c r="F530" s="245" t="s">
        <v>195</v>
      </c>
      <c r="G530" s="243"/>
      <c r="H530" s="246">
        <v>27.25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187</v>
      </c>
      <c r="AU530" s="252" t="s">
        <v>85</v>
      </c>
      <c r="AV530" s="14" t="s">
        <v>168</v>
      </c>
      <c r="AW530" s="14" t="s">
        <v>39</v>
      </c>
      <c r="AX530" s="14" t="s">
        <v>83</v>
      </c>
      <c r="AY530" s="252" t="s">
        <v>160</v>
      </c>
    </row>
    <row r="531" spans="2:65" s="1" customFormat="1" ht="25.5" customHeight="1">
      <c r="B531" s="42"/>
      <c r="C531" s="266" t="s">
        <v>655</v>
      </c>
      <c r="D531" s="266" t="s">
        <v>453</v>
      </c>
      <c r="E531" s="267" t="s">
        <v>656</v>
      </c>
      <c r="F531" s="268" t="s">
        <v>657</v>
      </c>
      <c r="G531" s="269" t="s">
        <v>244</v>
      </c>
      <c r="H531" s="270">
        <v>0.75</v>
      </c>
      <c r="I531" s="271"/>
      <c r="J531" s="272">
        <f>ROUND(I531*H531,2)</f>
        <v>0</v>
      </c>
      <c r="K531" s="268" t="s">
        <v>185</v>
      </c>
      <c r="L531" s="273"/>
      <c r="M531" s="274" t="s">
        <v>21</v>
      </c>
      <c r="N531" s="275" t="s">
        <v>47</v>
      </c>
      <c r="O531" s="43"/>
      <c r="P531" s="218">
        <f>O531*H531</f>
        <v>0</v>
      </c>
      <c r="Q531" s="218">
        <v>0.05668</v>
      </c>
      <c r="R531" s="218">
        <f>Q531*H531</f>
        <v>0.04251</v>
      </c>
      <c r="S531" s="218">
        <v>0</v>
      </c>
      <c r="T531" s="219">
        <f>S531*H531</f>
        <v>0</v>
      </c>
      <c r="AR531" s="25" t="s">
        <v>236</v>
      </c>
      <c r="AT531" s="25" t="s">
        <v>453</v>
      </c>
      <c r="AU531" s="25" t="s">
        <v>85</v>
      </c>
      <c r="AY531" s="25" t="s">
        <v>160</v>
      </c>
      <c r="BE531" s="216">
        <f>IF(N531="základní",J531,0)</f>
        <v>0</v>
      </c>
      <c r="BF531" s="216">
        <f>IF(N531="snížená",J531,0)</f>
        <v>0</v>
      </c>
      <c r="BG531" s="216">
        <f>IF(N531="zákl. přenesená",J531,0)</f>
        <v>0</v>
      </c>
      <c r="BH531" s="216">
        <f>IF(N531="sníž. přenesená",J531,0)</f>
        <v>0</v>
      </c>
      <c r="BI531" s="216">
        <f>IF(N531="nulová",J531,0)</f>
        <v>0</v>
      </c>
      <c r="BJ531" s="25" t="s">
        <v>83</v>
      </c>
      <c r="BK531" s="216">
        <f>ROUND(I531*H531,2)</f>
        <v>0</v>
      </c>
      <c r="BL531" s="25" t="s">
        <v>168</v>
      </c>
      <c r="BM531" s="25" t="s">
        <v>658</v>
      </c>
    </row>
    <row r="532" spans="2:51" s="12" customFormat="1" ht="13.5">
      <c r="B532" s="220"/>
      <c r="C532" s="221"/>
      <c r="D532" s="222" t="s">
        <v>187</v>
      </c>
      <c r="E532" s="223" t="s">
        <v>21</v>
      </c>
      <c r="F532" s="224" t="s">
        <v>659</v>
      </c>
      <c r="G532" s="221"/>
      <c r="H532" s="223" t="s">
        <v>21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187</v>
      </c>
      <c r="AU532" s="230" t="s">
        <v>85</v>
      </c>
      <c r="AV532" s="12" t="s">
        <v>83</v>
      </c>
      <c r="AW532" s="12" t="s">
        <v>39</v>
      </c>
      <c r="AX532" s="12" t="s">
        <v>76</v>
      </c>
      <c r="AY532" s="230" t="s">
        <v>160</v>
      </c>
    </row>
    <row r="533" spans="2:51" s="13" customFormat="1" ht="13.5">
      <c r="B533" s="231"/>
      <c r="C533" s="232"/>
      <c r="D533" s="222" t="s">
        <v>187</v>
      </c>
      <c r="E533" s="233" t="s">
        <v>21</v>
      </c>
      <c r="F533" s="234" t="s">
        <v>660</v>
      </c>
      <c r="G533" s="232"/>
      <c r="H533" s="235">
        <v>0.75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187</v>
      </c>
      <c r="AU533" s="241" t="s">
        <v>85</v>
      </c>
      <c r="AV533" s="13" t="s">
        <v>85</v>
      </c>
      <c r="AW533" s="13" t="s">
        <v>39</v>
      </c>
      <c r="AX533" s="13" t="s">
        <v>76</v>
      </c>
      <c r="AY533" s="241" t="s">
        <v>160</v>
      </c>
    </row>
    <row r="534" spans="2:51" s="14" customFormat="1" ht="13.5">
      <c r="B534" s="242"/>
      <c r="C534" s="243"/>
      <c r="D534" s="222" t="s">
        <v>187</v>
      </c>
      <c r="E534" s="244" t="s">
        <v>21</v>
      </c>
      <c r="F534" s="245" t="s">
        <v>195</v>
      </c>
      <c r="G534" s="243"/>
      <c r="H534" s="246">
        <v>0.75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187</v>
      </c>
      <c r="AU534" s="252" t="s">
        <v>85</v>
      </c>
      <c r="AV534" s="14" t="s">
        <v>168</v>
      </c>
      <c r="AW534" s="14" t="s">
        <v>39</v>
      </c>
      <c r="AX534" s="14" t="s">
        <v>83</v>
      </c>
      <c r="AY534" s="252" t="s">
        <v>160</v>
      </c>
    </row>
    <row r="535" spans="2:65" s="1" customFormat="1" ht="25.5" customHeight="1">
      <c r="B535" s="42"/>
      <c r="C535" s="204" t="s">
        <v>661</v>
      </c>
      <c r="D535" s="204" t="s">
        <v>163</v>
      </c>
      <c r="E535" s="205" t="s">
        <v>662</v>
      </c>
      <c r="F535" s="206" t="s">
        <v>663</v>
      </c>
      <c r="G535" s="207" t="s">
        <v>244</v>
      </c>
      <c r="H535" s="208">
        <v>92</v>
      </c>
      <c r="I535" s="209"/>
      <c r="J535" s="210">
        <f>ROUND(I535*H535,2)</f>
        <v>0</v>
      </c>
      <c r="K535" s="206" t="s">
        <v>185</v>
      </c>
      <c r="L535" s="62"/>
      <c r="M535" s="211" t="s">
        <v>21</v>
      </c>
      <c r="N535" s="217" t="s">
        <v>47</v>
      </c>
      <c r="O535" s="43"/>
      <c r="P535" s="218">
        <f>O535*H535</f>
        <v>0</v>
      </c>
      <c r="Q535" s="218">
        <v>8E-05</v>
      </c>
      <c r="R535" s="218">
        <f>Q535*H535</f>
        <v>0.00736</v>
      </c>
      <c r="S535" s="218">
        <v>0</v>
      </c>
      <c r="T535" s="219">
        <f>S535*H535</f>
        <v>0</v>
      </c>
      <c r="AR535" s="25" t="s">
        <v>168</v>
      </c>
      <c r="AT535" s="25" t="s">
        <v>163</v>
      </c>
      <c r="AU535" s="25" t="s">
        <v>85</v>
      </c>
      <c r="AY535" s="25" t="s">
        <v>160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25" t="s">
        <v>83</v>
      </c>
      <c r="BK535" s="216">
        <f>ROUND(I535*H535,2)</f>
        <v>0</v>
      </c>
      <c r="BL535" s="25" t="s">
        <v>168</v>
      </c>
      <c r="BM535" s="25" t="s">
        <v>664</v>
      </c>
    </row>
    <row r="536" spans="2:51" s="12" customFormat="1" ht="13.5">
      <c r="B536" s="220"/>
      <c r="C536" s="221"/>
      <c r="D536" s="222" t="s">
        <v>187</v>
      </c>
      <c r="E536" s="223" t="s">
        <v>21</v>
      </c>
      <c r="F536" s="224" t="s">
        <v>665</v>
      </c>
      <c r="G536" s="221"/>
      <c r="H536" s="223" t="s">
        <v>21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187</v>
      </c>
      <c r="AU536" s="230" t="s">
        <v>85</v>
      </c>
      <c r="AV536" s="12" t="s">
        <v>83</v>
      </c>
      <c r="AW536" s="12" t="s">
        <v>39</v>
      </c>
      <c r="AX536" s="12" t="s">
        <v>76</v>
      </c>
      <c r="AY536" s="230" t="s">
        <v>160</v>
      </c>
    </row>
    <row r="537" spans="2:51" s="13" customFormat="1" ht="13.5">
      <c r="B537" s="231"/>
      <c r="C537" s="232"/>
      <c r="D537" s="222" t="s">
        <v>187</v>
      </c>
      <c r="E537" s="233" t="s">
        <v>21</v>
      </c>
      <c r="F537" s="234" t="s">
        <v>496</v>
      </c>
      <c r="G537" s="232"/>
      <c r="H537" s="235">
        <v>36</v>
      </c>
      <c r="I537" s="236"/>
      <c r="J537" s="232"/>
      <c r="K537" s="232"/>
      <c r="L537" s="237"/>
      <c r="M537" s="238"/>
      <c r="N537" s="239"/>
      <c r="O537" s="239"/>
      <c r="P537" s="239"/>
      <c r="Q537" s="239"/>
      <c r="R537" s="239"/>
      <c r="S537" s="239"/>
      <c r="T537" s="240"/>
      <c r="AT537" s="241" t="s">
        <v>187</v>
      </c>
      <c r="AU537" s="241" t="s">
        <v>85</v>
      </c>
      <c r="AV537" s="13" t="s">
        <v>85</v>
      </c>
      <c r="AW537" s="13" t="s">
        <v>39</v>
      </c>
      <c r="AX537" s="13" t="s">
        <v>76</v>
      </c>
      <c r="AY537" s="241" t="s">
        <v>160</v>
      </c>
    </row>
    <row r="538" spans="2:51" s="12" customFormat="1" ht="13.5">
      <c r="B538" s="220"/>
      <c r="C538" s="221"/>
      <c r="D538" s="222" t="s">
        <v>187</v>
      </c>
      <c r="E538" s="223" t="s">
        <v>21</v>
      </c>
      <c r="F538" s="224" t="s">
        <v>666</v>
      </c>
      <c r="G538" s="221"/>
      <c r="H538" s="223" t="s">
        <v>21</v>
      </c>
      <c r="I538" s="225"/>
      <c r="J538" s="221"/>
      <c r="K538" s="221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187</v>
      </c>
      <c r="AU538" s="230" t="s">
        <v>85</v>
      </c>
      <c r="AV538" s="12" t="s">
        <v>83</v>
      </c>
      <c r="AW538" s="12" t="s">
        <v>39</v>
      </c>
      <c r="AX538" s="12" t="s">
        <v>76</v>
      </c>
      <c r="AY538" s="230" t="s">
        <v>160</v>
      </c>
    </row>
    <row r="539" spans="2:51" s="13" customFormat="1" ht="13.5">
      <c r="B539" s="231"/>
      <c r="C539" s="232"/>
      <c r="D539" s="222" t="s">
        <v>187</v>
      </c>
      <c r="E539" s="233" t="s">
        <v>21</v>
      </c>
      <c r="F539" s="234" t="s">
        <v>344</v>
      </c>
      <c r="G539" s="232"/>
      <c r="H539" s="235">
        <v>20</v>
      </c>
      <c r="I539" s="236"/>
      <c r="J539" s="232"/>
      <c r="K539" s="232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187</v>
      </c>
      <c r="AU539" s="241" t="s">
        <v>85</v>
      </c>
      <c r="AV539" s="13" t="s">
        <v>85</v>
      </c>
      <c r="AW539" s="13" t="s">
        <v>39</v>
      </c>
      <c r="AX539" s="13" t="s">
        <v>76</v>
      </c>
      <c r="AY539" s="241" t="s">
        <v>160</v>
      </c>
    </row>
    <row r="540" spans="2:51" s="12" customFormat="1" ht="13.5">
      <c r="B540" s="220"/>
      <c r="C540" s="221"/>
      <c r="D540" s="222" t="s">
        <v>187</v>
      </c>
      <c r="E540" s="223" t="s">
        <v>21</v>
      </c>
      <c r="F540" s="224" t="s">
        <v>667</v>
      </c>
      <c r="G540" s="221"/>
      <c r="H540" s="223" t="s">
        <v>21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187</v>
      </c>
      <c r="AU540" s="230" t="s">
        <v>85</v>
      </c>
      <c r="AV540" s="12" t="s">
        <v>83</v>
      </c>
      <c r="AW540" s="12" t="s">
        <v>39</v>
      </c>
      <c r="AX540" s="12" t="s">
        <v>76</v>
      </c>
      <c r="AY540" s="230" t="s">
        <v>160</v>
      </c>
    </row>
    <row r="541" spans="2:51" s="13" customFormat="1" ht="13.5">
      <c r="B541" s="231"/>
      <c r="C541" s="232"/>
      <c r="D541" s="222" t="s">
        <v>187</v>
      </c>
      <c r="E541" s="233" t="s">
        <v>21</v>
      </c>
      <c r="F541" s="234" t="s">
        <v>496</v>
      </c>
      <c r="G541" s="232"/>
      <c r="H541" s="235">
        <v>36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187</v>
      </c>
      <c r="AU541" s="241" t="s">
        <v>85</v>
      </c>
      <c r="AV541" s="13" t="s">
        <v>85</v>
      </c>
      <c r="AW541" s="13" t="s">
        <v>39</v>
      </c>
      <c r="AX541" s="13" t="s">
        <v>76</v>
      </c>
      <c r="AY541" s="241" t="s">
        <v>160</v>
      </c>
    </row>
    <row r="542" spans="2:51" s="14" customFormat="1" ht="13.5">
      <c r="B542" s="242"/>
      <c r="C542" s="243"/>
      <c r="D542" s="222" t="s">
        <v>187</v>
      </c>
      <c r="E542" s="244" t="s">
        <v>21</v>
      </c>
      <c r="F542" s="245" t="s">
        <v>195</v>
      </c>
      <c r="G542" s="243"/>
      <c r="H542" s="246">
        <v>92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187</v>
      </c>
      <c r="AU542" s="252" t="s">
        <v>85</v>
      </c>
      <c r="AV542" s="14" t="s">
        <v>168</v>
      </c>
      <c r="AW542" s="14" t="s">
        <v>39</v>
      </c>
      <c r="AX542" s="14" t="s">
        <v>83</v>
      </c>
      <c r="AY542" s="252" t="s">
        <v>160</v>
      </c>
    </row>
    <row r="543" spans="2:65" s="1" customFormat="1" ht="25.5" customHeight="1">
      <c r="B543" s="42"/>
      <c r="C543" s="266" t="s">
        <v>668</v>
      </c>
      <c r="D543" s="266" t="s">
        <v>453</v>
      </c>
      <c r="E543" s="267" t="s">
        <v>669</v>
      </c>
      <c r="F543" s="268" t="s">
        <v>670</v>
      </c>
      <c r="G543" s="269" t="s">
        <v>244</v>
      </c>
      <c r="H543" s="270">
        <v>85.75</v>
      </c>
      <c r="I543" s="271"/>
      <c r="J543" s="272">
        <f>ROUND(I543*H543,2)</f>
        <v>0</v>
      </c>
      <c r="K543" s="268" t="s">
        <v>185</v>
      </c>
      <c r="L543" s="273"/>
      <c r="M543" s="274" t="s">
        <v>21</v>
      </c>
      <c r="N543" s="275" t="s">
        <v>47</v>
      </c>
      <c r="O543" s="43"/>
      <c r="P543" s="218">
        <f>O543*H543</f>
        <v>0</v>
      </c>
      <c r="Q543" s="218">
        <v>0.1</v>
      </c>
      <c r="R543" s="218">
        <f>Q543*H543</f>
        <v>8.575000000000001</v>
      </c>
      <c r="S543" s="218">
        <v>0</v>
      </c>
      <c r="T543" s="219">
        <f>S543*H543</f>
        <v>0</v>
      </c>
      <c r="AR543" s="25" t="s">
        <v>236</v>
      </c>
      <c r="AT543" s="25" t="s">
        <v>453</v>
      </c>
      <c r="AU543" s="25" t="s">
        <v>85</v>
      </c>
      <c r="AY543" s="25" t="s">
        <v>160</v>
      </c>
      <c r="BE543" s="216">
        <f>IF(N543="základní",J543,0)</f>
        <v>0</v>
      </c>
      <c r="BF543" s="216">
        <f>IF(N543="snížená",J543,0)</f>
        <v>0</v>
      </c>
      <c r="BG543" s="216">
        <f>IF(N543="zákl. přenesená",J543,0)</f>
        <v>0</v>
      </c>
      <c r="BH543" s="216">
        <f>IF(N543="sníž. přenesená",J543,0)</f>
        <v>0</v>
      </c>
      <c r="BI543" s="216">
        <f>IF(N543="nulová",J543,0)</f>
        <v>0</v>
      </c>
      <c r="BJ543" s="25" t="s">
        <v>83</v>
      </c>
      <c r="BK543" s="216">
        <f>ROUND(I543*H543,2)</f>
        <v>0</v>
      </c>
      <c r="BL543" s="25" t="s">
        <v>168</v>
      </c>
      <c r="BM543" s="25" t="s">
        <v>671</v>
      </c>
    </row>
    <row r="544" spans="2:51" s="12" customFormat="1" ht="13.5">
      <c r="B544" s="220"/>
      <c r="C544" s="221"/>
      <c r="D544" s="222" t="s">
        <v>187</v>
      </c>
      <c r="E544" s="223" t="s">
        <v>21</v>
      </c>
      <c r="F544" s="224" t="s">
        <v>653</v>
      </c>
      <c r="G544" s="221"/>
      <c r="H544" s="223" t="s">
        <v>21</v>
      </c>
      <c r="I544" s="225"/>
      <c r="J544" s="221"/>
      <c r="K544" s="221"/>
      <c r="L544" s="226"/>
      <c r="M544" s="227"/>
      <c r="N544" s="228"/>
      <c r="O544" s="228"/>
      <c r="P544" s="228"/>
      <c r="Q544" s="228"/>
      <c r="R544" s="228"/>
      <c r="S544" s="228"/>
      <c r="T544" s="229"/>
      <c r="AT544" s="230" t="s">
        <v>187</v>
      </c>
      <c r="AU544" s="230" t="s">
        <v>85</v>
      </c>
      <c r="AV544" s="12" t="s">
        <v>83</v>
      </c>
      <c r="AW544" s="12" t="s">
        <v>39</v>
      </c>
      <c r="AX544" s="12" t="s">
        <v>76</v>
      </c>
      <c r="AY544" s="230" t="s">
        <v>160</v>
      </c>
    </row>
    <row r="545" spans="2:51" s="13" customFormat="1" ht="13.5">
      <c r="B545" s="231"/>
      <c r="C545" s="232"/>
      <c r="D545" s="222" t="s">
        <v>187</v>
      </c>
      <c r="E545" s="233" t="s">
        <v>21</v>
      </c>
      <c r="F545" s="234" t="s">
        <v>672</v>
      </c>
      <c r="G545" s="232"/>
      <c r="H545" s="235">
        <v>34.25</v>
      </c>
      <c r="I545" s="236"/>
      <c r="J545" s="232"/>
      <c r="K545" s="232"/>
      <c r="L545" s="237"/>
      <c r="M545" s="238"/>
      <c r="N545" s="239"/>
      <c r="O545" s="239"/>
      <c r="P545" s="239"/>
      <c r="Q545" s="239"/>
      <c r="R545" s="239"/>
      <c r="S545" s="239"/>
      <c r="T545" s="240"/>
      <c r="AT545" s="241" t="s">
        <v>187</v>
      </c>
      <c r="AU545" s="241" t="s">
        <v>85</v>
      </c>
      <c r="AV545" s="13" t="s">
        <v>85</v>
      </c>
      <c r="AW545" s="13" t="s">
        <v>39</v>
      </c>
      <c r="AX545" s="13" t="s">
        <v>76</v>
      </c>
      <c r="AY545" s="241" t="s">
        <v>160</v>
      </c>
    </row>
    <row r="546" spans="2:51" s="13" customFormat="1" ht="13.5">
      <c r="B546" s="231"/>
      <c r="C546" s="232"/>
      <c r="D546" s="222" t="s">
        <v>187</v>
      </c>
      <c r="E546" s="233" t="s">
        <v>21</v>
      </c>
      <c r="F546" s="234" t="s">
        <v>673</v>
      </c>
      <c r="G546" s="232"/>
      <c r="H546" s="235">
        <v>18.25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187</v>
      </c>
      <c r="AU546" s="241" t="s">
        <v>85</v>
      </c>
      <c r="AV546" s="13" t="s">
        <v>85</v>
      </c>
      <c r="AW546" s="13" t="s">
        <v>39</v>
      </c>
      <c r="AX546" s="13" t="s">
        <v>76</v>
      </c>
      <c r="AY546" s="241" t="s">
        <v>160</v>
      </c>
    </row>
    <row r="547" spans="2:51" s="13" customFormat="1" ht="13.5">
      <c r="B547" s="231"/>
      <c r="C547" s="232"/>
      <c r="D547" s="222" t="s">
        <v>187</v>
      </c>
      <c r="E547" s="233" t="s">
        <v>21</v>
      </c>
      <c r="F547" s="234" t="s">
        <v>674</v>
      </c>
      <c r="G547" s="232"/>
      <c r="H547" s="235">
        <v>33.25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187</v>
      </c>
      <c r="AU547" s="241" t="s">
        <v>85</v>
      </c>
      <c r="AV547" s="13" t="s">
        <v>85</v>
      </c>
      <c r="AW547" s="13" t="s">
        <v>39</v>
      </c>
      <c r="AX547" s="13" t="s">
        <v>76</v>
      </c>
      <c r="AY547" s="241" t="s">
        <v>160</v>
      </c>
    </row>
    <row r="548" spans="2:51" s="14" customFormat="1" ht="13.5">
      <c r="B548" s="242"/>
      <c r="C548" s="243"/>
      <c r="D548" s="222" t="s">
        <v>187</v>
      </c>
      <c r="E548" s="244" t="s">
        <v>21</v>
      </c>
      <c r="F548" s="245" t="s">
        <v>195</v>
      </c>
      <c r="G548" s="243"/>
      <c r="H548" s="246">
        <v>85.75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AT548" s="252" t="s">
        <v>187</v>
      </c>
      <c r="AU548" s="252" t="s">
        <v>85</v>
      </c>
      <c r="AV548" s="14" t="s">
        <v>168</v>
      </c>
      <c r="AW548" s="14" t="s">
        <v>39</v>
      </c>
      <c r="AX548" s="14" t="s">
        <v>83</v>
      </c>
      <c r="AY548" s="252" t="s">
        <v>160</v>
      </c>
    </row>
    <row r="549" spans="2:65" s="1" customFormat="1" ht="25.5" customHeight="1">
      <c r="B549" s="42"/>
      <c r="C549" s="266" t="s">
        <v>675</v>
      </c>
      <c r="D549" s="266" t="s">
        <v>453</v>
      </c>
      <c r="E549" s="267" t="s">
        <v>676</v>
      </c>
      <c r="F549" s="268" t="s">
        <v>677</v>
      </c>
      <c r="G549" s="269" t="s">
        <v>244</v>
      </c>
      <c r="H549" s="270">
        <v>2.25</v>
      </c>
      <c r="I549" s="271"/>
      <c r="J549" s="272">
        <f>ROUND(I549*H549,2)</f>
        <v>0</v>
      </c>
      <c r="K549" s="268" t="s">
        <v>185</v>
      </c>
      <c r="L549" s="273"/>
      <c r="M549" s="274" t="s">
        <v>21</v>
      </c>
      <c r="N549" s="275" t="s">
        <v>47</v>
      </c>
      <c r="O549" s="43"/>
      <c r="P549" s="218">
        <f>O549*H549</f>
        <v>0</v>
      </c>
      <c r="Q549" s="218">
        <v>0.07502</v>
      </c>
      <c r="R549" s="218">
        <f>Q549*H549</f>
        <v>0.168795</v>
      </c>
      <c r="S549" s="218">
        <v>0</v>
      </c>
      <c r="T549" s="219">
        <f>S549*H549</f>
        <v>0</v>
      </c>
      <c r="AR549" s="25" t="s">
        <v>236</v>
      </c>
      <c r="AT549" s="25" t="s">
        <v>453</v>
      </c>
      <c r="AU549" s="25" t="s">
        <v>85</v>
      </c>
      <c r="AY549" s="25" t="s">
        <v>160</v>
      </c>
      <c r="BE549" s="216">
        <f>IF(N549="základní",J549,0)</f>
        <v>0</v>
      </c>
      <c r="BF549" s="216">
        <f>IF(N549="snížená",J549,0)</f>
        <v>0</v>
      </c>
      <c r="BG549" s="216">
        <f>IF(N549="zákl. přenesená",J549,0)</f>
        <v>0</v>
      </c>
      <c r="BH549" s="216">
        <f>IF(N549="sníž. přenesená",J549,0)</f>
        <v>0</v>
      </c>
      <c r="BI549" s="216">
        <f>IF(N549="nulová",J549,0)</f>
        <v>0</v>
      </c>
      <c r="BJ549" s="25" t="s">
        <v>83</v>
      </c>
      <c r="BK549" s="216">
        <f>ROUND(I549*H549,2)</f>
        <v>0</v>
      </c>
      <c r="BL549" s="25" t="s">
        <v>168</v>
      </c>
      <c r="BM549" s="25" t="s">
        <v>678</v>
      </c>
    </row>
    <row r="550" spans="2:51" s="12" customFormat="1" ht="13.5">
      <c r="B550" s="220"/>
      <c r="C550" s="221"/>
      <c r="D550" s="222" t="s">
        <v>187</v>
      </c>
      <c r="E550" s="223" t="s">
        <v>21</v>
      </c>
      <c r="F550" s="224" t="s">
        <v>679</v>
      </c>
      <c r="G550" s="221"/>
      <c r="H550" s="223" t="s">
        <v>21</v>
      </c>
      <c r="I550" s="225"/>
      <c r="J550" s="221"/>
      <c r="K550" s="221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187</v>
      </c>
      <c r="AU550" s="230" t="s">
        <v>85</v>
      </c>
      <c r="AV550" s="12" t="s">
        <v>83</v>
      </c>
      <c r="AW550" s="12" t="s">
        <v>39</v>
      </c>
      <c r="AX550" s="12" t="s">
        <v>76</v>
      </c>
      <c r="AY550" s="230" t="s">
        <v>160</v>
      </c>
    </row>
    <row r="551" spans="2:51" s="13" customFormat="1" ht="13.5">
      <c r="B551" s="231"/>
      <c r="C551" s="232"/>
      <c r="D551" s="222" t="s">
        <v>187</v>
      </c>
      <c r="E551" s="233" t="s">
        <v>21</v>
      </c>
      <c r="F551" s="234" t="s">
        <v>680</v>
      </c>
      <c r="G551" s="232"/>
      <c r="H551" s="235">
        <v>2.25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187</v>
      </c>
      <c r="AU551" s="241" t="s">
        <v>85</v>
      </c>
      <c r="AV551" s="13" t="s">
        <v>85</v>
      </c>
      <c r="AW551" s="13" t="s">
        <v>39</v>
      </c>
      <c r="AX551" s="13" t="s">
        <v>76</v>
      </c>
      <c r="AY551" s="241" t="s">
        <v>160</v>
      </c>
    </row>
    <row r="552" spans="2:51" s="14" customFormat="1" ht="13.5">
      <c r="B552" s="242"/>
      <c r="C552" s="243"/>
      <c r="D552" s="222" t="s">
        <v>187</v>
      </c>
      <c r="E552" s="244" t="s">
        <v>21</v>
      </c>
      <c r="F552" s="245" t="s">
        <v>195</v>
      </c>
      <c r="G552" s="243"/>
      <c r="H552" s="246">
        <v>2.25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187</v>
      </c>
      <c r="AU552" s="252" t="s">
        <v>85</v>
      </c>
      <c r="AV552" s="14" t="s">
        <v>168</v>
      </c>
      <c r="AW552" s="14" t="s">
        <v>39</v>
      </c>
      <c r="AX552" s="14" t="s">
        <v>83</v>
      </c>
      <c r="AY552" s="252" t="s">
        <v>160</v>
      </c>
    </row>
    <row r="553" spans="2:65" s="1" customFormat="1" ht="25.5" customHeight="1">
      <c r="B553" s="42"/>
      <c r="C553" s="204" t="s">
        <v>681</v>
      </c>
      <c r="D553" s="204" t="s">
        <v>163</v>
      </c>
      <c r="E553" s="205" t="s">
        <v>682</v>
      </c>
      <c r="F553" s="206" t="s">
        <v>683</v>
      </c>
      <c r="G553" s="207" t="s">
        <v>244</v>
      </c>
      <c r="H553" s="208">
        <v>52</v>
      </c>
      <c r="I553" s="209"/>
      <c r="J553" s="210">
        <f>ROUND(I553*H553,2)</f>
        <v>0</v>
      </c>
      <c r="K553" s="206" t="s">
        <v>185</v>
      </c>
      <c r="L553" s="62"/>
      <c r="M553" s="211" t="s">
        <v>21</v>
      </c>
      <c r="N553" s="217" t="s">
        <v>47</v>
      </c>
      <c r="O553" s="43"/>
      <c r="P553" s="218">
        <f>O553*H553</f>
        <v>0</v>
      </c>
      <c r="Q553" s="218">
        <v>0.00011</v>
      </c>
      <c r="R553" s="218">
        <f>Q553*H553</f>
        <v>0.00572</v>
      </c>
      <c r="S553" s="218">
        <v>0</v>
      </c>
      <c r="T553" s="219">
        <f>S553*H553</f>
        <v>0</v>
      </c>
      <c r="AR553" s="25" t="s">
        <v>168</v>
      </c>
      <c r="AT553" s="25" t="s">
        <v>163</v>
      </c>
      <c r="AU553" s="25" t="s">
        <v>85</v>
      </c>
      <c r="AY553" s="25" t="s">
        <v>160</v>
      </c>
      <c r="BE553" s="216">
        <f>IF(N553="základní",J553,0)</f>
        <v>0</v>
      </c>
      <c r="BF553" s="216">
        <f>IF(N553="snížená",J553,0)</f>
        <v>0</v>
      </c>
      <c r="BG553" s="216">
        <f>IF(N553="zákl. přenesená",J553,0)</f>
        <v>0</v>
      </c>
      <c r="BH553" s="216">
        <f>IF(N553="sníž. přenesená",J553,0)</f>
        <v>0</v>
      </c>
      <c r="BI553" s="216">
        <f>IF(N553="nulová",J553,0)</f>
        <v>0</v>
      </c>
      <c r="BJ553" s="25" t="s">
        <v>83</v>
      </c>
      <c r="BK553" s="216">
        <f>ROUND(I553*H553,2)</f>
        <v>0</v>
      </c>
      <c r="BL553" s="25" t="s">
        <v>168</v>
      </c>
      <c r="BM553" s="25" t="s">
        <v>684</v>
      </c>
    </row>
    <row r="554" spans="2:51" s="12" customFormat="1" ht="13.5">
      <c r="B554" s="220"/>
      <c r="C554" s="221"/>
      <c r="D554" s="222" t="s">
        <v>187</v>
      </c>
      <c r="E554" s="223" t="s">
        <v>21</v>
      </c>
      <c r="F554" s="224" t="s">
        <v>685</v>
      </c>
      <c r="G554" s="221"/>
      <c r="H554" s="223" t="s">
        <v>21</v>
      </c>
      <c r="I554" s="225"/>
      <c r="J554" s="221"/>
      <c r="K554" s="221"/>
      <c r="L554" s="226"/>
      <c r="M554" s="227"/>
      <c r="N554" s="228"/>
      <c r="O554" s="228"/>
      <c r="P554" s="228"/>
      <c r="Q554" s="228"/>
      <c r="R554" s="228"/>
      <c r="S554" s="228"/>
      <c r="T554" s="229"/>
      <c r="AT554" s="230" t="s">
        <v>187</v>
      </c>
      <c r="AU554" s="230" t="s">
        <v>85</v>
      </c>
      <c r="AV554" s="12" t="s">
        <v>83</v>
      </c>
      <c r="AW554" s="12" t="s">
        <v>39</v>
      </c>
      <c r="AX554" s="12" t="s">
        <v>76</v>
      </c>
      <c r="AY554" s="230" t="s">
        <v>160</v>
      </c>
    </row>
    <row r="555" spans="2:51" s="13" customFormat="1" ht="13.5">
      <c r="B555" s="231"/>
      <c r="C555" s="232"/>
      <c r="D555" s="222" t="s">
        <v>187</v>
      </c>
      <c r="E555" s="233" t="s">
        <v>21</v>
      </c>
      <c r="F555" s="234" t="s">
        <v>686</v>
      </c>
      <c r="G555" s="232"/>
      <c r="H555" s="235">
        <v>52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187</v>
      </c>
      <c r="AU555" s="241" t="s">
        <v>85</v>
      </c>
      <c r="AV555" s="13" t="s">
        <v>85</v>
      </c>
      <c r="AW555" s="13" t="s">
        <v>39</v>
      </c>
      <c r="AX555" s="13" t="s">
        <v>76</v>
      </c>
      <c r="AY555" s="241" t="s">
        <v>160</v>
      </c>
    </row>
    <row r="556" spans="2:51" s="14" customFormat="1" ht="13.5">
      <c r="B556" s="242"/>
      <c r="C556" s="243"/>
      <c r="D556" s="222" t="s">
        <v>187</v>
      </c>
      <c r="E556" s="244" t="s">
        <v>21</v>
      </c>
      <c r="F556" s="245" t="s">
        <v>195</v>
      </c>
      <c r="G556" s="243"/>
      <c r="H556" s="246">
        <v>52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187</v>
      </c>
      <c r="AU556" s="252" t="s">
        <v>85</v>
      </c>
      <c r="AV556" s="14" t="s">
        <v>168</v>
      </c>
      <c r="AW556" s="14" t="s">
        <v>39</v>
      </c>
      <c r="AX556" s="14" t="s">
        <v>83</v>
      </c>
      <c r="AY556" s="252" t="s">
        <v>160</v>
      </c>
    </row>
    <row r="557" spans="2:65" s="1" customFormat="1" ht="25.5" customHeight="1">
      <c r="B557" s="42"/>
      <c r="C557" s="266" t="s">
        <v>687</v>
      </c>
      <c r="D557" s="266" t="s">
        <v>453</v>
      </c>
      <c r="E557" s="267" t="s">
        <v>688</v>
      </c>
      <c r="F557" s="268" t="s">
        <v>689</v>
      </c>
      <c r="G557" s="269" t="s">
        <v>244</v>
      </c>
      <c r="H557" s="270">
        <v>50.5</v>
      </c>
      <c r="I557" s="271"/>
      <c r="J557" s="272">
        <f>ROUND(I557*H557,2)</f>
        <v>0</v>
      </c>
      <c r="K557" s="268" t="s">
        <v>185</v>
      </c>
      <c r="L557" s="273"/>
      <c r="M557" s="274" t="s">
        <v>21</v>
      </c>
      <c r="N557" s="275" t="s">
        <v>47</v>
      </c>
      <c r="O557" s="43"/>
      <c r="P557" s="218">
        <f>O557*H557</f>
        <v>0</v>
      </c>
      <c r="Q557" s="218">
        <v>0.152</v>
      </c>
      <c r="R557" s="218">
        <f>Q557*H557</f>
        <v>7.676</v>
      </c>
      <c r="S557" s="218">
        <v>0</v>
      </c>
      <c r="T557" s="219">
        <f>S557*H557</f>
        <v>0</v>
      </c>
      <c r="AR557" s="25" t="s">
        <v>236</v>
      </c>
      <c r="AT557" s="25" t="s">
        <v>453</v>
      </c>
      <c r="AU557" s="25" t="s">
        <v>85</v>
      </c>
      <c r="AY557" s="25" t="s">
        <v>160</v>
      </c>
      <c r="BE557" s="216">
        <f>IF(N557="základní",J557,0)</f>
        <v>0</v>
      </c>
      <c r="BF557" s="216">
        <f>IF(N557="snížená",J557,0)</f>
        <v>0</v>
      </c>
      <c r="BG557" s="216">
        <f>IF(N557="zákl. přenesená",J557,0)</f>
        <v>0</v>
      </c>
      <c r="BH557" s="216">
        <f>IF(N557="sníž. přenesená",J557,0)</f>
        <v>0</v>
      </c>
      <c r="BI557" s="216">
        <f>IF(N557="nulová",J557,0)</f>
        <v>0</v>
      </c>
      <c r="BJ557" s="25" t="s">
        <v>83</v>
      </c>
      <c r="BK557" s="216">
        <f>ROUND(I557*H557,2)</f>
        <v>0</v>
      </c>
      <c r="BL557" s="25" t="s">
        <v>168</v>
      </c>
      <c r="BM557" s="25" t="s">
        <v>690</v>
      </c>
    </row>
    <row r="558" spans="2:51" s="12" customFormat="1" ht="13.5">
      <c r="B558" s="220"/>
      <c r="C558" s="221"/>
      <c r="D558" s="222" t="s">
        <v>187</v>
      </c>
      <c r="E558" s="223" t="s">
        <v>21</v>
      </c>
      <c r="F558" s="224" t="s">
        <v>653</v>
      </c>
      <c r="G558" s="221"/>
      <c r="H558" s="223" t="s">
        <v>21</v>
      </c>
      <c r="I558" s="225"/>
      <c r="J558" s="221"/>
      <c r="K558" s="221"/>
      <c r="L558" s="226"/>
      <c r="M558" s="227"/>
      <c r="N558" s="228"/>
      <c r="O558" s="228"/>
      <c r="P558" s="228"/>
      <c r="Q558" s="228"/>
      <c r="R558" s="228"/>
      <c r="S558" s="228"/>
      <c r="T558" s="229"/>
      <c r="AT558" s="230" t="s">
        <v>187</v>
      </c>
      <c r="AU558" s="230" t="s">
        <v>85</v>
      </c>
      <c r="AV558" s="12" t="s">
        <v>83</v>
      </c>
      <c r="AW558" s="12" t="s">
        <v>39</v>
      </c>
      <c r="AX558" s="12" t="s">
        <v>76</v>
      </c>
      <c r="AY558" s="230" t="s">
        <v>160</v>
      </c>
    </row>
    <row r="559" spans="2:51" s="13" customFormat="1" ht="13.5">
      <c r="B559" s="231"/>
      <c r="C559" s="232"/>
      <c r="D559" s="222" t="s">
        <v>187</v>
      </c>
      <c r="E559" s="233" t="s">
        <v>21</v>
      </c>
      <c r="F559" s="234" t="s">
        <v>691</v>
      </c>
      <c r="G559" s="232"/>
      <c r="H559" s="235">
        <v>50.5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187</v>
      </c>
      <c r="AU559" s="241" t="s">
        <v>85</v>
      </c>
      <c r="AV559" s="13" t="s">
        <v>85</v>
      </c>
      <c r="AW559" s="13" t="s">
        <v>39</v>
      </c>
      <c r="AX559" s="13" t="s">
        <v>76</v>
      </c>
      <c r="AY559" s="241" t="s">
        <v>160</v>
      </c>
    </row>
    <row r="560" spans="2:51" s="14" customFormat="1" ht="13.5">
      <c r="B560" s="242"/>
      <c r="C560" s="243"/>
      <c r="D560" s="222" t="s">
        <v>187</v>
      </c>
      <c r="E560" s="244" t="s">
        <v>21</v>
      </c>
      <c r="F560" s="245" t="s">
        <v>195</v>
      </c>
      <c r="G560" s="243"/>
      <c r="H560" s="246">
        <v>50.5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187</v>
      </c>
      <c r="AU560" s="252" t="s">
        <v>85</v>
      </c>
      <c r="AV560" s="14" t="s">
        <v>168</v>
      </c>
      <c r="AW560" s="14" t="s">
        <v>39</v>
      </c>
      <c r="AX560" s="14" t="s">
        <v>83</v>
      </c>
      <c r="AY560" s="252" t="s">
        <v>160</v>
      </c>
    </row>
    <row r="561" spans="2:65" s="1" customFormat="1" ht="25.5" customHeight="1">
      <c r="B561" s="42"/>
      <c r="C561" s="266" t="s">
        <v>692</v>
      </c>
      <c r="D561" s="266" t="s">
        <v>453</v>
      </c>
      <c r="E561" s="267" t="s">
        <v>693</v>
      </c>
      <c r="F561" s="268" t="s">
        <v>694</v>
      </c>
      <c r="G561" s="269" t="s">
        <v>244</v>
      </c>
      <c r="H561" s="270">
        <v>1.5</v>
      </c>
      <c r="I561" s="271"/>
      <c r="J561" s="272">
        <f>ROUND(I561*H561,2)</f>
        <v>0</v>
      </c>
      <c r="K561" s="268" t="s">
        <v>185</v>
      </c>
      <c r="L561" s="273"/>
      <c r="M561" s="274" t="s">
        <v>21</v>
      </c>
      <c r="N561" s="275" t="s">
        <v>47</v>
      </c>
      <c r="O561" s="43"/>
      <c r="P561" s="218">
        <f>O561*H561</f>
        <v>0</v>
      </c>
      <c r="Q561" s="218">
        <v>0.12664</v>
      </c>
      <c r="R561" s="218">
        <f>Q561*H561</f>
        <v>0.18996000000000002</v>
      </c>
      <c r="S561" s="218">
        <v>0</v>
      </c>
      <c r="T561" s="219">
        <f>S561*H561</f>
        <v>0</v>
      </c>
      <c r="AR561" s="25" t="s">
        <v>236</v>
      </c>
      <c r="AT561" s="25" t="s">
        <v>453</v>
      </c>
      <c r="AU561" s="25" t="s">
        <v>85</v>
      </c>
      <c r="AY561" s="25" t="s">
        <v>160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25" t="s">
        <v>83</v>
      </c>
      <c r="BK561" s="216">
        <f>ROUND(I561*H561,2)</f>
        <v>0</v>
      </c>
      <c r="BL561" s="25" t="s">
        <v>168</v>
      </c>
      <c r="BM561" s="25" t="s">
        <v>695</v>
      </c>
    </row>
    <row r="562" spans="2:51" s="12" customFormat="1" ht="13.5">
      <c r="B562" s="220"/>
      <c r="C562" s="221"/>
      <c r="D562" s="222" t="s">
        <v>187</v>
      </c>
      <c r="E562" s="223" t="s">
        <v>21</v>
      </c>
      <c r="F562" s="224" t="s">
        <v>696</v>
      </c>
      <c r="G562" s="221"/>
      <c r="H562" s="223" t="s">
        <v>21</v>
      </c>
      <c r="I562" s="225"/>
      <c r="J562" s="221"/>
      <c r="K562" s="221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187</v>
      </c>
      <c r="AU562" s="230" t="s">
        <v>85</v>
      </c>
      <c r="AV562" s="12" t="s">
        <v>83</v>
      </c>
      <c r="AW562" s="12" t="s">
        <v>39</v>
      </c>
      <c r="AX562" s="12" t="s">
        <v>76</v>
      </c>
      <c r="AY562" s="230" t="s">
        <v>160</v>
      </c>
    </row>
    <row r="563" spans="2:51" s="13" customFormat="1" ht="13.5">
      <c r="B563" s="231"/>
      <c r="C563" s="232"/>
      <c r="D563" s="222" t="s">
        <v>187</v>
      </c>
      <c r="E563" s="233" t="s">
        <v>21</v>
      </c>
      <c r="F563" s="234" t="s">
        <v>697</v>
      </c>
      <c r="G563" s="232"/>
      <c r="H563" s="235">
        <v>1.5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187</v>
      </c>
      <c r="AU563" s="241" t="s">
        <v>85</v>
      </c>
      <c r="AV563" s="13" t="s">
        <v>85</v>
      </c>
      <c r="AW563" s="13" t="s">
        <v>39</v>
      </c>
      <c r="AX563" s="13" t="s">
        <v>76</v>
      </c>
      <c r="AY563" s="241" t="s">
        <v>160</v>
      </c>
    </row>
    <row r="564" spans="2:51" s="14" customFormat="1" ht="13.5">
      <c r="B564" s="242"/>
      <c r="C564" s="243"/>
      <c r="D564" s="222" t="s">
        <v>187</v>
      </c>
      <c r="E564" s="244" t="s">
        <v>21</v>
      </c>
      <c r="F564" s="245" t="s">
        <v>195</v>
      </c>
      <c r="G564" s="243"/>
      <c r="H564" s="246">
        <v>1.5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187</v>
      </c>
      <c r="AU564" s="252" t="s">
        <v>85</v>
      </c>
      <c r="AV564" s="14" t="s">
        <v>168</v>
      </c>
      <c r="AW564" s="14" t="s">
        <v>39</v>
      </c>
      <c r="AX564" s="14" t="s">
        <v>83</v>
      </c>
      <c r="AY564" s="252" t="s">
        <v>160</v>
      </c>
    </row>
    <row r="565" spans="2:65" s="1" customFormat="1" ht="25.5" customHeight="1">
      <c r="B565" s="42"/>
      <c r="C565" s="204" t="s">
        <v>698</v>
      </c>
      <c r="D565" s="204" t="s">
        <v>163</v>
      </c>
      <c r="E565" s="205" t="s">
        <v>699</v>
      </c>
      <c r="F565" s="206" t="s">
        <v>700</v>
      </c>
      <c r="G565" s="207" t="s">
        <v>244</v>
      </c>
      <c r="H565" s="208">
        <v>45</v>
      </c>
      <c r="I565" s="209"/>
      <c r="J565" s="210">
        <f>ROUND(I565*H565,2)</f>
        <v>0</v>
      </c>
      <c r="K565" s="206" t="s">
        <v>185</v>
      </c>
      <c r="L565" s="62"/>
      <c r="M565" s="211" t="s">
        <v>21</v>
      </c>
      <c r="N565" s="217" t="s">
        <v>47</v>
      </c>
      <c r="O565" s="43"/>
      <c r="P565" s="218">
        <f>O565*H565</f>
        <v>0</v>
      </c>
      <c r="Q565" s="218">
        <v>0.00014</v>
      </c>
      <c r="R565" s="218">
        <f>Q565*H565</f>
        <v>0.006299999999999999</v>
      </c>
      <c r="S565" s="218">
        <v>0</v>
      </c>
      <c r="T565" s="219">
        <f>S565*H565</f>
        <v>0</v>
      </c>
      <c r="AR565" s="25" t="s">
        <v>168</v>
      </c>
      <c r="AT565" s="25" t="s">
        <v>163</v>
      </c>
      <c r="AU565" s="25" t="s">
        <v>85</v>
      </c>
      <c r="AY565" s="25" t="s">
        <v>160</v>
      </c>
      <c r="BE565" s="216">
        <f>IF(N565="základní",J565,0)</f>
        <v>0</v>
      </c>
      <c r="BF565" s="216">
        <f>IF(N565="snížená",J565,0)</f>
        <v>0</v>
      </c>
      <c r="BG565" s="216">
        <f>IF(N565="zákl. přenesená",J565,0)</f>
        <v>0</v>
      </c>
      <c r="BH565" s="216">
        <f>IF(N565="sníž. přenesená",J565,0)</f>
        <v>0</v>
      </c>
      <c r="BI565" s="216">
        <f>IF(N565="nulová",J565,0)</f>
        <v>0</v>
      </c>
      <c r="BJ565" s="25" t="s">
        <v>83</v>
      </c>
      <c r="BK565" s="216">
        <f>ROUND(I565*H565,2)</f>
        <v>0</v>
      </c>
      <c r="BL565" s="25" t="s">
        <v>168</v>
      </c>
      <c r="BM565" s="25" t="s">
        <v>701</v>
      </c>
    </row>
    <row r="566" spans="2:51" s="12" customFormat="1" ht="13.5">
      <c r="B566" s="220"/>
      <c r="C566" s="221"/>
      <c r="D566" s="222" t="s">
        <v>187</v>
      </c>
      <c r="E566" s="223" t="s">
        <v>21</v>
      </c>
      <c r="F566" s="224" t="s">
        <v>702</v>
      </c>
      <c r="G566" s="221"/>
      <c r="H566" s="223" t="s">
        <v>21</v>
      </c>
      <c r="I566" s="225"/>
      <c r="J566" s="221"/>
      <c r="K566" s="221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187</v>
      </c>
      <c r="AU566" s="230" t="s">
        <v>85</v>
      </c>
      <c r="AV566" s="12" t="s">
        <v>83</v>
      </c>
      <c r="AW566" s="12" t="s">
        <v>39</v>
      </c>
      <c r="AX566" s="12" t="s">
        <v>76</v>
      </c>
      <c r="AY566" s="230" t="s">
        <v>160</v>
      </c>
    </row>
    <row r="567" spans="2:51" s="13" customFormat="1" ht="13.5">
      <c r="B567" s="231"/>
      <c r="C567" s="232"/>
      <c r="D567" s="222" t="s">
        <v>187</v>
      </c>
      <c r="E567" s="233" t="s">
        <v>21</v>
      </c>
      <c r="F567" s="234" t="s">
        <v>703</v>
      </c>
      <c r="G567" s="232"/>
      <c r="H567" s="235">
        <v>45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187</v>
      </c>
      <c r="AU567" s="241" t="s">
        <v>85</v>
      </c>
      <c r="AV567" s="13" t="s">
        <v>85</v>
      </c>
      <c r="AW567" s="13" t="s">
        <v>39</v>
      </c>
      <c r="AX567" s="13" t="s">
        <v>76</v>
      </c>
      <c r="AY567" s="241" t="s">
        <v>160</v>
      </c>
    </row>
    <row r="568" spans="2:51" s="14" customFormat="1" ht="13.5">
      <c r="B568" s="242"/>
      <c r="C568" s="243"/>
      <c r="D568" s="222" t="s">
        <v>187</v>
      </c>
      <c r="E568" s="244" t="s">
        <v>21</v>
      </c>
      <c r="F568" s="245" t="s">
        <v>195</v>
      </c>
      <c r="G568" s="243"/>
      <c r="H568" s="246">
        <v>45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187</v>
      </c>
      <c r="AU568" s="252" t="s">
        <v>85</v>
      </c>
      <c r="AV568" s="14" t="s">
        <v>168</v>
      </c>
      <c r="AW568" s="14" t="s">
        <v>39</v>
      </c>
      <c r="AX568" s="14" t="s">
        <v>83</v>
      </c>
      <c r="AY568" s="252" t="s">
        <v>160</v>
      </c>
    </row>
    <row r="569" spans="2:65" s="1" customFormat="1" ht="25.5" customHeight="1">
      <c r="B569" s="42"/>
      <c r="C569" s="266" t="s">
        <v>704</v>
      </c>
      <c r="D569" s="266" t="s">
        <v>453</v>
      </c>
      <c r="E569" s="267" t="s">
        <v>705</v>
      </c>
      <c r="F569" s="268" t="s">
        <v>706</v>
      </c>
      <c r="G569" s="269" t="s">
        <v>244</v>
      </c>
      <c r="H569" s="270">
        <v>43.5</v>
      </c>
      <c r="I569" s="271"/>
      <c r="J569" s="272">
        <f>ROUND(I569*H569,2)</f>
        <v>0</v>
      </c>
      <c r="K569" s="268" t="s">
        <v>185</v>
      </c>
      <c r="L569" s="273"/>
      <c r="M569" s="274" t="s">
        <v>21</v>
      </c>
      <c r="N569" s="275" t="s">
        <v>47</v>
      </c>
      <c r="O569" s="43"/>
      <c r="P569" s="218">
        <f>O569*H569</f>
        <v>0</v>
      </c>
      <c r="Q569" s="218">
        <v>0.23</v>
      </c>
      <c r="R569" s="218">
        <f>Q569*H569</f>
        <v>10.005</v>
      </c>
      <c r="S569" s="218">
        <v>0</v>
      </c>
      <c r="T569" s="219">
        <f>S569*H569</f>
        <v>0</v>
      </c>
      <c r="AR569" s="25" t="s">
        <v>236</v>
      </c>
      <c r="AT569" s="25" t="s">
        <v>453</v>
      </c>
      <c r="AU569" s="25" t="s">
        <v>85</v>
      </c>
      <c r="AY569" s="25" t="s">
        <v>160</v>
      </c>
      <c r="BE569" s="216">
        <f>IF(N569="základní",J569,0)</f>
        <v>0</v>
      </c>
      <c r="BF569" s="216">
        <f>IF(N569="snížená",J569,0)</f>
        <v>0</v>
      </c>
      <c r="BG569" s="216">
        <f>IF(N569="zákl. přenesená",J569,0)</f>
        <v>0</v>
      </c>
      <c r="BH569" s="216">
        <f>IF(N569="sníž. přenesená",J569,0)</f>
        <v>0</v>
      </c>
      <c r="BI569" s="216">
        <f>IF(N569="nulová",J569,0)</f>
        <v>0</v>
      </c>
      <c r="BJ569" s="25" t="s">
        <v>83</v>
      </c>
      <c r="BK569" s="216">
        <f>ROUND(I569*H569,2)</f>
        <v>0</v>
      </c>
      <c r="BL569" s="25" t="s">
        <v>168</v>
      </c>
      <c r="BM569" s="25" t="s">
        <v>707</v>
      </c>
    </row>
    <row r="570" spans="2:51" s="12" customFormat="1" ht="13.5">
      <c r="B570" s="220"/>
      <c r="C570" s="221"/>
      <c r="D570" s="222" t="s">
        <v>187</v>
      </c>
      <c r="E570" s="223" t="s">
        <v>21</v>
      </c>
      <c r="F570" s="224" t="s">
        <v>653</v>
      </c>
      <c r="G570" s="221"/>
      <c r="H570" s="223" t="s">
        <v>21</v>
      </c>
      <c r="I570" s="225"/>
      <c r="J570" s="221"/>
      <c r="K570" s="221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187</v>
      </c>
      <c r="AU570" s="230" t="s">
        <v>85</v>
      </c>
      <c r="AV570" s="12" t="s">
        <v>83</v>
      </c>
      <c r="AW570" s="12" t="s">
        <v>39</v>
      </c>
      <c r="AX570" s="12" t="s">
        <v>76</v>
      </c>
      <c r="AY570" s="230" t="s">
        <v>160</v>
      </c>
    </row>
    <row r="571" spans="2:51" s="13" customFormat="1" ht="13.5">
      <c r="B571" s="231"/>
      <c r="C571" s="232"/>
      <c r="D571" s="222" t="s">
        <v>187</v>
      </c>
      <c r="E571" s="233" t="s">
        <v>21</v>
      </c>
      <c r="F571" s="234" t="s">
        <v>708</v>
      </c>
      <c r="G571" s="232"/>
      <c r="H571" s="235">
        <v>43.5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187</v>
      </c>
      <c r="AU571" s="241" t="s">
        <v>85</v>
      </c>
      <c r="AV571" s="13" t="s">
        <v>85</v>
      </c>
      <c r="AW571" s="13" t="s">
        <v>39</v>
      </c>
      <c r="AX571" s="13" t="s">
        <v>76</v>
      </c>
      <c r="AY571" s="241" t="s">
        <v>160</v>
      </c>
    </row>
    <row r="572" spans="2:51" s="14" customFormat="1" ht="13.5">
      <c r="B572" s="242"/>
      <c r="C572" s="243"/>
      <c r="D572" s="222" t="s">
        <v>187</v>
      </c>
      <c r="E572" s="244" t="s">
        <v>21</v>
      </c>
      <c r="F572" s="245" t="s">
        <v>195</v>
      </c>
      <c r="G572" s="243"/>
      <c r="H572" s="246">
        <v>43.5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187</v>
      </c>
      <c r="AU572" s="252" t="s">
        <v>85</v>
      </c>
      <c r="AV572" s="14" t="s">
        <v>168</v>
      </c>
      <c r="AW572" s="14" t="s">
        <v>39</v>
      </c>
      <c r="AX572" s="14" t="s">
        <v>83</v>
      </c>
      <c r="AY572" s="252" t="s">
        <v>160</v>
      </c>
    </row>
    <row r="573" spans="2:65" s="1" customFormat="1" ht="25.5" customHeight="1">
      <c r="B573" s="42"/>
      <c r="C573" s="266" t="s">
        <v>709</v>
      </c>
      <c r="D573" s="266" t="s">
        <v>453</v>
      </c>
      <c r="E573" s="267" t="s">
        <v>710</v>
      </c>
      <c r="F573" s="268" t="s">
        <v>711</v>
      </c>
      <c r="G573" s="269" t="s">
        <v>244</v>
      </c>
      <c r="H573" s="270">
        <v>1.5</v>
      </c>
      <c r="I573" s="271"/>
      <c r="J573" s="272">
        <f>ROUND(I573*H573,2)</f>
        <v>0</v>
      </c>
      <c r="K573" s="268" t="s">
        <v>185</v>
      </c>
      <c r="L573" s="273"/>
      <c r="M573" s="274" t="s">
        <v>21</v>
      </c>
      <c r="N573" s="275" t="s">
        <v>47</v>
      </c>
      <c r="O573" s="43"/>
      <c r="P573" s="218">
        <f>O573*H573</f>
        <v>0</v>
      </c>
      <c r="Q573" s="218">
        <v>0.21728</v>
      </c>
      <c r="R573" s="218">
        <f>Q573*H573</f>
        <v>0.32592</v>
      </c>
      <c r="S573" s="218">
        <v>0</v>
      </c>
      <c r="T573" s="219">
        <f>S573*H573</f>
        <v>0</v>
      </c>
      <c r="AR573" s="25" t="s">
        <v>236</v>
      </c>
      <c r="AT573" s="25" t="s">
        <v>453</v>
      </c>
      <c r="AU573" s="25" t="s">
        <v>85</v>
      </c>
      <c r="AY573" s="25" t="s">
        <v>160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25" t="s">
        <v>83</v>
      </c>
      <c r="BK573" s="216">
        <f>ROUND(I573*H573,2)</f>
        <v>0</v>
      </c>
      <c r="BL573" s="25" t="s">
        <v>168</v>
      </c>
      <c r="BM573" s="25" t="s">
        <v>712</v>
      </c>
    </row>
    <row r="574" spans="2:51" s="12" customFormat="1" ht="13.5">
      <c r="B574" s="220"/>
      <c r="C574" s="221"/>
      <c r="D574" s="222" t="s">
        <v>187</v>
      </c>
      <c r="E574" s="223" t="s">
        <v>21</v>
      </c>
      <c r="F574" s="224" t="s">
        <v>713</v>
      </c>
      <c r="G574" s="221"/>
      <c r="H574" s="223" t="s">
        <v>21</v>
      </c>
      <c r="I574" s="225"/>
      <c r="J574" s="221"/>
      <c r="K574" s="221"/>
      <c r="L574" s="226"/>
      <c r="M574" s="227"/>
      <c r="N574" s="228"/>
      <c r="O574" s="228"/>
      <c r="P574" s="228"/>
      <c r="Q574" s="228"/>
      <c r="R574" s="228"/>
      <c r="S574" s="228"/>
      <c r="T574" s="229"/>
      <c r="AT574" s="230" t="s">
        <v>187</v>
      </c>
      <c r="AU574" s="230" t="s">
        <v>85</v>
      </c>
      <c r="AV574" s="12" t="s">
        <v>83</v>
      </c>
      <c r="AW574" s="12" t="s">
        <v>39</v>
      </c>
      <c r="AX574" s="12" t="s">
        <v>76</v>
      </c>
      <c r="AY574" s="230" t="s">
        <v>160</v>
      </c>
    </row>
    <row r="575" spans="2:51" s="13" customFormat="1" ht="13.5">
      <c r="B575" s="231"/>
      <c r="C575" s="232"/>
      <c r="D575" s="222" t="s">
        <v>187</v>
      </c>
      <c r="E575" s="233" t="s">
        <v>21</v>
      </c>
      <c r="F575" s="234" t="s">
        <v>714</v>
      </c>
      <c r="G575" s="232"/>
      <c r="H575" s="235">
        <v>1.5</v>
      </c>
      <c r="I575" s="236"/>
      <c r="J575" s="232"/>
      <c r="K575" s="232"/>
      <c r="L575" s="237"/>
      <c r="M575" s="238"/>
      <c r="N575" s="239"/>
      <c r="O575" s="239"/>
      <c r="P575" s="239"/>
      <c r="Q575" s="239"/>
      <c r="R575" s="239"/>
      <c r="S575" s="239"/>
      <c r="T575" s="240"/>
      <c r="AT575" s="241" t="s">
        <v>187</v>
      </c>
      <c r="AU575" s="241" t="s">
        <v>85</v>
      </c>
      <c r="AV575" s="13" t="s">
        <v>85</v>
      </c>
      <c r="AW575" s="13" t="s">
        <v>39</v>
      </c>
      <c r="AX575" s="13" t="s">
        <v>76</v>
      </c>
      <c r="AY575" s="241" t="s">
        <v>160</v>
      </c>
    </row>
    <row r="576" spans="2:51" s="14" customFormat="1" ht="13.5">
      <c r="B576" s="242"/>
      <c r="C576" s="243"/>
      <c r="D576" s="222" t="s">
        <v>187</v>
      </c>
      <c r="E576" s="244" t="s">
        <v>21</v>
      </c>
      <c r="F576" s="245" t="s">
        <v>195</v>
      </c>
      <c r="G576" s="243"/>
      <c r="H576" s="246">
        <v>1.5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187</v>
      </c>
      <c r="AU576" s="252" t="s">
        <v>85</v>
      </c>
      <c r="AV576" s="14" t="s">
        <v>168</v>
      </c>
      <c r="AW576" s="14" t="s">
        <v>39</v>
      </c>
      <c r="AX576" s="14" t="s">
        <v>83</v>
      </c>
      <c r="AY576" s="252" t="s">
        <v>160</v>
      </c>
    </row>
    <row r="577" spans="2:65" s="1" customFormat="1" ht="25.5" customHeight="1">
      <c r="B577" s="42"/>
      <c r="C577" s="204" t="s">
        <v>715</v>
      </c>
      <c r="D577" s="204" t="s">
        <v>163</v>
      </c>
      <c r="E577" s="205" t="s">
        <v>716</v>
      </c>
      <c r="F577" s="206" t="s">
        <v>717</v>
      </c>
      <c r="G577" s="207" t="s">
        <v>582</v>
      </c>
      <c r="H577" s="208">
        <v>8</v>
      </c>
      <c r="I577" s="209"/>
      <c r="J577" s="210">
        <f>ROUND(I577*H577,2)</f>
        <v>0</v>
      </c>
      <c r="K577" s="206" t="s">
        <v>185</v>
      </c>
      <c r="L577" s="62"/>
      <c r="M577" s="211" t="s">
        <v>21</v>
      </c>
      <c r="N577" s="217" t="s">
        <v>47</v>
      </c>
      <c r="O577" s="43"/>
      <c r="P577" s="218">
        <f>O577*H577</f>
        <v>0</v>
      </c>
      <c r="Q577" s="218">
        <v>0.00016</v>
      </c>
      <c r="R577" s="218">
        <f>Q577*H577</f>
        <v>0.00128</v>
      </c>
      <c r="S577" s="218">
        <v>0</v>
      </c>
      <c r="T577" s="219">
        <f>S577*H577</f>
        <v>0</v>
      </c>
      <c r="AR577" s="25" t="s">
        <v>168</v>
      </c>
      <c r="AT577" s="25" t="s">
        <v>163</v>
      </c>
      <c r="AU577" s="25" t="s">
        <v>85</v>
      </c>
      <c r="AY577" s="25" t="s">
        <v>160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25" t="s">
        <v>83</v>
      </c>
      <c r="BK577" s="216">
        <f>ROUND(I577*H577,2)</f>
        <v>0</v>
      </c>
      <c r="BL577" s="25" t="s">
        <v>168</v>
      </c>
      <c r="BM577" s="25" t="s">
        <v>718</v>
      </c>
    </row>
    <row r="578" spans="2:51" s="12" customFormat="1" ht="13.5">
      <c r="B578" s="220"/>
      <c r="C578" s="221"/>
      <c r="D578" s="222" t="s">
        <v>187</v>
      </c>
      <c r="E578" s="223" t="s">
        <v>21</v>
      </c>
      <c r="F578" s="224" t="s">
        <v>719</v>
      </c>
      <c r="G578" s="221"/>
      <c r="H578" s="223" t="s">
        <v>21</v>
      </c>
      <c r="I578" s="225"/>
      <c r="J578" s="221"/>
      <c r="K578" s="221"/>
      <c r="L578" s="226"/>
      <c r="M578" s="227"/>
      <c r="N578" s="228"/>
      <c r="O578" s="228"/>
      <c r="P578" s="228"/>
      <c r="Q578" s="228"/>
      <c r="R578" s="228"/>
      <c r="S578" s="228"/>
      <c r="T578" s="229"/>
      <c r="AT578" s="230" t="s">
        <v>187</v>
      </c>
      <c r="AU578" s="230" t="s">
        <v>85</v>
      </c>
      <c r="AV578" s="12" t="s">
        <v>83</v>
      </c>
      <c r="AW578" s="12" t="s">
        <v>39</v>
      </c>
      <c r="AX578" s="12" t="s">
        <v>76</v>
      </c>
      <c r="AY578" s="230" t="s">
        <v>160</v>
      </c>
    </row>
    <row r="579" spans="2:51" s="13" customFormat="1" ht="13.5">
      <c r="B579" s="231"/>
      <c r="C579" s="232"/>
      <c r="D579" s="222" t="s">
        <v>187</v>
      </c>
      <c r="E579" s="233" t="s">
        <v>21</v>
      </c>
      <c r="F579" s="234" t="s">
        <v>85</v>
      </c>
      <c r="G579" s="232"/>
      <c r="H579" s="235">
        <v>2</v>
      </c>
      <c r="I579" s="236"/>
      <c r="J579" s="232"/>
      <c r="K579" s="232"/>
      <c r="L579" s="237"/>
      <c r="M579" s="238"/>
      <c r="N579" s="239"/>
      <c r="O579" s="239"/>
      <c r="P579" s="239"/>
      <c r="Q579" s="239"/>
      <c r="R579" s="239"/>
      <c r="S579" s="239"/>
      <c r="T579" s="240"/>
      <c r="AT579" s="241" t="s">
        <v>187</v>
      </c>
      <c r="AU579" s="241" t="s">
        <v>85</v>
      </c>
      <c r="AV579" s="13" t="s">
        <v>85</v>
      </c>
      <c r="AW579" s="13" t="s">
        <v>39</v>
      </c>
      <c r="AX579" s="13" t="s">
        <v>76</v>
      </c>
      <c r="AY579" s="241" t="s">
        <v>160</v>
      </c>
    </row>
    <row r="580" spans="2:51" s="13" customFormat="1" ht="13.5">
      <c r="B580" s="231"/>
      <c r="C580" s="232"/>
      <c r="D580" s="222" t="s">
        <v>187</v>
      </c>
      <c r="E580" s="233" t="s">
        <v>21</v>
      </c>
      <c r="F580" s="234" t="s">
        <v>223</v>
      </c>
      <c r="G580" s="232"/>
      <c r="H580" s="235">
        <v>6</v>
      </c>
      <c r="I580" s="236"/>
      <c r="J580" s="232"/>
      <c r="K580" s="232"/>
      <c r="L580" s="237"/>
      <c r="M580" s="238"/>
      <c r="N580" s="239"/>
      <c r="O580" s="239"/>
      <c r="P580" s="239"/>
      <c r="Q580" s="239"/>
      <c r="R580" s="239"/>
      <c r="S580" s="239"/>
      <c r="T580" s="240"/>
      <c r="AT580" s="241" t="s">
        <v>187</v>
      </c>
      <c r="AU580" s="241" t="s">
        <v>85</v>
      </c>
      <c r="AV580" s="13" t="s">
        <v>85</v>
      </c>
      <c r="AW580" s="13" t="s">
        <v>39</v>
      </c>
      <c r="AX580" s="13" t="s">
        <v>76</v>
      </c>
      <c r="AY580" s="241" t="s">
        <v>160</v>
      </c>
    </row>
    <row r="581" spans="2:51" s="14" customFormat="1" ht="13.5">
      <c r="B581" s="242"/>
      <c r="C581" s="243"/>
      <c r="D581" s="222" t="s">
        <v>187</v>
      </c>
      <c r="E581" s="244" t="s">
        <v>21</v>
      </c>
      <c r="F581" s="245" t="s">
        <v>195</v>
      </c>
      <c r="G581" s="243"/>
      <c r="H581" s="246">
        <v>8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187</v>
      </c>
      <c r="AU581" s="252" t="s">
        <v>85</v>
      </c>
      <c r="AV581" s="14" t="s">
        <v>168</v>
      </c>
      <c r="AW581" s="14" t="s">
        <v>39</v>
      </c>
      <c r="AX581" s="14" t="s">
        <v>83</v>
      </c>
      <c r="AY581" s="252" t="s">
        <v>160</v>
      </c>
    </row>
    <row r="582" spans="2:65" s="1" customFormat="1" ht="25.5" customHeight="1">
      <c r="B582" s="42"/>
      <c r="C582" s="266" t="s">
        <v>720</v>
      </c>
      <c r="D582" s="266" t="s">
        <v>453</v>
      </c>
      <c r="E582" s="267" t="s">
        <v>721</v>
      </c>
      <c r="F582" s="268" t="s">
        <v>722</v>
      </c>
      <c r="G582" s="269" t="s">
        <v>582</v>
      </c>
      <c r="H582" s="270">
        <v>8</v>
      </c>
      <c r="I582" s="271"/>
      <c r="J582" s="272">
        <f>ROUND(I582*H582,2)</f>
        <v>0</v>
      </c>
      <c r="K582" s="268" t="s">
        <v>185</v>
      </c>
      <c r="L582" s="273"/>
      <c r="M582" s="274" t="s">
        <v>21</v>
      </c>
      <c r="N582" s="275" t="s">
        <v>47</v>
      </c>
      <c r="O582" s="43"/>
      <c r="P582" s="218">
        <f>O582*H582</f>
        <v>0</v>
      </c>
      <c r="Q582" s="218">
        <v>0.073</v>
      </c>
      <c r="R582" s="218">
        <f>Q582*H582</f>
        <v>0.584</v>
      </c>
      <c r="S582" s="218">
        <v>0</v>
      </c>
      <c r="T582" s="219">
        <f>S582*H582</f>
        <v>0</v>
      </c>
      <c r="AR582" s="25" t="s">
        <v>236</v>
      </c>
      <c r="AT582" s="25" t="s">
        <v>453</v>
      </c>
      <c r="AU582" s="25" t="s">
        <v>85</v>
      </c>
      <c r="AY582" s="25" t="s">
        <v>160</v>
      </c>
      <c r="BE582" s="216">
        <f>IF(N582="základní",J582,0)</f>
        <v>0</v>
      </c>
      <c r="BF582" s="216">
        <f>IF(N582="snížená",J582,0)</f>
        <v>0</v>
      </c>
      <c r="BG582" s="216">
        <f>IF(N582="zákl. přenesená",J582,0)</f>
        <v>0</v>
      </c>
      <c r="BH582" s="216">
        <f>IF(N582="sníž. přenesená",J582,0)</f>
        <v>0</v>
      </c>
      <c r="BI582" s="216">
        <f>IF(N582="nulová",J582,0)</f>
        <v>0</v>
      </c>
      <c r="BJ582" s="25" t="s">
        <v>83</v>
      </c>
      <c r="BK582" s="216">
        <f>ROUND(I582*H582,2)</f>
        <v>0</v>
      </c>
      <c r="BL582" s="25" t="s">
        <v>168</v>
      </c>
      <c r="BM582" s="25" t="s">
        <v>723</v>
      </c>
    </row>
    <row r="583" spans="2:51" s="12" customFormat="1" ht="13.5">
      <c r="B583" s="220"/>
      <c r="C583" s="221"/>
      <c r="D583" s="222" t="s">
        <v>187</v>
      </c>
      <c r="E583" s="223" t="s">
        <v>21</v>
      </c>
      <c r="F583" s="224" t="s">
        <v>724</v>
      </c>
      <c r="G583" s="221"/>
      <c r="H583" s="223" t="s">
        <v>21</v>
      </c>
      <c r="I583" s="225"/>
      <c r="J583" s="221"/>
      <c r="K583" s="221"/>
      <c r="L583" s="226"/>
      <c r="M583" s="227"/>
      <c r="N583" s="228"/>
      <c r="O583" s="228"/>
      <c r="P583" s="228"/>
      <c r="Q583" s="228"/>
      <c r="R583" s="228"/>
      <c r="S583" s="228"/>
      <c r="T583" s="229"/>
      <c r="AT583" s="230" t="s">
        <v>187</v>
      </c>
      <c r="AU583" s="230" t="s">
        <v>85</v>
      </c>
      <c r="AV583" s="12" t="s">
        <v>83</v>
      </c>
      <c r="AW583" s="12" t="s">
        <v>39</v>
      </c>
      <c r="AX583" s="12" t="s">
        <v>76</v>
      </c>
      <c r="AY583" s="230" t="s">
        <v>160</v>
      </c>
    </row>
    <row r="584" spans="2:51" s="13" customFormat="1" ht="13.5">
      <c r="B584" s="231"/>
      <c r="C584" s="232"/>
      <c r="D584" s="222" t="s">
        <v>187</v>
      </c>
      <c r="E584" s="233" t="s">
        <v>21</v>
      </c>
      <c r="F584" s="234" t="s">
        <v>85</v>
      </c>
      <c r="G584" s="232"/>
      <c r="H584" s="235">
        <v>2</v>
      </c>
      <c r="I584" s="236"/>
      <c r="J584" s="232"/>
      <c r="K584" s="232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187</v>
      </c>
      <c r="AU584" s="241" t="s">
        <v>85</v>
      </c>
      <c r="AV584" s="13" t="s">
        <v>85</v>
      </c>
      <c r="AW584" s="13" t="s">
        <v>39</v>
      </c>
      <c r="AX584" s="13" t="s">
        <v>76</v>
      </c>
      <c r="AY584" s="241" t="s">
        <v>160</v>
      </c>
    </row>
    <row r="585" spans="2:51" s="13" customFormat="1" ht="13.5">
      <c r="B585" s="231"/>
      <c r="C585" s="232"/>
      <c r="D585" s="222" t="s">
        <v>187</v>
      </c>
      <c r="E585" s="233" t="s">
        <v>21</v>
      </c>
      <c r="F585" s="234" t="s">
        <v>223</v>
      </c>
      <c r="G585" s="232"/>
      <c r="H585" s="235">
        <v>6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AT585" s="241" t="s">
        <v>187</v>
      </c>
      <c r="AU585" s="241" t="s">
        <v>85</v>
      </c>
      <c r="AV585" s="13" t="s">
        <v>85</v>
      </c>
      <c r="AW585" s="13" t="s">
        <v>39</v>
      </c>
      <c r="AX585" s="13" t="s">
        <v>76</v>
      </c>
      <c r="AY585" s="241" t="s">
        <v>160</v>
      </c>
    </row>
    <row r="586" spans="2:51" s="14" customFormat="1" ht="13.5">
      <c r="B586" s="242"/>
      <c r="C586" s="243"/>
      <c r="D586" s="222" t="s">
        <v>187</v>
      </c>
      <c r="E586" s="244" t="s">
        <v>21</v>
      </c>
      <c r="F586" s="245" t="s">
        <v>195</v>
      </c>
      <c r="G586" s="243"/>
      <c r="H586" s="246">
        <v>8</v>
      </c>
      <c r="I586" s="247"/>
      <c r="J586" s="243"/>
      <c r="K586" s="243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187</v>
      </c>
      <c r="AU586" s="252" t="s">
        <v>85</v>
      </c>
      <c r="AV586" s="14" t="s">
        <v>168</v>
      </c>
      <c r="AW586" s="14" t="s">
        <v>39</v>
      </c>
      <c r="AX586" s="14" t="s">
        <v>83</v>
      </c>
      <c r="AY586" s="252" t="s">
        <v>160</v>
      </c>
    </row>
    <row r="587" spans="2:65" s="1" customFormat="1" ht="25.5" customHeight="1">
      <c r="B587" s="42"/>
      <c r="C587" s="204" t="s">
        <v>725</v>
      </c>
      <c r="D587" s="204" t="s">
        <v>163</v>
      </c>
      <c r="E587" s="205" t="s">
        <v>726</v>
      </c>
      <c r="F587" s="206" t="s">
        <v>727</v>
      </c>
      <c r="G587" s="207" t="s">
        <v>582</v>
      </c>
      <c r="H587" s="208">
        <v>3</v>
      </c>
      <c r="I587" s="209"/>
      <c r="J587" s="210">
        <f>ROUND(I587*H587,2)</f>
        <v>0</v>
      </c>
      <c r="K587" s="206" t="s">
        <v>185</v>
      </c>
      <c r="L587" s="62"/>
      <c r="M587" s="211" t="s">
        <v>21</v>
      </c>
      <c r="N587" s="217" t="s">
        <v>47</v>
      </c>
      <c r="O587" s="43"/>
      <c r="P587" s="218">
        <f>O587*H587</f>
        <v>0</v>
      </c>
      <c r="Q587" s="218">
        <v>0.00017</v>
      </c>
      <c r="R587" s="218">
        <f>Q587*H587</f>
        <v>0.00051</v>
      </c>
      <c r="S587" s="218">
        <v>0</v>
      </c>
      <c r="T587" s="219">
        <f>S587*H587</f>
        <v>0</v>
      </c>
      <c r="AR587" s="25" t="s">
        <v>168</v>
      </c>
      <c r="AT587" s="25" t="s">
        <v>163</v>
      </c>
      <c r="AU587" s="25" t="s">
        <v>85</v>
      </c>
      <c r="AY587" s="25" t="s">
        <v>160</v>
      </c>
      <c r="BE587" s="216">
        <f>IF(N587="základní",J587,0)</f>
        <v>0</v>
      </c>
      <c r="BF587" s="216">
        <f>IF(N587="snížená",J587,0)</f>
        <v>0</v>
      </c>
      <c r="BG587" s="216">
        <f>IF(N587="zákl. přenesená",J587,0)</f>
        <v>0</v>
      </c>
      <c r="BH587" s="216">
        <f>IF(N587="sníž. přenesená",J587,0)</f>
        <v>0</v>
      </c>
      <c r="BI587" s="216">
        <f>IF(N587="nulová",J587,0)</f>
        <v>0</v>
      </c>
      <c r="BJ587" s="25" t="s">
        <v>83</v>
      </c>
      <c r="BK587" s="216">
        <f>ROUND(I587*H587,2)</f>
        <v>0</v>
      </c>
      <c r="BL587" s="25" t="s">
        <v>168</v>
      </c>
      <c r="BM587" s="25" t="s">
        <v>728</v>
      </c>
    </row>
    <row r="588" spans="2:51" s="12" customFormat="1" ht="13.5">
      <c r="B588" s="220"/>
      <c r="C588" s="221"/>
      <c r="D588" s="222" t="s">
        <v>187</v>
      </c>
      <c r="E588" s="223" t="s">
        <v>21</v>
      </c>
      <c r="F588" s="224" t="s">
        <v>729</v>
      </c>
      <c r="G588" s="221"/>
      <c r="H588" s="223" t="s">
        <v>21</v>
      </c>
      <c r="I588" s="225"/>
      <c r="J588" s="221"/>
      <c r="K588" s="221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187</v>
      </c>
      <c r="AU588" s="230" t="s">
        <v>85</v>
      </c>
      <c r="AV588" s="12" t="s">
        <v>83</v>
      </c>
      <c r="AW588" s="12" t="s">
        <v>39</v>
      </c>
      <c r="AX588" s="12" t="s">
        <v>76</v>
      </c>
      <c r="AY588" s="230" t="s">
        <v>160</v>
      </c>
    </row>
    <row r="589" spans="2:51" s="13" customFormat="1" ht="13.5">
      <c r="B589" s="231"/>
      <c r="C589" s="232"/>
      <c r="D589" s="222" t="s">
        <v>187</v>
      </c>
      <c r="E589" s="233" t="s">
        <v>21</v>
      </c>
      <c r="F589" s="234" t="s">
        <v>730</v>
      </c>
      <c r="G589" s="232"/>
      <c r="H589" s="235">
        <v>3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187</v>
      </c>
      <c r="AU589" s="241" t="s">
        <v>85</v>
      </c>
      <c r="AV589" s="13" t="s">
        <v>85</v>
      </c>
      <c r="AW589" s="13" t="s">
        <v>39</v>
      </c>
      <c r="AX589" s="13" t="s">
        <v>76</v>
      </c>
      <c r="AY589" s="241" t="s">
        <v>160</v>
      </c>
    </row>
    <row r="590" spans="2:51" s="14" customFormat="1" ht="13.5">
      <c r="B590" s="242"/>
      <c r="C590" s="243"/>
      <c r="D590" s="222" t="s">
        <v>187</v>
      </c>
      <c r="E590" s="244" t="s">
        <v>21</v>
      </c>
      <c r="F590" s="245" t="s">
        <v>195</v>
      </c>
      <c r="G590" s="243"/>
      <c r="H590" s="246">
        <v>3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187</v>
      </c>
      <c r="AU590" s="252" t="s">
        <v>85</v>
      </c>
      <c r="AV590" s="14" t="s">
        <v>168</v>
      </c>
      <c r="AW590" s="14" t="s">
        <v>39</v>
      </c>
      <c r="AX590" s="14" t="s">
        <v>83</v>
      </c>
      <c r="AY590" s="252" t="s">
        <v>160</v>
      </c>
    </row>
    <row r="591" spans="2:65" s="1" customFormat="1" ht="25.5" customHeight="1">
      <c r="B591" s="42"/>
      <c r="C591" s="266" t="s">
        <v>731</v>
      </c>
      <c r="D591" s="266" t="s">
        <v>453</v>
      </c>
      <c r="E591" s="267" t="s">
        <v>732</v>
      </c>
      <c r="F591" s="268" t="s">
        <v>733</v>
      </c>
      <c r="G591" s="269" t="s">
        <v>582</v>
      </c>
      <c r="H591" s="270">
        <v>3</v>
      </c>
      <c r="I591" s="271"/>
      <c r="J591" s="272">
        <f>ROUND(I591*H591,2)</f>
        <v>0</v>
      </c>
      <c r="K591" s="268" t="s">
        <v>185</v>
      </c>
      <c r="L591" s="273"/>
      <c r="M591" s="274" t="s">
        <v>21</v>
      </c>
      <c r="N591" s="275" t="s">
        <v>47</v>
      </c>
      <c r="O591" s="43"/>
      <c r="P591" s="218">
        <f>O591*H591</f>
        <v>0</v>
      </c>
      <c r="Q591" s="218">
        <v>0.145</v>
      </c>
      <c r="R591" s="218">
        <f>Q591*H591</f>
        <v>0.43499999999999994</v>
      </c>
      <c r="S591" s="218">
        <v>0</v>
      </c>
      <c r="T591" s="219">
        <f>S591*H591</f>
        <v>0</v>
      </c>
      <c r="AR591" s="25" t="s">
        <v>236</v>
      </c>
      <c r="AT591" s="25" t="s">
        <v>453</v>
      </c>
      <c r="AU591" s="25" t="s">
        <v>85</v>
      </c>
      <c r="AY591" s="25" t="s">
        <v>160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25" t="s">
        <v>83</v>
      </c>
      <c r="BK591" s="216">
        <f>ROUND(I591*H591,2)</f>
        <v>0</v>
      </c>
      <c r="BL591" s="25" t="s">
        <v>168</v>
      </c>
      <c r="BM591" s="25" t="s">
        <v>734</v>
      </c>
    </row>
    <row r="592" spans="2:51" s="12" customFormat="1" ht="13.5">
      <c r="B592" s="220"/>
      <c r="C592" s="221"/>
      <c r="D592" s="222" t="s">
        <v>187</v>
      </c>
      <c r="E592" s="223" t="s">
        <v>21</v>
      </c>
      <c r="F592" s="224" t="s">
        <v>735</v>
      </c>
      <c r="G592" s="221"/>
      <c r="H592" s="223" t="s">
        <v>21</v>
      </c>
      <c r="I592" s="225"/>
      <c r="J592" s="221"/>
      <c r="K592" s="221"/>
      <c r="L592" s="226"/>
      <c r="M592" s="227"/>
      <c r="N592" s="228"/>
      <c r="O592" s="228"/>
      <c r="P592" s="228"/>
      <c r="Q592" s="228"/>
      <c r="R592" s="228"/>
      <c r="S592" s="228"/>
      <c r="T592" s="229"/>
      <c r="AT592" s="230" t="s">
        <v>187</v>
      </c>
      <c r="AU592" s="230" t="s">
        <v>85</v>
      </c>
      <c r="AV592" s="12" t="s">
        <v>83</v>
      </c>
      <c r="AW592" s="12" t="s">
        <v>39</v>
      </c>
      <c r="AX592" s="12" t="s">
        <v>76</v>
      </c>
      <c r="AY592" s="230" t="s">
        <v>160</v>
      </c>
    </row>
    <row r="593" spans="2:51" s="13" customFormat="1" ht="13.5">
      <c r="B593" s="231"/>
      <c r="C593" s="232"/>
      <c r="D593" s="222" t="s">
        <v>187</v>
      </c>
      <c r="E593" s="233" t="s">
        <v>21</v>
      </c>
      <c r="F593" s="234" t="s">
        <v>730</v>
      </c>
      <c r="G593" s="232"/>
      <c r="H593" s="235">
        <v>3</v>
      </c>
      <c r="I593" s="236"/>
      <c r="J593" s="232"/>
      <c r="K593" s="232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187</v>
      </c>
      <c r="AU593" s="241" t="s">
        <v>85</v>
      </c>
      <c r="AV593" s="13" t="s">
        <v>85</v>
      </c>
      <c r="AW593" s="13" t="s">
        <v>39</v>
      </c>
      <c r="AX593" s="13" t="s">
        <v>76</v>
      </c>
      <c r="AY593" s="241" t="s">
        <v>160</v>
      </c>
    </row>
    <row r="594" spans="2:51" s="14" customFormat="1" ht="13.5">
      <c r="B594" s="242"/>
      <c r="C594" s="243"/>
      <c r="D594" s="222" t="s">
        <v>187</v>
      </c>
      <c r="E594" s="244" t="s">
        <v>21</v>
      </c>
      <c r="F594" s="245" t="s">
        <v>195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187</v>
      </c>
      <c r="AU594" s="252" t="s">
        <v>85</v>
      </c>
      <c r="AV594" s="14" t="s">
        <v>168</v>
      </c>
      <c r="AW594" s="14" t="s">
        <v>39</v>
      </c>
      <c r="AX594" s="14" t="s">
        <v>83</v>
      </c>
      <c r="AY594" s="252" t="s">
        <v>160</v>
      </c>
    </row>
    <row r="595" spans="2:65" s="1" customFormat="1" ht="25.5" customHeight="1">
      <c r="B595" s="42"/>
      <c r="C595" s="204" t="s">
        <v>736</v>
      </c>
      <c r="D595" s="204" t="s">
        <v>163</v>
      </c>
      <c r="E595" s="205" t="s">
        <v>737</v>
      </c>
      <c r="F595" s="206" t="s">
        <v>738</v>
      </c>
      <c r="G595" s="207" t="s">
        <v>582</v>
      </c>
      <c r="H595" s="208">
        <v>3</v>
      </c>
      <c r="I595" s="209"/>
      <c r="J595" s="210">
        <f>ROUND(I595*H595,2)</f>
        <v>0</v>
      </c>
      <c r="K595" s="206" t="s">
        <v>185</v>
      </c>
      <c r="L595" s="62"/>
      <c r="M595" s="211" t="s">
        <v>21</v>
      </c>
      <c r="N595" s="217" t="s">
        <v>47</v>
      </c>
      <c r="O595" s="43"/>
      <c r="P595" s="218">
        <f>O595*H595</f>
        <v>0</v>
      </c>
      <c r="Q595" s="218">
        <v>0.00018</v>
      </c>
      <c r="R595" s="218">
        <f>Q595*H595</f>
        <v>0.00054</v>
      </c>
      <c r="S595" s="218">
        <v>0</v>
      </c>
      <c r="T595" s="219">
        <f>S595*H595</f>
        <v>0</v>
      </c>
      <c r="AR595" s="25" t="s">
        <v>168</v>
      </c>
      <c r="AT595" s="25" t="s">
        <v>163</v>
      </c>
      <c r="AU595" s="25" t="s">
        <v>85</v>
      </c>
      <c r="AY595" s="25" t="s">
        <v>160</v>
      </c>
      <c r="BE595" s="216">
        <f>IF(N595="základní",J595,0)</f>
        <v>0</v>
      </c>
      <c r="BF595" s="216">
        <f>IF(N595="snížená",J595,0)</f>
        <v>0</v>
      </c>
      <c r="BG595" s="216">
        <f>IF(N595="zákl. přenesená",J595,0)</f>
        <v>0</v>
      </c>
      <c r="BH595" s="216">
        <f>IF(N595="sníž. přenesená",J595,0)</f>
        <v>0</v>
      </c>
      <c r="BI595" s="216">
        <f>IF(N595="nulová",J595,0)</f>
        <v>0</v>
      </c>
      <c r="BJ595" s="25" t="s">
        <v>83</v>
      </c>
      <c r="BK595" s="216">
        <f>ROUND(I595*H595,2)</f>
        <v>0</v>
      </c>
      <c r="BL595" s="25" t="s">
        <v>168</v>
      </c>
      <c r="BM595" s="25" t="s">
        <v>739</v>
      </c>
    </row>
    <row r="596" spans="2:51" s="12" customFormat="1" ht="13.5">
      <c r="B596" s="220"/>
      <c r="C596" s="221"/>
      <c r="D596" s="222" t="s">
        <v>187</v>
      </c>
      <c r="E596" s="223" t="s">
        <v>21</v>
      </c>
      <c r="F596" s="224" t="s">
        <v>740</v>
      </c>
      <c r="G596" s="221"/>
      <c r="H596" s="223" t="s">
        <v>21</v>
      </c>
      <c r="I596" s="225"/>
      <c r="J596" s="221"/>
      <c r="K596" s="221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187</v>
      </c>
      <c r="AU596" s="230" t="s">
        <v>85</v>
      </c>
      <c r="AV596" s="12" t="s">
        <v>83</v>
      </c>
      <c r="AW596" s="12" t="s">
        <v>39</v>
      </c>
      <c r="AX596" s="12" t="s">
        <v>76</v>
      </c>
      <c r="AY596" s="230" t="s">
        <v>160</v>
      </c>
    </row>
    <row r="597" spans="2:51" s="13" customFormat="1" ht="13.5">
      <c r="B597" s="231"/>
      <c r="C597" s="232"/>
      <c r="D597" s="222" t="s">
        <v>187</v>
      </c>
      <c r="E597" s="233" t="s">
        <v>21</v>
      </c>
      <c r="F597" s="234" t="s">
        <v>730</v>
      </c>
      <c r="G597" s="232"/>
      <c r="H597" s="235">
        <v>3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187</v>
      </c>
      <c r="AU597" s="241" t="s">
        <v>85</v>
      </c>
      <c r="AV597" s="13" t="s">
        <v>85</v>
      </c>
      <c r="AW597" s="13" t="s">
        <v>39</v>
      </c>
      <c r="AX597" s="13" t="s">
        <v>76</v>
      </c>
      <c r="AY597" s="241" t="s">
        <v>160</v>
      </c>
    </row>
    <row r="598" spans="2:51" s="14" customFormat="1" ht="13.5">
      <c r="B598" s="242"/>
      <c r="C598" s="243"/>
      <c r="D598" s="222" t="s">
        <v>187</v>
      </c>
      <c r="E598" s="244" t="s">
        <v>21</v>
      </c>
      <c r="F598" s="245" t="s">
        <v>195</v>
      </c>
      <c r="G598" s="243"/>
      <c r="H598" s="246">
        <v>3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187</v>
      </c>
      <c r="AU598" s="252" t="s">
        <v>85</v>
      </c>
      <c r="AV598" s="14" t="s">
        <v>168</v>
      </c>
      <c r="AW598" s="14" t="s">
        <v>39</v>
      </c>
      <c r="AX598" s="14" t="s">
        <v>83</v>
      </c>
      <c r="AY598" s="252" t="s">
        <v>160</v>
      </c>
    </row>
    <row r="599" spans="2:65" s="1" customFormat="1" ht="25.5" customHeight="1">
      <c r="B599" s="42"/>
      <c r="C599" s="266" t="s">
        <v>741</v>
      </c>
      <c r="D599" s="266" t="s">
        <v>453</v>
      </c>
      <c r="E599" s="267" t="s">
        <v>742</v>
      </c>
      <c r="F599" s="268" t="s">
        <v>743</v>
      </c>
      <c r="G599" s="269" t="s">
        <v>582</v>
      </c>
      <c r="H599" s="270">
        <v>3</v>
      </c>
      <c r="I599" s="271"/>
      <c r="J599" s="272">
        <f>ROUND(I599*H599,2)</f>
        <v>0</v>
      </c>
      <c r="K599" s="268" t="s">
        <v>185</v>
      </c>
      <c r="L599" s="273"/>
      <c r="M599" s="274" t="s">
        <v>21</v>
      </c>
      <c r="N599" s="275" t="s">
        <v>47</v>
      </c>
      <c r="O599" s="43"/>
      <c r="P599" s="218">
        <f>O599*H599</f>
        <v>0</v>
      </c>
      <c r="Q599" s="218">
        <v>0.27</v>
      </c>
      <c r="R599" s="218">
        <f>Q599*H599</f>
        <v>0.81</v>
      </c>
      <c r="S599" s="218">
        <v>0</v>
      </c>
      <c r="T599" s="219">
        <f>S599*H599</f>
        <v>0</v>
      </c>
      <c r="AR599" s="25" t="s">
        <v>236</v>
      </c>
      <c r="AT599" s="25" t="s">
        <v>453</v>
      </c>
      <c r="AU599" s="25" t="s">
        <v>85</v>
      </c>
      <c r="AY599" s="25" t="s">
        <v>160</v>
      </c>
      <c r="BE599" s="216">
        <f>IF(N599="základní",J599,0)</f>
        <v>0</v>
      </c>
      <c r="BF599" s="216">
        <f>IF(N599="snížená",J599,0)</f>
        <v>0</v>
      </c>
      <c r="BG599" s="216">
        <f>IF(N599="zákl. přenesená",J599,0)</f>
        <v>0</v>
      </c>
      <c r="BH599" s="216">
        <f>IF(N599="sníž. přenesená",J599,0)</f>
        <v>0</v>
      </c>
      <c r="BI599" s="216">
        <f>IF(N599="nulová",J599,0)</f>
        <v>0</v>
      </c>
      <c r="BJ599" s="25" t="s">
        <v>83</v>
      </c>
      <c r="BK599" s="216">
        <f>ROUND(I599*H599,2)</f>
        <v>0</v>
      </c>
      <c r="BL599" s="25" t="s">
        <v>168</v>
      </c>
      <c r="BM599" s="25" t="s">
        <v>744</v>
      </c>
    </row>
    <row r="600" spans="2:51" s="12" customFormat="1" ht="13.5">
      <c r="B600" s="220"/>
      <c r="C600" s="221"/>
      <c r="D600" s="222" t="s">
        <v>187</v>
      </c>
      <c r="E600" s="223" t="s">
        <v>21</v>
      </c>
      <c r="F600" s="224" t="s">
        <v>735</v>
      </c>
      <c r="G600" s="221"/>
      <c r="H600" s="223" t="s">
        <v>21</v>
      </c>
      <c r="I600" s="225"/>
      <c r="J600" s="221"/>
      <c r="K600" s="221"/>
      <c r="L600" s="226"/>
      <c r="M600" s="227"/>
      <c r="N600" s="228"/>
      <c r="O600" s="228"/>
      <c r="P600" s="228"/>
      <c r="Q600" s="228"/>
      <c r="R600" s="228"/>
      <c r="S600" s="228"/>
      <c r="T600" s="229"/>
      <c r="AT600" s="230" t="s">
        <v>187</v>
      </c>
      <c r="AU600" s="230" t="s">
        <v>85</v>
      </c>
      <c r="AV600" s="12" t="s">
        <v>83</v>
      </c>
      <c r="AW600" s="12" t="s">
        <v>39</v>
      </c>
      <c r="AX600" s="12" t="s">
        <v>76</v>
      </c>
      <c r="AY600" s="230" t="s">
        <v>160</v>
      </c>
    </row>
    <row r="601" spans="2:51" s="13" customFormat="1" ht="13.5">
      <c r="B601" s="231"/>
      <c r="C601" s="232"/>
      <c r="D601" s="222" t="s">
        <v>187</v>
      </c>
      <c r="E601" s="233" t="s">
        <v>21</v>
      </c>
      <c r="F601" s="234" t="s">
        <v>730</v>
      </c>
      <c r="G601" s="232"/>
      <c r="H601" s="235">
        <v>3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187</v>
      </c>
      <c r="AU601" s="241" t="s">
        <v>85</v>
      </c>
      <c r="AV601" s="13" t="s">
        <v>85</v>
      </c>
      <c r="AW601" s="13" t="s">
        <v>39</v>
      </c>
      <c r="AX601" s="13" t="s">
        <v>76</v>
      </c>
      <c r="AY601" s="241" t="s">
        <v>160</v>
      </c>
    </row>
    <row r="602" spans="2:51" s="14" customFormat="1" ht="13.5">
      <c r="B602" s="242"/>
      <c r="C602" s="243"/>
      <c r="D602" s="222" t="s">
        <v>187</v>
      </c>
      <c r="E602" s="244" t="s">
        <v>21</v>
      </c>
      <c r="F602" s="245" t="s">
        <v>195</v>
      </c>
      <c r="G602" s="243"/>
      <c r="H602" s="246">
        <v>3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187</v>
      </c>
      <c r="AU602" s="252" t="s">
        <v>85</v>
      </c>
      <c r="AV602" s="14" t="s">
        <v>168</v>
      </c>
      <c r="AW602" s="14" t="s">
        <v>39</v>
      </c>
      <c r="AX602" s="14" t="s">
        <v>83</v>
      </c>
      <c r="AY602" s="252" t="s">
        <v>160</v>
      </c>
    </row>
    <row r="603" spans="2:65" s="1" customFormat="1" ht="25.5" customHeight="1">
      <c r="B603" s="42"/>
      <c r="C603" s="204" t="s">
        <v>745</v>
      </c>
      <c r="D603" s="204" t="s">
        <v>163</v>
      </c>
      <c r="E603" s="205" t="s">
        <v>746</v>
      </c>
      <c r="F603" s="206" t="s">
        <v>747</v>
      </c>
      <c r="G603" s="207" t="s">
        <v>582</v>
      </c>
      <c r="H603" s="208">
        <v>12</v>
      </c>
      <c r="I603" s="209"/>
      <c r="J603" s="210">
        <f>ROUND(I603*H603,2)</f>
        <v>0</v>
      </c>
      <c r="K603" s="206" t="s">
        <v>185</v>
      </c>
      <c r="L603" s="62"/>
      <c r="M603" s="211" t="s">
        <v>21</v>
      </c>
      <c r="N603" s="217" t="s">
        <v>47</v>
      </c>
      <c r="O603" s="43"/>
      <c r="P603" s="218">
        <f>O603*H603</f>
        <v>0</v>
      </c>
      <c r="Q603" s="218">
        <v>0</v>
      </c>
      <c r="R603" s="218">
        <f>Q603*H603</f>
        <v>0</v>
      </c>
      <c r="S603" s="218">
        <v>0</v>
      </c>
      <c r="T603" s="219">
        <f>S603*H603</f>
        <v>0</v>
      </c>
      <c r="AR603" s="25" t="s">
        <v>168</v>
      </c>
      <c r="AT603" s="25" t="s">
        <v>163</v>
      </c>
      <c r="AU603" s="25" t="s">
        <v>85</v>
      </c>
      <c r="AY603" s="25" t="s">
        <v>160</v>
      </c>
      <c r="BE603" s="216">
        <f>IF(N603="základní",J603,0)</f>
        <v>0</v>
      </c>
      <c r="BF603" s="216">
        <f>IF(N603="snížená",J603,0)</f>
        <v>0</v>
      </c>
      <c r="BG603" s="216">
        <f>IF(N603="zákl. přenesená",J603,0)</f>
        <v>0</v>
      </c>
      <c r="BH603" s="216">
        <f>IF(N603="sníž. přenesená",J603,0)</f>
        <v>0</v>
      </c>
      <c r="BI603" s="216">
        <f>IF(N603="nulová",J603,0)</f>
        <v>0</v>
      </c>
      <c r="BJ603" s="25" t="s">
        <v>83</v>
      </c>
      <c r="BK603" s="216">
        <f>ROUND(I603*H603,2)</f>
        <v>0</v>
      </c>
      <c r="BL603" s="25" t="s">
        <v>168</v>
      </c>
      <c r="BM603" s="25" t="s">
        <v>748</v>
      </c>
    </row>
    <row r="604" spans="2:51" s="12" customFormat="1" ht="13.5">
      <c r="B604" s="220"/>
      <c r="C604" s="221"/>
      <c r="D604" s="222" t="s">
        <v>187</v>
      </c>
      <c r="E604" s="223" t="s">
        <v>21</v>
      </c>
      <c r="F604" s="224" t="s">
        <v>749</v>
      </c>
      <c r="G604" s="221"/>
      <c r="H604" s="223" t="s">
        <v>21</v>
      </c>
      <c r="I604" s="225"/>
      <c r="J604" s="221"/>
      <c r="K604" s="221"/>
      <c r="L604" s="226"/>
      <c r="M604" s="227"/>
      <c r="N604" s="228"/>
      <c r="O604" s="228"/>
      <c r="P604" s="228"/>
      <c r="Q604" s="228"/>
      <c r="R604" s="228"/>
      <c r="S604" s="228"/>
      <c r="T604" s="229"/>
      <c r="AT604" s="230" t="s">
        <v>187</v>
      </c>
      <c r="AU604" s="230" t="s">
        <v>85</v>
      </c>
      <c r="AV604" s="12" t="s">
        <v>83</v>
      </c>
      <c r="AW604" s="12" t="s">
        <v>39</v>
      </c>
      <c r="AX604" s="12" t="s">
        <v>76</v>
      </c>
      <c r="AY604" s="230" t="s">
        <v>160</v>
      </c>
    </row>
    <row r="605" spans="2:51" s="12" customFormat="1" ht="13.5">
      <c r="B605" s="220"/>
      <c r="C605" s="221"/>
      <c r="D605" s="222" t="s">
        <v>187</v>
      </c>
      <c r="E605" s="223" t="s">
        <v>21</v>
      </c>
      <c r="F605" s="224" t="s">
        <v>750</v>
      </c>
      <c r="G605" s="221"/>
      <c r="H605" s="223" t="s">
        <v>21</v>
      </c>
      <c r="I605" s="225"/>
      <c r="J605" s="221"/>
      <c r="K605" s="221"/>
      <c r="L605" s="226"/>
      <c r="M605" s="227"/>
      <c r="N605" s="228"/>
      <c r="O605" s="228"/>
      <c r="P605" s="228"/>
      <c r="Q605" s="228"/>
      <c r="R605" s="228"/>
      <c r="S605" s="228"/>
      <c r="T605" s="229"/>
      <c r="AT605" s="230" t="s">
        <v>187</v>
      </c>
      <c r="AU605" s="230" t="s">
        <v>85</v>
      </c>
      <c r="AV605" s="12" t="s">
        <v>83</v>
      </c>
      <c r="AW605" s="12" t="s">
        <v>39</v>
      </c>
      <c r="AX605" s="12" t="s">
        <v>76</v>
      </c>
      <c r="AY605" s="230" t="s">
        <v>160</v>
      </c>
    </row>
    <row r="606" spans="2:51" s="13" customFormat="1" ht="13.5">
      <c r="B606" s="231"/>
      <c r="C606" s="232"/>
      <c r="D606" s="222" t="s">
        <v>187</v>
      </c>
      <c r="E606" s="233" t="s">
        <v>21</v>
      </c>
      <c r="F606" s="234" t="s">
        <v>751</v>
      </c>
      <c r="G606" s="232"/>
      <c r="H606" s="235">
        <v>12</v>
      </c>
      <c r="I606" s="236"/>
      <c r="J606" s="232"/>
      <c r="K606" s="232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187</v>
      </c>
      <c r="AU606" s="241" t="s">
        <v>85</v>
      </c>
      <c r="AV606" s="13" t="s">
        <v>85</v>
      </c>
      <c r="AW606" s="13" t="s">
        <v>39</v>
      </c>
      <c r="AX606" s="13" t="s">
        <v>76</v>
      </c>
      <c r="AY606" s="241" t="s">
        <v>160</v>
      </c>
    </row>
    <row r="607" spans="2:51" s="14" customFormat="1" ht="13.5">
      <c r="B607" s="242"/>
      <c r="C607" s="243"/>
      <c r="D607" s="222" t="s">
        <v>187</v>
      </c>
      <c r="E607" s="244" t="s">
        <v>21</v>
      </c>
      <c r="F607" s="245" t="s">
        <v>195</v>
      </c>
      <c r="G607" s="243"/>
      <c r="H607" s="246">
        <v>12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187</v>
      </c>
      <c r="AU607" s="252" t="s">
        <v>85</v>
      </c>
      <c r="AV607" s="14" t="s">
        <v>168</v>
      </c>
      <c r="AW607" s="14" t="s">
        <v>39</v>
      </c>
      <c r="AX607" s="14" t="s">
        <v>83</v>
      </c>
      <c r="AY607" s="252" t="s">
        <v>160</v>
      </c>
    </row>
    <row r="608" spans="2:65" s="1" customFormat="1" ht="16.5" customHeight="1">
      <c r="B608" s="42"/>
      <c r="C608" s="266" t="s">
        <v>752</v>
      </c>
      <c r="D608" s="266" t="s">
        <v>453</v>
      </c>
      <c r="E608" s="267" t="s">
        <v>753</v>
      </c>
      <c r="F608" s="268" t="s">
        <v>754</v>
      </c>
      <c r="G608" s="269" t="s">
        <v>582</v>
      </c>
      <c r="H608" s="270">
        <v>12</v>
      </c>
      <c r="I608" s="271"/>
      <c r="J608" s="272">
        <f>ROUND(I608*H608,2)</f>
        <v>0</v>
      </c>
      <c r="K608" s="268" t="s">
        <v>185</v>
      </c>
      <c r="L608" s="273"/>
      <c r="M608" s="274" t="s">
        <v>21</v>
      </c>
      <c r="N608" s="275" t="s">
        <v>47</v>
      </c>
      <c r="O608" s="43"/>
      <c r="P608" s="218">
        <f>O608*H608</f>
        <v>0</v>
      </c>
      <c r="Q608" s="218">
        <v>5E-05</v>
      </c>
      <c r="R608" s="218">
        <f>Q608*H608</f>
        <v>0.0006000000000000001</v>
      </c>
      <c r="S608" s="218">
        <v>0</v>
      </c>
      <c r="T608" s="219">
        <f>S608*H608</f>
        <v>0</v>
      </c>
      <c r="AR608" s="25" t="s">
        <v>236</v>
      </c>
      <c r="AT608" s="25" t="s">
        <v>453</v>
      </c>
      <c r="AU608" s="25" t="s">
        <v>85</v>
      </c>
      <c r="AY608" s="25" t="s">
        <v>160</v>
      </c>
      <c r="BE608" s="216">
        <f>IF(N608="základní",J608,0)</f>
        <v>0</v>
      </c>
      <c r="BF608" s="216">
        <f>IF(N608="snížená",J608,0)</f>
        <v>0</v>
      </c>
      <c r="BG608" s="216">
        <f>IF(N608="zákl. přenesená",J608,0)</f>
        <v>0</v>
      </c>
      <c r="BH608" s="216">
        <f>IF(N608="sníž. přenesená",J608,0)</f>
        <v>0</v>
      </c>
      <c r="BI608" s="216">
        <f>IF(N608="nulová",J608,0)</f>
        <v>0</v>
      </c>
      <c r="BJ608" s="25" t="s">
        <v>83</v>
      </c>
      <c r="BK608" s="216">
        <f>ROUND(I608*H608,2)</f>
        <v>0</v>
      </c>
      <c r="BL608" s="25" t="s">
        <v>168</v>
      </c>
      <c r="BM608" s="25" t="s">
        <v>755</v>
      </c>
    </row>
    <row r="609" spans="2:51" s="12" customFormat="1" ht="13.5">
      <c r="B609" s="220"/>
      <c r="C609" s="221"/>
      <c r="D609" s="222" t="s">
        <v>187</v>
      </c>
      <c r="E609" s="223" t="s">
        <v>21</v>
      </c>
      <c r="F609" s="224" t="s">
        <v>756</v>
      </c>
      <c r="G609" s="221"/>
      <c r="H609" s="223" t="s">
        <v>21</v>
      </c>
      <c r="I609" s="225"/>
      <c r="J609" s="221"/>
      <c r="K609" s="221"/>
      <c r="L609" s="226"/>
      <c r="M609" s="227"/>
      <c r="N609" s="228"/>
      <c r="O609" s="228"/>
      <c r="P609" s="228"/>
      <c r="Q609" s="228"/>
      <c r="R609" s="228"/>
      <c r="S609" s="228"/>
      <c r="T609" s="229"/>
      <c r="AT609" s="230" t="s">
        <v>187</v>
      </c>
      <c r="AU609" s="230" t="s">
        <v>85</v>
      </c>
      <c r="AV609" s="12" t="s">
        <v>83</v>
      </c>
      <c r="AW609" s="12" t="s">
        <v>39</v>
      </c>
      <c r="AX609" s="12" t="s">
        <v>76</v>
      </c>
      <c r="AY609" s="230" t="s">
        <v>160</v>
      </c>
    </row>
    <row r="610" spans="2:51" s="13" customFormat="1" ht="13.5">
      <c r="B610" s="231"/>
      <c r="C610" s="232"/>
      <c r="D610" s="222" t="s">
        <v>187</v>
      </c>
      <c r="E610" s="233" t="s">
        <v>21</v>
      </c>
      <c r="F610" s="234" t="s">
        <v>751</v>
      </c>
      <c r="G610" s="232"/>
      <c r="H610" s="235">
        <v>12</v>
      </c>
      <c r="I610" s="236"/>
      <c r="J610" s="232"/>
      <c r="K610" s="232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187</v>
      </c>
      <c r="AU610" s="241" t="s">
        <v>85</v>
      </c>
      <c r="AV610" s="13" t="s">
        <v>85</v>
      </c>
      <c r="AW610" s="13" t="s">
        <v>39</v>
      </c>
      <c r="AX610" s="13" t="s">
        <v>76</v>
      </c>
      <c r="AY610" s="241" t="s">
        <v>160</v>
      </c>
    </row>
    <row r="611" spans="2:51" s="14" customFormat="1" ht="13.5">
      <c r="B611" s="242"/>
      <c r="C611" s="243"/>
      <c r="D611" s="222" t="s">
        <v>187</v>
      </c>
      <c r="E611" s="244" t="s">
        <v>21</v>
      </c>
      <c r="F611" s="245" t="s">
        <v>195</v>
      </c>
      <c r="G611" s="243"/>
      <c r="H611" s="246">
        <v>12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187</v>
      </c>
      <c r="AU611" s="252" t="s">
        <v>85</v>
      </c>
      <c r="AV611" s="14" t="s">
        <v>168</v>
      </c>
      <c r="AW611" s="14" t="s">
        <v>39</v>
      </c>
      <c r="AX611" s="14" t="s">
        <v>83</v>
      </c>
      <c r="AY611" s="252" t="s">
        <v>160</v>
      </c>
    </row>
    <row r="612" spans="2:65" s="1" customFormat="1" ht="16.5" customHeight="1">
      <c r="B612" s="42"/>
      <c r="C612" s="204" t="s">
        <v>757</v>
      </c>
      <c r="D612" s="204" t="s">
        <v>163</v>
      </c>
      <c r="E612" s="205" t="s">
        <v>758</v>
      </c>
      <c r="F612" s="206" t="s">
        <v>759</v>
      </c>
      <c r="G612" s="207" t="s">
        <v>582</v>
      </c>
      <c r="H612" s="208">
        <v>16</v>
      </c>
      <c r="I612" s="209"/>
      <c r="J612" s="210">
        <f>ROUND(I612*H612,2)</f>
        <v>0</v>
      </c>
      <c r="K612" s="206" t="s">
        <v>185</v>
      </c>
      <c r="L612" s="62"/>
      <c r="M612" s="211" t="s">
        <v>21</v>
      </c>
      <c r="N612" s="217" t="s">
        <v>47</v>
      </c>
      <c r="O612" s="43"/>
      <c r="P612" s="218">
        <f>O612*H612</f>
        <v>0</v>
      </c>
      <c r="Q612" s="218">
        <v>0.00918</v>
      </c>
      <c r="R612" s="218">
        <f>Q612*H612</f>
        <v>0.14688</v>
      </c>
      <c r="S612" s="218">
        <v>0</v>
      </c>
      <c r="T612" s="219">
        <f>S612*H612</f>
        <v>0</v>
      </c>
      <c r="AR612" s="25" t="s">
        <v>168</v>
      </c>
      <c r="AT612" s="25" t="s">
        <v>163</v>
      </c>
      <c r="AU612" s="25" t="s">
        <v>85</v>
      </c>
      <c r="AY612" s="25" t="s">
        <v>160</v>
      </c>
      <c r="BE612" s="216">
        <f>IF(N612="základní",J612,0)</f>
        <v>0</v>
      </c>
      <c r="BF612" s="216">
        <f>IF(N612="snížená",J612,0)</f>
        <v>0</v>
      </c>
      <c r="BG612" s="216">
        <f>IF(N612="zákl. přenesená",J612,0)</f>
        <v>0</v>
      </c>
      <c r="BH612" s="216">
        <f>IF(N612="sníž. přenesená",J612,0)</f>
        <v>0</v>
      </c>
      <c r="BI612" s="216">
        <f>IF(N612="nulová",J612,0)</f>
        <v>0</v>
      </c>
      <c r="BJ612" s="25" t="s">
        <v>83</v>
      </c>
      <c r="BK612" s="216">
        <f>ROUND(I612*H612,2)</f>
        <v>0</v>
      </c>
      <c r="BL612" s="25" t="s">
        <v>168</v>
      </c>
      <c r="BM612" s="25" t="s">
        <v>760</v>
      </c>
    </row>
    <row r="613" spans="2:51" s="12" customFormat="1" ht="13.5">
      <c r="B613" s="220"/>
      <c r="C613" s="221"/>
      <c r="D613" s="222" t="s">
        <v>187</v>
      </c>
      <c r="E613" s="223" t="s">
        <v>21</v>
      </c>
      <c r="F613" s="224" t="s">
        <v>761</v>
      </c>
      <c r="G613" s="221"/>
      <c r="H613" s="223" t="s">
        <v>21</v>
      </c>
      <c r="I613" s="225"/>
      <c r="J613" s="221"/>
      <c r="K613" s="221"/>
      <c r="L613" s="226"/>
      <c r="M613" s="227"/>
      <c r="N613" s="228"/>
      <c r="O613" s="228"/>
      <c r="P613" s="228"/>
      <c r="Q613" s="228"/>
      <c r="R613" s="228"/>
      <c r="S613" s="228"/>
      <c r="T613" s="229"/>
      <c r="AT613" s="230" t="s">
        <v>187</v>
      </c>
      <c r="AU613" s="230" t="s">
        <v>85</v>
      </c>
      <c r="AV613" s="12" t="s">
        <v>83</v>
      </c>
      <c r="AW613" s="12" t="s">
        <v>39</v>
      </c>
      <c r="AX613" s="12" t="s">
        <v>76</v>
      </c>
      <c r="AY613" s="230" t="s">
        <v>160</v>
      </c>
    </row>
    <row r="614" spans="2:51" s="13" customFormat="1" ht="13.5">
      <c r="B614" s="231"/>
      <c r="C614" s="232"/>
      <c r="D614" s="222" t="s">
        <v>187</v>
      </c>
      <c r="E614" s="233" t="s">
        <v>21</v>
      </c>
      <c r="F614" s="234" t="s">
        <v>762</v>
      </c>
      <c r="G614" s="232"/>
      <c r="H614" s="235">
        <v>2</v>
      </c>
      <c r="I614" s="236"/>
      <c r="J614" s="232"/>
      <c r="K614" s="232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187</v>
      </c>
      <c r="AU614" s="241" t="s">
        <v>85</v>
      </c>
      <c r="AV614" s="13" t="s">
        <v>85</v>
      </c>
      <c r="AW614" s="13" t="s">
        <v>39</v>
      </c>
      <c r="AX614" s="13" t="s">
        <v>76</v>
      </c>
      <c r="AY614" s="241" t="s">
        <v>160</v>
      </c>
    </row>
    <row r="615" spans="2:51" s="13" customFormat="1" ht="13.5">
      <c r="B615" s="231"/>
      <c r="C615" s="232"/>
      <c r="D615" s="222" t="s">
        <v>187</v>
      </c>
      <c r="E615" s="233" t="s">
        <v>21</v>
      </c>
      <c r="F615" s="234" t="s">
        <v>597</v>
      </c>
      <c r="G615" s="232"/>
      <c r="H615" s="235">
        <v>2</v>
      </c>
      <c r="I615" s="236"/>
      <c r="J615" s="232"/>
      <c r="K615" s="232"/>
      <c r="L615" s="237"/>
      <c r="M615" s="238"/>
      <c r="N615" s="239"/>
      <c r="O615" s="239"/>
      <c r="P615" s="239"/>
      <c r="Q615" s="239"/>
      <c r="R615" s="239"/>
      <c r="S615" s="239"/>
      <c r="T615" s="240"/>
      <c r="AT615" s="241" t="s">
        <v>187</v>
      </c>
      <c r="AU615" s="241" t="s">
        <v>85</v>
      </c>
      <c r="AV615" s="13" t="s">
        <v>85</v>
      </c>
      <c r="AW615" s="13" t="s">
        <v>39</v>
      </c>
      <c r="AX615" s="13" t="s">
        <v>76</v>
      </c>
      <c r="AY615" s="241" t="s">
        <v>160</v>
      </c>
    </row>
    <row r="616" spans="2:51" s="13" customFormat="1" ht="13.5">
      <c r="B616" s="231"/>
      <c r="C616" s="232"/>
      <c r="D616" s="222" t="s">
        <v>187</v>
      </c>
      <c r="E616" s="233" t="s">
        <v>21</v>
      </c>
      <c r="F616" s="234" t="s">
        <v>763</v>
      </c>
      <c r="G616" s="232"/>
      <c r="H616" s="235">
        <v>3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187</v>
      </c>
      <c r="AU616" s="241" t="s">
        <v>85</v>
      </c>
      <c r="AV616" s="13" t="s">
        <v>85</v>
      </c>
      <c r="AW616" s="13" t="s">
        <v>39</v>
      </c>
      <c r="AX616" s="13" t="s">
        <v>76</v>
      </c>
      <c r="AY616" s="241" t="s">
        <v>160</v>
      </c>
    </row>
    <row r="617" spans="2:51" s="13" customFormat="1" ht="13.5">
      <c r="B617" s="231"/>
      <c r="C617" s="232"/>
      <c r="D617" s="222" t="s">
        <v>187</v>
      </c>
      <c r="E617" s="233" t="s">
        <v>21</v>
      </c>
      <c r="F617" s="234" t="s">
        <v>764</v>
      </c>
      <c r="G617" s="232"/>
      <c r="H617" s="235">
        <v>4</v>
      </c>
      <c r="I617" s="236"/>
      <c r="J617" s="232"/>
      <c r="K617" s="232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187</v>
      </c>
      <c r="AU617" s="241" t="s">
        <v>85</v>
      </c>
      <c r="AV617" s="13" t="s">
        <v>85</v>
      </c>
      <c r="AW617" s="13" t="s">
        <v>39</v>
      </c>
      <c r="AX617" s="13" t="s">
        <v>76</v>
      </c>
      <c r="AY617" s="241" t="s">
        <v>160</v>
      </c>
    </row>
    <row r="618" spans="2:51" s="13" customFormat="1" ht="13.5">
      <c r="B618" s="231"/>
      <c r="C618" s="232"/>
      <c r="D618" s="222" t="s">
        <v>187</v>
      </c>
      <c r="E618" s="233" t="s">
        <v>21</v>
      </c>
      <c r="F618" s="234" t="s">
        <v>765</v>
      </c>
      <c r="G618" s="232"/>
      <c r="H618" s="235">
        <v>3</v>
      </c>
      <c r="I618" s="236"/>
      <c r="J618" s="232"/>
      <c r="K618" s="232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187</v>
      </c>
      <c r="AU618" s="241" t="s">
        <v>85</v>
      </c>
      <c r="AV618" s="13" t="s">
        <v>85</v>
      </c>
      <c r="AW618" s="13" t="s">
        <v>39</v>
      </c>
      <c r="AX618" s="13" t="s">
        <v>76</v>
      </c>
      <c r="AY618" s="241" t="s">
        <v>160</v>
      </c>
    </row>
    <row r="619" spans="2:51" s="13" customFormat="1" ht="13.5">
      <c r="B619" s="231"/>
      <c r="C619" s="232"/>
      <c r="D619" s="222" t="s">
        <v>187</v>
      </c>
      <c r="E619" s="233" t="s">
        <v>21</v>
      </c>
      <c r="F619" s="234" t="s">
        <v>766</v>
      </c>
      <c r="G619" s="232"/>
      <c r="H619" s="235">
        <v>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187</v>
      </c>
      <c r="AU619" s="241" t="s">
        <v>85</v>
      </c>
      <c r="AV619" s="13" t="s">
        <v>85</v>
      </c>
      <c r="AW619" s="13" t="s">
        <v>39</v>
      </c>
      <c r="AX619" s="13" t="s">
        <v>76</v>
      </c>
      <c r="AY619" s="241" t="s">
        <v>160</v>
      </c>
    </row>
    <row r="620" spans="2:51" s="14" customFormat="1" ht="13.5">
      <c r="B620" s="242"/>
      <c r="C620" s="243"/>
      <c r="D620" s="222" t="s">
        <v>187</v>
      </c>
      <c r="E620" s="244" t="s">
        <v>21</v>
      </c>
      <c r="F620" s="245" t="s">
        <v>195</v>
      </c>
      <c r="G620" s="243"/>
      <c r="H620" s="246">
        <v>16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187</v>
      </c>
      <c r="AU620" s="252" t="s">
        <v>85</v>
      </c>
      <c r="AV620" s="14" t="s">
        <v>168</v>
      </c>
      <c r="AW620" s="14" t="s">
        <v>39</v>
      </c>
      <c r="AX620" s="14" t="s">
        <v>83</v>
      </c>
      <c r="AY620" s="252" t="s">
        <v>160</v>
      </c>
    </row>
    <row r="621" spans="2:65" s="1" customFormat="1" ht="16.5" customHeight="1">
      <c r="B621" s="42"/>
      <c r="C621" s="266" t="s">
        <v>767</v>
      </c>
      <c r="D621" s="266" t="s">
        <v>453</v>
      </c>
      <c r="E621" s="267" t="s">
        <v>768</v>
      </c>
      <c r="F621" s="268" t="s">
        <v>769</v>
      </c>
      <c r="G621" s="269" t="s">
        <v>582</v>
      </c>
      <c r="H621" s="270">
        <v>2</v>
      </c>
      <c r="I621" s="271"/>
      <c r="J621" s="272">
        <f>ROUND(I621*H621,2)</f>
        <v>0</v>
      </c>
      <c r="K621" s="268" t="s">
        <v>185</v>
      </c>
      <c r="L621" s="273"/>
      <c r="M621" s="274" t="s">
        <v>21</v>
      </c>
      <c r="N621" s="275" t="s">
        <v>47</v>
      </c>
      <c r="O621" s="43"/>
      <c r="P621" s="218">
        <f>O621*H621</f>
        <v>0</v>
      </c>
      <c r="Q621" s="218">
        <v>0.262</v>
      </c>
      <c r="R621" s="218">
        <f>Q621*H621</f>
        <v>0.524</v>
      </c>
      <c r="S621" s="218">
        <v>0</v>
      </c>
      <c r="T621" s="219">
        <f>S621*H621</f>
        <v>0</v>
      </c>
      <c r="AR621" s="25" t="s">
        <v>236</v>
      </c>
      <c r="AT621" s="25" t="s">
        <v>453</v>
      </c>
      <c r="AU621" s="25" t="s">
        <v>85</v>
      </c>
      <c r="AY621" s="25" t="s">
        <v>160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25" t="s">
        <v>83</v>
      </c>
      <c r="BK621" s="216">
        <f>ROUND(I621*H621,2)</f>
        <v>0</v>
      </c>
      <c r="BL621" s="25" t="s">
        <v>168</v>
      </c>
      <c r="BM621" s="25" t="s">
        <v>770</v>
      </c>
    </row>
    <row r="622" spans="2:51" s="12" customFormat="1" ht="13.5">
      <c r="B622" s="220"/>
      <c r="C622" s="221"/>
      <c r="D622" s="222" t="s">
        <v>187</v>
      </c>
      <c r="E622" s="223" t="s">
        <v>21</v>
      </c>
      <c r="F622" s="224" t="s">
        <v>771</v>
      </c>
      <c r="G622" s="221"/>
      <c r="H622" s="223" t="s">
        <v>21</v>
      </c>
      <c r="I622" s="225"/>
      <c r="J622" s="221"/>
      <c r="K622" s="221"/>
      <c r="L622" s="226"/>
      <c r="M622" s="227"/>
      <c r="N622" s="228"/>
      <c r="O622" s="228"/>
      <c r="P622" s="228"/>
      <c r="Q622" s="228"/>
      <c r="R622" s="228"/>
      <c r="S622" s="228"/>
      <c r="T622" s="229"/>
      <c r="AT622" s="230" t="s">
        <v>187</v>
      </c>
      <c r="AU622" s="230" t="s">
        <v>85</v>
      </c>
      <c r="AV622" s="12" t="s">
        <v>83</v>
      </c>
      <c r="AW622" s="12" t="s">
        <v>39</v>
      </c>
      <c r="AX622" s="12" t="s">
        <v>76</v>
      </c>
      <c r="AY622" s="230" t="s">
        <v>160</v>
      </c>
    </row>
    <row r="623" spans="2:51" s="13" customFormat="1" ht="13.5">
      <c r="B623" s="231"/>
      <c r="C623" s="232"/>
      <c r="D623" s="222" t="s">
        <v>187</v>
      </c>
      <c r="E623" s="233" t="s">
        <v>21</v>
      </c>
      <c r="F623" s="234" t="s">
        <v>620</v>
      </c>
      <c r="G623" s="232"/>
      <c r="H623" s="235">
        <v>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187</v>
      </c>
      <c r="AU623" s="241" t="s">
        <v>85</v>
      </c>
      <c r="AV623" s="13" t="s">
        <v>85</v>
      </c>
      <c r="AW623" s="13" t="s">
        <v>39</v>
      </c>
      <c r="AX623" s="13" t="s">
        <v>76</v>
      </c>
      <c r="AY623" s="241" t="s">
        <v>160</v>
      </c>
    </row>
    <row r="624" spans="2:51" s="13" customFormat="1" ht="13.5">
      <c r="B624" s="231"/>
      <c r="C624" s="232"/>
      <c r="D624" s="222" t="s">
        <v>187</v>
      </c>
      <c r="E624" s="233" t="s">
        <v>21</v>
      </c>
      <c r="F624" s="234" t="s">
        <v>600</v>
      </c>
      <c r="G624" s="232"/>
      <c r="H624" s="235">
        <v>1</v>
      </c>
      <c r="I624" s="236"/>
      <c r="J624" s="232"/>
      <c r="K624" s="232"/>
      <c r="L624" s="237"/>
      <c r="M624" s="238"/>
      <c r="N624" s="239"/>
      <c r="O624" s="239"/>
      <c r="P624" s="239"/>
      <c r="Q624" s="239"/>
      <c r="R624" s="239"/>
      <c r="S624" s="239"/>
      <c r="T624" s="240"/>
      <c r="AT624" s="241" t="s">
        <v>187</v>
      </c>
      <c r="AU624" s="241" t="s">
        <v>85</v>
      </c>
      <c r="AV624" s="13" t="s">
        <v>85</v>
      </c>
      <c r="AW624" s="13" t="s">
        <v>39</v>
      </c>
      <c r="AX624" s="13" t="s">
        <v>76</v>
      </c>
      <c r="AY624" s="241" t="s">
        <v>160</v>
      </c>
    </row>
    <row r="625" spans="2:51" s="14" customFormat="1" ht="13.5">
      <c r="B625" s="242"/>
      <c r="C625" s="243"/>
      <c r="D625" s="222" t="s">
        <v>187</v>
      </c>
      <c r="E625" s="244" t="s">
        <v>21</v>
      </c>
      <c r="F625" s="245" t="s">
        <v>195</v>
      </c>
      <c r="G625" s="243"/>
      <c r="H625" s="246">
        <v>2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AT625" s="252" t="s">
        <v>187</v>
      </c>
      <c r="AU625" s="252" t="s">
        <v>85</v>
      </c>
      <c r="AV625" s="14" t="s">
        <v>168</v>
      </c>
      <c r="AW625" s="14" t="s">
        <v>39</v>
      </c>
      <c r="AX625" s="14" t="s">
        <v>83</v>
      </c>
      <c r="AY625" s="252" t="s">
        <v>160</v>
      </c>
    </row>
    <row r="626" spans="2:65" s="1" customFormat="1" ht="16.5" customHeight="1">
      <c r="B626" s="42"/>
      <c r="C626" s="266" t="s">
        <v>772</v>
      </c>
      <c r="D626" s="266" t="s">
        <v>453</v>
      </c>
      <c r="E626" s="267" t="s">
        <v>773</v>
      </c>
      <c r="F626" s="268" t="s">
        <v>774</v>
      </c>
      <c r="G626" s="269" t="s">
        <v>582</v>
      </c>
      <c r="H626" s="270">
        <v>3</v>
      </c>
      <c r="I626" s="271"/>
      <c r="J626" s="272">
        <f>ROUND(I626*H626,2)</f>
        <v>0</v>
      </c>
      <c r="K626" s="268" t="s">
        <v>185</v>
      </c>
      <c r="L626" s="273"/>
      <c r="M626" s="274" t="s">
        <v>21</v>
      </c>
      <c r="N626" s="275" t="s">
        <v>47</v>
      </c>
      <c r="O626" s="43"/>
      <c r="P626" s="218">
        <f>O626*H626</f>
        <v>0</v>
      </c>
      <c r="Q626" s="218">
        <v>0.526</v>
      </c>
      <c r="R626" s="218">
        <f>Q626*H626</f>
        <v>1.578</v>
      </c>
      <c r="S626" s="218">
        <v>0</v>
      </c>
      <c r="T626" s="219">
        <f>S626*H626</f>
        <v>0</v>
      </c>
      <c r="AR626" s="25" t="s">
        <v>236</v>
      </c>
      <c r="AT626" s="25" t="s">
        <v>453</v>
      </c>
      <c r="AU626" s="25" t="s">
        <v>85</v>
      </c>
      <c r="AY626" s="25" t="s">
        <v>160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25" t="s">
        <v>83</v>
      </c>
      <c r="BK626" s="216">
        <f>ROUND(I626*H626,2)</f>
        <v>0</v>
      </c>
      <c r="BL626" s="25" t="s">
        <v>168</v>
      </c>
      <c r="BM626" s="25" t="s">
        <v>775</v>
      </c>
    </row>
    <row r="627" spans="2:51" s="12" customFormat="1" ht="13.5">
      <c r="B627" s="220"/>
      <c r="C627" s="221"/>
      <c r="D627" s="222" t="s">
        <v>187</v>
      </c>
      <c r="E627" s="223" t="s">
        <v>21</v>
      </c>
      <c r="F627" s="224" t="s">
        <v>771</v>
      </c>
      <c r="G627" s="221"/>
      <c r="H627" s="223" t="s">
        <v>21</v>
      </c>
      <c r="I627" s="225"/>
      <c r="J627" s="221"/>
      <c r="K627" s="221"/>
      <c r="L627" s="226"/>
      <c r="M627" s="227"/>
      <c r="N627" s="228"/>
      <c r="O627" s="228"/>
      <c r="P627" s="228"/>
      <c r="Q627" s="228"/>
      <c r="R627" s="228"/>
      <c r="S627" s="228"/>
      <c r="T627" s="229"/>
      <c r="AT627" s="230" t="s">
        <v>187</v>
      </c>
      <c r="AU627" s="230" t="s">
        <v>85</v>
      </c>
      <c r="AV627" s="12" t="s">
        <v>83</v>
      </c>
      <c r="AW627" s="12" t="s">
        <v>39</v>
      </c>
      <c r="AX627" s="12" t="s">
        <v>76</v>
      </c>
      <c r="AY627" s="230" t="s">
        <v>160</v>
      </c>
    </row>
    <row r="628" spans="2:51" s="13" customFormat="1" ht="13.5">
      <c r="B628" s="231"/>
      <c r="C628" s="232"/>
      <c r="D628" s="222" t="s">
        <v>187</v>
      </c>
      <c r="E628" s="233" t="s">
        <v>21</v>
      </c>
      <c r="F628" s="234" t="s">
        <v>609</v>
      </c>
      <c r="G628" s="232"/>
      <c r="H628" s="235">
        <v>1</v>
      </c>
      <c r="I628" s="236"/>
      <c r="J628" s="232"/>
      <c r="K628" s="232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187</v>
      </c>
      <c r="AU628" s="241" t="s">
        <v>85</v>
      </c>
      <c r="AV628" s="13" t="s">
        <v>85</v>
      </c>
      <c r="AW628" s="13" t="s">
        <v>39</v>
      </c>
      <c r="AX628" s="13" t="s">
        <v>76</v>
      </c>
      <c r="AY628" s="241" t="s">
        <v>160</v>
      </c>
    </row>
    <row r="629" spans="2:51" s="13" customFormat="1" ht="13.5">
      <c r="B629" s="231"/>
      <c r="C629" s="232"/>
      <c r="D629" s="222" t="s">
        <v>187</v>
      </c>
      <c r="E629" s="233" t="s">
        <v>21</v>
      </c>
      <c r="F629" s="234" t="s">
        <v>620</v>
      </c>
      <c r="G629" s="232"/>
      <c r="H629" s="235">
        <v>1</v>
      </c>
      <c r="I629" s="236"/>
      <c r="J629" s="232"/>
      <c r="K629" s="232"/>
      <c r="L629" s="237"/>
      <c r="M629" s="238"/>
      <c r="N629" s="239"/>
      <c r="O629" s="239"/>
      <c r="P629" s="239"/>
      <c r="Q629" s="239"/>
      <c r="R629" s="239"/>
      <c r="S629" s="239"/>
      <c r="T629" s="240"/>
      <c r="AT629" s="241" t="s">
        <v>187</v>
      </c>
      <c r="AU629" s="241" t="s">
        <v>85</v>
      </c>
      <c r="AV629" s="13" t="s">
        <v>85</v>
      </c>
      <c r="AW629" s="13" t="s">
        <v>39</v>
      </c>
      <c r="AX629" s="13" t="s">
        <v>76</v>
      </c>
      <c r="AY629" s="241" t="s">
        <v>160</v>
      </c>
    </row>
    <row r="630" spans="2:51" s="13" customFormat="1" ht="13.5">
      <c r="B630" s="231"/>
      <c r="C630" s="232"/>
      <c r="D630" s="222" t="s">
        <v>187</v>
      </c>
      <c r="E630" s="233" t="s">
        <v>21</v>
      </c>
      <c r="F630" s="234" t="s">
        <v>601</v>
      </c>
      <c r="G630" s="232"/>
      <c r="H630" s="235">
        <v>1</v>
      </c>
      <c r="I630" s="236"/>
      <c r="J630" s="232"/>
      <c r="K630" s="232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187</v>
      </c>
      <c r="AU630" s="241" t="s">
        <v>85</v>
      </c>
      <c r="AV630" s="13" t="s">
        <v>85</v>
      </c>
      <c r="AW630" s="13" t="s">
        <v>39</v>
      </c>
      <c r="AX630" s="13" t="s">
        <v>76</v>
      </c>
      <c r="AY630" s="241" t="s">
        <v>160</v>
      </c>
    </row>
    <row r="631" spans="2:51" s="14" customFormat="1" ht="13.5">
      <c r="B631" s="242"/>
      <c r="C631" s="243"/>
      <c r="D631" s="222" t="s">
        <v>187</v>
      </c>
      <c r="E631" s="244" t="s">
        <v>21</v>
      </c>
      <c r="F631" s="245" t="s">
        <v>195</v>
      </c>
      <c r="G631" s="243"/>
      <c r="H631" s="246">
        <v>3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187</v>
      </c>
      <c r="AU631" s="252" t="s">
        <v>85</v>
      </c>
      <c r="AV631" s="14" t="s">
        <v>168</v>
      </c>
      <c r="AW631" s="14" t="s">
        <v>39</v>
      </c>
      <c r="AX631" s="14" t="s">
        <v>83</v>
      </c>
      <c r="AY631" s="252" t="s">
        <v>160</v>
      </c>
    </row>
    <row r="632" spans="2:65" s="1" customFormat="1" ht="16.5" customHeight="1">
      <c r="B632" s="42"/>
      <c r="C632" s="266" t="s">
        <v>776</v>
      </c>
      <c r="D632" s="266" t="s">
        <v>453</v>
      </c>
      <c r="E632" s="267" t="s">
        <v>777</v>
      </c>
      <c r="F632" s="268" t="s">
        <v>778</v>
      </c>
      <c r="G632" s="269" t="s">
        <v>582</v>
      </c>
      <c r="H632" s="270">
        <v>11</v>
      </c>
      <c r="I632" s="271"/>
      <c r="J632" s="272">
        <f>ROUND(I632*H632,2)</f>
        <v>0</v>
      </c>
      <c r="K632" s="268" t="s">
        <v>185</v>
      </c>
      <c r="L632" s="273"/>
      <c r="M632" s="274" t="s">
        <v>21</v>
      </c>
      <c r="N632" s="275" t="s">
        <v>47</v>
      </c>
      <c r="O632" s="43"/>
      <c r="P632" s="218">
        <f>O632*H632</f>
        <v>0</v>
      </c>
      <c r="Q632" s="218">
        <v>1.054</v>
      </c>
      <c r="R632" s="218">
        <f>Q632*H632</f>
        <v>11.594000000000001</v>
      </c>
      <c r="S632" s="218">
        <v>0</v>
      </c>
      <c r="T632" s="219">
        <f>S632*H632</f>
        <v>0</v>
      </c>
      <c r="AR632" s="25" t="s">
        <v>236</v>
      </c>
      <c r="AT632" s="25" t="s">
        <v>453</v>
      </c>
      <c r="AU632" s="25" t="s">
        <v>85</v>
      </c>
      <c r="AY632" s="25" t="s">
        <v>160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25" t="s">
        <v>83</v>
      </c>
      <c r="BK632" s="216">
        <f>ROUND(I632*H632,2)</f>
        <v>0</v>
      </c>
      <c r="BL632" s="25" t="s">
        <v>168</v>
      </c>
      <c r="BM632" s="25" t="s">
        <v>779</v>
      </c>
    </row>
    <row r="633" spans="2:51" s="12" customFormat="1" ht="13.5">
      <c r="B633" s="220"/>
      <c r="C633" s="221"/>
      <c r="D633" s="222" t="s">
        <v>187</v>
      </c>
      <c r="E633" s="223" t="s">
        <v>21</v>
      </c>
      <c r="F633" s="224" t="s">
        <v>771</v>
      </c>
      <c r="G633" s="221"/>
      <c r="H633" s="223" t="s">
        <v>21</v>
      </c>
      <c r="I633" s="225"/>
      <c r="J633" s="221"/>
      <c r="K633" s="221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187</v>
      </c>
      <c r="AU633" s="230" t="s">
        <v>85</v>
      </c>
      <c r="AV633" s="12" t="s">
        <v>83</v>
      </c>
      <c r="AW633" s="12" t="s">
        <v>39</v>
      </c>
      <c r="AX633" s="12" t="s">
        <v>76</v>
      </c>
      <c r="AY633" s="230" t="s">
        <v>160</v>
      </c>
    </row>
    <row r="634" spans="2:51" s="13" customFormat="1" ht="13.5">
      <c r="B634" s="231"/>
      <c r="C634" s="232"/>
      <c r="D634" s="222" t="s">
        <v>187</v>
      </c>
      <c r="E634" s="233" t="s">
        <v>21</v>
      </c>
      <c r="F634" s="234" t="s">
        <v>762</v>
      </c>
      <c r="G634" s="232"/>
      <c r="H634" s="235">
        <v>2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187</v>
      </c>
      <c r="AU634" s="241" t="s">
        <v>85</v>
      </c>
      <c r="AV634" s="13" t="s">
        <v>85</v>
      </c>
      <c r="AW634" s="13" t="s">
        <v>39</v>
      </c>
      <c r="AX634" s="13" t="s">
        <v>76</v>
      </c>
      <c r="AY634" s="241" t="s">
        <v>160</v>
      </c>
    </row>
    <row r="635" spans="2:51" s="13" customFormat="1" ht="13.5">
      <c r="B635" s="231"/>
      <c r="C635" s="232"/>
      <c r="D635" s="222" t="s">
        <v>187</v>
      </c>
      <c r="E635" s="233" t="s">
        <v>21</v>
      </c>
      <c r="F635" s="234" t="s">
        <v>597</v>
      </c>
      <c r="G635" s="232"/>
      <c r="H635" s="235">
        <v>2</v>
      </c>
      <c r="I635" s="236"/>
      <c r="J635" s="232"/>
      <c r="K635" s="232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187</v>
      </c>
      <c r="AU635" s="241" t="s">
        <v>85</v>
      </c>
      <c r="AV635" s="13" t="s">
        <v>85</v>
      </c>
      <c r="AW635" s="13" t="s">
        <v>39</v>
      </c>
      <c r="AX635" s="13" t="s">
        <v>76</v>
      </c>
      <c r="AY635" s="241" t="s">
        <v>160</v>
      </c>
    </row>
    <row r="636" spans="2:51" s="13" customFormat="1" ht="13.5">
      <c r="B636" s="231"/>
      <c r="C636" s="232"/>
      <c r="D636" s="222" t="s">
        <v>187</v>
      </c>
      <c r="E636" s="233" t="s">
        <v>21</v>
      </c>
      <c r="F636" s="234" t="s">
        <v>598</v>
      </c>
      <c r="G636" s="232"/>
      <c r="H636" s="235">
        <v>2</v>
      </c>
      <c r="I636" s="236"/>
      <c r="J636" s="232"/>
      <c r="K636" s="232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187</v>
      </c>
      <c r="AU636" s="241" t="s">
        <v>85</v>
      </c>
      <c r="AV636" s="13" t="s">
        <v>85</v>
      </c>
      <c r="AW636" s="13" t="s">
        <v>39</v>
      </c>
      <c r="AX636" s="13" t="s">
        <v>76</v>
      </c>
      <c r="AY636" s="241" t="s">
        <v>160</v>
      </c>
    </row>
    <row r="637" spans="2:51" s="13" customFormat="1" ht="13.5">
      <c r="B637" s="231"/>
      <c r="C637" s="232"/>
      <c r="D637" s="222" t="s">
        <v>187</v>
      </c>
      <c r="E637" s="233" t="s">
        <v>21</v>
      </c>
      <c r="F637" s="234" t="s">
        <v>610</v>
      </c>
      <c r="G637" s="232"/>
      <c r="H637" s="235">
        <v>2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187</v>
      </c>
      <c r="AU637" s="241" t="s">
        <v>85</v>
      </c>
      <c r="AV637" s="13" t="s">
        <v>85</v>
      </c>
      <c r="AW637" s="13" t="s">
        <v>39</v>
      </c>
      <c r="AX637" s="13" t="s">
        <v>76</v>
      </c>
      <c r="AY637" s="241" t="s">
        <v>160</v>
      </c>
    </row>
    <row r="638" spans="2:51" s="13" customFormat="1" ht="13.5">
      <c r="B638" s="231"/>
      <c r="C638" s="232"/>
      <c r="D638" s="222" t="s">
        <v>187</v>
      </c>
      <c r="E638" s="233" t="s">
        <v>21</v>
      </c>
      <c r="F638" s="234" t="s">
        <v>780</v>
      </c>
      <c r="G638" s="232"/>
      <c r="H638" s="235">
        <v>2</v>
      </c>
      <c r="I638" s="236"/>
      <c r="J638" s="232"/>
      <c r="K638" s="232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187</v>
      </c>
      <c r="AU638" s="241" t="s">
        <v>85</v>
      </c>
      <c r="AV638" s="13" t="s">
        <v>85</v>
      </c>
      <c r="AW638" s="13" t="s">
        <v>39</v>
      </c>
      <c r="AX638" s="13" t="s">
        <v>76</v>
      </c>
      <c r="AY638" s="241" t="s">
        <v>160</v>
      </c>
    </row>
    <row r="639" spans="2:51" s="13" customFormat="1" ht="13.5">
      <c r="B639" s="231"/>
      <c r="C639" s="232"/>
      <c r="D639" s="222" t="s">
        <v>187</v>
      </c>
      <c r="E639" s="233" t="s">
        <v>21</v>
      </c>
      <c r="F639" s="234" t="s">
        <v>601</v>
      </c>
      <c r="G639" s="232"/>
      <c r="H639" s="235">
        <v>1</v>
      </c>
      <c r="I639" s="236"/>
      <c r="J639" s="232"/>
      <c r="K639" s="232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187</v>
      </c>
      <c r="AU639" s="241" t="s">
        <v>85</v>
      </c>
      <c r="AV639" s="13" t="s">
        <v>85</v>
      </c>
      <c r="AW639" s="13" t="s">
        <v>39</v>
      </c>
      <c r="AX639" s="13" t="s">
        <v>76</v>
      </c>
      <c r="AY639" s="241" t="s">
        <v>160</v>
      </c>
    </row>
    <row r="640" spans="2:51" s="14" customFormat="1" ht="13.5">
      <c r="B640" s="242"/>
      <c r="C640" s="243"/>
      <c r="D640" s="222" t="s">
        <v>187</v>
      </c>
      <c r="E640" s="244" t="s">
        <v>21</v>
      </c>
      <c r="F640" s="245" t="s">
        <v>195</v>
      </c>
      <c r="G640" s="243"/>
      <c r="H640" s="246">
        <v>11</v>
      </c>
      <c r="I640" s="247"/>
      <c r="J640" s="243"/>
      <c r="K640" s="243"/>
      <c r="L640" s="248"/>
      <c r="M640" s="249"/>
      <c r="N640" s="250"/>
      <c r="O640" s="250"/>
      <c r="P640" s="250"/>
      <c r="Q640" s="250"/>
      <c r="R640" s="250"/>
      <c r="S640" s="250"/>
      <c r="T640" s="251"/>
      <c r="AT640" s="252" t="s">
        <v>187</v>
      </c>
      <c r="AU640" s="252" t="s">
        <v>85</v>
      </c>
      <c r="AV640" s="14" t="s">
        <v>168</v>
      </c>
      <c r="AW640" s="14" t="s">
        <v>39</v>
      </c>
      <c r="AX640" s="14" t="s">
        <v>83</v>
      </c>
      <c r="AY640" s="252" t="s">
        <v>160</v>
      </c>
    </row>
    <row r="641" spans="2:65" s="1" customFormat="1" ht="16.5" customHeight="1">
      <c r="B641" s="42"/>
      <c r="C641" s="204" t="s">
        <v>781</v>
      </c>
      <c r="D641" s="204" t="s">
        <v>163</v>
      </c>
      <c r="E641" s="205" t="s">
        <v>782</v>
      </c>
      <c r="F641" s="206" t="s">
        <v>783</v>
      </c>
      <c r="G641" s="207" t="s">
        <v>582</v>
      </c>
      <c r="H641" s="208">
        <v>8</v>
      </c>
      <c r="I641" s="209"/>
      <c r="J641" s="210">
        <f>ROUND(I641*H641,2)</f>
        <v>0</v>
      </c>
      <c r="K641" s="206" t="s">
        <v>185</v>
      </c>
      <c r="L641" s="62"/>
      <c r="M641" s="211" t="s">
        <v>21</v>
      </c>
      <c r="N641" s="217" t="s">
        <v>47</v>
      </c>
      <c r="O641" s="43"/>
      <c r="P641" s="218">
        <f>O641*H641</f>
        <v>0</v>
      </c>
      <c r="Q641" s="218">
        <v>0.01147</v>
      </c>
      <c r="R641" s="218">
        <f>Q641*H641</f>
        <v>0.09176</v>
      </c>
      <c r="S641" s="218">
        <v>0</v>
      </c>
      <c r="T641" s="219">
        <f>S641*H641</f>
        <v>0</v>
      </c>
      <c r="AR641" s="25" t="s">
        <v>168</v>
      </c>
      <c r="AT641" s="25" t="s">
        <v>163</v>
      </c>
      <c r="AU641" s="25" t="s">
        <v>85</v>
      </c>
      <c r="AY641" s="25" t="s">
        <v>160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25" t="s">
        <v>83</v>
      </c>
      <c r="BK641" s="216">
        <f>ROUND(I641*H641,2)</f>
        <v>0</v>
      </c>
      <c r="BL641" s="25" t="s">
        <v>168</v>
      </c>
      <c r="BM641" s="25" t="s">
        <v>784</v>
      </c>
    </row>
    <row r="642" spans="2:51" s="12" customFormat="1" ht="13.5">
      <c r="B642" s="220"/>
      <c r="C642" s="221"/>
      <c r="D642" s="222" t="s">
        <v>187</v>
      </c>
      <c r="E642" s="223" t="s">
        <v>21</v>
      </c>
      <c r="F642" s="224" t="s">
        <v>785</v>
      </c>
      <c r="G642" s="221"/>
      <c r="H642" s="223" t="s">
        <v>21</v>
      </c>
      <c r="I642" s="225"/>
      <c r="J642" s="221"/>
      <c r="K642" s="221"/>
      <c r="L642" s="226"/>
      <c r="M642" s="227"/>
      <c r="N642" s="228"/>
      <c r="O642" s="228"/>
      <c r="P642" s="228"/>
      <c r="Q642" s="228"/>
      <c r="R642" s="228"/>
      <c r="S642" s="228"/>
      <c r="T642" s="229"/>
      <c r="AT642" s="230" t="s">
        <v>187</v>
      </c>
      <c r="AU642" s="230" t="s">
        <v>85</v>
      </c>
      <c r="AV642" s="12" t="s">
        <v>83</v>
      </c>
      <c r="AW642" s="12" t="s">
        <v>39</v>
      </c>
      <c r="AX642" s="12" t="s">
        <v>76</v>
      </c>
      <c r="AY642" s="230" t="s">
        <v>160</v>
      </c>
    </row>
    <row r="643" spans="2:51" s="12" customFormat="1" ht="13.5">
      <c r="B643" s="220"/>
      <c r="C643" s="221"/>
      <c r="D643" s="222" t="s">
        <v>187</v>
      </c>
      <c r="E643" s="223" t="s">
        <v>21</v>
      </c>
      <c r="F643" s="224" t="s">
        <v>786</v>
      </c>
      <c r="G643" s="221"/>
      <c r="H643" s="223" t="s">
        <v>21</v>
      </c>
      <c r="I643" s="225"/>
      <c r="J643" s="221"/>
      <c r="K643" s="221"/>
      <c r="L643" s="226"/>
      <c r="M643" s="227"/>
      <c r="N643" s="228"/>
      <c r="O643" s="228"/>
      <c r="P643" s="228"/>
      <c r="Q643" s="228"/>
      <c r="R643" s="228"/>
      <c r="S643" s="228"/>
      <c r="T643" s="229"/>
      <c r="AT643" s="230" t="s">
        <v>187</v>
      </c>
      <c r="AU643" s="230" t="s">
        <v>85</v>
      </c>
      <c r="AV643" s="12" t="s">
        <v>83</v>
      </c>
      <c r="AW643" s="12" t="s">
        <v>39</v>
      </c>
      <c r="AX643" s="12" t="s">
        <v>76</v>
      </c>
      <c r="AY643" s="230" t="s">
        <v>160</v>
      </c>
    </row>
    <row r="644" spans="2:51" s="13" customFormat="1" ht="13.5">
      <c r="B644" s="231"/>
      <c r="C644" s="232"/>
      <c r="D644" s="222" t="s">
        <v>187</v>
      </c>
      <c r="E644" s="233" t="s">
        <v>21</v>
      </c>
      <c r="F644" s="234" t="s">
        <v>224</v>
      </c>
      <c r="G644" s="232"/>
      <c r="H644" s="235">
        <v>6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187</v>
      </c>
      <c r="AU644" s="241" t="s">
        <v>85</v>
      </c>
      <c r="AV644" s="13" t="s">
        <v>85</v>
      </c>
      <c r="AW644" s="13" t="s">
        <v>39</v>
      </c>
      <c r="AX644" s="13" t="s">
        <v>76</v>
      </c>
      <c r="AY644" s="241" t="s">
        <v>160</v>
      </c>
    </row>
    <row r="645" spans="2:51" s="12" customFormat="1" ht="13.5">
      <c r="B645" s="220"/>
      <c r="C645" s="221"/>
      <c r="D645" s="222" t="s">
        <v>187</v>
      </c>
      <c r="E645" s="223" t="s">
        <v>21</v>
      </c>
      <c r="F645" s="224" t="s">
        <v>787</v>
      </c>
      <c r="G645" s="221"/>
      <c r="H645" s="223" t="s">
        <v>21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187</v>
      </c>
      <c r="AU645" s="230" t="s">
        <v>85</v>
      </c>
      <c r="AV645" s="12" t="s">
        <v>83</v>
      </c>
      <c r="AW645" s="12" t="s">
        <v>39</v>
      </c>
      <c r="AX645" s="12" t="s">
        <v>76</v>
      </c>
      <c r="AY645" s="230" t="s">
        <v>160</v>
      </c>
    </row>
    <row r="646" spans="2:51" s="13" customFormat="1" ht="13.5">
      <c r="B646" s="231"/>
      <c r="C646" s="232"/>
      <c r="D646" s="222" t="s">
        <v>187</v>
      </c>
      <c r="E646" s="233" t="s">
        <v>21</v>
      </c>
      <c r="F646" s="234" t="s">
        <v>85</v>
      </c>
      <c r="G646" s="232"/>
      <c r="H646" s="235">
        <v>2</v>
      </c>
      <c r="I646" s="236"/>
      <c r="J646" s="232"/>
      <c r="K646" s="232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187</v>
      </c>
      <c r="AU646" s="241" t="s">
        <v>85</v>
      </c>
      <c r="AV646" s="13" t="s">
        <v>85</v>
      </c>
      <c r="AW646" s="13" t="s">
        <v>39</v>
      </c>
      <c r="AX646" s="13" t="s">
        <v>76</v>
      </c>
      <c r="AY646" s="241" t="s">
        <v>160</v>
      </c>
    </row>
    <row r="647" spans="2:51" s="14" customFormat="1" ht="13.5">
      <c r="B647" s="242"/>
      <c r="C647" s="243"/>
      <c r="D647" s="222" t="s">
        <v>187</v>
      </c>
      <c r="E647" s="244" t="s">
        <v>21</v>
      </c>
      <c r="F647" s="245" t="s">
        <v>195</v>
      </c>
      <c r="G647" s="243"/>
      <c r="H647" s="246">
        <v>8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AT647" s="252" t="s">
        <v>187</v>
      </c>
      <c r="AU647" s="252" t="s">
        <v>85</v>
      </c>
      <c r="AV647" s="14" t="s">
        <v>168</v>
      </c>
      <c r="AW647" s="14" t="s">
        <v>39</v>
      </c>
      <c r="AX647" s="14" t="s">
        <v>83</v>
      </c>
      <c r="AY647" s="252" t="s">
        <v>160</v>
      </c>
    </row>
    <row r="648" spans="2:65" s="1" customFormat="1" ht="16.5" customHeight="1">
      <c r="B648" s="42"/>
      <c r="C648" s="266" t="s">
        <v>788</v>
      </c>
      <c r="D648" s="266" t="s">
        <v>453</v>
      </c>
      <c r="E648" s="267" t="s">
        <v>789</v>
      </c>
      <c r="F648" s="268" t="s">
        <v>790</v>
      </c>
      <c r="G648" s="269" t="s">
        <v>582</v>
      </c>
      <c r="H648" s="270">
        <v>8</v>
      </c>
      <c r="I648" s="271"/>
      <c r="J648" s="272">
        <f>ROUND(I648*H648,2)</f>
        <v>0</v>
      </c>
      <c r="K648" s="268" t="s">
        <v>185</v>
      </c>
      <c r="L648" s="273"/>
      <c r="M648" s="274" t="s">
        <v>21</v>
      </c>
      <c r="N648" s="275" t="s">
        <v>47</v>
      </c>
      <c r="O648" s="43"/>
      <c r="P648" s="218">
        <f>O648*H648</f>
        <v>0</v>
      </c>
      <c r="Q648" s="218">
        <v>0.57</v>
      </c>
      <c r="R648" s="218">
        <f>Q648*H648</f>
        <v>4.56</v>
      </c>
      <c r="S648" s="218">
        <v>0</v>
      </c>
      <c r="T648" s="219">
        <f>S648*H648</f>
        <v>0</v>
      </c>
      <c r="AR648" s="25" t="s">
        <v>236</v>
      </c>
      <c r="AT648" s="25" t="s">
        <v>453</v>
      </c>
      <c r="AU648" s="25" t="s">
        <v>85</v>
      </c>
      <c r="AY648" s="25" t="s">
        <v>160</v>
      </c>
      <c r="BE648" s="216">
        <f>IF(N648="základní",J648,0)</f>
        <v>0</v>
      </c>
      <c r="BF648" s="216">
        <f>IF(N648="snížená",J648,0)</f>
        <v>0</v>
      </c>
      <c r="BG648" s="216">
        <f>IF(N648="zákl. přenesená",J648,0)</f>
        <v>0</v>
      </c>
      <c r="BH648" s="216">
        <f>IF(N648="sníž. přenesená",J648,0)</f>
        <v>0</v>
      </c>
      <c r="BI648" s="216">
        <f>IF(N648="nulová",J648,0)</f>
        <v>0</v>
      </c>
      <c r="BJ648" s="25" t="s">
        <v>83</v>
      </c>
      <c r="BK648" s="216">
        <f>ROUND(I648*H648,2)</f>
        <v>0</v>
      </c>
      <c r="BL648" s="25" t="s">
        <v>168</v>
      </c>
      <c r="BM648" s="25" t="s">
        <v>791</v>
      </c>
    </row>
    <row r="649" spans="2:51" s="12" customFormat="1" ht="13.5">
      <c r="B649" s="220"/>
      <c r="C649" s="221"/>
      <c r="D649" s="222" t="s">
        <v>187</v>
      </c>
      <c r="E649" s="223" t="s">
        <v>21</v>
      </c>
      <c r="F649" s="224" t="s">
        <v>792</v>
      </c>
      <c r="G649" s="221"/>
      <c r="H649" s="223" t="s">
        <v>21</v>
      </c>
      <c r="I649" s="225"/>
      <c r="J649" s="221"/>
      <c r="K649" s="221"/>
      <c r="L649" s="226"/>
      <c r="M649" s="227"/>
      <c r="N649" s="228"/>
      <c r="O649" s="228"/>
      <c r="P649" s="228"/>
      <c r="Q649" s="228"/>
      <c r="R649" s="228"/>
      <c r="S649" s="228"/>
      <c r="T649" s="229"/>
      <c r="AT649" s="230" t="s">
        <v>187</v>
      </c>
      <c r="AU649" s="230" t="s">
        <v>85</v>
      </c>
      <c r="AV649" s="12" t="s">
        <v>83</v>
      </c>
      <c r="AW649" s="12" t="s">
        <v>39</v>
      </c>
      <c r="AX649" s="12" t="s">
        <v>76</v>
      </c>
      <c r="AY649" s="230" t="s">
        <v>160</v>
      </c>
    </row>
    <row r="650" spans="2:51" s="13" customFormat="1" ht="13.5">
      <c r="B650" s="231"/>
      <c r="C650" s="232"/>
      <c r="D650" s="222" t="s">
        <v>187</v>
      </c>
      <c r="E650" s="233" t="s">
        <v>21</v>
      </c>
      <c r="F650" s="234" t="s">
        <v>793</v>
      </c>
      <c r="G650" s="232"/>
      <c r="H650" s="235">
        <v>8</v>
      </c>
      <c r="I650" s="236"/>
      <c r="J650" s="232"/>
      <c r="K650" s="232"/>
      <c r="L650" s="237"/>
      <c r="M650" s="238"/>
      <c r="N650" s="239"/>
      <c r="O650" s="239"/>
      <c r="P650" s="239"/>
      <c r="Q650" s="239"/>
      <c r="R650" s="239"/>
      <c r="S650" s="239"/>
      <c r="T650" s="240"/>
      <c r="AT650" s="241" t="s">
        <v>187</v>
      </c>
      <c r="AU650" s="241" t="s">
        <v>85</v>
      </c>
      <c r="AV650" s="13" t="s">
        <v>85</v>
      </c>
      <c r="AW650" s="13" t="s">
        <v>39</v>
      </c>
      <c r="AX650" s="13" t="s">
        <v>76</v>
      </c>
      <c r="AY650" s="241" t="s">
        <v>160</v>
      </c>
    </row>
    <row r="651" spans="2:51" s="14" customFormat="1" ht="13.5">
      <c r="B651" s="242"/>
      <c r="C651" s="243"/>
      <c r="D651" s="222" t="s">
        <v>187</v>
      </c>
      <c r="E651" s="244" t="s">
        <v>21</v>
      </c>
      <c r="F651" s="245" t="s">
        <v>195</v>
      </c>
      <c r="G651" s="243"/>
      <c r="H651" s="246">
        <v>8</v>
      </c>
      <c r="I651" s="247"/>
      <c r="J651" s="243"/>
      <c r="K651" s="243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187</v>
      </c>
      <c r="AU651" s="252" t="s">
        <v>85</v>
      </c>
      <c r="AV651" s="14" t="s">
        <v>168</v>
      </c>
      <c r="AW651" s="14" t="s">
        <v>39</v>
      </c>
      <c r="AX651" s="14" t="s">
        <v>83</v>
      </c>
      <c r="AY651" s="252" t="s">
        <v>160</v>
      </c>
    </row>
    <row r="652" spans="2:65" s="1" customFormat="1" ht="16.5" customHeight="1">
      <c r="B652" s="42"/>
      <c r="C652" s="204" t="s">
        <v>794</v>
      </c>
      <c r="D652" s="204" t="s">
        <v>163</v>
      </c>
      <c r="E652" s="205" t="s">
        <v>795</v>
      </c>
      <c r="F652" s="206" t="s">
        <v>796</v>
      </c>
      <c r="G652" s="207" t="s">
        <v>582</v>
      </c>
      <c r="H652" s="208">
        <v>6</v>
      </c>
      <c r="I652" s="209"/>
      <c r="J652" s="210">
        <f>ROUND(I652*H652,2)</f>
        <v>0</v>
      </c>
      <c r="K652" s="206" t="s">
        <v>185</v>
      </c>
      <c r="L652" s="62"/>
      <c r="M652" s="211" t="s">
        <v>21</v>
      </c>
      <c r="N652" s="217" t="s">
        <v>47</v>
      </c>
      <c r="O652" s="43"/>
      <c r="P652" s="218">
        <f>O652*H652</f>
        <v>0</v>
      </c>
      <c r="Q652" s="218">
        <v>0.02753</v>
      </c>
      <c r="R652" s="218">
        <f>Q652*H652</f>
        <v>0.16518</v>
      </c>
      <c r="S652" s="218">
        <v>0</v>
      </c>
      <c r="T652" s="219">
        <f>S652*H652</f>
        <v>0</v>
      </c>
      <c r="AR652" s="25" t="s">
        <v>168</v>
      </c>
      <c r="AT652" s="25" t="s">
        <v>163</v>
      </c>
      <c r="AU652" s="25" t="s">
        <v>85</v>
      </c>
      <c r="AY652" s="25" t="s">
        <v>160</v>
      </c>
      <c r="BE652" s="216">
        <f>IF(N652="základní",J652,0)</f>
        <v>0</v>
      </c>
      <c r="BF652" s="216">
        <f>IF(N652="snížená",J652,0)</f>
        <v>0</v>
      </c>
      <c r="BG652" s="216">
        <f>IF(N652="zákl. přenesená",J652,0)</f>
        <v>0</v>
      </c>
      <c r="BH652" s="216">
        <f>IF(N652="sníž. přenesená",J652,0)</f>
        <v>0</v>
      </c>
      <c r="BI652" s="216">
        <f>IF(N652="nulová",J652,0)</f>
        <v>0</v>
      </c>
      <c r="BJ652" s="25" t="s">
        <v>83</v>
      </c>
      <c r="BK652" s="216">
        <f>ROUND(I652*H652,2)</f>
        <v>0</v>
      </c>
      <c r="BL652" s="25" t="s">
        <v>168</v>
      </c>
      <c r="BM652" s="25" t="s">
        <v>797</v>
      </c>
    </row>
    <row r="653" spans="2:51" s="12" customFormat="1" ht="13.5">
      <c r="B653" s="220"/>
      <c r="C653" s="221"/>
      <c r="D653" s="222" t="s">
        <v>187</v>
      </c>
      <c r="E653" s="223" t="s">
        <v>21</v>
      </c>
      <c r="F653" s="224" t="s">
        <v>798</v>
      </c>
      <c r="G653" s="221"/>
      <c r="H653" s="223" t="s">
        <v>21</v>
      </c>
      <c r="I653" s="225"/>
      <c r="J653" s="221"/>
      <c r="K653" s="221"/>
      <c r="L653" s="226"/>
      <c r="M653" s="227"/>
      <c r="N653" s="228"/>
      <c r="O653" s="228"/>
      <c r="P653" s="228"/>
      <c r="Q653" s="228"/>
      <c r="R653" s="228"/>
      <c r="S653" s="228"/>
      <c r="T653" s="229"/>
      <c r="AT653" s="230" t="s">
        <v>187</v>
      </c>
      <c r="AU653" s="230" t="s">
        <v>85</v>
      </c>
      <c r="AV653" s="12" t="s">
        <v>83</v>
      </c>
      <c r="AW653" s="12" t="s">
        <v>39</v>
      </c>
      <c r="AX653" s="12" t="s">
        <v>76</v>
      </c>
      <c r="AY653" s="230" t="s">
        <v>160</v>
      </c>
    </row>
    <row r="654" spans="2:51" s="13" customFormat="1" ht="13.5">
      <c r="B654" s="231"/>
      <c r="C654" s="232"/>
      <c r="D654" s="222" t="s">
        <v>187</v>
      </c>
      <c r="E654" s="233" t="s">
        <v>21</v>
      </c>
      <c r="F654" s="234" t="s">
        <v>224</v>
      </c>
      <c r="G654" s="232"/>
      <c r="H654" s="235">
        <v>6</v>
      </c>
      <c r="I654" s="236"/>
      <c r="J654" s="232"/>
      <c r="K654" s="232"/>
      <c r="L654" s="237"/>
      <c r="M654" s="238"/>
      <c r="N654" s="239"/>
      <c r="O654" s="239"/>
      <c r="P654" s="239"/>
      <c r="Q654" s="239"/>
      <c r="R654" s="239"/>
      <c r="S654" s="239"/>
      <c r="T654" s="240"/>
      <c r="AT654" s="241" t="s">
        <v>187</v>
      </c>
      <c r="AU654" s="241" t="s">
        <v>85</v>
      </c>
      <c r="AV654" s="13" t="s">
        <v>85</v>
      </c>
      <c r="AW654" s="13" t="s">
        <v>39</v>
      </c>
      <c r="AX654" s="13" t="s">
        <v>76</v>
      </c>
      <c r="AY654" s="241" t="s">
        <v>160</v>
      </c>
    </row>
    <row r="655" spans="2:51" s="14" customFormat="1" ht="13.5">
      <c r="B655" s="242"/>
      <c r="C655" s="243"/>
      <c r="D655" s="222" t="s">
        <v>187</v>
      </c>
      <c r="E655" s="244" t="s">
        <v>21</v>
      </c>
      <c r="F655" s="245" t="s">
        <v>195</v>
      </c>
      <c r="G655" s="243"/>
      <c r="H655" s="246">
        <v>6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187</v>
      </c>
      <c r="AU655" s="252" t="s">
        <v>85</v>
      </c>
      <c r="AV655" s="14" t="s">
        <v>168</v>
      </c>
      <c r="AW655" s="14" t="s">
        <v>39</v>
      </c>
      <c r="AX655" s="14" t="s">
        <v>83</v>
      </c>
      <c r="AY655" s="252" t="s">
        <v>160</v>
      </c>
    </row>
    <row r="656" spans="2:65" s="1" customFormat="1" ht="25.5" customHeight="1">
      <c r="B656" s="42"/>
      <c r="C656" s="266" t="s">
        <v>799</v>
      </c>
      <c r="D656" s="266" t="s">
        <v>453</v>
      </c>
      <c r="E656" s="267" t="s">
        <v>800</v>
      </c>
      <c r="F656" s="268" t="s">
        <v>801</v>
      </c>
      <c r="G656" s="269" t="s">
        <v>582</v>
      </c>
      <c r="H656" s="270">
        <v>1</v>
      </c>
      <c r="I656" s="271"/>
      <c r="J656" s="272">
        <f>ROUND(I656*H656,2)</f>
        <v>0</v>
      </c>
      <c r="K656" s="268" t="s">
        <v>167</v>
      </c>
      <c r="L656" s="273"/>
      <c r="M656" s="274" t="s">
        <v>21</v>
      </c>
      <c r="N656" s="275" t="s">
        <v>47</v>
      </c>
      <c r="O656" s="43"/>
      <c r="P656" s="218">
        <f>O656*H656</f>
        <v>0</v>
      </c>
      <c r="Q656" s="218">
        <v>1.375</v>
      </c>
      <c r="R656" s="218">
        <f>Q656*H656</f>
        <v>1.375</v>
      </c>
      <c r="S656" s="218">
        <v>0</v>
      </c>
      <c r="T656" s="219">
        <f>S656*H656</f>
        <v>0</v>
      </c>
      <c r="AR656" s="25" t="s">
        <v>236</v>
      </c>
      <c r="AT656" s="25" t="s">
        <v>453</v>
      </c>
      <c r="AU656" s="25" t="s">
        <v>85</v>
      </c>
      <c r="AY656" s="25" t="s">
        <v>160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25" t="s">
        <v>83</v>
      </c>
      <c r="BK656" s="216">
        <f>ROUND(I656*H656,2)</f>
        <v>0</v>
      </c>
      <c r="BL656" s="25" t="s">
        <v>168</v>
      </c>
      <c r="BM656" s="25" t="s">
        <v>802</v>
      </c>
    </row>
    <row r="657" spans="2:47" s="1" customFormat="1" ht="27">
      <c r="B657" s="42"/>
      <c r="C657" s="64"/>
      <c r="D657" s="222" t="s">
        <v>220</v>
      </c>
      <c r="E657" s="64"/>
      <c r="F657" s="253" t="s">
        <v>803</v>
      </c>
      <c r="G657" s="64"/>
      <c r="H657" s="64"/>
      <c r="I657" s="173"/>
      <c r="J657" s="64"/>
      <c r="K657" s="64"/>
      <c r="L657" s="62"/>
      <c r="M657" s="254"/>
      <c r="N657" s="43"/>
      <c r="O657" s="43"/>
      <c r="P657" s="43"/>
      <c r="Q657" s="43"/>
      <c r="R657" s="43"/>
      <c r="S657" s="43"/>
      <c r="T657" s="79"/>
      <c r="AT657" s="25" t="s">
        <v>220</v>
      </c>
      <c r="AU657" s="25" t="s">
        <v>85</v>
      </c>
    </row>
    <row r="658" spans="2:51" s="12" customFormat="1" ht="13.5">
      <c r="B658" s="220"/>
      <c r="C658" s="221"/>
      <c r="D658" s="222" t="s">
        <v>187</v>
      </c>
      <c r="E658" s="223" t="s">
        <v>21</v>
      </c>
      <c r="F658" s="224" t="s">
        <v>804</v>
      </c>
      <c r="G658" s="221"/>
      <c r="H658" s="223" t="s">
        <v>21</v>
      </c>
      <c r="I658" s="225"/>
      <c r="J658" s="221"/>
      <c r="K658" s="221"/>
      <c r="L658" s="226"/>
      <c r="M658" s="227"/>
      <c r="N658" s="228"/>
      <c r="O658" s="228"/>
      <c r="P658" s="228"/>
      <c r="Q658" s="228"/>
      <c r="R658" s="228"/>
      <c r="S658" s="228"/>
      <c r="T658" s="229"/>
      <c r="AT658" s="230" t="s">
        <v>187</v>
      </c>
      <c r="AU658" s="230" t="s">
        <v>85</v>
      </c>
      <c r="AV658" s="12" t="s">
        <v>83</v>
      </c>
      <c r="AW658" s="12" t="s">
        <v>39</v>
      </c>
      <c r="AX658" s="12" t="s">
        <v>76</v>
      </c>
      <c r="AY658" s="230" t="s">
        <v>160</v>
      </c>
    </row>
    <row r="659" spans="2:51" s="12" customFormat="1" ht="13.5">
      <c r="B659" s="220"/>
      <c r="C659" s="221"/>
      <c r="D659" s="222" t="s">
        <v>187</v>
      </c>
      <c r="E659" s="223" t="s">
        <v>21</v>
      </c>
      <c r="F659" s="224" t="s">
        <v>805</v>
      </c>
      <c r="G659" s="221"/>
      <c r="H659" s="223" t="s">
        <v>21</v>
      </c>
      <c r="I659" s="225"/>
      <c r="J659" s="221"/>
      <c r="K659" s="221"/>
      <c r="L659" s="226"/>
      <c r="M659" s="227"/>
      <c r="N659" s="228"/>
      <c r="O659" s="228"/>
      <c r="P659" s="228"/>
      <c r="Q659" s="228"/>
      <c r="R659" s="228"/>
      <c r="S659" s="228"/>
      <c r="T659" s="229"/>
      <c r="AT659" s="230" t="s">
        <v>187</v>
      </c>
      <c r="AU659" s="230" t="s">
        <v>85</v>
      </c>
      <c r="AV659" s="12" t="s">
        <v>83</v>
      </c>
      <c r="AW659" s="12" t="s">
        <v>39</v>
      </c>
      <c r="AX659" s="12" t="s">
        <v>76</v>
      </c>
      <c r="AY659" s="230" t="s">
        <v>160</v>
      </c>
    </row>
    <row r="660" spans="2:51" s="13" customFormat="1" ht="13.5">
      <c r="B660" s="231"/>
      <c r="C660" s="232"/>
      <c r="D660" s="222" t="s">
        <v>187</v>
      </c>
      <c r="E660" s="233" t="s">
        <v>21</v>
      </c>
      <c r="F660" s="234" t="s">
        <v>83</v>
      </c>
      <c r="G660" s="232"/>
      <c r="H660" s="235">
        <v>1</v>
      </c>
      <c r="I660" s="236"/>
      <c r="J660" s="232"/>
      <c r="K660" s="232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187</v>
      </c>
      <c r="AU660" s="241" t="s">
        <v>85</v>
      </c>
      <c r="AV660" s="13" t="s">
        <v>85</v>
      </c>
      <c r="AW660" s="13" t="s">
        <v>39</v>
      </c>
      <c r="AX660" s="13" t="s">
        <v>76</v>
      </c>
      <c r="AY660" s="241" t="s">
        <v>160</v>
      </c>
    </row>
    <row r="661" spans="2:51" s="14" customFormat="1" ht="13.5">
      <c r="B661" s="242"/>
      <c r="C661" s="243"/>
      <c r="D661" s="222" t="s">
        <v>187</v>
      </c>
      <c r="E661" s="244" t="s">
        <v>21</v>
      </c>
      <c r="F661" s="245" t="s">
        <v>195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187</v>
      </c>
      <c r="AU661" s="252" t="s">
        <v>85</v>
      </c>
      <c r="AV661" s="14" t="s">
        <v>168</v>
      </c>
      <c r="AW661" s="14" t="s">
        <v>39</v>
      </c>
      <c r="AX661" s="14" t="s">
        <v>83</v>
      </c>
      <c r="AY661" s="252" t="s">
        <v>160</v>
      </c>
    </row>
    <row r="662" spans="2:65" s="1" customFormat="1" ht="25.5" customHeight="1">
      <c r="B662" s="42"/>
      <c r="C662" s="266" t="s">
        <v>806</v>
      </c>
      <c r="D662" s="266" t="s">
        <v>453</v>
      </c>
      <c r="E662" s="267" t="s">
        <v>807</v>
      </c>
      <c r="F662" s="268" t="s">
        <v>808</v>
      </c>
      <c r="G662" s="269" t="s">
        <v>582</v>
      </c>
      <c r="H662" s="270">
        <v>3</v>
      </c>
      <c r="I662" s="271"/>
      <c r="J662" s="272">
        <f>ROUND(I662*H662,2)</f>
        <v>0</v>
      </c>
      <c r="K662" s="268" t="s">
        <v>167</v>
      </c>
      <c r="L662" s="273"/>
      <c r="M662" s="274" t="s">
        <v>21</v>
      </c>
      <c r="N662" s="275" t="s">
        <v>47</v>
      </c>
      <c r="O662" s="43"/>
      <c r="P662" s="218">
        <f>O662*H662</f>
        <v>0</v>
      </c>
      <c r="Q662" s="218">
        <v>1.45</v>
      </c>
      <c r="R662" s="218">
        <f>Q662*H662</f>
        <v>4.35</v>
      </c>
      <c r="S662" s="218">
        <v>0</v>
      </c>
      <c r="T662" s="219">
        <f>S662*H662</f>
        <v>0</v>
      </c>
      <c r="AR662" s="25" t="s">
        <v>456</v>
      </c>
      <c r="AT662" s="25" t="s">
        <v>453</v>
      </c>
      <c r="AU662" s="25" t="s">
        <v>85</v>
      </c>
      <c r="AY662" s="25" t="s">
        <v>160</v>
      </c>
      <c r="BE662" s="216">
        <f>IF(N662="základní",J662,0)</f>
        <v>0</v>
      </c>
      <c r="BF662" s="216">
        <f>IF(N662="snížená",J662,0)</f>
        <v>0</v>
      </c>
      <c r="BG662" s="216">
        <f>IF(N662="zákl. přenesená",J662,0)</f>
        <v>0</v>
      </c>
      <c r="BH662" s="216">
        <f>IF(N662="sníž. přenesená",J662,0)</f>
        <v>0</v>
      </c>
      <c r="BI662" s="216">
        <f>IF(N662="nulová",J662,0)</f>
        <v>0</v>
      </c>
      <c r="BJ662" s="25" t="s">
        <v>83</v>
      </c>
      <c r="BK662" s="216">
        <f>ROUND(I662*H662,2)</f>
        <v>0</v>
      </c>
      <c r="BL662" s="25" t="s">
        <v>456</v>
      </c>
      <c r="BM662" s="25" t="s">
        <v>809</v>
      </c>
    </row>
    <row r="663" spans="2:47" s="1" customFormat="1" ht="27">
      <c r="B663" s="42"/>
      <c r="C663" s="64"/>
      <c r="D663" s="222" t="s">
        <v>220</v>
      </c>
      <c r="E663" s="64"/>
      <c r="F663" s="253" t="s">
        <v>803</v>
      </c>
      <c r="G663" s="64"/>
      <c r="H663" s="64"/>
      <c r="I663" s="173"/>
      <c r="J663" s="64"/>
      <c r="K663" s="64"/>
      <c r="L663" s="62"/>
      <c r="M663" s="254"/>
      <c r="N663" s="43"/>
      <c r="O663" s="43"/>
      <c r="P663" s="43"/>
      <c r="Q663" s="43"/>
      <c r="R663" s="43"/>
      <c r="S663" s="43"/>
      <c r="T663" s="79"/>
      <c r="AT663" s="25" t="s">
        <v>220</v>
      </c>
      <c r="AU663" s="25" t="s">
        <v>85</v>
      </c>
    </row>
    <row r="664" spans="2:51" s="12" customFormat="1" ht="13.5">
      <c r="B664" s="220"/>
      <c r="C664" s="221"/>
      <c r="D664" s="222" t="s">
        <v>187</v>
      </c>
      <c r="E664" s="223" t="s">
        <v>21</v>
      </c>
      <c r="F664" s="224" t="s">
        <v>810</v>
      </c>
      <c r="G664" s="221"/>
      <c r="H664" s="223" t="s">
        <v>21</v>
      </c>
      <c r="I664" s="225"/>
      <c r="J664" s="221"/>
      <c r="K664" s="221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187</v>
      </c>
      <c r="AU664" s="230" t="s">
        <v>85</v>
      </c>
      <c r="AV664" s="12" t="s">
        <v>83</v>
      </c>
      <c r="AW664" s="12" t="s">
        <v>39</v>
      </c>
      <c r="AX664" s="12" t="s">
        <v>76</v>
      </c>
      <c r="AY664" s="230" t="s">
        <v>160</v>
      </c>
    </row>
    <row r="665" spans="2:51" s="12" customFormat="1" ht="13.5">
      <c r="B665" s="220"/>
      <c r="C665" s="221"/>
      <c r="D665" s="222" t="s">
        <v>187</v>
      </c>
      <c r="E665" s="223" t="s">
        <v>21</v>
      </c>
      <c r="F665" s="224" t="s">
        <v>811</v>
      </c>
      <c r="G665" s="221"/>
      <c r="H665" s="223" t="s">
        <v>21</v>
      </c>
      <c r="I665" s="225"/>
      <c r="J665" s="221"/>
      <c r="K665" s="221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187</v>
      </c>
      <c r="AU665" s="230" t="s">
        <v>85</v>
      </c>
      <c r="AV665" s="12" t="s">
        <v>83</v>
      </c>
      <c r="AW665" s="12" t="s">
        <v>39</v>
      </c>
      <c r="AX665" s="12" t="s">
        <v>76</v>
      </c>
      <c r="AY665" s="230" t="s">
        <v>160</v>
      </c>
    </row>
    <row r="666" spans="2:51" s="13" customFormat="1" ht="13.5">
      <c r="B666" s="231"/>
      <c r="C666" s="232"/>
      <c r="D666" s="222" t="s">
        <v>187</v>
      </c>
      <c r="E666" s="233" t="s">
        <v>21</v>
      </c>
      <c r="F666" s="234" t="s">
        <v>83</v>
      </c>
      <c r="G666" s="232"/>
      <c r="H666" s="235">
        <v>1</v>
      </c>
      <c r="I666" s="236"/>
      <c r="J666" s="232"/>
      <c r="K666" s="232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187</v>
      </c>
      <c r="AU666" s="241" t="s">
        <v>85</v>
      </c>
      <c r="AV666" s="13" t="s">
        <v>85</v>
      </c>
      <c r="AW666" s="13" t="s">
        <v>39</v>
      </c>
      <c r="AX666" s="13" t="s">
        <v>76</v>
      </c>
      <c r="AY666" s="241" t="s">
        <v>160</v>
      </c>
    </row>
    <row r="667" spans="2:51" s="12" customFormat="1" ht="13.5">
      <c r="B667" s="220"/>
      <c r="C667" s="221"/>
      <c r="D667" s="222" t="s">
        <v>187</v>
      </c>
      <c r="E667" s="223" t="s">
        <v>21</v>
      </c>
      <c r="F667" s="224" t="s">
        <v>787</v>
      </c>
      <c r="G667" s="221"/>
      <c r="H667" s="223" t="s">
        <v>21</v>
      </c>
      <c r="I667" s="225"/>
      <c r="J667" s="221"/>
      <c r="K667" s="221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187</v>
      </c>
      <c r="AU667" s="230" t="s">
        <v>85</v>
      </c>
      <c r="AV667" s="12" t="s">
        <v>83</v>
      </c>
      <c r="AW667" s="12" t="s">
        <v>39</v>
      </c>
      <c r="AX667" s="12" t="s">
        <v>76</v>
      </c>
      <c r="AY667" s="230" t="s">
        <v>160</v>
      </c>
    </row>
    <row r="668" spans="2:51" s="13" customFormat="1" ht="13.5">
      <c r="B668" s="231"/>
      <c r="C668" s="232"/>
      <c r="D668" s="222" t="s">
        <v>187</v>
      </c>
      <c r="E668" s="233" t="s">
        <v>21</v>
      </c>
      <c r="F668" s="234" t="s">
        <v>85</v>
      </c>
      <c r="G668" s="232"/>
      <c r="H668" s="235">
        <v>2</v>
      </c>
      <c r="I668" s="236"/>
      <c r="J668" s="232"/>
      <c r="K668" s="232"/>
      <c r="L668" s="237"/>
      <c r="M668" s="238"/>
      <c r="N668" s="239"/>
      <c r="O668" s="239"/>
      <c r="P668" s="239"/>
      <c r="Q668" s="239"/>
      <c r="R668" s="239"/>
      <c r="S668" s="239"/>
      <c r="T668" s="240"/>
      <c r="AT668" s="241" t="s">
        <v>187</v>
      </c>
      <c r="AU668" s="241" t="s">
        <v>85</v>
      </c>
      <c r="AV668" s="13" t="s">
        <v>85</v>
      </c>
      <c r="AW668" s="13" t="s">
        <v>39</v>
      </c>
      <c r="AX668" s="13" t="s">
        <v>76</v>
      </c>
      <c r="AY668" s="241" t="s">
        <v>160</v>
      </c>
    </row>
    <row r="669" spans="2:51" s="14" customFormat="1" ht="13.5">
      <c r="B669" s="242"/>
      <c r="C669" s="243"/>
      <c r="D669" s="222" t="s">
        <v>187</v>
      </c>
      <c r="E669" s="244" t="s">
        <v>21</v>
      </c>
      <c r="F669" s="245" t="s">
        <v>195</v>
      </c>
      <c r="G669" s="243"/>
      <c r="H669" s="246">
        <v>3</v>
      </c>
      <c r="I669" s="247"/>
      <c r="J669" s="243"/>
      <c r="K669" s="243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187</v>
      </c>
      <c r="AU669" s="252" t="s">
        <v>85</v>
      </c>
      <c r="AV669" s="14" t="s">
        <v>168</v>
      </c>
      <c r="AW669" s="14" t="s">
        <v>39</v>
      </c>
      <c r="AX669" s="14" t="s">
        <v>83</v>
      </c>
      <c r="AY669" s="252" t="s">
        <v>160</v>
      </c>
    </row>
    <row r="670" spans="2:65" s="1" customFormat="1" ht="25.5" customHeight="1">
      <c r="B670" s="42"/>
      <c r="C670" s="266" t="s">
        <v>812</v>
      </c>
      <c r="D670" s="266" t="s">
        <v>453</v>
      </c>
      <c r="E670" s="267" t="s">
        <v>813</v>
      </c>
      <c r="F670" s="268" t="s">
        <v>814</v>
      </c>
      <c r="G670" s="269" t="s">
        <v>582</v>
      </c>
      <c r="H670" s="270">
        <v>2</v>
      </c>
      <c r="I670" s="271"/>
      <c r="J670" s="272">
        <f>ROUND(I670*H670,2)</f>
        <v>0</v>
      </c>
      <c r="K670" s="268" t="s">
        <v>167</v>
      </c>
      <c r="L670" s="273"/>
      <c r="M670" s="274" t="s">
        <v>21</v>
      </c>
      <c r="N670" s="275" t="s">
        <v>47</v>
      </c>
      <c r="O670" s="43"/>
      <c r="P670" s="218">
        <f>O670*H670</f>
        <v>0</v>
      </c>
      <c r="Q670" s="218">
        <v>1.55</v>
      </c>
      <c r="R670" s="218">
        <f>Q670*H670</f>
        <v>3.1</v>
      </c>
      <c r="S670" s="218">
        <v>0</v>
      </c>
      <c r="T670" s="219">
        <f>S670*H670</f>
        <v>0</v>
      </c>
      <c r="AR670" s="25" t="s">
        <v>456</v>
      </c>
      <c r="AT670" s="25" t="s">
        <v>453</v>
      </c>
      <c r="AU670" s="25" t="s">
        <v>85</v>
      </c>
      <c r="AY670" s="25" t="s">
        <v>160</v>
      </c>
      <c r="BE670" s="216">
        <f>IF(N670="základní",J670,0)</f>
        <v>0</v>
      </c>
      <c r="BF670" s="216">
        <f>IF(N670="snížená",J670,0)</f>
        <v>0</v>
      </c>
      <c r="BG670" s="216">
        <f>IF(N670="zákl. přenesená",J670,0)</f>
        <v>0</v>
      </c>
      <c r="BH670" s="216">
        <f>IF(N670="sníž. přenesená",J670,0)</f>
        <v>0</v>
      </c>
      <c r="BI670" s="216">
        <f>IF(N670="nulová",J670,0)</f>
        <v>0</v>
      </c>
      <c r="BJ670" s="25" t="s">
        <v>83</v>
      </c>
      <c r="BK670" s="216">
        <f>ROUND(I670*H670,2)</f>
        <v>0</v>
      </c>
      <c r="BL670" s="25" t="s">
        <v>456</v>
      </c>
      <c r="BM670" s="25" t="s">
        <v>815</v>
      </c>
    </row>
    <row r="671" spans="2:47" s="1" customFormat="1" ht="27">
      <c r="B671" s="42"/>
      <c r="C671" s="64"/>
      <c r="D671" s="222" t="s">
        <v>220</v>
      </c>
      <c r="E671" s="64"/>
      <c r="F671" s="253" t="s">
        <v>803</v>
      </c>
      <c r="G671" s="64"/>
      <c r="H671" s="64"/>
      <c r="I671" s="173"/>
      <c r="J671" s="64"/>
      <c r="K671" s="64"/>
      <c r="L671" s="62"/>
      <c r="M671" s="254"/>
      <c r="N671" s="43"/>
      <c r="O671" s="43"/>
      <c r="P671" s="43"/>
      <c r="Q671" s="43"/>
      <c r="R671" s="43"/>
      <c r="S671" s="43"/>
      <c r="T671" s="79"/>
      <c r="AT671" s="25" t="s">
        <v>220</v>
      </c>
      <c r="AU671" s="25" t="s">
        <v>85</v>
      </c>
    </row>
    <row r="672" spans="2:51" s="12" customFormat="1" ht="13.5">
      <c r="B672" s="220"/>
      <c r="C672" s="221"/>
      <c r="D672" s="222" t="s">
        <v>187</v>
      </c>
      <c r="E672" s="223" t="s">
        <v>21</v>
      </c>
      <c r="F672" s="224" t="s">
        <v>810</v>
      </c>
      <c r="G672" s="221"/>
      <c r="H672" s="223" t="s">
        <v>21</v>
      </c>
      <c r="I672" s="225"/>
      <c r="J672" s="221"/>
      <c r="K672" s="221"/>
      <c r="L672" s="226"/>
      <c r="M672" s="227"/>
      <c r="N672" s="228"/>
      <c r="O672" s="228"/>
      <c r="P672" s="228"/>
      <c r="Q672" s="228"/>
      <c r="R672" s="228"/>
      <c r="S672" s="228"/>
      <c r="T672" s="229"/>
      <c r="AT672" s="230" t="s">
        <v>187</v>
      </c>
      <c r="AU672" s="230" t="s">
        <v>85</v>
      </c>
      <c r="AV672" s="12" t="s">
        <v>83</v>
      </c>
      <c r="AW672" s="12" t="s">
        <v>39</v>
      </c>
      <c r="AX672" s="12" t="s">
        <v>76</v>
      </c>
      <c r="AY672" s="230" t="s">
        <v>160</v>
      </c>
    </row>
    <row r="673" spans="2:51" s="12" customFormat="1" ht="13.5">
      <c r="B673" s="220"/>
      <c r="C673" s="221"/>
      <c r="D673" s="222" t="s">
        <v>187</v>
      </c>
      <c r="E673" s="223" t="s">
        <v>21</v>
      </c>
      <c r="F673" s="224" t="s">
        <v>816</v>
      </c>
      <c r="G673" s="221"/>
      <c r="H673" s="223" t="s">
        <v>21</v>
      </c>
      <c r="I673" s="225"/>
      <c r="J673" s="221"/>
      <c r="K673" s="221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187</v>
      </c>
      <c r="AU673" s="230" t="s">
        <v>85</v>
      </c>
      <c r="AV673" s="12" t="s">
        <v>83</v>
      </c>
      <c r="AW673" s="12" t="s">
        <v>39</v>
      </c>
      <c r="AX673" s="12" t="s">
        <v>76</v>
      </c>
      <c r="AY673" s="230" t="s">
        <v>160</v>
      </c>
    </row>
    <row r="674" spans="2:51" s="13" customFormat="1" ht="13.5">
      <c r="B674" s="231"/>
      <c r="C674" s="232"/>
      <c r="D674" s="222" t="s">
        <v>187</v>
      </c>
      <c r="E674" s="233" t="s">
        <v>21</v>
      </c>
      <c r="F674" s="234" t="s">
        <v>85</v>
      </c>
      <c r="G674" s="232"/>
      <c r="H674" s="235">
        <v>2</v>
      </c>
      <c r="I674" s="236"/>
      <c r="J674" s="232"/>
      <c r="K674" s="232"/>
      <c r="L674" s="237"/>
      <c r="M674" s="238"/>
      <c r="N674" s="239"/>
      <c r="O674" s="239"/>
      <c r="P674" s="239"/>
      <c r="Q674" s="239"/>
      <c r="R674" s="239"/>
      <c r="S674" s="239"/>
      <c r="T674" s="240"/>
      <c r="AT674" s="241" t="s">
        <v>187</v>
      </c>
      <c r="AU674" s="241" t="s">
        <v>85</v>
      </c>
      <c r="AV674" s="13" t="s">
        <v>85</v>
      </c>
      <c r="AW674" s="13" t="s">
        <v>39</v>
      </c>
      <c r="AX674" s="13" t="s">
        <v>76</v>
      </c>
      <c r="AY674" s="241" t="s">
        <v>160</v>
      </c>
    </row>
    <row r="675" spans="2:51" s="14" customFormat="1" ht="13.5">
      <c r="B675" s="242"/>
      <c r="C675" s="243"/>
      <c r="D675" s="222" t="s">
        <v>187</v>
      </c>
      <c r="E675" s="244" t="s">
        <v>21</v>
      </c>
      <c r="F675" s="245" t="s">
        <v>195</v>
      </c>
      <c r="G675" s="243"/>
      <c r="H675" s="246">
        <v>2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AT675" s="252" t="s">
        <v>187</v>
      </c>
      <c r="AU675" s="252" t="s">
        <v>85</v>
      </c>
      <c r="AV675" s="14" t="s">
        <v>168</v>
      </c>
      <c r="AW675" s="14" t="s">
        <v>39</v>
      </c>
      <c r="AX675" s="14" t="s">
        <v>83</v>
      </c>
      <c r="AY675" s="252" t="s">
        <v>160</v>
      </c>
    </row>
    <row r="676" spans="2:65" s="1" customFormat="1" ht="25.5" customHeight="1">
      <c r="B676" s="42"/>
      <c r="C676" s="266" t="s">
        <v>817</v>
      </c>
      <c r="D676" s="266" t="s">
        <v>453</v>
      </c>
      <c r="E676" s="267" t="s">
        <v>818</v>
      </c>
      <c r="F676" s="268" t="s">
        <v>819</v>
      </c>
      <c r="G676" s="269" t="s">
        <v>582</v>
      </c>
      <c r="H676" s="270">
        <v>2</v>
      </c>
      <c r="I676" s="271"/>
      <c r="J676" s="272">
        <f>ROUND(I676*H676,2)</f>
        <v>0</v>
      </c>
      <c r="K676" s="268" t="s">
        <v>167</v>
      </c>
      <c r="L676" s="273"/>
      <c r="M676" s="274" t="s">
        <v>21</v>
      </c>
      <c r="N676" s="275" t="s">
        <v>47</v>
      </c>
      <c r="O676" s="43"/>
      <c r="P676" s="218">
        <f>O676*H676</f>
        <v>0</v>
      </c>
      <c r="Q676" s="218">
        <v>1.65</v>
      </c>
      <c r="R676" s="218">
        <f>Q676*H676</f>
        <v>3.3</v>
      </c>
      <c r="S676" s="218">
        <v>0</v>
      </c>
      <c r="T676" s="219">
        <f>S676*H676</f>
        <v>0</v>
      </c>
      <c r="AR676" s="25" t="s">
        <v>456</v>
      </c>
      <c r="AT676" s="25" t="s">
        <v>453</v>
      </c>
      <c r="AU676" s="25" t="s">
        <v>85</v>
      </c>
      <c r="AY676" s="25" t="s">
        <v>160</v>
      </c>
      <c r="BE676" s="216">
        <f>IF(N676="základní",J676,0)</f>
        <v>0</v>
      </c>
      <c r="BF676" s="216">
        <f>IF(N676="snížená",J676,0)</f>
        <v>0</v>
      </c>
      <c r="BG676" s="216">
        <f>IF(N676="zákl. přenesená",J676,0)</f>
        <v>0</v>
      </c>
      <c r="BH676" s="216">
        <f>IF(N676="sníž. přenesená",J676,0)</f>
        <v>0</v>
      </c>
      <c r="BI676" s="216">
        <f>IF(N676="nulová",J676,0)</f>
        <v>0</v>
      </c>
      <c r="BJ676" s="25" t="s">
        <v>83</v>
      </c>
      <c r="BK676" s="216">
        <f>ROUND(I676*H676,2)</f>
        <v>0</v>
      </c>
      <c r="BL676" s="25" t="s">
        <v>456</v>
      </c>
      <c r="BM676" s="25" t="s">
        <v>820</v>
      </c>
    </row>
    <row r="677" spans="2:47" s="1" customFormat="1" ht="27">
      <c r="B677" s="42"/>
      <c r="C677" s="64"/>
      <c r="D677" s="222" t="s">
        <v>220</v>
      </c>
      <c r="E677" s="64"/>
      <c r="F677" s="253" t="s">
        <v>803</v>
      </c>
      <c r="G677" s="64"/>
      <c r="H677" s="64"/>
      <c r="I677" s="173"/>
      <c r="J677" s="64"/>
      <c r="K677" s="64"/>
      <c r="L677" s="62"/>
      <c r="M677" s="254"/>
      <c r="N677" s="43"/>
      <c r="O677" s="43"/>
      <c r="P677" s="43"/>
      <c r="Q677" s="43"/>
      <c r="R677" s="43"/>
      <c r="S677" s="43"/>
      <c r="T677" s="79"/>
      <c r="AT677" s="25" t="s">
        <v>220</v>
      </c>
      <c r="AU677" s="25" t="s">
        <v>85</v>
      </c>
    </row>
    <row r="678" spans="2:51" s="12" customFormat="1" ht="13.5">
      <c r="B678" s="220"/>
      <c r="C678" s="221"/>
      <c r="D678" s="222" t="s">
        <v>187</v>
      </c>
      <c r="E678" s="223" t="s">
        <v>21</v>
      </c>
      <c r="F678" s="224" t="s">
        <v>810</v>
      </c>
      <c r="G678" s="221"/>
      <c r="H678" s="223" t="s">
        <v>21</v>
      </c>
      <c r="I678" s="225"/>
      <c r="J678" s="221"/>
      <c r="K678" s="221"/>
      <c r="L678" s="226"/>
      <c r="M678" s="227"/>
      <c r="N678" s="228"/>
      <c r="O678" s="228"/>
      <c r="P678" s="228"/>
      <c r="Q678" s="228"/>
      <c r="R678" s="228"/>
      <c r="S678" s="228"/>
      <c r="T678" s="229"/>
      <c r="AT678" s="230" t="s">
        <v>187</v>
      </c>
      <c r="AU678" s="230" t="s">
        <v>85</v>
      </c>
      <c r="AV678" s="12" t="s">
        <v>83</v>
      </c>
      <c r="AW678" s="12" t="s">
        <v>39</v>
      </c>
      <c r="AX678" s="12" t="s">
        <v>76</v>
      </c>
      <c r="AY678" s="230" t="s">
        <v>160</v>
      </c>
    </row>
    <row r="679" spans="2:51" s="12" customFormat="1" ht="13.5">
      <c r="B679" s="220"/>
      <c r="C679" s="221"/>
      <c r="D679" s="222" t="s">
        <v>187</v>
      </c>
      <c r="E679" s="223" t="s">
        <v>21</v>
      </c>
      <c r="F679" s="224" t="s">
        <v>821</v>
      </c>
      <c r="G679" s="221"/>
      <c r="H679" s="223" t="s">
        <v>21</v>
      </c>
      <c r="I679" s="225"/>
      <c r="J679" s="221"/>
      <c r="K679" s="221"/>
      <c r="L679" s="226"/>
      <c r="M679" s="227"/>
      <c r="N679" s="228"/>
      <c r="O679" s="228"/>
      <c r="P679" s="228"/>
      <c r="Q679" s="228"/>
      <c r="R679" s="228"/>
      <c r="S679" s="228"/>
      <c r="T679" s="229"/>
      <c r="AT679" s="230" t="s">
        <v>187</v>
      </c>
      <c r="AU679" s="230" t="s">
        <v>85</v>
      </c>
      <c r="AV679" s="12" t="s">
        <v>83</v>
      </c>
      <c r="AW679" s="12" t="s">
        <v>39</v>
      </c>
      <c r="AX679" s="12" t="s">
        <v>76</v>
      </c>
      <c r="AY679" s="230" t="s">
        <v>160</v>
      </c>
    </row>
    <row r="680" spans="2:51" s="13" customFormat="1" ht="13.5">
      <c r="B680" s="231"/>
      <c r="C680" s="232"/>
      <c r="D680" s="222" t="s">
        <v>187</v>
      </c>
      <c r="E680" s="233" t="s">
        <v>21</v>
      </c>
      <c r="F680" s="234" t="s">
        <v>85</v>
      </c>
      <c r="G680" s="232"/>
      <c r="H680" s="235">
        <v>2</v>
      </c>
      <c r="I680" s="236"/>
      <c r="J680" s="232"/>
      <c r="K680" s="232"/>
      <c r="L680" s="237"/>
      <c r="M680" s="238"/>
      <c r="N680" s="239"/>
      <c r="O680" s="239"/>
      <c r="P680" s="239"/>
      <c r="Q680" s="239"/>
      <c r="R680" s="239"/>
      <c r="S680" s="239"/>
      <c r="T680" s="240"/>
      <c r="AT680" s="241" t="s">
        <v>187</v>
      </c>
      <c r="AU680" s="241" t="s">
        <v>85</v>
      </c>
      <c r="AV680" s="13" t="s">
        <v>85</v>
      </c>
      <c r="AW680" s="13" t="s">
        <v>39</v>
      </c>
      <c r="AX680" s="13" t="s">
        <v>76</v>
      </c>
      <c r="AY680" s="241" t="s">
        <v>160</v>
      </c>
    </row>
    <row r="681" spans="2:51" s="14" customFormat="1" ht="13.5">
      <c r="B681" s="242"/>
      <c r="C681" s="243"/>
      <c r="D681" s="222" t="s">
        <v>187</v>
      </c>
      <c r="E681" s="244" t="s">
        <v>21</v>
      </c>
      <c r="F681" s="245" t="s">
        <v>195</v>
      </c>
      <c r="G681" s="243"/>
      <c r="H681" s="246">
        <v>2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AT681" s="252" t="s">
        <v>187</v>
      </c>
      <c r="AU681" s="252" t="s">
        <v>85</v>
      </c>
      <c r="AV681" s="14" t="s">
        <v>168</v>
      </c>
      <c r="AW681" s="14" t="s">
        <v>39</v>
      </c>
      <c r="AX681" s="14" t="s">
        <v>83</v>
      </c>
      <c r="AY681" s="252" t="s">
        <v>160</v>
      </c>
    </row>
    <row r="682" spans="2:65" s="1" customFormat="1" ht="25.5" customHeight="1">
      <c r="B682" s="42"/>
      <c r="C682" s="204" t="s">
        <v>822</v>
      </c>
      <c r="D682" s="204" t="s">
        <v>163</v>
      </c>
      <c r="E682" s="205" t="s">
        <v>823</v>
      </c>
      <c r="F682" s="206" t="s">
        <v>824</v>
      </c>
      <c r="G682" s="207" t="s">
        <v>582</v>
      </c>
      <c r="H682" s="208">
        <v>8</v>
      </c>
      <c r="I682" s="209"/>
      <c r="J682" s="210">
        <f>ROUND(I682*H682,2)</f>
        <v>0</v>
      </c>
      <c r="K682" s="206" t="s">
        <v>185</v>
      </c>
      <c r="L682" s="62"/>
      <c r="M682" s="211" t="s">
        <v>21</v>
      </c>
      <c r="N682" s="217" t="s">
        <v>47</v>
      </c>
      <c r="O682" s="43"/>
      <c r="P682" s="218">
        <f>O682*H682</f>
        <v>0</v>
      </c>
      <c r="Q682" s="218">
        <v>0</v>
      </c>
      <c r="R682" s="218">
        <f>Q682*H682</f>
        <v>0</v>
      </c>
      <c r="S682" s="218">
        <v>0.15</v>
      </c>
      <c r="T682" s="219">
        <f>S682*H682</f>
        <v>1.2</v>
      </c>
      <c r="AR682" s="25" t="s">
        <v>168</v>
      </c>
      <c r="AT682" s="25" t="s">
        <v>163</v>
      </c>
      <c r="AU682" s="25" t="s">
        <v>85</v>
      </c>
      <c r="AY682" s="25" t="s">
        <v>160</v>
      </c>
      <c r="BE682" s="216">
        <f>IF(N682="základní",J682,0)</f>
        <v>0</v>
      </c>
      <c r="BF682" s="216">
        <f>IF(N682="snížená",J682,0)</f>
        <v>0</v>
      </c>
      <c r="BG682" s="216">
        <f>IF(N682="zákl. přenesená",J682,0)</f>
        <v>0</v>
      </c>
      <c r="BH682" s="216">
        <f>IF(N682="sníž. přenesená",J682,0)</f>
        <v>0</v>
      </c>
      <c r="BI682" s="216">
        <f>IF(N682="nulová",J682,0)</f>
        <v>0</v>
      </c>
      <c r="BJ682" s="25" t="s">
        <v>83</v>
      </c>
      <c r="BK682" s="216">
        <f>ROUND(I682*H682,2)</f>
        <v>0</v>
      </c>
      <c r="BL682" s="25" t="s">
        <v>168</v>
      </c>
      <c r="BM682" s="25" t="s">
        <v>825</v>
      </c>
    </row>
    <row r="683" spans="2:51" s="12" customFormat="1" ht="13.5">
      <c r="B683" s="220"/>
      <c r="C683" s="221"/>
      <c r="D683" s="222" t="s">
        <v>187</v>
      </c>
      <c r="E683" s="223" t="s">
        <v>21</v>
      </c>
      <c r="F683" s="224" t="s">
        <v>826</v>
      </c>
      <c r="G683" s="221"/>
      <c r="H683" s="223" t="s">
        <v>21</v>
      </c>
      <c r="I683" s="225"/>
      <c r="J683" s="221"/>
      <c r="K683" s="221"/>
      <c r="L683" s="226"/>
      <c r="M683" s="227"/>
      <c r="N683" s="228"/>
      <c r="O683" s="228"/>
      <c r="P683" s="228"/>
      <c r="Q683" s="228"/>
      <c r="R683" s="228"/>
      <c r="S683" s="228"/>
      <c r="T683" s="229"/>
      <c r="AT683" s="230" t="s">
        <v>187</v>
      </c>
      <c r="AU683" s="230" t="s">
        <v>85</v>
      </c>
      <c r="AV683" s="12" t="s">
        <v>83</v>
      </c>
      <c r="AW683" s="12" t="s">
        <v>39</v>
      </c>
      <c r="AX683" s="12" t="s">
        <v>76</v>
      </c>
      <c r="AY683" s="230" t="s">
        <v>160</v>
      </c>
    </row>
    <row r="684" spans="2:51" s="13" customFormat="1" ht="13.5">
      <c r="B684" s="231"/>
      <c r="C684" s="232"/>
      <c r="D684" s="222" t="s">
        <v>187</v>
      </c>
      <c r="E684" s="233" t="s">
        <v>21</v>
      </c>
      <c r="F684" s="234" t="s">
        <v>827</v>
      </c>
      <c r="G684" s="232"/>
      <c r="H684" s="235">
        <v>6</v>
      </c>
      <c r="I684" s="236"/>
      <c r="J684" s="232"/>
      <c r="K684" s="232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187</v>
      </c>
      <c r="AU684" s="241" t="s">
        <v>85</v>
      </c>
      <c r="AV684" s="13" t="s">
        <v>85</v>
      </c>
      <c r="AW684" s="13" t="s">
        <v>39</v>
      </c>
      <c r="AX684" s="13" t="s">
        <v>76</v>
      </c>
      <c r="AY684" s="241" t="s">
        <v>160</v>
      </c>
    </row>
    <row r="685" spans="2:51" s="13" customFormat="1" ht="13.5">
      <c r="B685" s="231"/>
      <c r="C685" s="232"/>
      <c r="D685" s="222" t="s">
        <v>187</v>
      </c>
      <c r="E685" s="233" t="s">
        <v>21</v>
      </c>
      <c r="F685" s="234" t="s">
        <v>828</v>
      </c>
      <c r="G685" s="232"/>
      <c r="H685" s="235">
        <v>2</v>
      </c>
      <c r="I685" s="236"/>
      <c r="J685" s="232"/>
      <c r="K685" s="232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187</v>
      </c>
      <c r="AU685" s="241" t="s">
        <v>85</v>
      </c>
      <c r="AV685" s="13" t="s">
        <v>85</v>
      </c>
      <c r="AW685" s="13" t="s">
        <v>39</v>
      </c>
      <c r="AX685" s="13" t="s">
        <v>76</v>
      </c>
      <c r="AY685" s="241" t="s">
        <v>160</v>
      </c>
    </row>
    <row r="686" spans="2:51" s="14" customFormat="1" ht="13.5">
      <c r="B686" s="242"/>
      <c r="C686" s="243"/>
      <c r="D686" s="222" t="s">
        <v>187</v>
      </c>
      <c r="E686" s="244" t="s">
        <v>21</v>
      </c>
      <c r="F686" s="245" t="s">
        <v>195</v>
      </c>
      <c r="G686" s="243"/>
      <c r="H686" s="246">
        <v>8</v>
      </c>
      <c r="I686" s="247"/>
      <c r="J686" s="243"/>
      <c r="K686" s="243"/>
      <c r="L686" s="248"/>
      <c r="M686" s="249"/>
      <c r="N686" s="250"/>
      <c r="O686" s="250"/>
      <c r="P686" s="250"/>
      <c r="Q686" s="250"/>
      <c r="R686" s="250"/>
      <c r="S686" s="250"/>
      <c r="T686" s="251"/>
      <c r="AT686" s="252" t="s">
        <v>187</v>
      </c>
      <c r="AU686" s="252" t="s">
        <v>85</v>
      </c>
      <c r="AV686" s="14" t="s">
        <v>168</v>
      </c>
      <c r="AW686" s="14" t="s">
        <v>39</v>
      </c>
      <c r="AX686" s="14" t="s">
        <v>83</v>
      </c>
      <c r="AY686" s="252" t="s">
        <v>160</v>
      </c>
    </row>
    <row r="687" spans="2:65" s="1" customFormat="1" ht="25.5" customHeight="1">
      <c r="B687" s="42"/>
      <c r="C687" s="204" t="s">
        <v>829</v>
      </c>
      <c r="D687" s="204" t="s">
        <v>163</v>
      </c>
      <c r="E687" s="205" t="s">
        <v>830</v>
      </c>
      <c r="F687" s="206" t="s">
        <v>831</v>
      </c>
      <c r="G687" s="207" t="s">
        <v>582</v>
      </c>
      <c r="H687" s="208">
        <v>6</v>
      </c>
      <c r="I687" s="209"/>
      <c r="J687" s="210">
        <f>ROUND(I687*H687,2)</f>
        <v>0</v>
      </c>
      <c r="K687" s="206" t="s">
        <v>185</v>
      </c>
      <c r="L687" s="62"/>
      <c r="M687" s="211" t="s">
        <v>21</v>
      </c>
      <c r="N687" s="217" t="s">
        <v>47</v>
      </c>
      <c r="O687" s="43"/>
      <c r="P687" s="218">
        <f>O687*H687</f>
        <v>0</v>
      </c>
      <c r="Q687" s="218">
        <v>0</v>
      </c>
      <c r="R687" s="218">
        <f>Q687*H687</f>
        <v>0</v>
      </c>
      <c r="S687" s="218">
        <v>0.1</v>
      </c>
      <c r="T687" s="219">
        <f>S687*H687</f>
        <v>0.6000000000000001</v>
      </c>
      <c r="AR687" s="25" t="s">
        <v>168</v>
      </c>
      <c r="AT687" s="25" t="s">
        <v>163</v>
      </c>
      <c r="AU687" s="25" t="s">
        <v>85</v>
      </c>
      <c r="AY687" s="25" t="s">
        <v>160</v>
      </c>
      <c r="BE687" s="216">
        <f>IF(N687="základní",J687,0)</f>
        <v>0</v>
      </c>
      <c r="BF687" s="216">
        <f>IF(N687="snížená",J687,0)</f>
        <v>0</v>
      </c>
      <c r="BG687" s="216">
        <f>IF(N687="zákl. přenesená",J687,0)</f>
        <v>0</v>
      </c>
      <c r="BH687" s="216">
        <f>IF(N687="sníž. přenesená",J687,0)</f>
        <v>0</v>
      </c>
      <c r="BI687" s="216">
        <f>IF(N687="nulová",J687,0)</f>
        <v>0</v>
      </c>
      <c r="BJ687" s="25" t="s">
        <v>83</v>
      </c>
      <c r="BK687" s="216">
        <f>ROUND(I687*H687,2)</f>
        <v>0</v>
      </c>
      <c r="BL687" s="25" t="s">
        <v>168</v>
      </c>
      <c r="BM687" s="25" t="s">
        <v>832</v>
      </c>
    </row>
    <row r="688" spans="2:51" s="12" customFormat="1" ht="13.5">
      <c r="B688" s="220"/>
      <c r="C688" s="221"/>
      <c r="D688" s="222" t="s">
        <v>187</v>
      </c>
      <c r="E688" s="223" t="s">
        <v>21</v>
      </c>
      <c r="F688" s="224" t="s">
        <v>833</v>
      </c>
      <c r="G688" s="221"/>
      <c r="H688" s="223" t="s">
        <v>21</v>
      </c>
      <c r="I688" s="225"/>
      <c r="J688" s="221"/>
      <c r="K688" s="221"/>
      <c r="L688" s="226"/>
      <c r="M688" s="227"/>
      <c r="N688" s="228"/>
      <c r="O688" s="228"/>
      <c r="P688" s="228"/>
      <c r="Q688" s="228"/>
      <c r="R688" s="228"/>
      <c r="S688" s="228"/>
      <c r="T688" s="229"/>
      <c r="AT688" s="230" t="s">
        <v>187</v>
      </c>
      <c r="AU688" s="230" t="s">
        <v>85</v>
      </c>
      <c r="AV688" s="12" t="s">
        <v>83</v>
      </c>
      <c r="AW688" s="12" t="s">
        <v>39</v>
      </c>
      <c r="AX688" s="12" t="s">
        <v>76</v>
      </c>
      <c r="AY688" s="230" t="s">
        <v>160</v>
      </c>
    </row>
    <row r="689" spans="2:51" s="13" customFormat="1" ht="13.5">
      <c r="B689" s="231"/>
      <c r="C689" s="232"/>
      <c r="D689" s="222" t="s">
        <v>187</v>
      </c>
      <c r="E689" s="233" t="s">
        <v>21</v>
      </c>
      <c r="F689" s="234" t="s">
        <v>224</v>
      </c>
      <c r="G689" s="232"/>
      <c r="H689" s="235">
        <v>6</v>
      </c>
      <c r="I689" s="236"/>
      <c r="J689" s="232"/>
      <c r="K689" s="232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187</v>
      </c>
      <c r="AU689" s="241" t="s">
        <v>85</v>
      </c>
      <c r="AV689" s="13" t="s">
        <v>85</v>
      </c>
      <c r="AW689" s="13" t="s">
        <v>39</v>
      </c>
      <c r="AX689" s="13" t="s">
        <v>76</v>
      </c>
      <c r="AY689" s="241" t="s">
        <v>160</v>
      </c>
    </row>
    <row r="690" spans="2:51" s="14" customFormat="1" ht="13.5">
      <c r="B690" s="242"/>
      <c r="C690" s="243"/>
      <c r="D690" s="222" t="s">
        <v>187</v>
      </c>
      <c r="E690" s="244" t="s">
        <v>21</v>
      </c>
      <c r="F690" s="245" t="s">
        <v>195</v>
      </c>
      <c r="G690" s="243"/>
      <c r="H690" s="246">
        <v>6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AT690" s="252" t="s">
        <v>187</v>
      </c>
      <c r="AU690" s="252" t="s">
        <v>85</v>
      </c>
      <c r="AV690" s="14" t="s">
        <v>168</v>
      </c>
      <c r="AW690" s="14" t="s">
        <v>39</v>
      </c>
      <c r="AX690" s="14" t="s">
        <v>83</v>
      </c>
      <c r="AY690" s="252" t="s">
        <v>160</v>
      </c>
    </row>
    <row r="691" spans="2:65" s="1" customFormat="1" ht="25.5" customHeight="1">
      <c r="B691" s="42"/>
      <c r="C691" s="204" t="s">
        <v>834</v>
      </c>
      <c r="D691" s="204" t="s">
        <v>163</v>
      </c>
      <c r="E691" s="205" t="s">
        <v>835</v>
      </c>
      <c r="F691" s="206" t="s">
        <v>836</v>
      </c>
      <c r="G691" s="207" t="s">
        <v>582</v>
      </c>
      <c r="H691" s="208">
        <v>8</v>
      </c>
      <c r="I691" s="209"/>
      <c r="J691" s="210">
        <f>ROUND(I691*H691,2)</f>
        <v>0</v>
      </c>
      <c r="K691" s="206" t="s">
        <v>185</v>
      </c>
      <c r="L691" s="62"/>
      <c r="M691" s="211" t="s">
        <v>21</v>
      </c>
      <c r="N691" s="217" t="s">
        <v>47</v>
      </c>
      <c r="O691" s="43"/>
      <c r="P691" s="218">
        <f>O691*H691</f>
        <v>0</v>
      </c>
      <c r="Q691" s="218">
        <v>0.00702</v>
      </c>
      <c r="R691" s="218">
        <f>Q691*H691</f>
        <v>0.05616</v>
      </c>
      <c r="S691" s="218">
        <v>0</v>
      </c>
      <c r="T691" s="219">
        <f>S691*H691</f>
        <v>0</v>
      </c>
      <c r="AR691" s="25" t="s">
        <v>168</v>
      </c>
      <c r="AT691" s="25" t="s">
        <v>163</v>
      </c>
      <c r="AU691" s="25" t="s">
        <v>85</v>
      </c>
      <c r="AY691" s="25" t="s">
        <v>160</v>
      </c>
      <c r="BE691" s="216">
        <f>IF(N691="základní",J691,0)</f>
        <v>0</v>
      </c>
      <c r="BF691" s="216">
        <f>IF(N691="snížená",J691,0)</f>
        <v>0</v>
      </c>
      <c r="BG691" s="216">
        <f>IF(N691="zákl. přenesená",J691,0)</f>
        <v>0</v>
      </c>
      <c r="BH691" s="216">
        <f>IF(N691="sníž. přenesená",J691,0)</f>
        <v>0</v>
      </c>
      <c r="BI691" s="216">
        <f>IF(N691="nulová",J691,0)</f>
        <v>0</v>
      </c>
      <c r="BJ691" s="25" t="s">
        <v>83</v>
      </c>
      <c r="BK691" s="216">
        <f>ROUND(I691*H691,2)</f>
        <v>0</v>
      </c>
      <c r="BL691" s="25" t="s">
        <v>168</v>
      </c>
      <c r="BM691" s="25" t="s">
        <v>837</v>
      </c>
    </row>
    <row r="692" spans="2:51" s="12" customFormat="1" ht="13.5">
      <c r="B692" s="220"/>
      <c r="C692" s="221"/>
      <c r="D692" s="222" t="s">
        <v>187</v>
      </c>
      <c r="E692" s="223" t="s">
        <v>21</v>
      </c>
      <c r="F692" s="224" t="s">
        <v>838</v>
      </c>
      <c r="G692" s="221"/>
      <c r="H692" s="223" t="s">
        <v>21</v>
      </c>
      <c r="I692" s="225"/>
      <c r="J692" s="221"/>
      <c r="K692" s="221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187</v>
      </c>
      <c r="AU692" s="230" t="s">
        <v>85</v>
      </c>
      <c r="AV692" s="12" t="s">
        <v>83</v>
      </c>
      <c r="AW692" s="12" t="s">
        <v>39</v>
      </c>
      <c r="AX692" s="12" t="s">
        <v>76</v>
      </c>
      <c r="AY692" s="230" t="s">
        <v>160</v>
      </c>
    </row>
    <row r="693" spans="2:51" s="13" customFormat="1" ht="13.5">
      <c r="B693" s="231"/>
      <c r="C693" s="232"/>
      <c r="D693" s="222" t="s">
        <v>187</v>
      </c>
      <c r="E693" s="233" t="s">
        <v>21</v>
      </c>
      <c r="F693" s="234" t="s">
        <v>827</v>
      </c>
      <c r="G693" s="232"/>
      <c r="H693" s="235">
        <v>6</v>
      </c>
      <c r="I693" s="236"/>
      <c r="J693" s="232"/>
      <c r="K693" s="232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187</v>
      </c>
      <c r="AU693" s="241" t="s">
        <v>85</v>
      </c>
      <c r="AV693" s="13" t="s">
        <v>85</v>
      </c>
      <c r="AW693" s="13" t="s">
        <v>39</v>
      </c>
      <c r="AX693" s="13" t="s">
        <v>76</v>
      </c>
      <c r="AY693" s="241" t="s">
        <v>160</v>
      </c>
    </row>
    <row r="694" spans="2:51" s="13" customFormat="1" ht="13.5">
      <c r="B694" s="231"/>
      <c r="C694" s="232"/>
      <c r="D694" s="222" t="s">
        <v>187</v>
      </c>
      <c r="E694" s="233" t="s">
        <v>21</v>
      </c>
      <c r="F694" s="234" t="s">
        <v>839</v>
      </c>
      <c r="G694" s="232"/>
      <c r="H694" s="235">
        <v>2</v>
      </c>
      <c r="I694" s="236"/>
      <c r="J694" s="232"/>
      <c r="K694" s="232"/>
      <c r="L694" s="237"/>
      <c r="M694" s="238"/>
      <c r="N694" s="239"/>
      <c r="O694" s="239"/>
      <c r="P694" s="239"/>
      <c r="Q694" s="239"/>
      <c r="R694" s="239"/>
      <c r="S694" s="239"/>
      <c r="T694" s="240"/>
      <c r="AT694" s="241" t="s">
        <v>187</v>
      </c>
      <c r="AU694" s="241" t="s">
        <v>85</v>
      </c>
      <c r="AV694" s="13" t="s">
        <v>85</v>
      </c>
      <c r="AW694" s="13" t="s">
        <v>39</v>
      </c>
      <c r="AX694" s="13" t="s">
        <v>76</v>
      </c>
      <c r="AY694" s="241" t="s">
        <v>160</v>
      </c>
    </row>
    <row r="695" spans="2:51" s="14" customFormat="1" ht="13.5">
      <c r="B695" s="242"/>
      <c r="C695" s="243"/>
      <c r="D695" s="222" t="s">
        <v>187</v>
      </c>
      <c r="E695" s="244" t="s">
        <v>21</v>
      </c>
      <c r="F695" s="245" t="s">
        <v>195</v>
      </c>
      <c r="G695" s="243"/>
      <c r="H695" s="246">
        <v>8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187</v>
      </c>
      <c r="AU695" s="252" t="s">
        <v>85</v>
      </c>
      <c r="AV695" s="14" t="s">
        <v>168</v>
      </c>
      <c r="AW695" s="14" t="s">
        <v>39</v>
      </c>
      <c r="AX695" s="14" t="s">
        <v>83</v>
      </c>
      <c r="AY695" s="252" t="s">
        <v>160</v>
      </c>
    </row>
    <row r="696" spans="2:65" s="1" customFormat="1" ht="25.5" customHeight="1">
      <c r="B696" s="42"/>
      <c r="C696" s="266" t="s">
        <v>840</v>
      </c>
      <c r="D696" s="266" t="s">
        <v>453</v>
      </c>
      <c r="E696" s="267" t="s">
        <v>841</v>
      </c>
      <c r="F696" s="268" t="s">
        <v>842</v>
      </c>
      <c r="G696" s="269" t="s">
        <v>582</v>
      </c>
      <c r="H696" s="270">
        <v>8</v>
      </c>
      <c r="I696" s="271"/>
      <c r="J696" s="272">
        <f>ROUND(I696*H696,2)</f>
        <v>0</v>
      </c>
      <c r="K696" s="268" t="s">
        <v>167</v>
      </c>
      <c r="L696" s="273"/>
      <c r="M696" s="274" t="s">
        <v>21</v>
      </c>
      <c r="N696" s="275" t="s">
        <v>47</v>
      </c>
      <c r="O696" s="43"/>
      <c r="P696" s="218">
        <f>O696*H696</f>
        <v>0</v>
      </c>
      <c r="Q696" s="218">
        <v>0.055</v>
      </c>
      <c r="R696" s="218">
        <f>Q696*H696</f>
        <v>0.44</v>
      </c>
      <c r="S696" s="218">
        <v>0</v>
      </c>
      <c r="T696" s="219">
        <f>S696*H696</f>
        <v>0</v>
      </c>
      <c r="AR696" s="25" t="s">
        <v>236</v>
      </c>
      <c r="AT696" s="25" t="s">
        <v>453</v>
      </c>
      <c r="AU696" s="25" t="s">
        <v>85</v>
      </c>
      <c r="AY696" s="25" t="s">
        <v>160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25" t="s">
        <v>83</v>
      </c>
      <c r="BK696" s="216">
        <f>ROUND(I696*H696,2)</f>
        <v>0</v>
      </c>
      <c r="BL696" s="25" t="s">
        <v>168</v>
      </c>
      <c r="BM696" s="25" t="s">
        <v>843</v>
      </c>
    </row>
    <row r="697" spans="2:47" s="1" customFormat="1" ht="27">
      <c r="B697" s="42"/>
      <c r="C697" s="64"/>
      <c r="D697" s="222" t="s">
        <v>220</v>
      </c>
      <c r="E697" s="64"/>
      <c r="F697" s="253" t="s">
        <v>803</v>
      </c>
      <c r="G697" s="64"/>
      <c r="H697" s="64"/>
      <c r="I697" s="173"/>
      <c r="J697" s="64"/>
      <c r="K697" s="64"/>
      <c r="L697" s="62"/>
      <c r="M697" s="254"/>
      <c r="N697" s="43"/>
      <c r="O697" s="43"/>
      <c r="P697" s="43"/>
      <c r="Q697" s="43"/>
      <c r="R697" s="43"/>
      <c r="S697" s="43"/>
      <c r="T697" s="79"/>
      <c r="AT697" s="25" t="s">
        <v>220</v>
      </c>
      <c r="AU697" s="25" t="s">
        <v>85</v>
      </c>
    </row>
    <row r="698" spans="2:51" s="12" customFormat="1" ht="13.5">
      <c r="B698" s="220"/>
      <c r="C698" s="221"/>
      <c r="D698" s="222" t="s">
        <v>187</v>
      </c>
      <c r="E698" s="223" t="s">
        <v>21</v>
      </c>
      <c r="F698" s="224" t="s">
        <v>844</v>
      </c>
      <c r="G698" s="221"/>
      <c r="H698" s="223" t="s">
        <v>21</v>
      </c>
      <c r="I698" s="225"/>
      <c r="J698" s="221"/>
      <c r="K698" s="221"/>
      <c r="L698" s="226"/>
      <c r="M698" s="227"/>
      <c r="N698" s="228"/>
      <c r="O698" s="228"/>
      <c r="P698" s="228"/>
      <c r="Q698" s="228"/>
      <c r="R698" s="228"/>
      <c r="S698" s="228"/>
      <c r="T698" s="229"/>
      <c r="AT698" s="230" t="s">
        <v>187</v>
      </c>
      <c r="AU698" s="230" t="s">
        <v>85</v>
      </c>
      <c r="AV698" s="12" t="s">
        <v>83</v>
      </c>
      <c r="AW698" s="12" t="s">
        <v>39</v>
      </c>
      <c r="AX698" s="12" t="s">
        <v>76</v>
      </c>
      <c r="AY698" s="230" t="s">
        <v>160</v>
      </c>
    </row>
    <row r="699" spans="2:51" s="13" customFormat="1" ht="13.5">
      <c r="B699" s="231"/>
      <c r="C699" s="232"/>
      <c r="D699" s="222" t="s">
        <v>187</v>
      </c>
      <c r="E699" s="233" t="s">
        <v>21</v>
      </c>
      <c r="F699" s="234" t="s">
        <v>793</v>
      </c>
      <c r="G699" s="232"/>
      <c r="H699" s="235">
        <v>8</v>
      </c>
      <c r="I699" s="236"/>
      <c r="J699" s="232"/>
      <c r="K699" s="232"/>
      <c r="L699" s="237"/>
      <c r="M699" s="238"/>
      <c r="N699" s="239"/>
      <c r="O699" s="239"/>
      <c r="P699" s="239"/>
      <c r="Q699" s="239"/>
      <c r="R699" s="239"/>
      <c r="S699" s="239"/>
      <c r="T699" s="240"/>
      <c r="AT699" s="241" t="s">
        <v>187</v>
      </c>
      <c r="AU699" s="241" t="s">
        <v>85</v>
      </c>
      <c r="AV699" s="13" t="s">
        <v>85</v>
      </c>
      <c r="AW699" s="13" t="s">
        <v>39</v>
      </c>
      <c r="AX699" s="13" t="s">
        <v>76</v>
      </c>
      <c r="AY699" s="241" t="s">
        <v>160</v>
      </c>
    </row>
    <row r="700" spans="2:51" s="14" customFormat="1" ht="13.5">
      <c r="B700" s="242"/>
      <c r="C700" s="243"/>
      <c r="D700" s="222" t="s">
        <v>187</v>
      </c>
      <c r="E700" s="244" t="s">
        <v>21</v>
      </c>
      <c r="F700" s="245" t="s">
        <v>195</v>
      </c>
      <c r="G700" s="243"/>
      <c r="H700" s="246">
        <v>8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187</v>
      </c>
      <c r="AU700" s="252" t="s">
        <v>85</v>
      </c>
      <c r="AV700" s="14" t="s">
        <v>168</v>
      </c>
      <c r="AW700" s="14" t="s">
        <v>39</v>
      </c>
      <c r="AX700" s="14" t="s">
        <v>83</v>
      </c>
      <c r="AY700" s="252" t="s">
        <v>160</v>
      </c>
    </row>
    <row r="701" spans="2:65" s="1" customFormat="1" ht="25.5" customHeight="1">
      <c r="B701" s="42"/>
      <c r="C701" s="204" t="s">
        <v>845</v>
      </c>
      <c r="D701" s="204" t="s">
        <v>163</v>
      </c>
      <c r="E701" s="205" t="s">
        <v>846</v>
      </c>
      <c r="F701" s="206" t="s">
        <v>847</v>
      </c>
      <c r="G701" s="207" t="s">
        <v>270</v>
      </c>
      <c r="H701" s="208">
        <v>66.9</v>
      </c>
      <c r="I701" s="209"/>
      <c r="J701" s="210">
        <f>ROUND(I701*H701,2)</f>
        <v>0</v>
      </c>
      <c r="K701" s="206" t="s">
        <v>185</v>
      </c>
      <c r="L701" s="62"/>
      <c r="M701" s="211" t="s">
        <v>21</v>
      </c>
      <c r="N701" s="217" t="s">
        <v>47</v>
      </c>
      <c r="O701" s="43"/>
      <c r="P701" s="218">
        <f>O701*H701</f>
        <v>0</v>
      </c>
      <c r="Q701" s="218">
        <v>2.45329</v>
      </c>
      <c r="R701" s="218">
        <f>Q701*H701</f>
        <v>164.125101</v>
      </c>
      <c r="S701" s="218">
        <v>0</v>
      </c>
      <c r="T701" s="219">
        <f>S701*H701</f>
        <v>0</v>
      </c>
      <c r="AR701" s="25" t="s">
        <v>168</v>
      </c>
      <c r="AT701" s="25" t="s">
        <v>163</v>
      </c>
      <c r="AU701" s="25" t="s">
        <v>85</v>
      </c>
      <c r="AY701" s="25" t="s">
        <v>160</v>
      </c>
      <c r="BE701" s="216">
        <f>IF(N701="základní",J701,0)</f>
        <v>0</v>
      </c>
      <c r="BF701" s="216">
        <f>IF(N701="snížená",J701,0)</f>
        <v>0</v>
      </c>
      <c r="BG701" s="216">
        <f>IF(N701="zákl. přenesená",J701,0)</f>
        <v>0</v>
      </c>
      <c r="BH701" s="216">
        <f>IF(N701="sníž. přenesená",J701,0)</f>
        <v>0</v>
      </c>
      <c r="BI701" s="216">
        <f>IF(N701="nulová",J701,0)</f>
        <v>0</v>
      </c>
      <c r="BJ701" s="25" t="s">
        <v>83</v>
      </c>
      <c r="BK701" s="216">
        <f>ROUND(I701*H701,2)</f>
        <v>0</v>
      </c>
      <c r="BL701" s="25" t="s">
        <v>168</v>
      </c>
      <c r="BM701" s="25" t="s">
        <v>848</v>
      </c>
    </row>
    <row r="702" spans="2:51" s="12" customFormat="1" ht="13.5">
      <c r="B702" s="220"/>
      <c r="C702" s="221"/>
      <c r="D702" s="222" t="s">
        <v>187</v>
      </c>
      <c r="E702" s="223" t="s">
        <v>21</v>
      </c>
      <c r="F702" s="224" t="s">
        <v>849</v>
      </c>
      <c r="G702" s="221"/>
      <c r="H702" s="223" t="s">
        <v>21</v>
      </c>
      <c r="I702" s="225"/>
      <c r="J702" s="221"/>
      <c r="K702" s="221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187</v>
      </c>
      <c r="AU702" s="230" t="s">
        <v>85</v>
      </c>
      <c r="AV702" s="12" t="s">
        <v>83</v>
      </c>
      <c r="AW702" s="12" t="s">
        <v>39</v>
      </c>
      <c r="AX702" s="12" t="s">
        <v>76</v>
      </c>
      <c r="AY702" s="230" t="s">
        <v>160</v>
      </c>
    </row>
    <row r="703" spans="2:51" s="13" customFormat="1" ht="13.5">
      <c r="B703" s="231"/>
      <c r="C703" s="232"/>
      <c r="D703" s="222" t="s">
        <v>187</v>
      </c>
      <c r="E703" s="233" t="s">
        <v>21</v>
      </c>
      <c r="F703" s="234" t="s">
        <v>850</v>
      </c>
      <c r="G703" s="232"/>
      <c r="H703" s="235">
        <v>66.9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187</v>
      </c>
      <c r="AU703" s="241" t="s">
        <v>85</v>
      </c>
      <c r="AV703" s="13" t="s">
        <v>85</v>
      </c>
      <c r="AW703" s="13" t="s">
        <v>39</v>
      </c>
      <c r="AX703" s="13" t="s">
        <v>76</v>
      </c>
      <c r="AY703" s="241" t="s">
        <v>160</v>
      </c>
    </row>
    <row r="704" spans="2:51" s="14" customFormat="1" ht="13.5">
      <c r="B704" s="242"/>
      <c r="C704" s="243"/>
      <c r="D704" s="222" t="s">
        <v>187</v>
      </c>
      <c r="E704" s="244" t="s">
        <v>21</v>
      </c>
      <c r="F704" s="245" t="s">
        <v>195</v>
      </c>
      <c r="G704" s="243"/>
      <c r="H704" s="246">
        <v>66.9</v>
      </c>
      <c r="I704" s="247"/>
      <c r="J704" s="243"/>
      <c r="K704" s="243"/>
      <c r="L704" s="248"/>
      <c r="M704" s="249"/>
      <c r="N704" s="250"/>
      <c r="O704" s="250"/>
      <c r="P704" s="250"/>
      <c r="Q704" s="250"/>
      <c r="R704" s="250"/>
      <c r="S704" s="250"/>
      <c r="T704" s="251"/>
      <c r="AT704" s="252" t="s">
        <v>187</v>
      </c>
      <c r="AU704" s="252" t="s">
        <v>85</v>
      </c>
      <c r="AV704" s="14" t="s">
        <v>168</v>
      </c>
      <c r="AW704" s="14" t="s">
        <v>39</v>
      </c>
      <c r="AX704" s="14" t="s">
        <v>83</v>
      </c>
      <c r="AY704" s="252" t="s">
        <v>160</v>
      </c>
    </row>
    <row r="705" spans="2:65" s="1" customFormat="1" ht="16.5" customHeight="1">
      <c r="B705" s="42"/>
      <c r="C705" s="204" t="s">
        <v>851</v>
      </c>
      <c r="D705" s="204" t="s">
        <v>163</v>
      </c>
      <c r="E705" s="205" t="s">
        <v>852</v>
      </c>
      <c r="F705" s="206" t="s">
        <v>853</v>
      </c>
      <c r="G705" s="207" t="s">
        <v>244</v>
      </c>
      <c r="H705" s="208">
        <v>255</v>
      </c>
      <c r="I705" s="209"/>
      <c r="J705" s="210">
        <f>ROUND(I705*H705,2)</f>
        <v>0</v>
      </c>
      <c r="K705" s="206" t="s">
        <v>185</v>
      </c>
      <c r="L705" s="62"/>
      <c r="M705" s="211" t="s">
        <v>21</v>
      </c>
      <c r="N705" s="217" t="s">
        <v>47</v>
      </c>
      <c r="O705" s="43"/>
      <c r="P705" s="218">
        <f>O705*H705</f>
        <v>0</v>
      </c>
      <c r="Q705" s="218">
        <v>9E-05</v>
      </c>
      <c r="R705" s="218">
        <f>Q705*H705</f>
        <v>0.02295</v>
      </c>
      <c r="S705" s="218">
        <v>0</v>
      </c>
      <c r="T705" s="219">
        <f>S705*H705</f>
        <v>0</v>
      </c>
      <c r="AR705" s="25" t="s">
        <v>168</v>
      </c>
      <c r="AT705" s="25" t="s">
        <v>163</v>
      </c>
      <c r="AU705" s="25" t="s">
        <v>85</v>
      </c>
      <c r="AY705" s="25" t="s">
        <v>160</v>
      </c>
      <c r="BE705" s="216">
        <f>IF(N705="základní",J705,0)</f>
        <v>0</v>
      </c>
      <c r="BF705" s="216">
        <f>IF(N705="snížená",J705,0)</f>
        <v>0</v>
      </c>
      <c r="BG705" s="216">
        <f>IF(N705="zákl. přenesená",J705,0)</f>
        <v>0</v>
      </c>
      <c r="BH705" s="216">
        <f>IF(N705="sníž. přenesená",J705,0)</f>
        <v>0</v>
      </c>
      <c r="BI705" s="216">
        <f>IF(N705="nulová",J705,0)</f>
        <v>0</v>
      </c>
      <c r="BJ705" s="25" t="s">
        <v>83</v>
      </c>
      <c r="BK705" s="216">
        <f>ROUND(I705*H705,2)</f>
        <v>0</v>
      </c>
      <c r="BL705" s="25" t="s">
        <v>168</v>
      </c>
      <c r="BM705" s="25" t="s">
        <v>854</v>
      </c>
    </row>
    <row r="706" spans="2:51" s="12" customFormat="1" ht="13.5">
      <c r="B706" s="220"/>
      <c r="C706" s="221"/>
      <c r="D706" s="222" t="s">
        <v>187</v>
      </c>
      <c r="E706" s="223" t="s">
        <v>21</v>
      </c>
      <c r="F706" s="224" t="s">
        <v>855</v>
      </c>
      <c r="G706" s="221"/>
      <c r="H706" s="223" t="s">
        <v>21</v>
      </c>
      <c r="I706" s="225"/>
      <c r="J706" s="221"/>
      <c r="K706" s="221"/>
      <c r="L706" s="226"/>
      <c r="M706" s="227"/>
      <c r="N706" s="228"/>
      <c r="O706" s="228"/>
      <c r="P706" s="228"/>
      <c r="Q706" s="228"/>
      <c r="R706" s="228"/>
      <c r="S706" s="228"/>
      <c r="T706" s="229"/>
      <c r="AT706" s="230" t="s">
        <v>187</v>
      </c>
      <c r="AU706" s="230" t="s">
        <v>85</v>
      </c>
      <c r="AV706" s="12" t="s">
        <v>83</v>
      </c>
      <c r="AW706" s="12" t="s">
        <v>39</v>
      </c>
      <c r="AX706" s="12" t="s">
        <v>76</v>
      </c>
      <c r="AY706" s="230" t="s">
        <v>160</v>
      </c>
    </row>
    <row r="707" spans="2:51" s="13" customFormat="1" ht="13.5">
      <c r="B707" s="231"/>
      <c r="C707" s="232"/>
      <c r="D707" s="222" t="s">
        <v>187</v>
      </c>
      <c r="E707" s="233" t="s">
        <v>21</v>
      </c>
      <c r="F707" s="234" t="s">
        <v>523</v>
      </c>
      <c r="G707" s="232"/>
      <c r="H707" s="235">
        <v>223</v>
      </c>
      <c r="I707" s="236"/>
      <c r="J707" s="232"/>
      <c r="K707" s="232"/>
      <c r="L707" s="237"/>
      <c r="M707" s="238"/>
      <c r="N707" s="239"/>
      <c r="O707" s="239"/>
      <c r="P707" s="239"/>
      <c r="Q707" s="239"/>
      <c r="R707" s="239"/>
      <c r="S707" s="239"/>
      <c r="T707" s="240"/>
      <c r="AT707" s="241" t="s">
        <v>187</v>
      </c>
      <c r="AU707" s="241" t="s">
        <v>85</v>
      </c>
      <c r="AV707" s="13" t="s">
        <v>85</v>
      </c>
      <c r="AW707" s="13" t="s">
        <v>39</v>
      </c>
      <c r="AX707" s="13" t="s">
        <v>76</v>
      </c>
      <c r="AY707" s="241" t="s">
        <v>160</v>
      </c>
    </row>
    <row r="708" spans="2:51" s="12" customFormat="1" ht="13.5">
      <c r="B708" s="220"/>
      <c r="C708" s="221"/>
      <c r="D708" s="222" t="s">
        <v>187</v>
      </c>
      <c r="E708" s="223" t="s">
        <v>21</v>
      </c>
      <c r="F708" s="224" t="s">
        <v>856</v>
      </c>
      <c r="G708" s="221"/>
      <c r="H708" s="223" t="s">
        <v>21</v>
      </c>
      <c r="I708" s="225"/>
      <c r="J708" s="221"/>
      <c r="K708" s="221"/>
      <c r="L708" s="226"/>
      <c r="M708" s="227"/>
      <c r="N708" s="228"/>
      <c r="O708" s="228"/>
      <c r="P708" s="228"/>
      <c r="Q708" s="228"/>
      <c r="R708" s="228"/>
      <c r="S708" s="228"/>
      <c r="T708" s="229"/>
      <c r="AT708" s="230" t="s">
        <v>187</v>
      </c>
      <c r="AU708" s="230" t="s">
        <v>85</v>
      </c>
      <c r="AV708" s="12" t="s">
        <v>83</v>
      </c>
      <c r="AW708" s="12" t="s">
        <v>39</v>
      </c>
      <c r="AX708" s="12" t="s">
        <v>76</v>
      </c>
      <c r="AY708" s="230" t="s">
        <v>160</v>
      </c>
    </row>
    <row r="709" spans="2:51" s="13" customFormat="1" ht="13.5">
      <c r="B709" s="231"/>
      <c r="C709" s="232"/>
      <c r="D709" s="222" t="s">
        <v>187</v>
      </c>
      <c r="E709" s="233" t="s">
        <v>21</v>
      </c>
      <c r="F709" s="234" t="s">
        <v>857</v>
      </c>
      <c r="G709" s="232"/>
      <c r="H709" s="235">
        <v>32</v>
      </c>
      <c r="I709" s="236"/>
      <c r="J709" s="232"/>
      <c r="K709" s="232"/>
      <c r="L709" s="237"/>
      <c r="M709" s="238"/>
      <c r="N709" s="239"/>
      <c r="O709" s="239"/>
      <c r="P709" s="239"/>
      <c r="Q709" s="239"/>
      <c r="R709" s="239"/>
      <c r="S709" s="239"/>
      <c r="T709" s="240"/>
      <c r="AT709" s="241" t="s">
        <v>187</v>
      </c>
      <c r="AU709" s="241" t="s">
        <v>85</v>
      </c>
      <c r="AV709" s="13" t="s">
        <v>85</v>
      </c>
      <c r="AW709" s="13" t="s">
        <v>39</v>
      </c>
      <c r="AX709" s="13" t="s">
        <v>76</v>
      </c>
      <c r="AY709" s="241" t="s">
        <v>160</v>
      </c>
    </row>
    <row r="710" spans="2:51" s="14" customFormat="1" ht="13.5">
      <c r="B710" s="242"/>
      <c r="C710" s="243"/>
      <c r="D710" s="222" t="s">
        <v>187</v>
      </c>
      <c r="E710" s="244" t="s">
        <v>21</v>
      </c>
      <c r="F710" s="245" t="s">
        <v>195</v>
      </c>
      <c r="G710" s="243"/>
      <c r="H710" s="246">
        <v>255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AT710" s="252" t="s">
        <v>187</v>
      </c>
      <c r="AU710" s="252" t="s">
        <v>85</v>
      </c>
      <c r="AV710" s="14" t="s">
        <v>168</v>
      </c>
      <c r="AW710" s="14" t="s">
        <v>39</v>
      </c>
      <c r="AX710" s="14" t="s">
        <v>83</v>
      </c>
      <c r="AY710" s="252" t="s">
        <v>160</v>
      </c>
    </row>
    <row r="711" spans="2:65" s="1" customFormat="1" ht="25.5" customHeight="1">
      <c r="B711" s="42"/>
      <c r="C711" s="204" t="s">
        <v>858</v>
      </c>
      <c r="D711" s="204" t="s">
        <v>163</v>
      </c>
      <c r="E711" s="205" t="s">
        <v>859</v>
      </c>
      <c r="F711" s="206" t="s">
        <v>860</v>
      </c>
      <c r="G711" s="207" t="s">
        <v>166</v>
      </c>
      <c r="H711" s="208">
        <v>1</v>
      </c>
      <c r="I711" s="209"/>
      <c r="J711" s="210">
        <f>ROUND(I711*H711,2)</f>
        <v>0</v>
      </c>
      <c r="K711" s="206" t="s">
        <v>167</v>
      </c>
      <c r="L711" s="62"/>
      <c r="M711" s="211" t="s">
        <v>21</v>
      </c>
      <c r="N711" s="217" t="s">
        <v>47</v>
      </c>
      <c r="O711" s="43"/>
      <c r="P711" s="218">
        <f>O711*H711</f>
        <v>0</v>
      </c>
      <c r="Q711" s="218">
        <v>0</v>
      </c>
      <c r="R711" s="218">
        <f>Q711*H711</f>
        <v>0</v>
      </c>
      <c r="S711" s="218">
        <v>0</v>
      </c>
      <c r="T711" s="219">
        <f>S711*H711</f>
        <v>0</v>
      </c>
      <c r="AR711" s="25" t="s">
        <v>168</v>
      </c>
      <c r="AT711" s="25" t="s">
        <v>163</v>
      </c>
      <c r="AU711" s="25" t="s">
        <v>85</v>
      </c>
      <c r="AY711" s="25" t="s">
        <v>160</v>
      </c>
      <c r="BE711" s="216">
        <f>IF(N711="základní",J711,0)</f>
        <v>0</v>
      </c>
      <c r="BF711" s="216">
        <f>IF(N711="snížená",J711,0)</f>
        <v>0</v>
      </c>
      <c r="BG711" s="216">
        <f>IF(N711="zákl. přenesená",J711,0)</f>
        <v>0</v>
      </c>
      <c r="BH711" s="216">
        <f>IF(N711="sníž. přenesená",J711,0)</f>
        <v>0</v>
      </c>
      <c r="BI711" s="216">
        <f>IF(N711="nulová",J711,0)</f>
        <v>0</v>
      </c>
      <c r="BJ711" s="25" t="s">
        <v>83</v>
      </c>
      <c r="BK711" s="216">
        <f>ROUND(I711*H711,2)</f>
        <v>0</v>
      </c>
      <c r="BL711" s="25" t="s">
        <v>168</v>
      </c>
      <c r="BM711" s="25" t="s">
        <v>861</v>
      </c>
    </row>
    <row r="712" spans="2:47" s="1" customFormat="1" ht="27">
      <c r="B712" s="42"/>
      <c r="C712" s="64"/>
      <c r="D712" s="222" t="s">
        <v>220</v>
      </c>
      <c r="E712" s="64"/>
      <c r="F712" s="253" t="s">
        <v>803</v>
      </c>
      <c r="G712" s="64"/>
      <c r="H712" s="64"/>
      <c r="I712" s="173"/>
      <c r="J712" s="64"/>
      <c r="K712" s="64"/>
      <c r="L712" s="62"/>
      <c r="M712" s="254"/>
      <c r="N712" s="43"/>
      <c r="O712" s="43"/>
      <c r="P712" s="43"/>
      <c r="Q712" s="43"/>
      <c r="R712" s="43"/>
      <c r="S712" s="43"/>
      <c r="T712" s="79"/>
      <c r="AT712" s="25" t="s">
        <v>220</v>
      </c>
      <c r="AU712" s="25" t="s">
        <v>85</v>
      </c>
    </row>
    <row r="713" spans="2:51" s="12" customFormat="1" ht="13.5">
      <c r="B713" s="220"/>
      <c r="C713" s="221"/>
      <c r="D713" s="222" t="s">
        <v>187</v>
      </c>
      <c r="E713" s="223" t="s">
        <v>21</v>
      </c>
      <c r="F713" s="224" t="s">
        <v>862</v>
      </c>
      <c r="G713" s="221"/>
      <c r="H713" s="223" t="s">
        <v>21</v>
      </c>
      <c r="I713" s="225"/>
      <c r="J713" s="221"/>
      <c r="K713" s="221"/>
      <c r="L713" s="226"/>
      <c r="M713" s="227"/>
      <c r="N713" s="228"/>
      <c r="O713" s="228"/>
      <c r="P713" s="228"/>
      <c r="Q713" s="228"/>
      <c r="R713" s="228"/>
      <c r="S713" s="228"/>
      <c r="T713" s="229"/>
      <c r="AT713" s="230" t="s">
        <v>187</v>
      </c>
      <c r="AU713" s="230" t="s">
        <v>85</v>
      </c>
      <c r="AV713" s="12" t="s">
        <v>83</v>
      </c>
      <c r="AW713" s="12" t="s">
        <v>39</v>
      </c>
      <c r="AX713" s="12" t="s">
        <v>76</v>
      </c>
      <c r="AY713" s="230" t="s">
        <v>160</v>
      </c>
    </row>
    <row r="714" spans="2:51" s="12" customFormat="1" ht="27">
      <c r="B714" s="220"/>
      <c r="C714" s="221"/>
      <c r="D714" s="222" t="s">
        <v>187</v>
      </c>
      <c r="E714" s="223" t="s">
        <v>21</v>
      </c>
      <c r="F714" s="224" t="s">
        <v>863</v>
      </c>
      <c r="G714" s="221"/>
      <c r="H714" s="223" t="s">
        <v>21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187</v>
      </c>
      <c r="AU714" s="230" t="s">
        <v>85</v>
      </c>
      <c r="AV714" s="12" t="s">
        <v>83</v>
      </c>
      <c r="AW714" s="12" t="s">
        <v>39</v>
      </c>
      <c r="AX714" s="12" t="s">
        <v>76</v>
      </c>
      <c r="AY714" s="230" t="s">
        <v>160</v>
      </c>
    </row>
    <row r="715" spans="2:51" s="13" customFormat="1" ht="13.5">
      <c r="B715" s="231"/>
      <c r="C715" s="232"/>
      <c r="D715" s="222" t="s">
        <v>187</v>
      </c>
      <c r="E715" s="233" t="s">
        <v>21</v>
      </c>
      <c r="F715" s="234" t="s">
        <v>83</v>
      </c>
      <c r="G715" s="232"/>
      <c r="H715" s="235">
        <v>1</v>
      </c>
      <c r="I715" s="236"/>
      <c r="J715" s="232"/>
      <c r="K715" s="232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187</v>
      </c>
      <c r="AU715" s="241" t="s">
        <v>85</v>
      </c>
      <c r="AV715" s="13" t="s">
        <v>85</v>
      </c>
      <c r="AW715" s="13" t="s">
        <v>39</v>
      </c>
      <c r="AX715" s="13" t="s">
        <v>76</v>
      </c>
      <c r="AY715" s="241" t="s">
        <v>160</v>
      </c>
    </row>
    <row r="716" spans="2:51" s="14" customFormat="1" ht="13.5">
      <c r="B716" s="242"/>
      <c r="C716" s="243"/>
      <c r="D716" s="222" t="s">
        <v>187</v>
      </c>
      <c r="E716" s="244" t="s">
        <v>21</v>
      </c>
      <c r="F716" s="245" t="s">
        <v>195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187</v>
      </c>
      <c r="AU716" s="252" t="s">
        <v>85</v>
      </c>
      <c r="AV716" s="14" t="s">
        <v>168</v>
      </c>
      <c r="AW716" s="14" t="s">
        <v>39</v>
      </c>
      <c r="AX716" s="14" t="s">
        <v>83</v>
      </c>
      <c r="AY716" s="252" t="s">
        <v>160</v>
      </c>
    </row>
    <row r="717" spans="2:65" s="1" customFormat="1" ht="25.5" customHeight="1">
      <c r="B717" s="42"/>
      <c r="C717" s="204" t="s">
        <v>864</v>
      </c>
      <c r="D717" s="204" t="s">
        <v>163</v>
      </c>
      <c r="E717" s="205" t="s">
        <v>865</v>
      </c>
      <c r="F717" s="206" t="s">
        <v>866</v>
      </c>
      <c r="G717" s="207" t="s">
        <v>166</v>
      </c>
      <c r="H717" s="208">
        <v>9</v>
      </c>
      <c r="I717" s="209"/>
      <c r="J717" s="210">
        <f>ROUND(I717*H717,2)</f>
        <v>0</v>
      </c>
      <c r="K717" s="206" t="s">
        <v>167</v>
      </c>
      <c r="L717" s="62"/>
      <c r="M717" s="211" t="s">
        <v>21</v>
      </c>
      <c r="N717" s="217" t="s">
        <v>47</v>
      </c>
      <c r="O717" s="43"/>
      <c r="P717" s="218">
        <f>O717*H717</f>
        <v>0</v>
      </c>
      <c r="Q717" s="218">
        <v>0</v>
      </c>
      <c r="R717" s="218">
        <f>Q717*H717</f>
        <v>0</v>
      </c>
      <c r="S717" s="218">
        <v>0</v>
      </c>
      <c r="T717" s="219">
        <f>S717*H717</f>
        <v>0</v>
      </c>
      <c r="AR717" s="25" t="s">
        <v>168</v>
      </c>
      <c r="AT717" s="25" t="s">
        <v>163</v>
      </c>
      <c r="AU717" s="25" t="s">
        <v>85</v>
      </c>
      <c r="AY717" s="25" t="s">
        <v>160</v>
      </c>
      <c r="BE717" s="216">
        <f>IF(N717="základní",J717,0)</f>
        <v>0</v>
      </c>
      <c r="BF717" s="216">
        <f>IF(N717="snížená",J717,0)</f>
        <v>0</v>
      </c>
      <c r="BG717" s="216">
        <f>IF(N717="zákl. přenesená",J717,0)</f>
        <v>0</v>
      </c>
      <c r="BH717" s="216">
        <f>IF(N717="sníž. přenesená",J717,0)</f>
        <v>0</v>
      </c>
      <c r="BI717" s="216">
        <f>IF(N717="nulová",J717,0)</f>
        <v>0</v>
      </c>
      <c r="BJ717" s="25" t="s">
        <v>83</v>
      </c>
      <c r="BK717" s="216">
        <f>ROUND(I717*H717,2)</f>
        <v>0</v>
      </c>
      <c r="BL717" s="25" t="s">
        <v>168</v>
      </c>
      <c r="BM717" s="25" t="s">
        <v>867</v>
      </c>
    </row>
    <row r="718" spans="2:47" s="1" customFormat="1" ht="27">
      <c r="B718" s="42"/>
      <c r="C718" s="64"/>
      <c r="D718" s="222" t="s">
        <v>220</v>
      </c>
      <c r="E718" s="64"/>
      <c r="F718" s="253" t="s">
        <v>803</v>
      </c>
      <c r="G718" s="64"/>
      <c r="H718" s="64"/>
      <c r="I718" s="173"/>
      <c r="J718" s="64"/>
      <c r="K718" s="64"/>
      <c r="L718" s="62"/>
      <c r="M718" s="254"/>
      <c r="N718" s="43"/>
      <c r="O718" s="43"/>
      <c r="P718" s="43"/>
      <c r="Q718" s="43"/>
      <c r="R718" s="43"/>
      <c r="S718" s="43"/>
      <c r="T718" s="79"/>
      <c r="AT718" s="25" t="s">
        <v>220</v>
      </c>
      <c r="AU718" s="25" t="s">
        <v>85</v>
      </c>
    </row>
    <row r="719" spans="2:51" s="12" customFormat="1" ht="13.5">
      <c r="B719" s="220"/>
      <c r="C719" s="221"/>
      <c r="D719" s="222" t="s">
        <v>187</v>
      </c>
      <c r="E719" s="223" t="s">
        <v>21</v>
      </c>
      <c r="F719" s="224" t="s">
        <v>868</v>
      </c>
      <c r="G719" s="221"/>
      <c r="H719" s="223" t="s">
        <v>21</v>
      </c>
      <c r="I719" s="225"/>
      <c r="J719" s="221"/>
      <c r="K719" s="221"/>
      <c r="L719" s="226"/>
      <c r="M719" s="227"/>
      <c r="N719" s="228"/>
      <c r="O719" s="228"/>
      <c r="P719" s="228"/>
      <c r="Q719" s="228"/>
      <c r="R719" s="228"/>
      <c r="S719" s="228"/>
      <c r="T719" s="229"/>
      <c r="AT719" s="230" t="s">
        <v>187</v>
      </c>
      <c r="AU719" s="230" t="s">
        <v>85</v>
      </c>
      <c r="AV719" s="12" t="s">
        <v>83</v>
      </c>
      <c r="AW719" s="12" t="s">
        <v>39</v>
      </c>
      <c r="AX719" s="12" t="s">
        <v>76</v>
      </c>
      <c r="AY719" s="230" t="s">
        <v>160</v>
      </c>
    </row>
    <row r="720" spans="2:51" s="12" customFormat="1" ht="27">
      <c r="B720" s="220"/>
      <c r="C720" s="221"/>
      <c r="D720" s="222" t="s">
        <v>187</v>
      </c>
      <c r="E720" s="223" t="s">
        <v>21</v>
      </c>
      <c r="F720" s="224" t="s">
        <v>869</v>
      </c>
      <c r="G720" s="221"/>
      <c r="H720" s="223" t="s">
        <v>21</v>
      </c>
      <c r="I720" s="225"/>
      <c r="J720" s="221"/>
      <c r="K720" s="221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187</v>
      </c>
      <c r="AU720" s="230" t="s">
        <v>85</v>
      </c>
      <c r="AV720" s="12" t="s">
        <v>83</v>
      </c>
      <c r="AW720" s="12" t="s">
        <v>39</v>
      </c>
      <c r="AX720" s="12" t="s">
        <v>76</v>
      </c>
      <c r="AY720" s="230" t="s">
        <v>160</v>
      </c>
    </row>
    <row r="721" spans="2:51" s="13" customFormat="1" ht="13.5">
      <c r="B721" s="231"/>
      <c r="C721" s="232"/>
      <c r="D721" s="222" t="s">
        <v>187</v>
      </c>
      <c r="E721" s="233" t="s">
        <v>21</v>
      </c>
      <c r="F721" s="234" t="s">
        <v>762</v>
      </c>
      <c r="G721" s="232"/>
      <c r="H721" s="235">
        <v>2</v>
      </c>
      <c r="I721" s="236"/>
      <c r="J721" s="232"/>
      <c r="K721" s="232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187</v>
      </c>
      <c r="AU721" s="241" t="s">
        <v>85</v>
      </c>
      <c r="AV721" s="13" t="s">
        <v>85</v>
      </c>
      <c r="AW721" s="13" t="s">
        <v>39</v>
      </c>
      <c r="AX721" s="13" t="s">
        <v>76</v>
      </c>
      <c r="AY721" s="241" t="s">
        <v>160</v>
      </c>
    </row>
    <row r="722" spans="2:51" s="13" customFormat="1" ht="13.5">
      <c r="B722" s="231"/>
      <c r="C722" s="232"/>
      <c r="D722" s="222" t="s">
        <v>187</v>
      </c>
      <c r="E722" s="233" t="s">
        <v>21</v>
      </c>
      <c r="F722" s="234" t="s">
        <v>870</v>
      </c>
      <c r="G722" s="232"/>
      <c r="H722" s="235">
        <v>1</v>
      </c>
      <c r="I722" s="236"/>
      <c r="J722" s="232"/>
      <c r="K722" s="232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187</v>
      </c>
      <c r="AU722" s="241" t="s">
        <v>85</v>
      </c>
      <c r="AV722" s="13" t="s">
        <v>85</v>
      </c>
      <c r="AW722" s="13" t="s">
        <v>39</v>
      </c>
      <c r="AX722" s="13" t="s">
        <v>76</v>
      </c>
      <c r="AY722" s="241" t="s">
        <v>160</v>
      </c>
    </row>
    <row r="723" spans="2:51" s="13" customFormat="1" ht="13.5">
      <c r="B723" s="231"/>
      <c r="C723" s="232"/>
      <c r="D723" s="222" t="s">
        <v>187</v>
      </c>
      <c r="E723" s="233" t="s">
        <v>21</v>
      </c>
      <c r="F723" s="234" t="s">
        <v>780</v>
      </c>
      <c r="G723" s="232"/>
      <c r="H723" s="235">
        <v>2</v>
      </c>
      <c r="I723" s="236"/>
      <c r="J723" s="232"/>
      <c r="K723" s="232"/>
      <c r="L723" s="237"/>
      <c r="M723" s="238"/>
      <c r="N723" s="239"/>
      <c r="O723" s="239"/>
      <c r="P723" s="239"/>
      <c r="Q723" s="239"/>
      <c r="R723" s="239"/>
      <c r="S723" s="239"/>
      <c r="T723" s="240"/>
      <c r="AT723" s="241" t="s">
        <v>187</v>
      </c>
      <c r="AU723" s="241" t="s">
        <v>85</v>
      </c>
      <c r="AV723" s="13" t="s">
        <v>85</v>
      </c>
      <c r="AW723" s="13" t="s">
        <v>39</v>
      </c>
      <c r="AX723" s="13" t="s">
        <v>76</v>
      </c>
      <c r="AY723" s="241" t="s">
        <v>160</v>
      </c>
    </row>
    <row r="724" spans="2:51" s="13" customFormat="1" ht="13.5">
      <c r="B724" s="231"/>
      <c r="C724" s="232"/>
      <c r="D724" s="222" t="s">
        <v>187</v>
      </c>
      <c r="E724" s="233" t="s">
        <v>21</v>
      </c>
      <c r="F724" s="234" t="s">
        <v>766</v>
      </c>
      <c r="G724" s="232"/>
      <c r="H724" s="235">
        <v>2</v>
      </c>
      <c r="I724" s="236"/>
      <c r="J724" s="232"/>
      <c r="K724" s="232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187</v>
      </c>
      <c r="AU724" s="241" t="s">
        <v>85</v>
      </c>
      <c r="AV724" s="13" t="s">
        <v>85</v>
      </c>
      <c r="AW724" s="13" t="s">
        <v>39</v>
      </c>
      <c r="AX724" s="13" t="s">
        <v>76</v>
      </c>
      <c r="AY724" s="241" t="s">
        <v>160</v>
      </c>
    </row>
    <row r="725" spans="2:51" s="13" customFormat="1" ht="13.5">
      <c r="B725" s="231"/>
      <c r="C725" s="232"/>
      <c r="D725" s="222" t="s">
        <v>187</v>
      </c>
      <c r="E725" s="233" t="s">
        <v>21</v>
      </c>
      <c r="F725" s="234" t="s">
        <v>871</v>
      </c>
      <c r="G725" s="232"/>
      <c r="H725" s="235">
        <v>1</v>
      </c>
      <c r="I725" s="236"/>
      <c r="J725" s="232"/>
      <c r="K725" s="232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187</v>
      </c>
      <c r="AU725" s="241" t="s">
        <v>85</v>
      </c>
      <c r="AV725" s="13" t="s">
        <v>85</v>
      </c>
      <c r="AW725" s="13" t="s">
        <v>39</v>
      </c>
      <c r="AX725" s="13" t="s">
        <v>76</v>
      </c>
      <c r="AY725" s="241" t="s">
        <v>160</v>
      </c>
    </row>
    <row r="726" spans="2:51" s="13" customFormat="1" ht="13.5">
      <c r="B726" s="231"/>
      <c r="C726" s="232"/>
      <c r="D726" s="222" t="s">
        <v>187</v>
      </c>
      <c r="E726" s="233" t="s">
        <v>21</v>
      </c>
      <c r="F726" s="234" t="s">
        <v>611</v>
      </c>
      <c r="G726" s="232"/>
      <c r="H726" s="235">
        <v>1</v>
      </c>
      <c r="I726" s="236"/>
      <c r="J726" s="232"/>
      <c r="K726" s="232"/>
      <c r="L726" s="237"/>
      <c r="M726" s="238"/>
      <c r="N726" s="239"/>
      <c r="O726" s="239"/>
      <c r="P726" s="239"/>
      <c r="Q726" s="239"/>
      <c r="R726" s="239"/>
      <c r="S726" s="239"/>
      <c r="T726" s="240"/>
      <c r="AT726" s="241" t="s">
        <v>187</v>
      </c>
      <c r="AU726" s="241" t="s">
        <v>85</v>
      </c>
      <c r="AV726" s="13" t="s">
        <v>85</v>
      </c>
      <c r="AW726" s="13" t="s">
        <v>39</v>
      </c>
      <c r="AX726" s="13" t="s">
        <v>76</v>
      </c>
      <c r="AY726" s="241" t="s">
        <v>160</v>
      </c>
    </row>
    <row r="727" spans="2:51" s="14" customFormat="1" ht="13.5">
      <c r="B727" s="242"/>
      <c r="C727" s="243"/>
      <c r="D727" s="222" t="s">
        <v>187</v>
      </c>
      <c r="E727" s="244" t="s">
        <v>21</v>
      </c>
      <c r="F727" s="245" t="s">
        <v>195</v>
      </c>
      <c r="G727" s="243"/>
      <c r="H727" s="246">
        <v>9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AT727" s="252" t="s">
        <v>187</v>
      </c>
      <c r="AU727" s="252" t="s">
        <v>85</v>
      </c>
      <c r="AV727" s="14" t="s">
        <v>168</v>
      </c>
      <c r="AW727" s="14" t="s">
        <v>39</v>
      </c>
      <c r="AX727" s="14" t="s">
        <v>83</v>
      </c>
      <c r="AY727" s="252" t="s">
        <v>160</v>
      </c>
    </row>
    <row r="728" spans="2:65" s="1" customFormat="1" ht="25.5" customHeight="1">
      <c r="B728" s="42"/>
      <c r="C728" s="204" t="s">
        <v>872</v>
      </c>
      <c r="D728" s="204" t="s">
        <v>163</v>
      </c>
      <c r="E728" s="205" t="s">
        <v>873</v>
      </c>
      <c r="F728" s="206" t="s">
        <v>874</v>
      </c>
      <c r="G728" s="207" t="s">
        <v>166</v>
      </c>
      <c r="H728" s="208">
        <v>1</v>
      </c>
      <c r="I728" s="209"/>
      <c r="J728" s="210">
        <f>ROUND(I728*H728,2)</f>
        <v>0</v>
      </c>
      <c r="K728" s="206" t="s">
        <v>167</v>
      </c>
      <c r="L728" s="62"/>
      <c r="M728" s="211" t="s">
        <v>21</v>
      </c>
      <c r="N728" s="217" t="s">
        <v>47</v>
      </c>
      <c r="O728" s="43"/>
      <c r="P728" s="218">
        <f>O728*H728</f>
        <v>0</v>
      </c>
      <c r="Q728" s="218">
        <v>0</v>
      </c>
      <c r="R728" s="218">
        <f>Q728*H728</f>
        <v>0</v>
      </c>
      <c r="S728" s="218">
        <v>0</v>
      </c>
      <c r="T728" s="219">
        <f>S728*H728</f>
        <v>0</v>
      </c>
      <c r="AR728" s="25" t="s">
        <v>168</v>
      </c>
      <c r="AT728" s="25" t="s">
        <v>163</v>
      </c>
      <c r="AU728" s="25" t="s">
        <v>85</v>
      </c>
      <c r="AY728" s="25" t="s">
        <v>160</v>
      </c>
      <c r="BE728" s="216">
        <f>IF(N728="základní",J728,0)</f>
        <v>0</v>
      </c>
      <c r="BF728" s="216">
        <f>IF(N728="snížená",J728,0)</f>
        <v>0</v>
      </c>
      <c r="BG728" s="216">
        <f>IF(N728="zákl. přenesená",J728,0)</f>
        <v>0</v>
      </c>
      <c r="BH728" s="216">
        <f>IF(N728="sníž. přenesená",J728,0)</f>
        <v>0</v>
      </c>
      <c r="BI728" s="216">
        <f>IF(N728="nulová",J728,0)</f>
        <v>0</v>
      </c>
      <c r="BJ728" s="25" t="s">
        <v>83</v>
      </c>
      <c r="BK728" s="216">
        <f>ROUND(I728*H728,2)</f>
        <v>0</v>
      </c>
      <c r="BL728" s="25" t="s">
        <v>168</v>
      </c>
      <c r="BM728" s="25" t="s">
        <v>875</v>
      </c>
    </row>
    <row r="729" spans="2:47" s="1" customFormat="1" ht="27">
      <c r="B729" s="42"/>
      <c r="C729" s="64"/>
      <c r="D729" s="222" t="s">
        <v>220</v>
      </c>
      <c r="E729" s="64"/>
      <c r="F729" s="253" t="s">
        <v>803</v>
      </c>
      <c r="G729" s="64"/>
      <c r="H729" s="64"/>
      <c r="I729" s="173"/>
      <c r="J729" s="64"/>
      <c r="K729" s="64"/>
      <c r="L729" s="62"/>
      <c r="M729" s="254"/>
      <c r="N729" s="43"/>
      <c r="O729" s="43"/>
      <c r="P729" s="43"/>
      <c r="Q729" s="43"/>
      <c r="R729" s="43"/>
      <c r="S729" s="43"/>
      <c r="T729" s="79"/>
      <c r="AT729" s="25" t="s">
        <v>220</v>
      </c>
      <c r="AU729" s="25" t="s">
        <v>85</v>
      </c>
    </row>
    <row r="730" spans="2:51" s="12" customFormat="1" ht="13.5">
      <c r="B730" s="220"/>
      <c r="C730" s="221"/>
      <c r="D730" s="222" t="s">
        <v>187</v>
      </c>
      <c r="E730" s="223" t="s">
        <v>21</v>
      </c>
      <c r="F730" s="224" t="s">
        <v>876</v>
      </c>
      <c r="G730" s="221"/>
      <c r="H730" s="223" t="s">
        <v>21</v>
      </c>
      <c r="I730" s="225"/>
      <c r="J730" s="221"/>
      <c r="K730" s="221"/>
      <c r="L730" s="226"/>
      <c r="M730" s="227"/>
      <c r="N730" s="228"/>
      <c r="O730" s="228"/>
      <c r="P730" s="228"/>
      <c r="Q730" s="228"/>
      <c r="R730" s="228"/>
      <c r="S730" s="228"/>
      <c r="T730" s="229"/>
      <c r="AT730" s="230" t="s">
        <v>187</v>
      </c>
      <c r="AU730" s="230" t="s">
        <v>85</v>
      </c>
      <c r="AV730" s="12" t="s">
        <v>83</v>
      </c>
      <c r="AW730" s="12" t="s">
        <v>39</v>
      </c>
      <c r="AX730" s="12" t="s">
        <v>76</v>
      </c>
      <c r="AY730" s="230" t="s">
        <v>160</v>
      </c>
    </row>
    <row r="731" spans="2:51" s="13" customFormat="1" ht="13.5">
      <c r="B731" s="231"/>
      <c r="C731" s="232"/>
      <c r="D731" s="222" t="s">
        <v>187</v>
      </c>
      <c r="E731" s="233" t="s">
        <v>21</v>
      </c>
      <c r="F731" s="234" t="s">
        <v>83</v>
      </c>
      <c r="G731" s="232"/>
      <c r="H731" s="235">
        <v>1</v>
      </c>
      <c r="I731" s="236"/>
      <c r="J731" s="232"/>
      <c r="K731" s="232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187</v>
      </c>
      <c r="AU731" s="241" t="s">
        <v>85</v>
      </c>
      <c r="AV731" s="13" t="s">
        <v>85</v>
      </c>
      <c r="AW731" s="13" t="s">
        <v>39</v>
      </c>
      <c r="AX731" s="13" t="s">
        <v>76</v>
      </c>
      <c r="AY731" s="241" t="s">
        <v>160</v>
      </c>
    </row>
    <row r="732" spans="2:51" s="14" customFormat="1" ht="13.5">
      <c r="B732" s="242"/>
      <c r="C732" s="243"/>
      <c r="D732" s="222" t="s">
        <v>187</v>
      </c>
      <c r="E732" s="244" t="s">
        <v>21</v>
      </c>
      <c r="F732" s="245" t="s">
        <v>195</v>
      </c>
      <c r="G732" s="243"/>
      <c r="H732" s="246">
        <v>1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AT732" s="252" t="s">
        <v>187</v>
      </c>
      <c r="AU732" s="252" t="s">
        <v>85</v>
      </c>
      <c r="AV732" s="14" t="s">
        <v>168</v>
      </c>
      <c r="AW732" s="14" t="s">
        <v>39</v>
      </c>
      <c r="AX732" s="14" t="s">
        <v>83</v>
      </c>
      <c r="AY732" s="252" t="s">
        <v>160</v>
      </c>
    </row>
    <row r="733" spans="2:63" s="11" customFormat="1" ht="29.85" customHeight="1">
      <c r="B733" s="188"/>
      <c r="C733" s="189"/>
      <c r="D733" s="190" t="s">
        <v>75</v>
      </c>
      <c r="E733" s="202" t="s">
        <v>829</v>
      </c>
      <c r="F733" s="202" t="s">
        <v>877</v>
      </c>
      <c r="G733" s="189"/>
      <c r="H733" s="189"/>
      <c r="I733" s="192"/>
      <c r="J733" s="203">
        <f>BK733</f>
        <v>0</v>
      </c>
      <c r="K733" s="189"/>
      <c r="L733" s="194"/>
      <c r="M733" s="195"/>
      <c r="N733" s="196"/>
      <c r="O733" s="196"/>
      <c r="P733" s="197">
        <f>SUM(P734:P813)</f>
        <v>0</v>
      </c>
      <c r="Q733" s="196"/>
      <c r="R733" s="197">
        <f>SUM(R734:R813)</f>
        <v>14.033044</v>
      </c>
      <c r="S733" s="196"/>
      <c r="T733" s="198">
        <f>SUM(T734:T813)</f>
        <v>0</v>
      </c>
      <c r="AR733" s="199" t="s">
        <v>83</v>
      </c>
      <c r="AT733" s="200" t="s">
        <v>75</v>
      </c>
      <c r="AU733" s="200" t="s">
        <v>83</v>
      </c>
      <c r="AY733" s="199" t="s">
        <v>160</v>
      </c>
      <c r="BK733" s="201">
        <f>SUM(BK734:BK813)</f>
        <v>0</v>
      </c>
    </row>
    <row r="734" spans="2:65" s="1" customFormat="1" ht="25.5" customHeight="1">
      <c r="B734" s="42"/>
      <c r="C734" s="204" t="s">
        <v>878</v>
      </c>
      <c r="D734" s="204" t="s">
        <v>163</v>
      </c>
      <c r="E734" s="205" t="s">
        <v>879</v>
      </c>
      <c r="F734" s="206" t="s">
        <v>880</v>
      </c>
      <c r="G734" s="207" t="s">
        <v>270</v>
      </c>
      <c r="H734" s="208">
        <v>163.2</v>
      </c>
      <c r="I734" s="209"/>
      <c r="J734" s="210">
        <f>ROUND(I734*H734,2)</f>
        <v>0</v>
      </c>
      <c r="K734" s="206" t="s">
        <v>185</v>
      </c>
      <c r="L734" s="62"/>
      <c r="M734" s="211" t="s">
        <v>21</v>
      </c>
      <c r="N734" s="217" t="s">
        <v>47</v>
      </c>
      <c r="O734" s="43"/>
      <c r="P734" s="218">
        <f>O734*H734</f>
        <v>0</v>
      </c>
      <c r="Q734" s="218">
        <v>0</v>
      </c>
      <c r="R734" s="218">
        <f>Q734*H734</f>
        <v>0</v>
      </c>
      <c r="S734" s="218">
        <v>0</v>
      </c>
      <c r="T734" s="219">
        <f>S734*H734</f>
        <v>0</v>
      </c>
      <c r="AR734" s="25" t="s">
        <v>168</v>
      </c>
      <c r="AT734" s="25" t="s">
        <v>163</v>
      </c>
      <c r="AU734" s="25" t="s">
        <v>85</v>
      </c>
      <c r="AY734" s="25" t="s">
        <v>160</v>
      </c>
      <c r="BE734" s="216">
        <f>IF(N734="základní",J734,0)</f>
        <v>0</v>
      </c>
      <c r="BF734" s="216">
        <f>IF(N734="snížená",J734,0)</f>
        <v>0</v>
      </c>
      <c r="BG734" s="216">
        <f>IF(N734="zákl. přenesená",J734,0)</f>
        <v>0</v>
      </c>
      <c r="BH734" s="216">
        <f>IF(N734="sníž. přenesená",J734,0)</f>
        <v>0</v>
      </c>
      <c r="BI734" s="216">
        <f>IF(N734="nulová",J734,0)</f>
        <v>0</v>
      </c>
      <c r="BJ734" s="25" t="s">
        <v>83</v>
      </c>
      <c r="BK734" s="216">
        <f>ROUND(I734*H734,2)</f>
        <v>0</v>
      </c>
      <c r="BL734" s="25" t="s">
        <v>168</v>
      </c>
      <c r="BM734" s="25" t="s">
        <v>881</v>
      </c>
    </row>
    <row r="735" spans="2:51" s="12" customFormat="1" ht="13.5">
      <c r="B735" s="220"/>
      <c r="C735" s="221"/>
      <c r="D735" s="222" t="s">
        <v>187</v>
      </c>
      <c r="E735" s="223" t="s">
        <v>21</v>
      </c>
      <c r="F735" s="224" t="s">
        <v>882</v>
      </c>
      <c r="G735" s="221"/>
      <c r="H735" s="223" t="s">
        <v>21</v>
      </c>
      <c r="I735" s="225"/>
      <c r="J735" s="221"/>
      <c r="K735" s="221"/>
      <c r="L735" s="226"/>
      <c r="M735" s="227"/>
      <c r="N735" s="228"/>
      <c r="O735" s="228"/>
      <c r="P735" s="228"/>
      <c r="Q735" s="228"/>
      <c r="R735" s="228"/>
      <c r="S735" s="228"/>
      <c r="T735" s="229"/>
      <c r="AT735" s="230" t="s">
        <v>187</v>
      </c>
      <c r="AU735" s="230" t="s">
        <v>85</v>
      </c>
      <c r="AV735" s="12" t="s">
        <v>83</v>
      </c>
      <c r="AW735" s="12" t="s">
        <v>39</v>
      </c>
      <c r="AX735" s="12" t="s">
        <v>76</v>
      </c>
      <c r="AY735" s="230" t="s">
        <v>160</v>
      </c>
    </row>
    <row r="736" spans="2:51" s="12" customFormat="1" ht="13.5">
      <c r="B736" s="220"/>
      <c r="C736" s="221"/>
      <c r="D736" s="222" t="s">
        <v>187</v>
      </c>
      <c r="E736" s="223" t="s">
        <v>21</v>
      </c>
      <c r="F736" s="224" t="s">
        <v>883</v>
      </c>
      <c r="G736" s="221"/>
      <c r="H736" s="223" t="s">
        <v>21</v>
      </c>
      <c r="I736" s="225"/>
      <c r="J736" s="221"/>
      <c r="K736" s="221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187</v>
      </c>
      <c r="AU736" s="230" t="s">
        <v>85</v>
      </c>
      <c r="AV736" s="12" t="s">
        <v>83</v>
      </c>
      <c r="AW736" s="12" t="s">
        <v>39</v>
      </c>
      <c r="AX736" s="12" t="s">
        <v>76</v>
      </c>
      <c r="AY736" s="230" t="s">
        <v>160</v>
      </c>
    </row>
    <row r="737" spans="2:51" s="13" customFormat="1" ht="13.5">
      <c r="B737" s="231"/>
      <c r="C737" s="232"/>
      <c r="D737" s="222" t="s">
        <v>187</v>
      </c>
      <c r="E737" s="233" t="s">
        <v>21</v>
      </c>
      <c r="F737" s="234" t="s">
        <v>884</v>
      </c>
      <c r="G737" s="232"/>
      <c r="H737" s="235">
        <v>134.4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187</v>
      </c>
      <c r="AU737" s="241" t="s">
        <v>85</v>
      </c>
      <c r="AV737" s="13" t="s">
        <v>85</v>
      </c>
      <c r="AW737" s="13" t="s">
        <v>39</v>
      </c>
      <c r="AX737" s="13" t="s">
        <v>76</v>
      </c>
      <c r="AY737" s="241" t="s">
        <v>160</v>
      </c>
    </row>
    <row r="738" spans="2:51" s="12" customFormat="1" ht="13.5">
      <c r="B738" s="220"/>
      <c r="C738" s="221"/>
      <c r="D738" s="222" t="s">
        <v>187</v>
      </c>
      <c r="E738" s="223" t="s">
        <v>21</v>
      </c>
      <c r="F738" s="224" t="s">
        <v>885</v>
      </c>
      <c r="G738" s="221"/>
      <c r="H738" s="223" t="s">
        <v>21</v>
      </c>
      <c r="I738" s="225"/>
      <c r="J738" s="221"/>
      <c r="K738" s="221"/>
      <c r="L738" s="226"/>
      <c r="M738" s="227"/>
      <c r="N738" s="228"/>
      <c r="O738" s="228"/>
      <c r="P738" s="228"/>
      <c r="Q738" s="228"/>
      <c r="R738" s="228"/>
      <c r="S738" s="228"/>
      <c r="T738" s="229"/>
      <c r="AT738" s="230" t="s">
        <v>187</v>
      </c>
      <c r="AU738" s="230" t="s">
        <v>85</v>
      </c>
      <c r="AV738" s="12" t="s">
        <v>83</v>
      </c>
      <c r="AW738" s="12" t="s">
        <v>39</v>
      </c>
      <c r="AX738" s="12" t="s">
        <v>76</v>
      </c>
      <c r="AY738" s="230" t="s">
        <v>160</v>
      </c>
    </row>
    <row r="739" spans="2:51" s="13" customFormat="1" ht="13.5">
      <c r="B739" s="231"/>
      <c r="C739" s="232"/>
      <c r="D739" s="222" t="s">
        <v>187</v>
      </c>
      <c r="E739" s="233" t="s">
        <v>21</v>
      </c>
      <c r="F739" s="234" t="s">
        <v>886</v>
      </c>
      <c r="G739" s="232"/>
      <c r="H739" s="235">
        <v>28.8</v>
      </c>
      <c r="I739" s="236"/>
      <c r="J739" s="232"/>
      <c r="K739" s="232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187</v>
      </c>
      <c r="AU739" s="241" t="s">
        <v>85</v>
      </c>
      <c r="AV739" s="13" t="s">
        <v>85</v>
      </c>
      <c r="AW739" s="13" t="s">
        <v>39</v>
      </c>
      <c r="AX739" s="13" t="s">
        <v>76</v>
      </c>
      <c r="AY739" s="241" t="s">
        <v>160</v>
      </c>
    </row>
    <row r="740" spans="2:51" s="14" customFormat="1" ht="13.5">
      <c r="B740" s="242"/>
      <c r="C740" s="243"/>
      <c r="D740" s="222" t="s">
        <v>187</v>
      </c>
      <c r="E740" s="244" t="s">
        <v>21</v>
      </c>
      <c r="F740" s="245" t="s">
        <v>195</v>
      </c>
      <c r="G740" s="243"/>
      <c r="H740" s="246">
        <v>163.2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187</v>
      </c>
      <c r="AU740" s="252" t="s">
        <v>85</v>
      </c>
      <c r="AV740" s="14" t="s">
        <v>168</v>
      </c>
      <c r="AW740" s="14" t="s">
        <v>39</v>
      </c>
      <c r="AX740" s="14" t="s">
        <v>83</v>
      </c>
      <c r="AY740" s="252" t="s">
        <v>160</v>
      </c>
    </row>
    <row r="741" spans="2:65" s="1" customFormat="1" ht="38.25" customHeight="1">
      <c r="B741" s="42"/>
      <c r="C741" s="204" t="s">
        <v>887</v>
      </c>
      <c r="D741" s="204" t="s">
        <v>163</v>
      </c>
      <c r="E741" s="205" t="s">
        <v>339</v>
      </c>
      <c r="F741" s="206" t="s">
        <v>340</v>
      </c>
      <c r="G741" s="207" t="s">
        <v>270</v>
      </c>
      <c r="H741" s="208">
        <v>81.6</v>
      </c>
      <c r="I741" s="209"/>
      <c r="J741" s="210">
        <f>ROUND(I741*H741,2)</f>
        <v>0</v>
      </c>
      <c r="K741" s="206" t="s">
        <v>185</v>
      </c>
      <c r="L741" s="62"/>
      <c r="M741" s="211" t="s">
        <v>21</v>
      </c>
      <c r="N741" s="217" t="s">
        <v>47</v>
      </c>
      <c r="O741" s="43"/>
      <c r="P741" s="218">
        <f>O741*H741</f>
        <v>0</v>
      </c>
      <c r="Q741" s="218">
        <v>0</v>
      </c>
      <c r="R741" s="218">
        <f>Q741*H741</f>
        <v>0</v>
      </c>
      <c r="S741" s="218">
        <v>0</v>
      </c>
      <c r="T741" s="219">
        <f>S741*H741</f>
        <v>0</v>
      </c>
      <c r="AR741" s="25" t="s">
        <v>168</v>
      </c>
      <c r="AT741" s="25" t="s">
        <v>163</v>
      </c>
      <c r="AU741" s="25" t="s">
        <v>85</v>
      </c>
      <c r="AY741" s="25" t="s">
        <v>160</v>
      </c>
      <c r="BE741" s="216">
        <f>IF(N741="základní",J741,0)</f>
        <v>0</v>
      </c>
      <c r="BF741" s="216">
        <f>IF(N741="snížená",J741,0)</f>
        <v>0</v>
      </c>
      <c r="BG741" s="216">
        <f>IF(N741="zákl. přenesená",J741,0)</f>
        <v>0</v>
      </c>
      <c r="BH741" s="216">
        <f>IF(N741="sníž. přenesená",J741,0)</f>
        <v>0</v>
      </c>
      <c r="BI741" s="216">
        <f>IF(N741="nulová",J741,0)</f>
        <v>0</v>
      </c>
      <c r="BJ741" s="25" t="s">
        <v>83</v>
      </c>
      <c r="BK741" s="216">
        <f>ROUND(I741*H741,2)</f>
        <v>0</v>
      </c>
      <c r="BL741" s="25" t="s">
        <v>168</v>
      </c>
      <c r="BM741" s="25" t="s">
        <v>888</v>
      </c>
    </row>
    <row r="742" spans="2:51" s="12" customFormat="1" ht="13.5">
      <c r="B742" s="220"/>
      <c r="C742" s="221"/>
      <c r="D742" s="222" t="s">
        <v>187</v>
      </c>
      <c r="E742" s="223" t="s">
        <v>21</v>
      </c>
      <c r="F742" s="224" t="s">
        <v>889</v>
      </c>
      <c r="G742" s="221"/>
      <c r="H742" s="223" t="s">
        <v>21</v>
      </c>
      <c r="I742" s="225"/>
      <c r="J742" s="221"/>
      <c r="K742" s="221"/>
      <c r="L742" s="226"/>
      <c r="M742" s="227"/>
      <c r="N742" s="228"/>
      <c r="O742" s="228"/>
      <c r="P742" s="228"/>
      <c r="Q742" s="228"/>
      <c r="R742" s="228"/>
      <c r="S742" s="228"/>
      <c r="T742" s="229"/>
      <c r="AT742" s="230" t="s">
        <v>187</v>
      </c>
      <c r="AU742" s="230" t="s">
        <v>85</v>
      </c>
      <c r="AV742" s="12" t="s">
        <v>83</v>
      </c>
      <c r="AW742" s="12" t="s">
        <v>39</v>
      </c>
      <c r="AX742" s="12" t="s">
        <v>76</v>
      </c>
      <c r="AY742" s="230" t="s">
        <v>160</v>
      </c>
    </row>
    <row r="743" spans="2:51" s="13" customFormat="1" ht="13.5">
      <c r="B743" s="231"/>
      <c r="C743" s="232"/>
      <c r="D743" s="222" t="s">
        <v>187</v>
      </c>
      <c r="E743" s="233" t="s">
        <v>21</v>
      </c>
      <c r="F743" s="234" t="s">
        <v>890</v>
      </c>
      <c r="G743" s="232"/>
      <c r="H743" s="235">
        <v>81.6</v>
      </c>
      <c r="I743" s="236"/>
      <c r="J743" s="232"/>
      <c r="K743" s="232"/>
      <c r="L743" s="237"/>
      <c r="M743" s="238"/>
      <c r="N743" s="239"/>
      <c r="O743" s="239"/>
      <c r="P743" s="239"/>
      <c r="Q743" s="239"/>
      <c r="R743" s="239"/>
      <c r="S743" s="239"/>
      <c r="T743" s="240"/>
      <c r="AT743" s="241" t="s">
        <v>187</v>
      </c>
      <c r="AU743" s="241" t="s">
        <v>85</v>
      </c>
      <c r="AV743" s="13" t="s">
        <v>85</v>
      </c>
      <c r="AW743" s="13" t="s">
        <v>39</v>
      </c>
      <c r="AX743" s="13" t="s">
        <v>76</v>
      </c>
      <c r="AY743" s="241" t="s">
        <v>160</v>
      </c>
    </row>
    <row r="744" spans="2:51" s="14" customFormat="1" ht="13.5">
      <c r="B744" s="242"/>
      <c r="C744" s="243"/>
      <c r="D744" s="222" t="s">
        <v>187</v>
      </c>
      <c r="E744" s="244" t="s">
        <v>21</v>
      </c>
      <c r="F744" s="245" t="s">
        <v>195</v>
      </c>
      <c r="G744" s="243"/>
      <c r="H744" s="246">
        <v>81.6</v>
      </c>
      <c r="I744" s="247"/>
      <c r="J744" s="243"/>
      <c r="K744" s="243"/>
      <c r="L744" s="248"/>
      <c r="M744" s="249"/>
      <c r="N744" s="250"/>
      <c r="O744" s="250"/>
      <c r="P744" s="250"/>
      <c r="Q744" s="250"/>
      <c r="R744" s="250"/>
      <c r="S744" s="250"/>
      <c r="T744" s="251"/>
      <c r="AT744" s="252" t="s">
        <v>187</v>
      </c>
      <c r="AU744" s="252" t="s">
        <v>85</v>
      </c>
      <c r="AV744" s="14" t="s">
        <v>168</v>
      </c>
      <c r="AW744" s="14" t="s">
        <v>39</v>
      </c>
      <c r="AX744" s="14" t="s">
        <v>83</v>
      </c>
      <c r="AY744" s="252" t="s">
        <v>160</v>
      </c>
    </row>
    <row r="745" spans="2:65" s="1" customFormat="1" ht="25.5" customHeight="1">
      <c r="B745" s="42"/>
      <c r="C745" s="204" t="s">
        <v>891</v>
      </c>
      <c r="D745" s="204" t="s">
        <v>163</v>
      </c>
      <c r="E745" s="205" t="s">
        <v>345</v>
      </c>
      <c r="F745" s="206" t="s">
        <v>346</v>
      </c>
      <c r="G745" s="207" t="s">
        <v>184</v>
      </c>
      <c r="H745" s="208">
        <v>272</v>
      </c>
      <c r="I745" s="209"/>
      <c r="J745" s="210">
        <f>ROUND(I745*H745,2)</f>
        <v>0</v>
      </c>
      <c r="K745" s="206" t="s">
        <v>185</v>
      </c>
      <c r="L745" s="62"/>
      <c r="M745" s="211" t="s">
        <v>21</v>
      </c>
      <c r="N745" s="217" t="s">
        <v>47</v>
      </c>
      <c r="O745" s="43"/>
      <c r="P745" s="218">
        <f>O745*H745</f>
        <v>0</v>
      </c>
      <c r="Q745" s="218">
        <v>0.00085</v>
      </c>
      <c r="R745" s="218">
        <f>Q745*H745</f>
        <v>0.2312</v>
      </c>
      <c r="S745" s="218">
        <v>0</v>
      </c>
      <c r="T745" s="219">
        <f>S745*H745</f>
        <v>0</v>
      </c>
      <c r="AR745" s="25" t="s">
        <v>168</v>
      </c>
      <c r="AT745" s="25" t="s">
        <v>163</v>
      </c>
      <c r="AU745" s="25" t="s">
        <v>85</v>
      </c>
      <c r="AY745" s="25" t="s">
        <v>160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25" t="s">
        <v>83</v>
      </c>
      <c r="BK745" s="216">
        <f>ROUND(I745*H745,2)</f>
        <v>0</v>
      </c>
      <c r="BL745" s="25" t="s">
        <v>168</v>
      </c>
      <c r="BM745" s="25" t="s">
        <v>892</v>
      </c>
    </row>
    <row r="746" spans="2:51" s="12" customFormat="1" ht="13.5">
      <c r="B746" s="220"/>
      <c r="C746" s="221"/>
      <c r="D746" s="222" t="s">
        <v>187</v>
      </c>
      <c r="E746" s="223" t="s">
        <v>21</v>
      </c>
      <c r="F746" s="224" t="s">
        <v>882</v>
      </c>
      <c r="G746" s="221"/>
      <c r="H746" s="223" t="s">
        <v>21</v>
      </c>
      <c r="I746" s="225"/>
      <c r="J746" s="221"/>
      <c r="K746" s="221"/>
      <c r="L746" s="226"/>
      <c r="M746" s="227"/>
      <c r="N746" s="228"/>
      <c r="O746" s="228"/>
      <c r="P746" s="228"/>
      <c r="Q746" s="228"/>
      <c r="R746" s="228"/>
      <c r="S746" s="228"/>
      <c r="T746" s="229"/>
      <c r="AT746" s="230" t="s">
        <v>187</v>
      </c>
      <c r="AU746" s="230" t="s">
        <v>85</v>
      </c>
      <c r="AV746" s="12" t="s">
        <v>83</v>
      </c>
      <c r="AW746" s="12" t="s">
        <v>39</v>
      </c>
      <c r="AX746" s="12" t="s">
        <v>76</v>
      </c>
      <c r="AY746" s="230" t="s">
        <v>160</v>
      </c>
    </row>
    <row r="747" spans="2:51" s="12" customFormat="1" ht="13.5">
      <c r="B747" s="220"/>
      <c r="C747" s="221"/>
      <c r="D747" s="222" t="s">
        <v>187</v>
      </c>
      <c r="E747" s="223" t="s">
        <v>21</v>
      </c>
      <c r="F747" s="224" t="s">
        <v>883</v>
      </c>
      <c r="G747" s="221"/>
      <c r="H747" s="223" t="s">
        <v>21</v>
      </c>
      <c r="I747" s="225"/>
      <c r="J747" s="221"/>
      <c r="K747" s="221"/>
      <c r="L747" s="226"/>
      <c r="M747" s="227"/>
      <c r="N747" s="228"/>
      <c r="O747" s="228"/>
      <c r="P747" s="228"/>
      <c r="Q747" s="228"/>
      <c r="R747" s="228"/>
      <c r="S747" s="228"/>
      <c r="T747" s="229"/>
      <c r="AT747" s="230" t="s">
        <v>187</v>
      </c>
      <c r="AU747" s="230" t="s">
        <v>85</v>
      </c>
      <c r="AV747" s="12" t="s">
        <v>83</v>
      </c>
      <c r="AW747" s="12" t="s">
        <v>39</v>
      </c>
      <c r="AX747" s="12" t="s">
        <v>76</v>
      </c>
      <c r="AY747" s="230" t="s">
        <v>160</v>
      </c>
    </row>
    <row r="748" spans="2:51" s="13" customFormat="1" ht="13.5">
      <c r="B748" s="231"/>
      <c r="C748" s="232"/>
      <c r="D748" s="222" t="s">
        <v>187</v>
      </c>
      <c r="E748" s="233" t="s">
        <v>21</v>
      </c>
      <c r="F748" s="234" t="s">
        <v>893</v>
      </c>
      <c r="G748" s="232"/>
      <c r="H748" s="235">
        <v>224</v>
      </c>
      <c r="I748" s="236"/>
      <c r="J748" s="232"/>
      <c r="K748" s="232"/>
      <c r="L748" s="237"/>
      <c r="M748" s="238"/>
      <c r="N748" s="239"/>
      <c r="O748" s="239"/>
      <c r="P748" s="239"/>
      <c r="Q748" s="239"/>
      <c r="R748" s="239"/>
      <c r="S748" s="239"/>
      <c r="T748" s="240"/>
      <c r="AT748" s="241" t="s">
        <v>187</v>
      </c>
      <c r="AU748" s="241" t="s">
        <v>85</v>
      </c>
      <c r="AV748" s="13" t="s">
        <v>85</v>
      </c>
      <c r="AW748" s="13" t="s">
        <v>39</v>
      </c>
      <c r="AX748" s="13" t="s">
        <v>76</v>
      </c>
      <c r="AY748" s="241" t="s">
        <v>160</v>
      </c>
    </row>
    <row r="749" spans="2:51" s="12" customFormat="1" ht="13.5">
      <c r="B749" s="220"/>
      <c r="C749" s="221"/>
      <c r="D749" s="222" t="s">
        <v>187</v>
      </c>
      <c r="E749" s="223" t="s">
        <v>21</v>
      </c>
      <c r="F749" s="224" t="s">
        <v>885</v>
      </c>
      <c r="G749" s="221"/>
      <c r="H749" s="223" t="s">
        <v>21</v>
      </c>
      <c r="I749" s="225"/>
      <c r="J749" s="221"/>
      <c r="K749" s="221"/>
      <c r="L749" s="226"/>
      <c r="M749" s="227"/>
      <c r="N749" s="228"/>
      <c r="O749" s="228"/>
      <c r="P749" s="228"/>
      <c r="Q749" s="228"/>
      <c r="R749" s="228"/>
      <c r="S749" s="228"/>
      <c r="T749" s="229"/>
      <c r="AT749" s="230" t="s">
        <v>187</v>
      </c>
      <c r="AU749" s="230" t="s">
        <v>85</v>
      </c>
      <c r="AV749" s="12" t="s">
        <v>83</v>
      </c>
      <c r="AW749" s="12" t="s">
        <v>39</v>
      </c>
      <c r="AX749" s="12" t="s">
        <v>76</v>
      </c>
      <c r="AY749" s="230" t="s">
        <v>160</v>
      </c>
    </row>
    <row r="750" spans="2:51" s="13" customFormat="1" ht="13.5">
      <c r="B750" s="231"/>
      <c r="C750" s="232"/>
      <c r="D750" s="222" t="s">
        <v>187</v>
      </c>
      <c r="E750" s="233" t="s">
        <v>21</v>
      </c>
      <c r="F750" s="234" t="s">
        <v>894</v>
      </c>
      <c r="G750" s="232"/>
      <c r="H750" s="235">
        <v>48</v>
      </c>
      <c r="I750" s="236"/>
      <c r="J750" s="232"/>
      <c r="K750" s="232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187</v>
      </c>
      <c r="AU750" s="241" t="s">
        <v>85</v>
      </c>
      <c r="AV750" s="13" t="s">
        <v>85</v>
      </c>
      <c r="AW750" s="13" t="s">
        <v>39</v>
      </c>
      <c r="AX750" s="13" t="s">
        <v>76</v>
      </c>
      <c r="AY750" s="241" t="s">
        <v>160</v>
      </c>
    </row>
    <row r="751" spans="2:51" s="14" customFormat="1" ht="13.5">
      <c r="B751" s="242"/>
      <c r="C751" s="243"/>
      <c r="D751" s="222" t="s">
        <v>187</v>
      </c>
      <c r="E751" s="244" t="s">
        <v>21</v>
      </c>
      <c r="F751" s="245" t="s">
        <v>195</v>
      </c>
      <c r="G751" s="243"/>
      <c r="H751" s="246">
        <v>272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187</v>
      </c>
      <c r="AU751" s="252" t="s">
        <v>85</v>
      </c>
      <c r="AV751" s="14" t="s">
        <v>168</v>
      </c>
      <c r="AW751" s="14" t="s">
        <v>39</v>
      </c>
      <c r="AX751" s="14" t="s">
        <v>83</v>
      </c>
      <c r="AY751" s="252" t="s">
        <v>160</v>
      </c>
    </row>
    <row r="752" spans="2:65" s="1" customFormat="1" ht="38.25" customHeight="1">
      <c r="B752" s="42"/>
      <c r="C752" s="204" t="s">
        <v>895</v>
      </c>
      <c r="D752" s="204" t="s">
        <v>163</v>
      </c>
      <c r="E752" s="205" t="s">
        <v>361</v>
      </c>
      <c r="F752" s="206" t="s">
        <v>362</v>
      </c>
      <c r="G752" s="207" t="s">
        <v>184</v>
      </c>
      <c r="H752" s="208">
        <v>272</v>
      </c>
      <c r="I752" s="209"/>
      <c r="J752" s="210">
        <f>ROUND(I752*H752,2)</f>
        <v>0</v>
      </c>
      <c r="K752" s="206" t="s">
        <v>185</v>
      </c>
      <c r="L752" s="62"/>
      <c r="M752" s="211" t="s">
        <v>21</v>
      </c>
      <c r="N752" s="217" t="s">
        <v>47</v>
      </c>
      <c r="O752" s="43"/>
      <c r="P752" s="218">
        <f>O752*H752</f>
        <v>0</v>
      </c>
      <c r="Q752" s="218">
        <v>0</v>
      </c>
      <c r="R752" s="218">
        <f>Q752*H752</f>
        <v>0</v>
      </c>
      <c r="S752" s="218">
        <v>0</v>
      </c>
      <c r="T752" s="219">
        <f>S752*H752</f>
        <v>0</v>
      </c>
      <c r="AR752" s="25" t="s">
        <v>168</v>
      </c>
      <c r="AT752" s="25" t="s">
        <v>163</v>
      </c>
      <c r="AU752" s="25" t="s">
        <v>85</v>
      </c>
      <c r="AY752" s="25" t="s">
        <v>160</v>
      </c>
      <c r="BE752" s="216">
        <f>IF(N752="základní",J752,0)</f>
        <v>0</v>
      </c>
      <c r="BF752" s="216">
        <f>IF(N752="snížená",J752,0)</f>
        <v>0</v>
      </c>
      <c r="BG752" s="216">
        <f>IF(N752="zákl. přenesená",J752,0)</f>
        <v>0</v>
      </c>
      <c r="BH752" s="216">
        <f>IF(N752="sníž. přenesená",J752,0)</f>
        <v>0</v>
      </c>
      <c r="BI752" s="216">
        <f>IF(N752="nulová",J752,0)</f>
        <v>0</v>
      </c>
      <c r="BJ752" s="25" t="s">
        <v>83</v>
      </c>
      <c r="BK752" s="216">
        <f>ROUND(I752*H752,2)</f>
        <v>0</v>
      </c>
      <c r="BL752" s="25" t="s">
        <v>168</v>
      </c>
      <c r="BM752" s="25" t="s">
        <v>896</v>
      </c>
    </row>
    <row r="753" spans="2:51" s="13" customFormat="1" ht="13.5">
      <c r="B753" s="231"/>
      <c r="C753" s="232"/>
      <c r="D753" s="222" t="s">
        <v>187</v>
      </c>
      <c r="E753" s="233" t="s">
        <v>21</v>
      </c>
      <c r="F753" s="234" t="s">
        <v>897</v>
      </c>
      <c r="G753" s="232"/>
      <c r="H753" s="235">
        <v>272</v>
      </c>
      <c r="I753" s="236"/>
      <c r="J753" s="232"/>
      <c r="K753" s="232"/>
      <c r="L753" s="237"/>
      <c r="M753" s="238"/>
      <c r="N753" s="239"/>
      <c r="O753" s="239"/>
      <c r="P753" s="239"/>
      <c r="Q753" s="239"/>
      <c r="R753" s="239"/>
      <c r="S753" s="239"/>
      <c r="T753" s="240"/>
      <c r="AT753" s="241" t="s">
        <v>187</v>
      </c>
      <c r="AU753" s="241" t="s">
        <v>85</v>
      </c>
      <c r="AV753" s="13" t="s">
        <v>85</v>
      </c>
      <c r="AW753" s="13" t="s">
        <v>39</v>
      </c>
      <c r="AX753" s="13" t="s">
        <v>76</v>
      </c>
      <c r="AY753" s="241" t="s">
        <v>160</v>
      </c>
    </row>
    <row r="754" spans="2:51" s="14" customFormat="1" ht="13.5">
      <c r="B754" s="242"/>
      <c r="C754" s="243"/>
      <c r="D754" s="222" t="s">
        <v>187</v>
      </c>
      <c r="E754" s="244" t="s">
        <v>21</v>
      </c>
      <c r="F754" s="245" t="s">
        <v>195</v>
      </c>
      <c r="G754" s="243"/>
      <c r="H754" s="246">
        <v>272</v>
      </c>
      <c r="I754" s="247"/>
      <c r="J754" s="243"/>
      <c r="K754" s="243"/>
      <c r="L754" s="248"/>
      <c r="M754" s="249"/>
      <c r="N754" s="250"/>
      <c r="O754" s="250"/>
      <c r="P754" s="250"/>
      <c r="Q754" s="250"/>
      <c r="R754" s="250"/>
      <c r="S754" s="250"/>
      <c r="T754" s="251"/>
      <c r="AT754" s="252" t="s">
        <v>187</v>
      </c>
      <c r="AU754" s="252" t="s">
        <v>85</v>
      </c>
      <c r="AV754" s="14" t="s">
        <v>168</v>
      </c>
      <c r="AW754" s="14" t="s">
        <v>39</v>
      </c>
      <c r="AX754" s="14" t="s">
        <v>83</v>
      </c>
      <c r="AY754" s="252" t="s">
        <v>160</v>
      </c>
    </row>
    <row r="755" spans="2:65" s="1" customFormat="1" ht="38.25" customHeight="1">
      <c r="B755" s="42"/>
      <c r="C755" s="204" t="s">
        <v>898</v>
      </c>
      <c r="D755" s="204" t="s">
        <v>163</v>
      </c>
      <c r="E755" s="205" t="s">
        <v>899</v>
      </c>
      <c r="F755" s="206" t="s">
        <v>900</v>
      </c>
      <c r="G755" s="207" t="s">
        <v>270</v>
      </c>
      <c r="H755" s="208">
        <v>81.6</v>
      </c>
      <c r="I755" s="209"/>
      <c r="J755" s="210">
        <f>ROUND(I755*H755,2)</f>
        <v>0</v>
      </c>
      <c r="K755" s="206" t="s">
        <v>185</v>
      </c>
      <c r="L755" s="62"/>
      <c r="M755" s="211" t="s">
        <v>21</v>
      </c>
      <c r="N755" s="217" t="s">
        <v>47</v>
      </c>
      <c r="O755" s="43"/>
      <c r="P755" s="218">
        <f>O755*H755</f>
        <v>0</v>
      </c>
      <c r="Q755" s="218">
        <v>0</v>
      </c>
      <c r="R755" s="218">
        <f>Q755*H755</f>
        <v>0</v>
      </c>
      <c r="S755" s="218">
        <v>0</v>
      </c>
      <c r="T755" s="219">
        <f>S755*H755</f>
        <v>0</v>
      </c>
      <c r="AR755" s="25" t="s">
        <v>168</v>
      </c>
      <c r="AT755" s="25" t="s">
        <v>163</v>
      </c>
      <c r="AU755" s="25" t="s">
        <v>85</v>
      </c>
      <c r="AY755" s="25" t="s">
        <v>160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25" t="s">
        <v>83</v>
      </c>
      <c r="BK755" s="216">
        <f>ROUND(I755*H755,2)</f>
        <v>0</v>
      </c>
      <c r="BL755" s="25" t="s">
        <v>168</v>
      </c>
      <c r="BM755" s="25" t="s">
        <v>901</v>
      </c>
    </row>
    <row r="756" spans="2:51" s="12" customFormat="1" ht="13.5">
      <c r="B756" s="220"/>
      <c r="C756" s="221"/>
      <c r="D756" s="222" t="s">
        <v>187</v>
      </c>
      <c r="E756" s="223" t="s">
        <v>21</v>
      </c>
      <c r="F756" s="224" t="s">
        <v>902</v>
      </c>
      <c r="G756" s="221"/>
      <c r="H756" s="223" t="s">
        <v>21</v>
      </c>
      <c r="I756" s="225"/>
      <c r="J756" s="221"/>
      <c r="K756" s="221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187</v>
      </c>
      <c r="AU756" s="230" t="s">
        <v>85</v>
      </c>
      <c r="AV756" s="12" t="s">
        <v>83</v>
      </c>
      <c r="AW756" s="12" t="s">
        <v>39</v>
      </c>
      <c r="AX756" s="12" t="s">
        <v>76</v>
      </c>
      <c r="AY756" s="230" t="s">
        <v>160</v>
      </c>
    </row>
    <row r="757" spans="2:51" s="13" customFormat="1" ht="13.5">
      <c r="B757" s="231"/>
      <c r="C757" s="232"/>
      <c r="D757" s="222" t="s">
        <v>187</v>
      </c>
      <c r="E757" s="233" t="s">
        <v>21</v>
      </c>
      <c r="F757" s="234" t="s">
        <v>890</v>
      </c>
      <c r="G757" s="232"/>
      <c r="H757" s="235">
        <v>81.6</v>
      </c>
      <c r="I757" s="236"/>
      <c r="J757" s="232"/>
      <c r="K757" s="232"/>
      <c r="L757" s="237"/>
      <c r="M757" s="238"/>
      <c r="N757" s="239"/>
      <c r="O757" s="239"/>
      <c r="P757" s="239"/>
      <c r="Q757" s="239"/>
      <c r="R757" s="239"/>
      <c r="S757" s="239"/>
      <c r="T757" s="240"/>
      <c r="AT757" s="241" t="s">
        <v>187</v>
      </c>
      <c r="AU757" s="241" t="s">
        <v>85</v>
      </c>
      <c r="AV757" s="13" t="s">
        <v>85</v>
      </c>
      <c r="AW757" s="13" t="s">
        <v>39</v>
      </c>
      <c r="AX757" s="13" t="s">
        <v>76</v>
      </c>
      <c r="AY757" s="241" t="s">
        <v>160</v>
      </c>
    </row>
    <row r="758" spans="2:51" s="14" customFormat="1" ht="13.5">
      <c r="B758" s="242"/>
      <c r="C758" s="243"/>
      <c r="D758" s="222" t="s">
        <v>187</v>
      </c>
      <c r="E758" s="244" t="s">
        <v>21</v>
      </c>
      <c r="F758" s="245" t="s">
        <v>195</v>
      </c>
      <c r="G758" s="243"/>
      <c r="H758" s="246">
        <v>81.6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187</v>
      </c>
      <c r="AU758" s="252" t="s">
        <v>85</v>
      </c>
      <c r="AV758" s="14" t="s">
        <v>168</v>
      </c>
      <c r="AW758" s="14" t="s">
        <v>39</v>
      </c>
      <c r="AX758" s="14" t="s">
        <v>83</v>
      </c>
      <c r="AY758" s="252" t="s">
        <v>160</v>
      </c>
    </row>
    <row r="759" spans="2:65" s="1" customFormat="1" ht="38.25" customHeight="1">
      <c r="B759" s="42"/>
      <c r="C759" s="204" t="s">
        <v>903</v>
      </c>
      <c r="D759" s="204" t="s">
        <v>163</v>
      </c>
      <c r="E759" s="205" t="s">
        <v>413</v>
      </c>
      <c r="F759" s="206" t="s">
        <v>414</v>
      </c>
      <c r="G759" s="207" t="s">
        <v>270</v>
      </c>
      <c r="H759" s="208">
        <v>163.2</v>
      </c>
      <c r="I759" s="209"/>
      <c r="J759" s="210">
        <f>ROUND(I759*H759,2)</f>
        <v>0</v>
      </c>
      <c r="K759" s="206" t="s">
        <v>185</v>
      </c>
      <c r="L759" s="62"/>
      <c r="M759" s="211" t="s">
        <v>21</v>
      </c>
      <c r="N759" s="217" t="s">
        <v>47</v>
      </c>
      <c r="O759" s="43"/>
      <c r="P759" s="218">
        <f>O759*H759</f>
        <v>0</v>
      </c>
      <c r="Q759" s="218">
        <v>0</v>
      </c>
      <c r="R759" s="218">
        <f>Q759*H759</f>
        <v>0</v>
      </c>
      <c r="S759" s="218">
        <v>0</v>
      </c>
      <c r="T759" s="219">
        <f>S759*H759</f>
        <v>0</v>
      </c>
      <c r="AR759" s="25" t="s">
        <v>168</v>
      </c>
      <c r="AT759" s="25" t="s">
        <v>163</v>
      </c>
      <c r="AU759" s="25" t="s">
        <v>85</v>
      </c>
      <c r="AY759" s="25" t="s">
        <v>160</v>
      </c>
      <c r="BE759" s="216">
        <f>IF(N759="základní",J759,0)</f>
        <v>0</v>
      </c>
      <c r="BF759" s="216">
        <f>IF(N759="snížená",J759,0)</f>
        <v>0</v>
      </c>
      <c r="BG759" s="216">
        <f>IF(N759="zákl. přenesená",J759,0)</f>
        <v>0</v>
      </c>
      <c r="BH759" s="216">
        <f>IF(N759="sníž. přenesená",J759,0)</f>
        <v>0</v>
      </c>
      <c r="BI759" s="216">
        <f>IF(N759="nulová",J759,0)</f>
        <v>0</v>
      </c>
      <c r="BJ759" s="25" t="s">
        <v>83</v>
      </c>
      <c r="BK759" s="216">
        <f>ROUND(I759*H759,2)</f>
        <v>0</v>
      </c>
      <c r="BL759" s="25" t="s">
        <v>168</v>
      </c>
      <c r="BM759" s="25" t="s">
        <v>904</v>
      </c>
    </row>
    <row r="760" spans="2:51" s="12" customFormat="1" ht="13.5">
      <c r="B760" s="220"/>
      <c r="C760" s="221"/>
      <c r="D760" s="222" t="s">
        <v>187</v>
      </c>
      <c r="E760" s="223" t="s">
        <v>21</v>
      </c>
      <c r="F760" s="224" t="s">
        <v>905</v>
      </c>
      <c r="G760" s="221"/>
      <c r="H760" s="223" t="s">
        <v>21</v>
      </c>
      <c r="I760" s="225"/>
      <c r="J760" s="221"/>
      <c r="K760" s="221"/>
      <c r="L760" s="226"/>
      <c r="M760" s="227"/>
      <c r="N760" s="228"/>
      <c r="O760" s="228"/>
      <c r="P760" s="228"/>
      <c r="Q760" s="228"/>
      <c r="R760" s="228"/>
      <c r="S760" s="228"/>
      <c r="T760" s="229"/>
      <c r="AT760" s="230" t="s">
        <v>187</v>
      </c>
      <c r="AU760" s="230" t="s">
        <v>85</v>
      </c>
      <c r="AV760" s="12" t="s">
        <v>83</v>
      </c>
      <c r="AW760" s="12" t="s">
        <v>39</v>
      </c>
      <c r="AX760" s="12" t="s">
        <v>76</v>
      </c>
      <c r="AY760" s="230" t="s">
        <v>160</v>
      </c>
    </row>
    <row r="761" spans="2:51" s="13" customFormat="1" ht="13.5">
      <c r="B761" s="231"/>
      <c r="C761" s="232"/>
      <c r="D761" s="222" t="s">
        <v>187</v>
      </c>
      <c r="E761" s="233" t="s">
        <v>21</v>
      </c>
      <c r="F761" s="234" t="s">
        <v>906</v>
      </c>
      <c r="G761" s="232"/>
      <c r="H761" s="235">
        <v>163.2</v>
      </c>
      <c r="I761" s="236"/>
      <c r="J761" s="232"/>
      <c r="K761" s="232"/>
      <c r="L761" s="237"/>
      <c r="M761" s="238"/>
      <c r="N761" s="239"/>
      <c r="O761" s="239"/>
      <c r="P761" s="239"/>
      <c r="Q761" s="239"/>
      <c r="R761" s="239"/>
      <c r="S761" s="239"/>
      <c r="T761" s="240"/>
      <c r="AT761" s="241" t="s">
        <v>187</v>
      </c>
      <c r="AU761" s="241" t="s">
        <v>85</v>
      </c>
      <c r="AV761" s="13" t="s">
        <v>85</v>
      </c>
      <c r="AW761" s="13" t="s">
        <v>39</v>
      </c>
      <c r="AX761" s="13" t="s">
        <v>76</v>
      </c>
      <c r="AY761" s="241" t="s">
        <v>160</v>
      </c>
    </row>
    <row r="762" spans="2:51" s="14" customFormat="1" ht="13.5">
      <c r="B762" s="242"/>
      <c r="C762" s="243"/>
      <c r="D762" s="222" t="s">
        <v>187</v>
      </c>
      <c r="E762" s="244" t="s">
        <v>21</v>
      </c>
      <c r="F762" s="245" t="s">
        <v>195</v>
      </c>
      <c r="G762" s="243"/>
      <c r="H762" s="246">
        <v>163.2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AT762" s="252" t="s">
        <v>187</v>
      </c>
      <c r="AU762" s="252" t="s">
        <v>85</v>
      </c>
      <c r="AV762" s="14" t="s">
        <v>168</v>
      </c>
      <c r="AW762" s="14" t="s">
        <v>39</v>
      </c>
      <c r="AX762" s="14" t="s">
        <v>83</v>
      </c>
      <c r="AY762" s="252" t="s">
        <v>160</v>
      </c>
    </row>
    <row r="763" spans="2:65" s="1" customFormat="1" ht="25.5" customHeight="1">
      <c r="B763" s="42"/>
      <c r="C763" s="204" t="s">
        <v>907</v>
      </c>
      <c r="D763" s="204" t="s">
        <v>163</v>
      </c>
      <c r="E763" s="205" t="s">
        <v>421</v>
      </c>
      <c r="F763" s="206" t="s">
        <v>422</v>
      </c>
      <c r="G763" s="207" t="s">
        <v>423</v>
      </c>
      <c r="H763" s="208">
        <v>293.76</v>
      </c>
      <c r="I763" s="209"/>
      <c r="J763" s="210">
        <f>ROUND(I763*H763,2)</f>
        <v>0</v>
      </c>
      <c r="K763" s="206" t="s">
        <v>185</v>
      </c>
      <c r="L763" s="62"/>
      <c r="M763" s="211" t="s">
        <v>21</v>
      </c>
      <c r="N763" s="217" t="s">
        <v>47</v>
      </c>
      <c r="O763" s="43"/>
      <c r="P763" s="218">
        <f>O763*H763</f>
        <v>0</v>
      </c>
      <c r="Q763" s="218">
        <v>0</v>
      </c>
      <c r="R763" s="218">
        <f>Q763*H763</f>
        <v>0</v>
      </c>
      <c r="S763" s="218">
        <v>0</v>
      </c>
      <c r="T763" s="219">
        <f>S763*H763</f>
        <v>0</v>
      </c>
      <c r="AR763" s="25" t="s">
        <v>168</v>
      </c>
      <c r="AT763" s="25" t="s">
        <v>163</v>
      </c>
      <c r="AU763" s="25" t="s">
        <v>85</v>
      </c>
      <c r="AY763" s="25" t="s">
        <v>160</v>
      </c>
      <c r="BE763" s="216">
        <f>IF(N763="základní",J763,0)</f>
        <v>0</v>
      </c>
      <c r="BF763" s="216">
        <f>IF(N763="snížená",J763,0)</f>
        <v>0</v>
      </c>
      <c r="BG763" s="216">
        <f>IF(N763="zákl. přenesená",J763,0)</f>
        <v>0</v>
      </c>
      <c r="BH763" s="216">
        <f>IF(N763="sníž. přenesená",J763,0)</f>
        <v>0</v>
      </c>
      <c r="BI763" s="216">
        <f>IF(N763="nulová",J763,0)</f>
        <v>0</v>
      </c>
      <c r="BJ763" s="25" t="s">
        <v>83</v>
      </c>
      <c r="BK763" s="216">
        <f>ROUND(I763*H763,2)</f>
        <v>0</v>
      </c>
      <c r="BL763" s="25" t="s">
        <v>168</v>
      </c>
      <c r="BM763" s="25" t="s">
        <v>908</v>
      </c>
    </row>
    <row r="764" spans="2:51" s="12" customFormat="1" ht="13.5">
      <c r="B764" s="220"/>
      <c r="C764" s="221"/>
      <c r="D764" s="222" t="s">
        <v>187</v>
      </c>
      <c r="E764" s="223" t="s">
        <v>21</v>
      </c>
      <c r="F764" s="224" t="s">
        <v>425</v>
      </c>
      <c r="G764" s="221"/>
      <c r="H764" s="223" t="s">
        <v>21</v>
      </c>
      <c r="I764" s="225"/>
      <c r="J764" s="221"/>
      <c r="K764" s="221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187</v>
      </c>
      <c r="AU764" s="230" t="s">
        <v>85</v>
      </c>
      <c r="AV764" s="12" t="s">
        <v>83</v>
      </c>
      <c r="AW764" s="12" t="s">
        <v>39</v>
      </c>
      <c r="AX764" s="12" t="s">
        <v>76</v>
      </c>
      <c r="AY764" s="230" t="s">
        <v>160</v>
      </c>
    </row>
    <row r="765" spans="2:51" s="13" customFormat="1" ht="13.5">
      <c r="B765" s="231"/>
      <c r="C765" s="232"/>
      <c r="D765" s="222" t="s">
        <v>187</v>
      </c>
      <c r="E765" s="233" t="s">
        <v>21</v>
      </c>
      <c r="F765" s="234" t="s">
        <v>909</v>
      </c>
      <c r="G765" s="232"/>
      <c r="H765" s="235">
        <v>293.76</v>
      </c>
      <c r="I765" s="236"/>
      <c r="J765" s="232"/>
      <c r="K765" s="232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187</v>
      </c>
      <c r="AU765" s="241" t="s">
        <v>85</v>
      </c>
      <c r="AV765" s="13" t="s">
        <v>85</v>
      </c>
      <c r="AW765" s="13" t="s">
        <v>39</v>
      </c>
      <c r="AX765" s="13" t="s">
        <v>76</v>
      </c>
      <c r="AY765" s="241" t="s">
        <v>160</v>
      </c>
    </row>
    <row r="766" spans="2:51" s="14" customFormat="1" ht="13.5">
      <c r="B766" s="242"/>
      <c r="C766" s="243"/>
      <c r="D766" s="222" t="s">
        <v>187</v>
      </c>
      <c r="E766" s="244" t="s">
        <v>21</v>
      </c>
      <c r="F766" s="245" t="s">
        <v>195</v>
      </c>
      <c r="G766" s="243"/>
      <c r="H766" s="246">
        <v>293.76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187</v>
      </c>
      <c r="AU766" s="252" t="s">
        <v>85</v>
      </c>
      <c r="AV766" s="14" t="s">
        <v>168</v>
      </c>
      <c r="AW766" s="14" t="s">
        <v>39</v>
      </c>
      <c r="AX766" s="14" t="s">
        <v>83</v>
      </c>
      <c r="AY766" s="252" t="s">
        <v>160</v>
      </c>
    </row>
    <row r="767" spans="2:65" s="1" customFormat="1" ht="25.5" customHeight="1">
      <c r="B767" s="42"/>
      <c r="C767" s="204" t="s">
        <v>910</v>
      </c>
      <c r="D767" s="204" t="s">
        <v>163</v>
      </c>
      <c r="E767" s="205" t="s">
        <v>428</v>
      </c>
      <c r="F767" s="206" t="s">
        <v>429</v>
      </c>
      <c r="G767" s="207" t="s">
        <v>270</v>
      </c>
      <c r="H767" s="208">
        <v>132</v>
      </c>
      <c r="I767" s="209"/>
      <c r="J767" s="210">
        <f>ROUND(I767*H767,2)</f>
        <v>0</v>
      </c>
      <c r="K767" s="206" t="s">
        <v>185</v>
      </c>
      <c r="L767" s="62"/>
      <c r="M767" s="211" t="s">
        <v>21</v>
      </c>
      <c r="N767" s="217" t="s">
        <v>47</v>
      </c>
      <c r="O767" s="43"/>
      <c r="P767" s="218">
        <f>O767*H767</f>
        <v>0</v>
      </c>
      <c r="Q767" s="218">
        <v>0</v>
      </c>
      <c r="R767" s="218">
        <f>Q767*H767</f>
        <v>0</v>
      </c>
      <c r="S767" s="218">
        <v>0</v>
      </c>
      <c r="T767" s="219">
        <f>S767*H767</f>
        <v>0</v>
      </c>
      <c r="AR767" s="25" t="s">
        <v>168</v>
      </c>
      <c r="AT767" s="25" t="s">
        <v>163</v>
      </c>
      <c r="AU767" s="25" t="s">
        <v>85</v>
      </c>
      <c r="AY767" s="25" t="s">
        <v>160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25" t="s">
        <v>83</v>
      </c>
      <c r="BK767" s="216">
        <f>ROUND(I767*H767,2)</f>
        <v>0</v>
      </c>
      <c r="BL767" s="25" t="s">
        <v>168</v>
      </c>
      <c r="BM767" s="25" t="s">
        <v>911</v>
      </c>
    </row>
    <row r="768" spans="2:51" s="12" customFormat="1" ht="13.5">
      <c r="B768" s="220"/>
      <c r="C768" s="221"/>
      <c r="D768" s="222" t="s">
        <v>187</v>
      </c>
      <c r="E768" s="223" t="s">
        <v>21</v>
      </c>
      <c r="F768" s="224" t="s">
        <v>883</v>
      </c>
      <c r="G768" s="221"/>
      <c r="H768" s="223" t="s">
        <v>21</v>
      </c>
      <c r="I768" s="225"/>
      <c r="J768" s="221"/>
      <c r="K768" s="221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187</v>
      </c>
      <c r="AU768" s="230" t="s">
        <v>85</v>
      </c>
      <c r="AV768" s="12" t="s">
        <v>83</v>
      </c>
      <c r="AW768" s="12" t="s">
        <v>39</v>
      </c>
      <c r="AX768" s="12" t="s">
        <v>76</v>
      </c>
      <c r="AY768" s="230" t="s">
        <v>160</v>
      </c>
    </row>
    <row r="769" spans="2:51" s="13" customFormat="1" ht="13.5">
      <c r="B769" s="231"/>
      <c r="C769" s="232"/>
      <c r="D769" s="222" t="s">
        <v>187</v>
      </c>
      <c r="E769" s="233" t="s">
        <v>21</v>
      </c>
      <c r="F769" s="234" t="s">
        <v>884</v>
      </c>
      <c r="G769" s="232"/>
      <c r="H769" s="235">
        <v>134.4</v>
      </c>
      <c r="I769" s="236"/>
      <c r="J769" s="232"/>
      <c r="K769" s="232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187</v>
      </c>
      <c r="AU769" s="241" t="s">
        <v>85</v>
      </c>
      <c r="AV769" s="13" t="s">
        <v>85</v>
      </c>
      <c r="AW769" s="13" t="s">
        <v>39</v>
      </c>
      <c r="AX769" s="13" t="s">
        <v>76</v>
      </c>
      <c r="AY769" s="241" t="s">
        <v>160</v>
      </c>
    </row>
    <row r="770" spans="2:51" s="12" customFormat="1" ht="13.5">
      <c r="B770" s="220"/>
      <c r="C770" s="221"/>
      <c r="D770" s="222" t="s">
        <v>187</v>
      </c>
      <c r="E770" s="223" t="s">
        <v>21</v>
      </c>
      <c r="F770" s="224" t="s">
        <v>885</v>
      </c>
      <c r="G770" s="221"/>
      <c r="H770" s="223" t="s">
        <v>21</v>
      </c>
      <c r="I770" s="225"/>
      <c r="J770" s="221"/>
      <c r="K770" s="221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187</v>
      </c>
      <c r="AU770" s="230" t="s">
        <v>85</v>
      </c>
      <c r="AV770" s="12" t="s">
        <v>83</v>
      </c>
      <c r="AW770" s="12" t="s">
        <v>39</v>
      </c>
      <c r="AX770" s="12" t="s">
        <v>76</v>
      </c>
      <c r="AY770" s="230" t="s">
        <v>160</v>
      </c>
    </row>
    <row r="771" spans="2:51" s="13" customFormat="1" ht="13.5">
      <c r="B771" s="231"/>
      <c r="C771" s="232"/>
      <c r="D771" s="222" t="s">
        <v>187</v>
      </c>
      <c r="E771" s="233" t="s">
        <v>21</v>
      </c>
      <c r="F771" s="234" t="s">
        <v>886</v>
      </c>
      <c r="G771" s="232"/>
      <c r="H771" s="235">
        <v>28.8</v>
      </c>
      <c r="I771" s="236"/>
      <c r="J771" s="232"/>
      <c r="K771" s="232"/>
      <c r="L771" s="237"/>
      <c r="M771" s="238"/>
      <c r="N771" s="239"/>
      <c r="O771" s="239"/>
      <c r="P771" s="239"/>
      <c r="Q771" s="239"/>
      <c r="R771" s="239"/>
      <c r="S771" s="239"/>
      <c r="T771" s="240"/>
      <c r="AT771" s="241" t="s">
        <v>187</v>
      </c>
      <c r="AU771" s="241" t="s">
        <v>85</v>
      </c>
      <c r="AV771" s="13" t="s">
        <v>85</v>
      </c>
      <c r="AW771" s="13" t="s">
        <v>39</v>
      </c>
      <c r="AX771" s="13" t="s">
        <v>76</v>
      </c>
      <c r="AY771" s="241" t="s">
        <v>160</v>
      </c>
    </row>
    <row r="772" spans="2:51" s="12" customFormat="1" ht="13.5">
      <c r="B772" s="220"/>
      <c r="C772" s="221"/>
      <c r="D772" s="222" t="s">
        <v>187</v>
      </c>
      <c r="E772" s="223" t="s">
        <v>21</v>
      </c>
      <c r="F772" s="224" t="s">
        <v>912</v>
      </c>
      <c r="G772" s="221"/>
      <c r="H772" s="223" t="s">
        <v>21</v>
      </c>
      <c r="I772" s="225"/>
      <c r="J772" s="221"/>
      <c r="K772" s="221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187</v>
      </c>
      <c r="AU772" s="230" t="s">
        <v>85</v>
      </c>
      <c r="AV772" s="12" t="s">
        <v>83</v>
      </c>
      <c r="AW772" s="12" t="s">
        <v>39</v>
      </c>
      <c r="AX772" s="12" t="s">
        <v>76</v>
      </c>
      <c r="AY772" s="230" t="s">
        <v>160</v>
      </c>
    </row>
    <row r="773" spans="2:51" s="13" customFormat="1" ht="13.5">
      <c r="B773" s="231"/>
      <c r="C773" s="232"/>
      <c r="D773" s="222" t="s">
        <v>187</v>
      </c>
      <c r="E773" s="233" t="s">
        <v>21</v>
      </c>
      <c r="F773" s="234" t="s">
        <v>913</v>
      </c>
      <c r="G773" s="232"/>
      <c r="H773" s="235">
        <v>-31.2</v>
      </c>
      <c r="I773" s="236"/>
      <c r="J773" s="232"/>
      <c r="K773" s="232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187</v>
      </c>
      <c r="AU773" s="241" t="s">
        <v>85</v>
      </c>
      <c r="AV773" s="13" t="s">
        <v>85</v>
      </c>
      <c r="AW773" s="13" t="s">
        <v>39</v>
      </c>
      <c r="AX773" s="13" t="s">
        <v>76</v>
      </c>
      <c r="AY773" s="241" t="s">
        <v>160</v>
      </c>
    </row>
    <row r="774" spans="2:51" s="14" customFormat="1" ht="13.5">
      <c r="B774" s="242"/>
      <c r="C774" s="243"/>
      <c r="D774" s="222" t="s">
        <v>187</v>
      </c>
      <c r="E774" s="244" t="s">
        <v>21</v>
      </c>
      <c r="F774" s="245" t="s">
        <v>195</v>
      </c>
      <c r="G774" s="243"/>
      <c r="H774" s="246">
        <v>132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187</v>
      </c>
      <c r="AU774" s="252" t="s">
        <v>85</v>
      </c>
      <c r="AV774" s="14" t="s">
        <v>168</v>
      </c>
      <c r="AW774" s="14" t="s">
        <v>39</v>
      </c>
      <c r="AX774" s="14" t="s">
        <v>83</v>
      </c>
      <c r="AY774" s="252" t="s">
        <v>160</v>
      </c>
    </row>
    <row r="775" spans="2:65" s="1" customFormat="1" ht="16.5" customHeight="1">
      <c r="B775" s="42"/>
      <c r="C775" s="266" t="s">
        <v>914</v>
      </c>
      <c r="D775" s="266" t="s">
        <v>453</v>
      </c>
      <c r="E775" s="267" t="s">
        <v>454</v>
      </c>
      <c r="F775" s="268" t="s">
        <v>455</v>
      </c>
      <c r="G775" s="269" t="s">
        <v>423</v>
      </c>
      <c r="H775" s="270">
        <v>218.88</v>
      </c>
      <c r="I775" s="271"/>
      <c r="J775" s="272">
        <f>ROUND(I775*H775,2)</f>
        <v>0</v>
      </c>
      <c r="K775" s="268" t="s">
        <v>185</v>
      </c>
      <c r="L775" s="273"/>
      <c r="M775" s="274" t="s">
        <v>21</v>
      </c>
      <c r="N775" s="275" t="s">
        <v>47</v>
      </c>
      <c r="O775" s="43"/>
      <c r="P775" s="218">
        <f>O775*H775</f>
        <v>0</v>
      </c>
      <c r="Q775" s="218">
        <v>0</v>
      </c>
      <c r="R775" s="218">
        <f>Q775*H775</f>
        <v>0</v>
      </c>
      <c r="S775" s="218">
        <v>0</v>
      </c>
      <c r="T775" s="219">
        <f>S775*H775</f>
        <v>0</v>
      </c>
      <c r="AR775" s="25" t="s">
        <v>456</v>
      </c>
      <c r="AT775" s="25" t="s">
        <v>453</v>
      </c>
      <c r="AU775" s="25" t="s">
        <v>85</v>
      </c>
      <c r="AY775" s="25" t="s">
        <v>160</v>
      </c>
      <c r="BE775" s="216">
        <f>IF(N775="základní",J775,0)</f>
        <v>0</v>
      </c>
      <c r="BF775" s="216">
        <f>IF(N775="snížená",J775,0)</f>
        <v>0</v>
      </c>
      <c r="BG775" s="216">
        <f>IF(N775="zákl. přenesená",J775,0)</f>
        <v>0</v>
      </c>
      <c r="BH775" s="216">
        <f>IF(N775="sníž. přenesená",J775,0)</f>
        <v>0</v>
      </c>
      <c r="BI775" s="216">
        <f>IF(N775="nulová",J775,0)</f>
        <v>0</v>
      </c>
      <c r="BJ775" s="25" t="s">
        <v>83</v>
      </c>
      <c r="BK775" s="216">
        <f>ROUND(I775*H775,2)</f>
        <v>0</v>
      </c>
      <c r="BL775" s="25" t="s">
        <v>456</v>
      </c>
      <c r="BM775" s="25" t="s">
        <v>915</v>
      </c>
    </row>
    <row r="776" spans="2:51" s="12" customFormat="1" ht="13.5">
      <c r="B776" s="220"/>
      <c r="C776" s="221"/>
      <c r="D776" s="222" t="s">
        <v>187</v>
      </c>
      <c r="E776" s="223" t="s">
        <v>21</v>
      </c>
      <c r="F776" s="224" t="s">
        <v>458</v>
      </c>
      <c r="G776" s="221"/>
      <c r="H776" s="223" t="s">
        <v>21</v>
      </c>
      <c r="I776" s="225"/>
      <c r="J776" s="221"/>
      <c r="K776" s="221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187</v>
      </c>
      <c r="AU776" s="230" t="s">
        <v>85</v>
      </c>
      <c r="AV776" s="12" t="s">
        <v>83</v>
      </c>
      <c r="AW776" s="12" t="s">
        <v>39</v>
      </c>
      <c r="AX776" s="12" t="s">
        <v>76</v>
      </c>
      <c r="AY776" s="230" t="s">
        <v>160</v>
      </c>
    </row>
    <row r="777" spans="2:51" s="13" customFormat="1" ht="13.5">
      <c r="B777" s="231"/>
      <c r="C777" s="232"/>
      <c r="D777" s="222" t="s">
        <v>187</v>
      </c>
      <c r="E777" s="233" t="s">
        <v>21</v>
      </c>
      <c r="F777" s="234" t="s">
        <v>916</v>
      </c>
      <c r="G777" s="232"/>
      <c r="H777" s="235">
        <v>218.88</v>
      </c>
      <c r="I777" s="236"/>
      <c r="J777" s="232"/>
      <c r="K777" s="232"/>
      <c r="L777" s="237"/>
      <c r="M777" s="238"/>
      <c r="N777" s="239"/>
      <c r="O777" s="239"/>
      <c r="P777" s="239"/>
      <c r="Q777" s="239"/>
      <c r="R777" s="239"/>
      <c r="S777" s="239"/>
      <c r="T777" s="240"/>
      <c r="AT777" s="241" t="s">
        <v>187</v>
      </c>
      <c r="AU777" s="241" t="s">
        <v>85</v>
      </c>
      <c r="AV777" s="13" t="s">
        <v>85</v>
      </c>
      <c r="AW777" s="13" t="s">
        <v>39</v>
      </c>
      <c r="AX777" s="13" t="s">
        <v>76</v>
      </c>
      <c r="AY777" s="241" t="s">
        <v>160</v>
      </c>
    </row>
    <row r="778" spans="2:51" s="14" customFormat="1" ht="13.5">
      <c r="B778" s="242"/>
      <c r="C778" s="243"/>
      <c r="D778" s="222" t="s">
        <v>187</v>
      </c>
      <c r="E778" s="244" t="s">
        <v>21</v>
      </c>
      <c r="F778" s="245" t="s">
        <v>195</v>
      </c>
      <c r="G778" s="243"/>
      <c r="H778" s="246">
        <v>218.88</v>
      </c>
      <c r="I778" s="247"/>
      <c r="J778" s="243"/>
      <c r="K778" s="243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187</v>
      </c>
      <c r="AU778" s="252" t="s">
        <v>85</v>
      </c>
      <c r="AV778" s="14" t="s">
        <v>168</v>
      </c>
      <c r="AW778" s="14" t="s">
        <v>39</v>
      </c>
      <c r="AX778" s="14" t="s">
        <v>83</v>
      </c>
      <c r="AY778" s="252" t="s">
        <v>160</v>
      </c>
    </row>
    <row r="779" spans="2:65" s="1" customFormat="1" ht="38.25" customHeight="1">
      <c r="B779" s="42"/>
      <c r="C779" s="204" t="s">
        <v>917</v>
      </c>
      <c r="D779" s="204" t="s">
        <v>163</v>
      </c>
      <c r="E779" s="205" t="s">
        <v>461</v>
      </c>
      <c r="F779" s="206" t="s">
        <v>462</v>
      </c>
      <c r="G779" s="207" t="s">
        <v>270</v>
      </c>
      <c r="H779" s="208">
        <v>24</v>
      </c>
      <c r="I779" s="209"/>
      <c r="J779" s="210">
        <f>ROUND(I779*H779,2)</f>
        <v>0</v>
      </c>
      <c r="K779" s="206" t="s">
        <v>185</v>
      </c>
      <c r="L779" s="62"/>
      <c r="M779" s="211" t="s">
        <v>21</v>
      </c>
      <c r="N779" s="217" t="s">
        <v>47</v>
      </c>
      <c r="O779" s="43"/>
      <c r="P779" s="218">
        <f>O779*H779</f>
        <v>0</v>
      </c>
      <c r="Q779" s="218">
        <v>0</v>
      </c>
      <c r="R779" s="218">
        <f>Q779*H779</f>
        <v>0</v>
      </c>
      <c r="S779" s="218">
        <v>0</v>
      </c>
      <c r="T779" s="219">
        <f>S779*H779</f>
        <v>0</v>
      </c>
      <c r="AR779" s="25" t="s">
        <v>168</v>
      </c>
      <c r="AT779" s="25" t="s">
        <v>163</v>
      </c>
      <c r="AU779" s="25" t="s">
        <v>85</v>
      </c>
      <c r="AY779" s="25" t="s">
        <v>160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25" t="s">
        <v>83</v>
      </c>
      <c r="BK779" s="216">
        <f>ROUND(I779*H779,2)</f>
        <v>0</v>
      </c>
      <c r="BL779" s="25" t="s">
        <v>168</v>
      </c>
      <c r="BM779" s="25" t="s">
        <v>918</v>
      </c>
    </row>
    <row r="780" spans="2:51" s="12" customFormat="1" ht="13.5">
      <c r="B780" s="220"/>
      <c r="C780" s="221"/>
      <c r="D780" s="222" t="s">
        <v>187</v>
      </c>
      <c r="E780" s="223" t="s">
        <v>21</v>
      </c>
      <c r="F780" s="224" t="s">
        <v>919</v>
      </c>
      <c r="G780" s="221"/>
      <c r="H780" s="223" t="s">
        <v>21</v>
      </c>
      <c r="I780" s="225"/>
      <c r="J780" s="221"/>
      <c r="K780" s="221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187</v>
      </c>
      <c r="AU780" s="230" t="s">
        <v>85</v>
      </c>
      <c r="AV780" s="12" t="s">
        <v>83</v>
      </c>
      <c r="AW780" s="12" t="s">
        <v>39</v>
      </c>
      <c r="AX780" s="12" t="s">
        <v>76</v>
      </c>
      <c r="AY780" s="230" t="s">
        <v>160</v>
      </c>
    </row>
    <row r="781" spans="2:51" s="13" customFormat="1" ht="13.5">
      <c r="B781" s="231"/>
      <c r="C781" s="232"/>
      <c r="D781" s="222" t="s">
        <v>187</v>
      </c>
      <c r="E781" s="233" t="s">
        <v>21</v>
      </c>
      <c r="F781" s="234" t="s">
        <v>920</v>
      </c>
      <c r="G781" s="232"/>
      <c r="H781" s="235">
        <v>19.2</v>
      </c>
      <c r="I781" s="236"/>
      <c r="J781" s="232"/>
      <c r="K781" s="232"/>
      <c r="L781" s="237"/>
      <c r="M781" s="238"/>
      <c r="N781" s="239"/>
      <c r="O781" s="239"/>
      <c r="P781" s="239"/>
      <c r="Q781" s="239"/>
      <c r="R781" s="239"/>
      <c r="S781" s="239"/>
      <c r="T781" s="240"/>
      <c r="AT781" s="241" t="s">
        <v>187</v>
      </c>
      <c r="AU781" s="241" t="s">
        <v>85</v>
      </c>
      <c r="AV781" s="13" t="s">
        <v>85</v>
      </c>
      <c r="AW781" s="13" t="s">
        <v>39</v>
      </c>
      <c r="AX781" s="13" t="s">
        <v>76</v>
      </c>
      <c r="AY781" s="241" t="s">
        <v>160</v>
      </c>
    </row>
    <row r="782" spans="2:51" s="13" customFormat="1" ht="13.5">
      <c r="B782" s="231"/>
      <c r="C782" s="232"/>
      <c r="D782" s="222" t="s">
        <v>187</v>
      </c>
      <c r="E782" s="233" t="s">
        <v>21</v>
      </c>
      <c r="F782" s="234" t="s">
        <v>921</v>
      </c>
      <c r="G782" s="232"/>
      <c r="H782" s="235">
        <v>4.8</v>
      </c>
      <c r="I782" s="236"/>
      <c r="J782" s="232"/>
      <c r="K782" s="232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187</v>
      </c>
      <c r="AU782" s="241" t="s">
        <v>85</v>
      </c>
      <c r="AV782" s="13" t="s">
        <v>85</v>
      </c>
      <c r="AW782" s="13" t="s">
        <v>39</v>
      </c>
      <c r="AX782" s="13" t="s">
        <v>76</v>
      </c>
      <c r="AY782" s="241" t="s">
        <v>160</v>
      </c>
    </row>
    <row r="783" spans="2:51" s="14" customFormat="1" ht="13.5">
      <c r="B783" s="242"/>
      <c r="C783" s="243"/>
      <c r="D783" s="222" t="s">
        <v>187</v>
      </c>
      <c r="E783" s="244" t="s">
        <v>21</v>
      </c>
      <c r="F783" s="245" t="s">
        <v>195</v>
      </c>
      <c r="G783" s="243"/>
      <c r="H783" s="246">
        <v>24</v>
      </c>
      <c r="I783" s="247"/>
      <c r="J783" s="243"/>
      <c r="K783" s="243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187</v>
      </c>
      <c r="AU783" s="252" t="s">
        <v>85</v>
      </c>
      <c r="AV783" s="14" t="s">
        <v>168</v>
      </c>
      <c r="AW783" s="14" t="s">
        <v>39</v>
      </c>
      <c r="AX783" s="14" t="s">
        <v>83</v>
      </c>
      <c r="AY783" s="252" t="s">
        <v>160</v>
      </c>
    </row>
    <row r="784" spans="2:65" s="1" customFormat="1" ht="16.5" customHeight="1">
      <c r="B784" s="42"/>
      <c r="C784" s="266" t="s">
        <v>922</v>
      </c>
      <c r="D784" s="266" t="s">
        <v>453</v>
      </c>
      <c r="E784" s="267" t="s">
        <v>923</v>
      </c>
      <c r="F784" s="268" t="s">
        <v>486</v>
      </c>
      <c r="G784" s="269" t="s">
        <v>423</v>
      </c>
      <c r="H784" s="270">
        <v>46.8</v>
      </c>
      <c r="I784" s="271"/>
      <c r="J784" s="272">
        <f>ROUND(I784*H784,2)</f>
        <v>0</v>
      </c>
      <c r="K784" s="268" t="s">
        <v>185</v>
      </c>
      <c r="L784" s="273"/>
      <c r="M784" s="274" t="s">
        <v>21</v>
      </c>
      <c r="N784" s="275" t="s">
        <v>47</v>
      </c>
      <c r="O784" s="43"/>
      <c r="P784" s="218">
        <f>O784*H784</f>
        <v>0</v>
      </c>
      <c r="Q784" s="218">
        <v>0</v>
      </c>
      <c r="R784" s="218">
        <f>Q784*H784</f>
        <v>0</v>
      </c>
      <c r="S784" s="218">
        <v>0</v>
      </c>
      <c r="T784" s="219">
        <f>S784*H784</f>
        <v>0</v>
      </c>
      <c r="AR784" s="25" t="s">
        <v>456</v>
      </c>
      <c r="AT784" s="25" t="s">
        <v>453</v>
      </c>
      <c r="AU784" s="25" t="s">
        <v>85</v>
      </c>
      <c r="AY784" s="25" t="s">
        <v>160</v>
      </c>
      <c r="BE784" s="216">
        <f>IF(N784="základní",J784,0)</f>
        <v>0</v>
      </c>
      <c r="BF784" s="216">
        <f>IF(N784="snížená",J784,0)</f>
        <v>0</v>
      </c>
      <c r="BG784" s="216">
        <f>IF(N784="zákl. přenesená",J784,0)</f>
        <v>0</v>
      </c>
      <c r="BH784" s="216">
        <f>IF(N784="sníž. přenesená",J784,0)</f>
        <v>0</v>
      </c>
      <c r="BI784" s="216">
        <f>IF(N784="nulová",J784,0)</f>
        <v>0</v>
      </c>
      <c r="BJ784" s="25" t="s">
        <v>83</v>
      </c>
      <c r="BK784" s="216">
        <f>ROUND(I784*H784,2)</f>
        <v>0</v>
      </c>
      <c r="BL784" s="25" t="s">
        <v>456</v>
      </c>
      <c r="BM784" s="25" t="s">
        <v>924</v>
      </c>
    </row>
    <row r="785" spans="2:51" s="12" customFormat="1" ht="13.5">
      <c r="B785" s="220"/>
      <c r="C785" s="221"/>
      <c r="D785" s="222" t="s">
        <v>187</v>
      </c>
      <c r="E785" s="223" t="s">
        <v>21</v>
      </c>
      <c r="F785" s="224" t="s">
        <v>488</v>
      </c>
      <c r="G785" s="221"/>
      <c r="H785" s="223" t="s">
        <v>21</v>
      </c>
      <c r="I785" s="225"/>
      <c r="J785" s="221"/>
      <c r="K785" s="221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187</v>
      </c>
      <c r="AU785" s="230" t="s">
        <v>85</v>
      </c>
      <c r="AV785" s="12" t="s">
        <v>83</v>
      </c>
      <c r="AW785" s="12" t="s">
        <v>39</v>
      </c>
      <c r="AX785" s="12" t="s">
        <v>76</v>
      </c>
      <c r="AY785" s="230" t="s">
        <v>160</v>
      </c>
    </row>
    <row r="786" spans="2:51" s="13" customFormat="1" ht="13.5">
      <c r="B786" s="231"/>
      <c r="C786" s="232"/>
      <c r="D786" s="222" t="s">
        <v>187</v>
      </c>
      <c r="E786" s="233" t="s">
        <v>21</v>
      </c>
      <c r="F786" s="234" t="s">
        <v>925</v>
      </c>
      <c r="G786" s="232"/>
      <c r="H786" s="235">
        <v>46.8</v>
      </c>
      <c r="I786" s="236"/>
      <c r="J786" s="232"/>
      <c r="K786" s="232"/>
      <c r="L786" s="237"/>
      <c r="M786" s="238"/>
      <c r="N786" s="239"/>
      <c r="O786" s="239"/>
      <c r="P786" s="239"/>
      <c r="Q786" s="239"/>
      <c r="R786" s="239"/>
      <c r="S786" s="239"/>
      <c r="T786" s="240"/>
      <c r="AT786" s="241" t="s">
        <v>187</v>
      </c>
      <c r="AU786" s="241" t="s">
        <v>85</v>
      </c>
      <c r="AV786" s="13" t="s">
        <v>85</v>
      </c>
      <c r="AW786" s="13" t="s">
        <v>39</v>
      </c>
      <c r="AX786" s="13" t="s">
        <v>76</v>
      </c>
      <c r="AY786" s="241" t="s">
        <v>160</v>
      </c>
    </row>
    <row r="787" spans="2:51" s="14" customFormat="1" ht="13.5">
      <c r="B787" s="242"/>
      <c r="C787" s="243"/>
      <c r="D787" s="222" t="s">
        <v>187</v>
      </c>
      <c r="E787" s="244" t="s">
        <v>21</v>
      </c>
      <c r="F787" s="245" t="s">
        <v>195</v>
      </c>
      <c r="G787" s="243"/>
      <c r="H787" s="246">
        <v>46.8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AT787" s="252" t="s">
        <v>187</v>
      </c>
      <c r="AU787" s="252" t="s">
        <v>85</v>
      </c>
      <c r="AV787" s="14" t="s">
        <v>168</v>
      </c>
      <c r="AW787" s="14" t="s">
        <v>39</v>
      </c>
      <c r="AX787" s="14" t="s">
        <v>83</v>
      </c>
      <c r="AY787" s="252" t="s">
        <v>160</v>
      </c>
    </row>
    <row r="788" spans="2:65" s="1" customFormat="1" ht="25.5" customHeight="1">
      <c r="B788" s="42"/>
      <c r="C788" s="204" t="s">
        <v>926</v>
      </c>
      <c r="D788" s="204" t="s">
        <v>163</v>
      </c>
      <c r="E788" s="205" t="s">
        <v>927</v>
      </c>
      <c r="F788" s="206" t="s">
        <v>928</v>
      </c>
      <c r="G788" s="207" t="s">
        <v>270</v>
      </c>
      <c r="H788" s="208">
        <v>7.2</v>
      </c>
      <c r="I788" s="209"/>
      <c r="J788" s="210">
        <f>ROUND(I788*H788,2)</f>
        <v>0</v>
      </c>
      <c r="K788" s="206" t="s">
        <v>185</v>
      </c>
      <c r="L788" s="62"/>
      <c r="M788" s="211" t="s">
        <v>21</v>
      </c>
      <c r="N788" s="217" t="s">
        <v>47</v>
      </c>
      <c r="O788" s="43"/>
      <c r="P788" s="218">
        <f>O788*H788</f>
        <v>0</v>
      </c>
      <c r="Q788" s="218">
        <v>1.89077</v>
      </c>
      <c r="R788" s="218">
        <f>Q788*H788</f>
        <v>13.613544000000001</v>
      </c>
      <c r="S788" s="218">
        <v>0</v>
      </c>
      <c r="T788" s="219">
        <f>S788*H788</f>
        <v>0</v>
      </c>
      <c r="AR788" s="25" t="s">
        <v>168</v>
      </c>
      <c r="AT788" s="25" t="s">
        <v>163</v>
      </c>
      <c r="AU788" s="25" t="s">
        <v>85</v>
      </c>
      <c r="AY788" s="25" t="s">
        <v>160</v>
      </c>
      <c r="BE788" s="216">
        <f>IF(N788="základní",J788,0)</f>
        <v>0</v>
      </c>
      <c r="BF788" s="216">
        <f>IF(N788="snížená",J788,0)</f>
        <v>0</v>
      </c>
      <c r="BG788" s="216">
        <f>IF(N788="zákl. přenesená",J788,0)</f>
        <v>0</v>
      </c>
      <c r="BH788" s="216">
        <f>IF(N788="sníž. přenesená",J788,0)</f>
        <v>0</v>
      </c>
      <c r="BI788" s="216">
        <f>IF(N788="nulová",J788,0)</f>
        <v>0</v>
      </c>
      <c r="BJ788" s="25" t="s">
        <v>83</v>
      </c>
      <c r="BK788" s="216">
        <f>ROUND(I788*H788,2)</f>
        <v>0</v>
      </c>
      <c r="BL788" s="25" t="s">
        <v>168</v>
      </c>
      <c r="BM788" s="25" t="s">
        <v>929</v>
      </c>
    </row>
    <row r="789" spans="2:51" s="12" customFormat="1" ht="13.5">
      <c r="B789" s="220"/>
      <c r="C789" s="221"/>
      <c r="D789" s="222" t="s">
        <v>187</v>
      </c>
      <c r="E789" s="223" t="s">
        <v>21</v>
      </c>
      <c r="F789" s="224" t="s">
        <v>930</v>
      </c>
      <c r="G789" s="221"/>
      <c r="H789" s="223" t="s">
        <v>21</v>
      </c>
      <c r="I789" s="225"/>
      <c r="J789" s="221"/>
      <c r="K789" s="221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187</v>
      </c>
      <c r="AU789" s="230" t="s">
        <v>85</v>
      </c>
      <c r="AV789" s="12" t="s">
        <v>83</v>
      </c>
      <c r="AW789" s="12" t="s">
        <v>39</v>
      </c>
      <c r="AX789" s="12" t="s">
        <v>76</v>
      </c>
      <c r="AY789" s="230" t="s">
        <v>160</v>
      </c>
    </row>
    <row r="790" spans="2:51" s="13" customFormat="1" ht="13.5">
      <c r="B790" s="231"/>
      <c r="C790" s="232"/>
      <c r="D790" s="222" t="s">
        <v>187</v>
      </c>
      <c r="E790" s="233" t="s">
        <v>21</v>
      </c>
      <c r="F790" s="234" t="s">
        <v>931</v>
      </c>
      <c r="G790" s="232"/>
      <c r="H790" s="235">
        <v>5.76</v>
      </c>
      <c r="I790" s="236"/>
      <c r="J790" s="232"/>
      <c r="K790" s="232"/>
      <c r="L790" s="237"/>
      <c r="M790" s="238"/>
      <c r="N790" s="239"/>
      <c r="O790" s="239"/>
      <c r="P790" s="239"/>
      <c r="Q790" s="239"/>
      <c r="R790" s="239"/>
      <c r="S790" s="239"/>
      <c r="T790" s="240"/>
      <c r="AT790" s="241" t="s">
        <v>187</v>
      </c>
      <c r="AU790" s="241" t="s">
        <v>85</v>
      </c>
      <c r="AV790" s="13" t="s">
        <v>85</v>
      </c>
      <c r="AW790" s="13" t="s">
        <v>39</v>
      </c>
      <c r="AX790" s="13" t="s">
        <v>76</v>
      </c>
      <c r="AY790" s="241" t="s">
        <v>160</v>
      </c>
    </row>
    <row r="791" spans="2:51" s="13" customFormat="1" ht="13.5">
      <c r="B791" s="231"/>
      <c r="C791" s="232"/>
      <c r="D791" s="222" t="s">
        <v>187</v>
      </c>
      <c r="E791" s="233" t="s">
        <v>21</v>
      </c>
      <c r="F791" s="234" t="s">
        <v>932</v>
      </c>
      <c r="G791" s="232"/>
      <c r="H791" s="235">
        <v>1.44</v>
      </c>
      <c r="I791" s="236"/>
      <c r="J791" s="232"/>
      <c r="K791" s="232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187</v>
      </c>
      <c r="AU791" s="241" t="s">
        <v>85</v>
      </c>
      <c r="AV791" s="13" t="s">
        <v>85</v>
      </c>
      <c r="AW791" s="13" t="s">
        <v>39</v>
      </c>
      <c r="AX791" s="13" t="s">
        <v>76</v>
      </c>
      <c r="AY791" s="241" t="s">
        <v>160</v>
      </c>
    </row>
    <row r="792" spans="2:51" s="14" customFormat="1" ht="13.5">
      <c r="B792" s="242"/>
      <c r="C792" s="243"/>
      <c r="D792" s="222" t="s">
        <v>187</v>
      </c>
      <c r="E792" s="244" t="s">
        <v>21</v>
      </c>
      <c r="F792" s="245" t="s">
        <v>195</v>
      </c>
      <c r="G792" s="243"/>
      <c r="H792" s="246">
        <v>7.2</v>
      </c>
      <c r="I792" s="247"/>
      <c r="J792" s="243"/>
      <c r="K792" s="243"/>
      <c r="L792" s="248"/>
      <c r="M792" s="249"/>
      <c r="N792" s="250"/>
      <c r="O792" s="250"/>
      <c r="P792" s="250"/>
      <c r="Q792" s="250"/>
      <c r="R792" s="250"/>
      <c r="S792" s="250"/>
      <c r="T792" s="251"/>
      <c r="AT792" s="252" t="s">
        <v>187</v>
      </c>
      <c r="AU792" s="252" t="s">
        <v>85</v>
      </c>
      <c r="AV792" s="14" t="s">
        <v>168</v>
      </c>
      <c r="AW792" s="14" t="s">
        <v>39</v>
      </c>
      <c r="AX792" s="14" t="s">
        <v>83</v>
      </c>
      <c r="AY792" s="252" t="s">
        <v>160</v>
      </c>
    </row>
    <row r="793" spans="2:65" s="1" customFormat="1" ht="25.5" customHeight="1">
      <c r="B793" s="42"/>
      <c r="C793" s="204" t="s">
        <v>933</v>
      </c>
      <c r="D793" s="204" t="s">
        <v>163</v>
      </c>
      <c r="E793" s="205" t="s">
        <v>934</v>
      </c>
      <c r="F793" s="206" t="s">
        <v>935</v>
      </c>
      <c r="G793" s="207" t="s">
        <v>244</v>
      </c>
      <c r="H793" s="208">
        <v>40</v>
      </c>
      <c r="I793" s="209"/>
      <c r="J793" s="210">
        <f>ROUND(I793*H793,2)</f>
        <v>0</v>
      </c>
      <c r="K793" s="206" t="s">
        <v>185</v>
      </c>
      <c r="L793" s="62"/>
      <c r="M793" s="211" t="s">
        <v>21</v>
      </c>
      <c r="N793" s="217" t="s">
        <v>47</v>
      </c>
      <c r="O793" s="43"/>
      <c r="P793" s="218">
        <f>O793*H793</f>
        <v>0</v>
      </c>
      <c r="Q793" s="218">
        <v>1E-05</v>
      </c>
      <c r="R793" s="218">
        <f>Q793*H793</f>
        <v>0.0004</v>
      </c>
      <c r="S793" s="218">
        <v>0</v>
      </c>
      <c r="T793" s="219">
        <f>S793*H793</f>
        <v>0</v>
      </c>
      <c r="AR793" s="25" t="s">
        <v>168</v>
      </c>
      <c r="AT793" s="25" t="s">
        <v>163</v>
      </c>
      <c r="AU793" s="25" t="s">
        <v>85</v>
      </c>
      <c r="AY793" s="25" t="s">
        <v>160</v>
      </c>
      <c r="BE793" s="216">
        <f>IF(N793="základní",J793,0)</f>
        <v>0</v>
      </c>
      <c r="BF793" s="216">
        <f>IF(N793="snížená",J793,0)</f>
        <v>0</v>
      </c>
      <c r="BG793" s="216">
        <f>IF(N793="zákl. přenesená",J793,0)</f>
        <v>0</v>
      </c>
      <c r="BH793" s="216">
        <f>IF(N793="sníž. přenesená",J793,0)</f>
        <v>0</v>
      </c>
      <c r="BI793" s="216">
        <f>IF(N793="nulová",J793,0)</f>
        <v>0</v>
      </c>
      <c r="BJ793" s="25" t="s">
        <v>83</v>
      </c>
      <c r="BK793" s="216">
        <f>ROUND(I793*H793,2)</f>
        <v>0</v>
      </c>
      <c r="BL793" s="25" t="s">
        <v>168</v>
      </c>
      <c r="BM793" s="25" t="s">
        <v>936</v>
      </c>
    </row>
    <row r="794" spans="2:51" s="12" customFormat="1" ht="13.5">
      <c r="B794" s="220"/>
      <c r="C794" s="221"/>
      <c r="D794" s="222" t="s">
        <v>187</v>
      </c>
      <c r="E794" s="223" t="s">
        <v>21</v>
      </c>
      <c r="F794" s="224" t="s">
        <v>937</v>
      </c>
      <c r="G794" s="221"/>
      <c r="H794" s="223" t="s">
        <v>21</v>
      </c>
      <c r="I794" s="225"/>
      <c r="J794" s="221"/>
      <c r="K794" s="221"/>
      <c r="L794" s="226"/>
      <c r="M794" s="227"/>
      <c r="N794" s="228"/>
      <c r="O794" s="228"/>
      <c r="P794" s="228"/>
      <c r="Q794" s="228"/>
      <c r="R794" s="228"/>
      <c r="S794" s="228"/>
      <c r="T794" s="229"/>
      <c r="AT794" s="230" t="s">
        <v>187</v>
      </c>
      <c r="AU794" s="230" t="s">
        <v>85</v>
      </c>
      <c r="AV794" s="12" t="s">
        <v>83</v>
      </c>
      <c r="AW794" s="12" t="s">
        <v>39</v>
      </c>
      <c r="AX794" s="12" t="s">
        <v>76</v>
      </c>
      <c r="AY794" s="230" t="s">
        <v>160</v>
      </c>
    </row>
    <row r="795" spans="2:51" s="13" customFormat="1" ht="13.5">
      <c r="B795" s="231"/>
      <c r="C795" s="232"/>
      <c r="D795" s="222" t="s">
        <v>187</v>
      </c>
      <c r="E795" s="233" t="s">
        <v>21</v>
      </c>
      <c r="F795" s="234" t="s">
        <v>938</v>
      </c>
      <c r="G795" s="232"/>
      <c r="H795" s="235">
        <v>32</v>
      </c>
      <c r="I795" s="236"/>
      <c r="J795" s="232"/>
      <c r="K795" s="232"/>
      <c r="L795" s="237"/>
      <c r="M795" s="238"/>
      <c r="N795" s="239"/>
      <c r="O795" s="239"/>
      <c r="P795" s="239"/>
      <c r="Q795" s="239"/>
      <c r="R795" s="239"/>
      <c r="S795" s="239"/>
      <c r="T795" s="240"/>
      <c r="AT795" s="241" t="s">
        <v>187</v>
      </c>
      <c r="AU795" s="241" t="s">
        <v>85</v>
      </c>
      <c r="AV795" s="13" t="s">
        <v>85</v>
      </c>
      <c r="AW795" s="13" t="s">
        <v>39</v>
      </c>
      <c r="AX795" s="13" t="s">
        <v>76</v>
      </c>
      <c r="AY795" s="241" t="s">
        <v>160</v>
      </c>
    </row>
    <row r="796" spans="2:51" s="13" customFormat="1" ht="13.5">
      <c r="B796" s="231"/>
      <c r="C796" s="232"/>
      <c r="D796" s="222" t="s">
        <v>187</v>
      </c>
      <c r="E796" s="233" t="s">
        <v>21</v>
      </c>
      <c r="F796" s="234" t="s">
        <v>939</v>
      </c>
      <c r="G796" s="232"/>
      <c r="H796" s="235">
        <v>8</v>
      </c>
      <c r="I796" s="236"/>
      <c r="J796" s="232"/>
      <c r="K796" s="232"/>
      <c r="L796" s="237"/>
      <c r="M796" s="238"/>
      <c r="N796" s="239"/>
      <c r="O796" s="239"/>
      <c r="P796" s="239"/>
      <c r="Q796" s="239"/>
      <c r="R796" s="239"/>
      <c r="S796" s="239"/>
      <c r="T796" s="240"/>
      <c r="AT796" s="241" t="s">
        <v>187</v>
      </c>
      <c r="AU796" s="241" t="s">
        <v>85</v>
      </c>
      <c r="AV796" s="13" t="s">
        <v>85</v>
      </c>
      <c r="AW796" s="13" t="s">
        <v>39</v>
      </c>
      <c r="AX796" s="13" t="s">
        <v>76</v>
      </c>
      <c r="AY796" s="241" t="s">
        <v>160</v>
      </c>
    </row>
    <row r="797" spans="2:51" s="14" customFormat="1" ht="13.5">
      <c r="B797" s="242"/>
      <c r="C797" s="243"/>
      <c r="D797" s="222" t="s">
        <v>187</v>
      </c>
      <c r="E797" s="244" t="s">
        <v>21</v>
      </c>
      <c r="F797" s="245" t="s">
        <v>195</v>
      </c>
      <c r="G797" s="243"/>
      <c r="H797" s="246">
        <v>40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AT797" s="252" t="s">
        <v>187</v>
      </c>
      <c r="AU797" s="252" t="s">
        <v>85</v>
      </c>
      <c r="AV797" s="14" t="s">
        <v>168</v>
      </c>
      <c r="AW797" s="14" t="s">
        <v>39</v>
      </c>
      <c r="AX797" s="14" t="s">
        <v>83</v>
      </c>
      <c r="AY797" s="252" t="s">
        <v>160</v>
      </c>
    </row>
    <row r="798" spans="2:65" s="1" customFormat="1" ht="16.5" customHeight="1">
      <c r="B798" s="42"/>
      <c r="C798" s="266" t="s">
        <v>940</v>
      </c>
      <c r="D798" s="266" t="s">
        <v>453</v>
      </c>
      <c r="E798" s="267" t="s">
        <v>941</v>
      </c>
      <c r="F798" s="268" t="s">
        <v>942</v>
      </c>
      <c r="G798" s="269" t="s">
        <v>244</v>
      </c>
      <c r="H798" s="270">
        <v>41.2</v>
      </c>
      <c r="I798" s="271"/>
      <c r="J798" s="272">
        <f>ROUND(I798*H798,2)</f>
        <v>0</v>
      </c>
      <c r="K798" s="268" t="s">
        <v>185</v>
      </c>
      <c r="L798" s="273"/>
      <c r="M798" s="274" t="s">
        <v>21</v>
      </c>
      <c r="N798" s="275" t="s">
        <v>47</v>
      </c>
      <c r="O798" s="43"/>
      <c r="P798" s="218">
        <f>O798*H798</f>
        <v>0</v>
      </c>
      <c r="Q798" s="218">
        <v>0.004</v>
      </c>
      <c r="R798" s="218">
        <f>Q798*H798</f>
        <v>0.1648</v>
      </c>
      <c r="S798" s="218">
        <v>0</v>
      </c>
      <c r="T798" s="219">
        <f>S798*H798</f>
        <v>0</v>
      </c>
      <c r="AR798" s="25" t="s">
        <v>456</v>
      </c>
      <c r="AT798" s="25" t="s">
        <v>453</v>
      </c>
      <c r="AU798" s="25" t="s">
        <v>85</v>
      </c>
      <c r="AY798" s="25" t="s">
        <v>160</v>
      </c>
      <c r="BE798" s="216">
        <f>IF(N798="základní",J798,0)</f>
        <v>0</v>
      </c>
      <c r="BF798" s="216">
        <f>IF(N798="snížená",J798,0)</f>
        <v>0</v>
      </c>
      <c r="BG798" s="216">
        <f>IF(N798="zákl. přenesená",J798,0)</f>
        <v>0</v>
      </c>
      <c r="BH798" s="216">
        <f>IF(N798="sníž. přenesená",J798,0)</f>
        <v>0</v>
      </c>
      <c r="BI798" s="216">
        <f>IF(N798="nulová",J798,0)</f>
        <v>0</v>
      </c>
      <c r="BJ798" s="25" t="s">
        <v>83</v>
      </c>
      <c r="BK798" s="216">
        <f>ROUND(I798*H798,2)</f>
        <v>0</v>
      </c>
      <c r="BL798" s="25" t="s">
        <v>456</v>
      </c>
      <c r="BM798" s="25" t="s">
        <v>943</v>
      </c>
    </row>
    <row r="799" spans="2:51" s="12" customFormat="1" ht="13.5">
      <c r="B799" s="220"/>
      <c r="C799" s="221"/>
      <c r="D799" s="222" t="s">
        <v>187</v>
      </c>
      <c r="E799" s="223" t="s">
        <v>21</v>
      </c>
      <c r="F799" s="224" t="s">
        <v>944</v>
      </c>
      <c r="G799" s="221"/>
      <c r="H799" s="223" t="s">
        <v>21</v>
      </c>
      <c r="I799" s="225"/>
      <c r="J799" s="221"/>
      <c r="K799" s="221"/>
      <c r="L799" s="226"/>
      <c r="M799" s="227"/>
      <c r="N799" s="228"/>
      <c r="O799" s="228"/>
      <c r="P799" s="228"/>
      <c r="Q799" s="228"/>
      <c r="R799" s="228"/>
      <c r="S799" s="228"/>
      <c r="T799" s="229"/>
      <c r="AT799" s="230" t="s">
        <v>187</v>
      </c>
      <c r="AU799" s="230" t="s">
        <v>85</v>
      </c>
      <c r="AV799" s="12" t="s">
        <v>83</v>
      </c>
      <c r="AW799" s="12" t="s">
        <v>39</v>
      </c>
      <c r="AX799" s="12" t="s">
        <v>76</v>
      </c>
      <c r="AY799" s="230" t="s">
        <v>160</v>
      </c>
    </row>
    <row r="800" spans="2:51" s="13" customFormat="1" ht="13.5">
      <c r="B800" s="231"/>
      <c r="C800" s="232"/>
      <c r="D800" s="222" t="s">
        <v>187</v>
      </c>
      <c r="E800" s="233" t="s">
        <v>21</v>
      </c>
      <c r="F800" s="234" t="s">
        <v>945</v>
      </c>
      <c r="G800" s="232"/>
      <c r="H800" s="235">
        <v>32.96</v>
      </c>
      <c r="I800" s="236"/>
      <c r="J800" s="232"/>
      <c r="K800" s="232"/>
      <c r="L800" s="237"/>
      <c r="M800" s="238"/>
      <c r="N800" s="239"/>
      <c r="O800" s="239"/>
      <c r="P800" s="239"/>
      <c r="Q800" s="239"/>
      <c r="R800" s="239"/>
      <c r="S800" s="239"/>
      <c r="T800" s="240"/>
      <c r="AT800" s="241" t="s">
        <v>187</v>
      </c>
      <c r="AU800" s="241" t="s">
        <v>85</v>
      </c>
      <c r="AV800" s="13" t="s">
        <v>85</v>
      </c>
      <c r="AW800" s="13" t="s">
        <v>39</v>
      </c>
      <c r="AX800" s="13" t="s">
        <v>76</v>
      </c>
      <c r="AY800" s="241" t="s">
        <v>160</v>
      </c>
    </row>
    <row r="801" spans="2:51" s="13" customFormat="1" ht="13.5">
      <c r="B801" s="231"/>
      <c r="C801" s="232"/>
      <c r="D801" s="222" t="s">
        <v>187</v>
      </c>
      <c r="E801" s="233" t="s">
        <v>21</v>
      </c>
      <c r="F801" s="234" t="s">
        <v>946</v>
      </c>
      <c r="G801" s="232"/>
      <c r="H801" s="235">
        <v>8.24</v>
      </c>
      <c r="I801" s="236"/>
      <c r="J801" s="232"/>
      <c r="K801" s="232"/>
      <c r="L801" s="237"/>
      <c r="M801" s="238"/>
      <c r="N801" s="239"/>
      <c r="O801" s="239"/>
      <c r="P801" s="239"/>
      <c r="Q801" s="239"/>
      <c r="R801" s="239"/>
      <c r="S801" s="239"/>
      <c r="T801" s="240"/>
      <c r="AT801" s="241" t="s">
        <v>187</v>
      </c>
      <c r="AU801" s="241" t="s">
        <v>85</v>
      </c>
      <c r="AV801" s="13" t="s">
        <v>85</v>
      </c>
      <c r="AW801" s="13" t="s">
        <v>39</v>
      </c>
      <c r="AX801" s="13" t="s">
        <v>76</v>
      </c>
      <c r="AY801" s="241" t="s">
        <v>160</v>
      </c>
    </row>
    <row r="802" spans="2:51" s="14" customFormat="1" ht="13.5">
      <c r="B802" s="242"/>
      <c r="C802" s="243"/>
      <c r="D802" s="222" t="s">
        <v>187</v>
      </c>
      <c r="E802" s="244" t="s">
        <v>21</v>
      </c>
      <c r="F802" s="245" t="s">
        <v>195</v>
      </c>
      <c r="G802" s="243"/>
      <c r="H802" s="246">
        <v>41.2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187</v>
      </c>
      <c r="AU802" s="252" t="s">
        <v>85</v>
      </c>
      <c r="AV802" s="14" t="s">
        <v>168</v>
      </c>
      <c r="AW802" s="14" t="s">
        <v>39</v>
      </c>
      <c r="AX802" s="14" t="s">
        <v>83</v>
      </c>
      <c r="AY802" s="252" t="s">
        <v>160</v>
      </c>
    </row>
    <row r="803" spans="2:65" s="1" customFormat="1" ht="25.5" customHeight="1">
      <c r="B803" s="42"/>
      <c r="C803" s="204" t="s">
        <v>947</v>
      </c>
      <c r="D803" s="204" t="s">
        <v>163</v>
      </c>
      <c r="E803" s="205" t="s">
        <v>948</v>
      </c>
      <c r="F803" s="206" t="s">
        <v>949</v>
      </c>
      <c r="G803" s="207" t="s">
        <v>582</v>
      </c>
      <c r="H803" s="208">
        <v>14</v>
      </c>
      <c r="I803" s="209"/>
      <c r="J803" s="210">
        <f>ROUND(I803*H803,2)</f>
        <v>0</v>
      </c>
      <c r="K803" s="206" t="s">
        <v>185</v>
      </c>
      <c r="L803" s="62"/>
      <c r="M803" s="211" t="s">
        <v>21</v>
      </c>
      <c r="N803" s="217" t="s">
        <v>47</v>
      </c>
      <c r="O803" s="43"/>
      <c r="P803" s="218">
        <f>O803*H803</f>
        <v>0</v>
      </c>
      <c r="Q803" s="218">
        <v>0</v>
      </c>
      <c r="R803" s="218">
        <f>Q803*H803</f>
        <v>0</v>
      </c>
      <c r="S803" s="218">
        <v>0</v>
      </c>
      <c r="T803" s="219">
        <f>S803*H803</f>
        <v>0</v>
      </c>
      <c r="AR803" s="25" t="s">
        <v>168</v>
      </c>
      <c r="AT803" s="25" t="s">
        <v>163</v>
      </c>
      <c r="AU803" s="25" t="s">
        <v>85</v>
      </c>
      <c r="AY803" s="25" t="s">
        <v>160</v>
      </c>
      <c r="BE803" s="216">
        <f>IF(N803="základní",J803,0)</f>
        <v>0</v>
      </c>
      <c r="BF803" s="216">
        <f>IF(N803="snížená",J803,0)</f>
        <v>0</v>
      </c>
      <c r="BG803" s="216">
        <f>IF(N803="zákl. přenesená",J803,0)</f>
        <v>0</v>
      </c>
      <c r="BH803" s="216">
        <f>IF(N803="sníž. přenesená",J803,0)</f>
        <v>0</v>
      </c>
      <c r="BI803" s="216">
        <f>IF(N803="nulová",J803,0)</f>
        <v>0</v>
      </c>
      <c r="BJ803" s="25" t="s">
        <v>83</v>
      </c>
      <c r="BK803" s="216">
        <f>ROUND(I803*H803,2)</f>
        <v>0</v>
      </c>
      <c r="BL803" s="25" t="s">
        <v>168</v>
      </c>
      <c r="BM803" s="25" t="s">
        <v>950</v>
      </c>
    </row>
    <row r="804" spans="2:51" s="12" customFormat="1" ht="13.5">
      <c r="B804" s="220"/>
      <c r="C804" s="221"/>
      <c r="D804" s="222" t="s">
        <v>187</v>
      </c>
      <c r="E804" s="223" t="s">
        <v>21</v>
      </c>
      <c r="F804" s="224" t="s">
        <v>951</v>
      </c>
      <c r="G804" s="221"/>
      <c r="H804" s="223" t="s">
        <v>21</v>
      </c>
      <c r="I804" s="225"/>
      <c r="J804" s="221"/>
      <c r="K804" s="221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187</v>
      </c>
      <c r="AU804" s="230" t="s">
        <v>85</v>
      </c>
      <c r="AV804" s="12" t="s">
        <v>83</v>
      </c>
      <c r="AW804" s="12" t="s">
        <v>39</v>
      </c>
      <c r="AX804" s="12" t="s">
        <v>76</v>
      </c>
      <c r="AY804" s="230" t="s">
        <v>160</v>
      </c>
    </row>
    <row r="805" spans="2:51" s="13" customFormat="1" ht="13.5">
      <c r="B805" s="231"/>
      <c r="C805" s="232"/>
      <c r="D805" s="222" t="s">
        <v>187</v>
      </c>
      <c r="E805" s="233" t="s">
        <v>21</v>
      </c>
      <c r="F805" s="234" t="s">
        <v>793</v>
      </c>
      <c r="G805" s="232"/>
      <c r="H805" s="235">
        <v>8</v>
      </c>
      <c r="I805" s="236"/>
      <c r="J805" s="232"/>
      <c r="K805" s="232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187</v>
      </c>
      <c r="AU805" s="241" t="s">
        <v>85</v>
      </c>
      <c r="AV805" s="13" t="s">
        <v>85</v>
      </c>
      <c r="AW805" s="13" t="s">
        <v>39</v>
      </c>
      <c r="AX805" s="13" t="s">
        <v>76</v>
      </c>
      <c r="AY805" s="241" t="s">
        <v>160</v>
      </c>
    </row>
    <row r="806" spans="2:51" s="12" customFormat="1" ht="13.5">
      <c r="B806" s="220"/>
      <c r="C806" s="221"/>
      <c r="D806" s="222" t="s">
        <v>187</v>
      </c>
      <c r="E806" s="223" t="s">
        <v>21</v>
      </c>
      <c r="F806" s="224" t="s">
        <v>952</v>
      </c>
      <c r="G806" s="221"/>
      <c r="H806" s="223" t="s">
        <v>21</v>
      </c>
      <c r="I806" s="225"/>
      <c r="J806" s="221"/>
      <c r="K806" s="221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187</v>
      </c>
      <c r="AU806" s="230" t="s">
        <v>85</v>
      </c>
      <c r="AV806" s="12" t="s">
        <v>83</v>
      </c>
      <c r="AW806" s="12" t="s">
        <v>39</v>
      </c>
      <c r="AX806" s="12" t="s">
        <v>76</v>
      </c>
      <c r="AY806" s="230" t="s">
        <v>160</v>
      </c>
    </row>
    <row r="807" spans="2:51" s="13" customFormat="1" ht="13.5">
      <c r="B807" s="231"/>
      <c r="C807" s="232"/>
      <c r="D807" s="222" t="s">
        <v>187</v>
      </c>
      <c r="E807" s="233" t="s">
        <v>21</v>
      </c>
      <c r="F807" s="234" t="s">
        <v>223</v>
      </c>
      <c r="G807" s="232"/>
      <c r="H807" s="235">
        <v>6</v>
      </c>
      <c r="I807" s="236"/>
      <c r="J807" s="232"/>
      <c r="K807" s="232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187</v>
      </c>
      <c r="AU807" s="241" t="s">
        <v>85</v>
      </c>
      <c r="AV807" s="13" t="s">
        <v>85</v>
      </c>
      <c r="AW807" s="13" t="s">
        <v>39</v>
      </c>
      <c r="AX807" s="13" t="s">
        <v>76</v>
      </c>
      <c r="AY807" s="241" t="s">
        <v>160</v>
      </c>
    </row>
    <row r="808" spans="2:51" s="14" customFormat="1" ht="13.5">
      <c r="B808" s="242"/>
      <c r="C808" s="243"/>
      <c r="D808" s="222" t="s">
        <v>187</v>
      </c>
      <c r="E808" s="244" t="s">
        <v>21</v>
      </c>
      <c r="F808" s="245" t="s">
        <v>195</v>
      </c>
      <c r="G808" s="243"/>
      <c r="H808" s="246">
        <v>14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187</v>
      </c>
      <c r="AU808" s="252" t="s">
        <v>85</v>
      </c>
      <c r="AV808" s="14" t="s">
        <v>168</v>
      </c>
      <c r="AW808" s="14" t="s">
        <v>39</v>
      </c>
      <c r="AX808" s="14" t="s">
        <v>83</v>
      </c>
      <c r="AY808" s="252" t="s">
        <v>160</v>
      </c>
    </row>
    <row r="809" spans="2:65" s="1" customFormat="1" ht="16.5" customHeight="1">
      <c r="B809" s="42"/>
      <c r="C809" s="266" t="s">
        <v>215</v>
      </c>
      <c r="D809" s="266" t="s">
        <v>453</v>
      </c>
      <c r="E809" s="267" t="s">
        <v>953</v>
      </c>
      <c r="F809" s="268" t="s">
        <v>954</v>
      </c>
      <c r="G809" s="269" t="s">
        <v>582</v>
      </c>
      <c r="H809" s="270">
        <v>14</v>
      </c>
      <c r="I809" s="271"/>
      <c r="J809" s="272">
        <f>ROUND(I809*H809,2)</f>
        <v>0</v>
      </c>
      <c r="K809" s="268" t="s">
        <v>185</v>
      </c>
      <c r="L809" s="273"/>
      <c r="M809" s="274" t="s">
        <v>21</v>
      </c>
      <c r="N809" s="275" t="s">
        <v>47</v>
      </c>
      <c r="O809" s="43"/>
      <c r="P809" s="218">
        <f>O809*H809</f>
        <v>0</v>
      </c>
      <c r="Q809" s="218">
        <v>0.00165</v>
      </c>
      <c r="R809" s="218">
        <f>Q809*H809</f>
        <v>0.0231</v>
      </c>
      <c r="S809" s="218">
        <v>0</v>
      </c>
      <c r="T809" s="219">
        <f>S809*H809</f>
        <v>0</v>
      </c>
      <c r="AR809" s="25" t="s">
        <v>456</v>
      </c>
      <c r="AT809" s="25" t="s">
        <v>453</v>
      </c>
      <c r="AU809" s="25" t="s">
        <v>85</v>
      </c>
      <c r="AY809" s="25" t="s">
        <v>160</v>
      </c>
      <c r="BE809" s="216">
        <f>IF(N809="základní",J809,0)</f>
        <v>0</v>
      </c>
      <c r="BF809" s="216">
        <f>IF(N809="snížená",J809,0)</f>
        <v>0</v>
      </c>
      <c r="BG809" s="216">
        <f>IF(N809="zákl. přenesená",J809,0)</f>
        <v>0</v>
      </c>
      <c r="BH809" s="216">
        <f>IF(N809="sníž. přenesená",J809,0)</f>
        <v>0</v>
      </c>
      <c r="BI809" s="216">
        <f>IF(N809="nulová",J809,0)</f>
        <v>0</v>
      </c>
      <c r="BJ809" s="25" t="s">
        <v>83</v>
      </c>
      <c r="BK809" s="216">
        <f>ROUND(I809*H809,2)</f>
        <v>0</v>
      </c>
      <c r="BL809" s="25" t="s">
        <v>456</v>
      </c>
      <c r="BM809" s="25" t="s">
        <v>955</v>
      </c>
    </row>
    <row r="810" spans="2:51" s="12" customFormat="1" ht="13.5">
      <c r="B810" s="220"/>
      <c r="C810" s="221"/>
      <c r="D810" s="222" t="s">
        <v>187</v>
      </c>
      <c r="E810" s="223" t="s">
        <v>21</v>
      </c>
      <c r="F810" s="224" t="s">
        <v>956</v>
      </c>
      <c r="G810" s="221"/>
      <c r="H810" s="223" t="s">
        <v>21</v>
      </c>
      <c r="I810" s="225"/>
      <c r="J810" s="221"/>
      <c r="K810" s="221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187</v>
      </c>
      <c r="AU810" s="230" t="s">
        <v>85</v>
      </c>
      <c r="AV810" s="12" t="s">
        <v>83</v>
      </c>
      <c r="AW810" s="12" t="s">
        <v>39</v>
      </c>
      <c r="AX810" s="12" t="s">
        <v>76</v>
      </c>
      <c r="AY810" s="230" t="s">
        <v>160</v>
      </c>
    </row>
    <row r="811" spans="2:51" s="13" customFormat="1" ht="13.5">
      <c r="B811" s="231"/>
      <c r="C811" s="232"/>
      <c r="D811" s="222" t="s">
        <v>187</v>
      </c>
      <c r="E811" s="233" t="s">
        <v>21</v>
      </c>
      <c r="F811" s="234" t="s">
        <v>793</v>
      </c>
      <c r="G811" s="232"/>
      <c r="H811" s="235">
        <v>8</v>
      </c>
      <c r="I811" s="236"/>
      <c r="J811" s="232"/>
      <c r="K811" s="232"/>
      <c r="L811" s="237"/>
      <c r="M811" s="238"/>
      <c r="N811" s="239"/>
      <c r="O811" s="239"/>
      <c r="P811" s="239"/>
      <c r="Q811" s="239"/>
      <c r="R811" s="239"/>
      <c r="S811" s="239"/>
      <c r="T811" s="240"/>
      <c r="AT811" s="241" t="s">
        <v>187</v>
      </c>
      <c r="AU811" s="241" t="s">
        <v>85</v>
      </c>
      <c r="AV811" s="13" t="s">
        <v>85</v>
      </c>
      <c r="AW811" s="13" t="s">
        <v>39</v>
      </c>
      <c r="AX811" s="13" t="s">
        <v>76</v>
      </c>
      <c r="AY811" s="241" t="s">
        <v>160</v>
      </c>
    </row>
    <row r="812" spans="2:51" s="13" customFormat="1" ht="13.5">
      <c r="B812" s="231"/>
      <c r="C812" s="232"/>
      <c r="D812" s="222" t="s">
        <v>187</v>
      </c>
      <c r="E812" s="233" t="s">
        <v>21</v>
      </c>
      <c r="F812" s="234" t="s">
        <v>223</v>
      </c>
      <c r="G812" s="232"/>
      <c r="H812" s="235">
        <v>6</v>
      </c>
      <c r="I812" s="236"/>
      <c r="J812" s="232"/>
      <c r="K812" s="232"/>
      <c r="L812" s="237"/>
      <c r="M812" s="238"/>
      <c r="N812" s="239"/>
      <c r="O812" s="239"/>
      <c r="P812" s="239"/>
      <c r="Q812" s="239"/>
      <c r="R812" s="239"/>
      <c r="S812" s="239"/>
      <c r="T812" s="240"/>
      <c r="AT812" s="241" t="s">
        <v>187</v>
      </c>
      <c r="AU812" s="241" t="s">
        <v>85</v>
      </c>
      <c r="AV812" s="13" t="s">
        <v>85</v>
      </c>
      <c r="AW812" s="13" t="s">
        <v>39</v>
      </c>
      <c r="AX812" s="13" t="s">
        <v>76</v>
      </c>
      <c r="AY812" s="241" t="s">
        <v>160</v>
      </c>
    </row>
    <row r="813" spans="2:51" s="14" customFormat="1" ht="13.5">
      <c r="B813" s="242"/>
      <c r="C813" s="243"/>
      <c r="D813" s="222" t="s">
        <v>187</v>
      </c>
      <c r="E813" s="244" t="s">
        <v>21</v>
      </c>
      <c r="F813" s="245" t="s">
        <v>195</v>
      </c>
      <c r="G813" s="243"/>
      <c r="H813" s="246">
        <v>14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187</v>
      </c>
      <c r="AU813" s="252" t="s">
        <v>85</v>
      </c>
      <c r="AV813" s="14" t="s">
        <v>168</v>
      </c>
      <c r="AW813" s="14" t="s">
        <v>39</v>
      </c>
      <c r="AX813" s="14" t="s">
        <v>83</v>
      </c>
      <c r="AY813" s="252" t="s">
        <v>160</v>
      </c>
    </row>
    <row r="814" spans="2:63" s="11" customFormat="1" ht="29.85" customHeight="1">
      <c r="B814" s="188"/>
      <c r="C814" s="189"/>
      <c r="D814" s="190" t="s">
        <v>75</v>
      </c>
      <c r="E814" s="202" t="s">
        <v>840</v>
      </c>
      <c r="F814" s="202" t="s">
        <v>957</v>
      </c>
      <c r="G814" s="189"/>
      <c r="H814" s="189"/>
      <c r="I814" s="192"/>
      <c r="J814" s="203">
        <f>BK814</f>
        <v>0</v>
      </c>
      <c r="K814" s="189"/>
      <c r="L814" s="194"/>
      <c r="M814" s="195"/>
      <c r="N814" s="196"/>
      <c r="O814" s="196"/>
      <c r="P814" s="197">
        <f>SUM(P815:P901)</f>
        <v>0</v>
      </c>
      <c r="Q814" s="196"/>
      <c r="R814" s="197">
        <f>SUM(R815:R901)</f>
        <v>77.9047925</v>
      </c>
      <c r="S814" s="196"/>
      <c r="T814" s="198">
        <f>SUM(T815:T901)</f>
        <v>0</v>
      </c>
      <c r="AR814" s="199" t="s">
        <v>83</v>
      </c>
      <c r="AT814" s="200" t="s">
        <v>75</v>
      </c>
      <c r="AU814" s="200" t="s">
        <v>83</v>
      </c>
      <c r="AY814" s="199" t="s">
        <v>160</v>
      </c>
      <c r="BK814" s="201">
        <f>SUM(BK815:BK901)</f>
        <v>0</v>
      </c>
    </row>
    <row r="815" spans="2:65" s="1" customFormat="1" ht="25.5" customHeight="1">
      <c r="B815" s="42"/>
      <c r="C815" s="204" t="s">
        <v>958</v>
      </c>
      <c r="D815" s="204" t="s">
        <v>163</v>
      </c>
      <c r="E815" s="205" t="s">
        <v>275</v>
      </c>
      <c r="F815" s="206" t="s">
        <v>276</v>
      </c>
      <c r="G815" s="207" t="s">
        <v>270</v>
      </c>
      <c r="H815" s="208">
        <v>38.25</v>
      </c>
      <c r="I815" s="209"/>
      <c r="J815" s="210">
        <f>ROUND(I815*H815,2)</f>
        <v>0</v>
      </c>
      <c r="K815" s="206" t="s">
        <v>185</v>
      </c>
      <c r="L815" s="62"/>
      <c r="M815" s="211" t="s">
        <v>21</v>
      </c>
      <c r="N815" s="217" t="s">
        <v>47</v>
      </c>
      <c r="O815" s="43"/>
      <c r="P815" s="218">
        <f>O815*H815</f>
        <v>0</v>
      </c>
      <c r="Q815" s="218">
        <v>0</v>
      </c>
      <c r="R815" s="218">
        <f>Q815*H815</f>
        <v>0</v>
      </c>
      <c r="S815" s="218">
        <v>0</v>
      </c>
      <c r="T815" s="219">
        <f>S815*H815</f>
        <v>0</v>
      </c>
      <c r="AR815" s="25" t="s">
        <v>168</v>
      </c>
      <c r="AT815" s="25" t="s">
        <v>163</v>
      </c>
      <c r="AU815" s="25" t="s">
        <v>85</v>
      </c>
      <c r="AY815" s="25" t="s">
        <v>160</v>
      </c>
      <c r="BE815" s="216">
        <f>IF(N815="základní",J815,0)</f>
        <v>0</v>
      </c>
      <c r="BF815" s="216">
        <f>IF(N815="snížená",J815,0)</f>
        <v>0</v>
      </c>
      <c r="BG815" s="216">
        <f>IF(N815="zákl. přenesená",J815,0)</f>
        <v>0</v>
      </c>
      <c r="BH815" s="216">
        <f>IF(N815="sníž. přenesená",J815,0)</f>
        <v>0</v>
      </c>
      <c r="BI815" s="216">
        <f>IF(N815="nulová",J815,0)</f>
        <v>0</v>
      </c>
      <c r="BJ815" s="25" t="s">
        <v>83</v>
      </c>
      <c r="BK815" s="216">
        <f>ROUND(I815*H815,2)</f>
        <v>0</v>
      </c>
      <c r="BL815" s="25" t="s">
        <v>168</v>
      </c>
      <c r="BM815" s="25" t="s">
        <v>959</v>
      </c>
    </row>
    <row r="816" spans="2:51" s="12" customFormat="1" ht="13.5">
      <c r="B816" s="220"/>
      <c r="C816" s="221"/>
      <c r="D816" s="222" t="s">
        <v>187</v>
      </c>
      <c r="E816" s="223" t="s">
        <v>21</v>
      </c>
      <c r="F816" s="224" t="s">
        <v>960</v>
      </c>
      <c r="G816" s="221"/>
      <c r="H816" s="223" t="s">
        <v>21</v>
      </c>
      <c r="I816" s="225"/>
      <c r="J816" s="221"/>
      <c r="K816" s="221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187</v>
      </c>
      <c r="AU816" s="230" t="s">
        <v>85</v>
      </c>
      <c r="AV816" s="12" t="s">
        <v>83</v>
      </c>
      <c r="AW816" s="12" t="s">
        <v>39</v>
      </c>
      <c r="AX816" s="12" t="s">
        <v>76</v>
      </c>
      <c r="AY816" s="230" t="s">
        <v>160</v>
      </c>
    </row>
    <row r="817" spans="2:51" s="13" customFormat="1" ht="13.5">
      <c r="B817" s="231"/>
      <c r="C817" s="232"/>
      <c r="D817" s="222" t="s">
        <v>187</v>
      </c>
      <c r="E817" s="233" t="s">
        <v>21</v>
      </c>
      <c r="F817" s="234" t="s">
        <v>961</v>
      </c>
      <c r="G817" s="232"/>
      <c r="H817" s="235">
        <v>30.6</v>
      </c>
      <c r="I817" s="236"/>
      <c r="J817" s="232"/>
      <c r="K817" s="232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187</v>
      </c>
      <c r="AU817" s="241" t="s">
        <v>85</v>
      </c>
      <c r="AV817" s="13" t="s">
        <v>85</v>
      </c>
      <c r="AW817" s="13" t="s">
        <v>39</v>
      </c>
      <c r="AX817" s="13" t="s">
        <v>76</v>
      </c>
      <c r="AY817" s="241" t="s">
        <v>160</v>
      </c>
    </row>
    <row r="818" spans="2:51" s="13" customFormat="1" ht="13.5">
      <c r="B818" s="231"/>
      <c r="C818" s="232"/>
      <c r="D818" s="222" t="s">
        <v>187</v>
      </c>
      <c r="E818" s="233" t="s">
        <v>21</v>
      </c>
      <c r="F818" s="234" t="s">
        <v>962</v>
      </c>
      <c r="G818" s="232"/>
      <c r="H818" s="235">
        <v>7.65</v>
      </c>
      <c r="I818" s="236"/>
      <c r="J818" s="232"/>
      <c r="K818" s="232"/>
      <c r="L818" s="237"/>
      <c r="M818" s="238"/>
      <c r="N818" s="239"/>
      <c r="O818" s="239"/>
      <c r="P818" s="239"/>
      <c r="Q818" s="239"/>
      <c r="R818" s="239"/>
      <c r="S818" s="239"/>
      <c r="T818" s="240"/>
      <c r="AT818" s="241" t="s">
        <v>187</v>
      </c>
      <c r="AU818" s="241" t="s">
        <v>85</v>
      </c>
      <c r="AV818" s="13" t="s">
        <v>85</v>
      </c>
      <c r="AW818" s="13" t="s">
        <v>39</v>
      </c>
      <c r="AX818" s="13" t="s">
        <v>76</v>
      </c>
      <c r="AY818" s="241" t="s">
        <v>160</v>
      </c>
    </row>
    <row r="819" spans="2:51" s="14" customFormat="1" ht="13.5">
      <c r="B819" s="242"/>
      <c r="C819" s="243"/>
      <c r="D819" s="222" t="s">
        <v>187</v>
      </c>
      <c r="E819" s="244" t="s">
        <v>21</v>
      </c>
      <c r="F819" s="245" t="s">
        <v>195</v>
      </c>
      <c r="G819" s="243"/>
      <c r="H819" s="246">
        <v>38.25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187</v>
      </c>
      <c r="AU819" s="252" t="s">
        <v>85</v>
      </c>
      <c r="AV819" s="14" t="s">
        <v>168</v>
      </c>
      <c r="AW819" s="14" t="s">
        <v>39</v>
      </c>
      <c r="AX819" s="14" t="s">
        <v>83</v>
      </c>
      <c r="AY819" s="252" t="s">
        <v>160</v>
      </c>
    </row>
    <row r="820" spans="2:65" s="1" customFormat="1" ht="25.5" customHeight="1">
      <c r="B820" s="42"/>
      <c r="C820" s="204" t="s">
        <v>963</v>
      </c>
      <c r="D820" s="204" t="s">
        <v>163</v>
      </c>
      <c r="E820" s="205" t="s">
        <v>297</v>
      </c>
      <c r="F820" s="206" t="s">
        <v>298</v>
      </c>
      <c r="G820" s="207" t="s">
        <v>270</v>
      </c>
      <c r="H820" s="208">
        <v>19.125</v>
      </c>
      <c r="I820" s="209"/>
      <c r="J820" s="210">
        <f>ROUND(I820*H820,2)</f>
        <v>0</v>
      </c>
      <c r="K820" s="206" t="s">
        <v>185</v>
      </c>
      <c r="L820" s="62"/>
      <c r="M820" s="211" t="s">
        <v>21</v>
      </c>
      <c r="N820" s="217" t="s">
        <v>47</v>
      </c>
      <c r="O820" s="43"/>
      <c r="P820" s="218">
        <f>O820*H820</f>
        <v>0</v>
      </c>
      <c r="Q820" s="218">
        <v>0</v>
      </c>
      <c r="R820" s="218">
        <f>Q820*H820</f>
        <v>0</v>
      </c>
      <c r="S820" s="218">
        <v>0</v>
      </c>
      <c r="T820" s="219">
        <f>S820*H820</f>
        <v>0</v>
      </c>
      <c r="AR820" s="25" t="s">
        <v>168</v>
      </c>
      <c r="AT820" s="25" t="s">
        <v>163</v>
      </c>
      <c r="AU820" s="25" t="s">
        <v>85</v>
      </c>
      <c r="AY820" s="25" t="s">
        <v>160</v>
      </c>
      <c r="BE820" s="216">
        <f>IF(N820="základní",J820,0)</f>
        <v>0</v>
      </c>
      <c r="BF820" s="216">
        <f>IF(N820="snížená",J820,0)</f>
        <v>0</v>
      </c>
      <c r="BG820" s="216">
        <f>IF(N820="zákl. přenesená",J820,0)</f>
        <v>0</v>
      </c>
      <c r="BH820" s="216">
        <f>IF(N820="sníž. přenesená",J820,0)</f>
        <v>0</v>
      </c>
      <c r="BI820" s="216">
        <f>IF(N820="nulová",J820,0)</f>
        <v>0</v>
      </c>
      <c r="BJ820" s="25" t="s">
        <v>83</v>
      </c>
      <c r="BK820" s="216">
        <f>ROUND(I820*H820,2)</f>
        <v>0</v>
      </c>
      <c r="BL820" s="25" t="s">
        <v>168</v>
      </c>
      <c r="BM820" s="25" t="s">
        <v>964</v>
      </c>
    </row>
    <row r="821" spans="2:51" s="12" customFormat="1" ht="13.5">
      <c r="B821" s="220"/>
      <c r="C821" s="221"/>
      <c r="D821" s="222" t="s">
        <v>187</v>
      </c>
      <c r="E821" s="223" t="s">
        <v>21</v>
      </c>
      <c r="F821" s="224" t="s">
        <v>889</v>
      </c>
      <c r="G821" s="221"/>
      <c r="H821" s="223" t="s">
        <v>21</v>
      </c>
      <c r="I821" s="225"/>
      <c r="J821" s="221"/>
      <c r="K821" s="221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187</v>
      </c>
      <c r="AU821" s="230" t="s">
        <v>85</v>
      </c>
      <c r="AV821" s="12" t="s">
        <v>83</v>
      </c>
      <c r="AW821" s="12" t="s">
        <v>39</v>
      </c>
      <c r="AX821" s="12" t="s">
        <v>76</v>
      </c>
      <c r="AY821" s="230" t="s">
        <v>160</v>
      </c>
    </row>
    <row r="822" spans="2:51" s="13" customFormat="1" ht="13.5">
      <c r="B822" s="231"/>
      <c r="C822" s="232"/>
      <c r="D822" s="222" t="s">
        <v>187</v>
      </c>
      <c r="E822" s="233" t="s">
        <v>21</v>
      </c>
      <c r="F822" s="234" t="s">
        <v>965</v>
      </c>
      <c r="G822" s="232"/>
      <c r="H822" s="235">
        <v>19.125</v>
      </c>
      <c r="I822" s="236"/>
      <c r="J822" s="232"/>
      <c r="K822" s="232"/>
      <c r="L822" s="237"/>
      <c r="M822" s="238"/>
      <c r="N822" s="239"/>
      <c r="O822" s="239"/>
      <c r="P822" s="239"/>
      <c r="Q822" s="239"/>
      <c r="R822" s="239"/>
      <c r="S822" s="239"/>
      <c r="T822" s="240"/>
      <c r="AT822" s="241" t="s">
        <v>187</v>
      </c>
      <c r="AU822" s="241" t="s">
        <v>85</v>
      </c>
      <c r="AV822" s="13" t="s">
        <v>85</v>
      </c>
      <c r="AW822" s="13" t="s">
        <v>39</v>
      </c>
      <c r="AX822" s="13" t="s">
        <v>76</v>
      </c>
      <c r="AY822" s="241" t="s">
        <v>160</v>
      </c>
    </row>
    <row r="823" spans="2:51" s="14" customFormat="1" ht="13.5">
      <c r="B823" s="242"/>
      <c r="C823" s="243"/>
      <c r="D823" s="222" t="s">
        <v>187</v>
      </c>
      <c r="E823" s="244" t="s">
        <v>21</v>
      </c>
      <c r="F823" s="245" t="s">
        <v>195</v>
      </c>
      <c r="G823" s="243"/>
      <c r="H823" s="246">
        <v>19.125</v>
      </c>
      <c r="I823" s="247"/>
      <c r="J823" s="243"/>
      <c r="K823" s="243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187</v>
      </c>
      <c r="AU823" s="252" t="s">
        <v>85</v>
      </c>
      <c r="AV823" s="14" t="s">
        <v>168</v>
      </c>
      <c r="AW823" s="14" t="s">
        <v>39</v>
      </c>
      <c r="AX823" s="14" t="s">
        <v>83</v>
      </c>
      <c r="AY823" s="252" t="s">
        <v>160</v>
      </c>
    </row>
    <row r="824" spans="2:65" s="1" customFormat="1" ht="25.5" customHeight="1">
      <c r="B824" s="42"/>
      <c r="C824" s="204" t="s">
        <v>966</v>
      </c>
      <c r="D824" s="204" t="s">
        <v>163</v>
      </c>
      <c r="E824" s="205" t="s">
        <v>967</v>
      </c>
      <c r="F824" s="206" t="s">
        <v>968</v>
      </c>
      <c r="G824" s="207" t="s">
        <v>184</v>
      </c>
      <c r="H824" s="208">
        <v>51</v>
      </c>
      <c r="I824" s="209"/>
      <c r="J824" s="210">
        <f>ROUND(I824*H824,2)</f>
        <v>0</v>
      </c>
      <c r="K824" s="206" t="s">
        <v>185</v>
      </c>
      <c r="L824" s="62"/>
      <c r="M824" s="211" t="s">
        <v>21</v>
      </c>
      <c r="N824" s="217" t="s">
        <v>47</v>
      </c>
      <c r="O824" s="43"/>
      <c r="P824" s="218">
        <f>O824*H824</f>
        <v>0</v>
      </c>
      <c r="Q824" s="218">
        <v>0.00084</v>
      </c>
      <c r="R824" s="218">
        <f>Q824*H824</f>
        <v>0.04284</v>
      </c>
      <c r="S824" s="218">
        <v>0</v>
      </c>
      <c r="T824" s="219">
        <f>S824*H824</f>
        <v>0</v>
      </c>
      <c r="AR824" s="25" t="s">
        <v>168</v>
      </c>
      <c r="AT824" s="25" t="s">
        <v>163</v>
      </c>
      <c r="AU824" s="25" t="s">
        <v>85</v>
      </c>
      <c r="AY824" s="25" t="s">
        <v>160</v>
      </c>
      <c r="BE824" s="216">
        <f>IF(N824="základní",J824,0)</f>
        <v>0</v>
      </c>
      <c r="BF824" s="216">
        <f>IF(N824="snížená",J824,0)</f>
        <v>0</v>
      </c>
      <c r="BG824" s="216">
        <f>IF(N824="zákl. přenesená",J824,0)</f>
        <v>0</v>
      </c>
      <c r="BH824" s="216">
        <f>IF(N824="sníž. přenesená",J824,0)</f>
        <v>0</v>
      </c>
      <c r="BI824" s="216">
        <f>IF(N824="nulová",J824,0)</f>
        <v>0</v>
      </c>
      <c r="BJ824" s="25" t="s">
        <v>83</v>
      </c>
      <c r="BK824" s="216">
        <f>ROUND(I824*H824,2)</f>
        <v>0</v>
      </c>
      <c r="BL824" s="25" t="s">
        <v>168</v>
      </c>
      <c r="BM824" s="25" t="s">
        <v>969</v>
      </c>
    </row>
    <row r="825" spans="2:51" s="12" customFormat="1" ht="13.5">
      <c r="B825" s="220"/>
      <c r="C825" s="221"/>
      <c r="D825" s="222" t="s">
        <v>187</v>
      </c>
      <c r="E825" s="223" t="s">
        <v>21</v>
      </c>
      <c r="F825" s="224" t="s">
        <v>960</v>
      </c>
      <c r="G825" s="221"/>
      <c r="H825" s="223" t="s">
        <v>21</v>
      </c>
      <c r="I825" s="225"/>
      <c r="J825" s="221"/>
      <c r="K825" s="221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187</v>
      </c>
      <c r="AU825" s="230" t="s">
        <v>85</v>
      </c>
      <c r="AV825" s="12" t="s">
        <v>83</v>
      </c>
      <c r="AW825" s="12" t="s">
        <v>39</v>
      </c>
      <c r="AX825" s="12" t="s">
        <v>76</v>
      </c>
      <c r="AY825" s="230" t="s">
        <v>160</v>
      </c>
    </row>
    <row r="826" spans="2:51" s="13" customFormat="1" ht="13.5">
      <c r="B826" s="231"/>
      <c r="C826" s="232"/>
      <c r="D826" s="222" t="s">
        <v>187</v>
      </c>
      <c r="E826" s="233" t="s">
        <v>21</v>
      </c>
      <c r="F826" s="234" t="s">
        <v>970</v>
      </c>
      <c r="G826" s="232"/>
      <c r="H826" s="235">
        <v>40.8</v>
      </c>
      <c r="I826" s="236"/>
      <c r="J826" s="232"/>
      <c r="K826" s="232"/>
      <c r="L826" s="237"/>
      <c r="M826" s="238"/>
      <c r="N826" s="239"/>
      <c r="O826" s="239"/>
      <c r="P826" s="239"/>
      <c r="Q826" s="239"/>
      <c r="R826" s="239"/>
      <c r="S826" s="239"/>
      <c r="T826" s="240"/>
      <c r="AT826" s="241" t="s">
        <v>187</v>
      </c>
      <c r="AU826" s="241" t="s">
        <v>85</v>
      </c>
      <c r="AV826" s="13" t="s">
        <v>85</v>
      </c>
      <c r="AW826" s="13" t="s">
        <v>39</v>
      </c>
      <c r="AX826" s="13" t="s">
        <v>76</v>
      </c>
      <c r="AY826" s="241" t="s">
        <v>160</v>
      </c>
    </row>
    <row r="827" spans="2:51" s="13" customFormat="1" ht="13.5">
      <c r="B827" s="231"/>
      <c r="C827" s="232"/>
      <c r="D827" s="222" t="s">
        <v>187</v>
      </c>
      <c r="E827" s="233" t="s">
        <v>21</v>
      </c>
      <c r="F827" s="234" t="s">
        <v>971</v>
      </c>
      <c r="G827" s="232"/>
      <c r="H827" s="235">
        <v>10.2</v>
      </c>
      <c r="I827" s="236"/>
      <c r="J827" s="232"/>
      <c r="K827" s="232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187</v>
      </c>
      <c r="AU827" s="241" t="s">
        <v>85</v>
      </c>
      <c r="AV827" s="13" t="s">
        <v>85</v>
      </c>
      <c r="AW827" s="13" t="s">
        <v>39</v>
      </c>
      <c r="AX827" s="13" t="s">
        <v>76</v>
      </c>
      <c r="AY827" s="241" t="s">
        <v>160</v>
      </c>
    </row>
    <row r="828" spans="2:51" s="14" customFormat="1" ht="13.5">
      <c r="B828" s="242"/>
      <c r="C828" s="243"/>
      <c r="D828" s="222" t="s">
        <v>187</v>
      </c>
      <c r="E828" s="244" t="s">
        <v>21</v>
      </c>
      <c r="F828" s="245" t="s">
        <v>195</v>
      </c>
      <c r="G828" s="243"/>
      <c r="H828" s="246">
        <v>51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187</v>
      </c>
      <c r="AU828" s="252" t="s">
        <v>85</v>
      </c>
      <c r="AV828" s="14" t="s">
        <v>168</v>
      </c>
      <c r="AW828" s="14" t="s">
        <v>39</v>
      </c>
      <c r="AX828" s="14" t="s">
        <v>83</v>
      </c>
      <c r="AY828" s="252" t="s">
        <v>160</v>
      </c>
    </row>
    <row r="829" spans="2:65" s="1" customFormat="1" ht="25.5" customHeight="1">
      <c r="B829" s="42"/>
      <c r="C829" s="204" t="s">
        <v>972</v>
      </c>
      <c r="D829" s="204" t="s">
        <v>163</v>
      </c>
      <c r="E829" s="205" t="s">
        <v>973</v>
      </c>
      <c r="F829" s="206" t="s">
        <v>974</v>
      </c>
      <c r="G829" s="207" t="s">
        <v>184</v>
      </c>
      <c r="H829" s="208">
        <v>51</v>
      </c>
      <c r="I829" s="209"/>
      <c r="J829" s="210">
        <f>ROUND(I829*H829,2)</f>
        <v>0</v>
      </c>
      <c r="K829" s="206" t="s">
        <v>185</v>
      </c>
      <c r="L829" s="62"/>
      <c r="M829" s="211" t="s">
        <v>21</v>
      </c>
      <c r="N829" s="217" t="s">
        <v>47</v>
      </c>
      <c r="O829" s="43"/>
      <c r="P829" s="218">
        <f>O829*H829</f>
        <v>0</v>
      </c>
      <c r="Q829" s="218">
        <v>0</v>
      </c>
      <c r="R829" s="218">
        <f>Q829*H829</f>
        <v>0</v>
      </c>
      <c r="S829" s="218">
        <v>0</v>
      </c>
      <c r="T829" s="219">
        <f>S829*H829</f>
        <v>0</v>
      </c>
      <c r="AR829" s="25" t="s">
        <v>168</v>
      </c>
      <c r="AT829" s="25" t="s">
        <v>163</v>
      </c>
      <c r="AU829" s="25" t="s">
        <v>85</v>
      </c>
      <c r="AY829" s="25" t="s">
        <v>160</v>
      </c>
      <c r="BE829" s="216">
        <f>IF(N829="základní",J829,0)</f>
        <v>0</v>
      </c>
      <c r="BF829" s="216">
        <f>IF(N829="snížená",J829,0)</f>
        <v>0</v>
      </c>
      <c r="BG829" s="216">
        <f>IF(N829="zákl. přenesená",J829,0)</f>
        <v>0</v>
      </c>
      <c r="BH829" s="216">
        <f>IF(N829="sníž. přenesená",J829,0)</f>
        <v>0</v>
      </c>
      <c r="BI829" s="216">
        <f>IF(N829="nulová",J829,0)</f>
        <v>0</v>
      </c>
      <c r="BJ829" s="25" t="s">
        <v>83</v>
      </c>
      <c r="BK829" s="216">
        <f>ROUND(I829*H829,2)</f>
        <v>0</v>
      </c>
      <c r="BL829" s="25" t="s">
        <v>168</v>
      </c>
      <c r="BM829" s="25" t="s">
        <v>975</v>
      </c>
    </row>
    <row r="830" spans="2:51" s="13" customFormat="1" ht="13.5">
      <c r="B830" s="231"/>
      <c r="C830" s="232"/>
      <c r="D830" s="222" t="s">
        <v>187</v>
      </c>
      <c r="E830" s="233" t="s">
        <v>21</v>
      </c>
      <c r="F830" s="234" t="s">
        <v>976</v>
      </c>
      <c r="G830" s="232"/>
      <c r="H830" s="235">
        <v>51</v>
      </c>
      <c r="I830" s="236"/>
      <c r="J830" s="232"/>
      <c r="K830" s="232"/>
      <c r="L830" s="237"/>
      <c r="M830" s="238"/>
      <c r="N830" s="239"/>
      <c r="O830" s="239"/>
      <c r="P830" s="239"/>
      <c r="Q830" s="239"/>
      <c r="R830" s="239"/>
      <c r="S830" s="239"/>
      <c r="T830" s="240"/>
      <c r="AT830" s="241" t="s">
        <v>187</v>
      </c>
      <c r="AU830" s="241" t="s">
        <v>85</v>
      </c>
      <c r="AV830" s="13" t="s">
        <v>85</v>
      </c>
      <c r="AW830" s="13" t="s">
        <v>39</v>
      </c>
      <c r="AX830" s="13" t="s">
        <v>76</v>
      </c>
      <c r="AY830" s="241" t="s">
        <v>160</v>
      </c>
    </row>
    <row r="831" spans="2:51" s="14" customFormat="1" ht="13.5">
      <c r="B831" s="242"/>
      <c r="C831" s="243"/>
      <c r="D831" s="222" t="s">
        <v>187</v>
      </c>
      <c r="E831" s="244" t="s">
        <v>21</v>
      </c>
      <c r="F831" s="245" t="s">
        <v>195</v>
      </c>
      <c r="G831" s="243"/>
      <c r="H831" s="246">
        <v>51</v>
      </c>
      <c r="I831" s="247"/>
      <c r="J831" s="243"/>
      <c r="K831" s="243"/>
      <c r="L831" s="248"/>
      <c r="M831" s="249"/>
      <c r="N831" s="250"/>
      <c r="O831" s="250"/>
      <c r="P831" s="250"/>
      <c r="Q831" s="250"/>
      <c r="R831" s="250"/>
      <c r="S831" s="250"/>
      <c r="T831" s="251"/>
      <c r="AT831" s="252" t="s">
        <v>187</v>
      </c>
      <c r="AU831" s="252" t="s">
        <v>85</v>
      </c>
      <c r="AV831" s="14" t="s">
        <v>168</v>
      </c>
      <c r="AW831" s="14" t="s">
        <v>39</v>
      </c>
      <c r="AX831" s="14" t="s">
        <v>83</v>
      </c>
      <c r="AY831" s="252" t="s">
        <v>160</v>
      </c>
    </row>
    <row r="832" spans="2:65" s="1" customFormat="1" ht="38.25" customHeight="1">
      <c r="B832" s="42"/>
      <c r="C832" s="204" t="s">
        <v>977</v>
      </c>
      <c r="D832" s="204" t="s">
        <v>163</v>
      </c>
      <c r="E832" s="205" t="s">
        <v>899</v>
      </c>
      <c r="F832" s="206" t="s">
        <v>900</v>
      </c>
      <c r="G832" s="207" t="s">
        <v>270</v>
      </c>
      <c r="H832" s="208">
        <v>19.125</v>
      </c>
      <c r="I832" s="209"/>
      <c r="J832" s="210">
        <f>ROUND(I832*H832,2)</f>
        <v>0</v>
      </c>
      <c r="K832" s="206" t="s">
        <v>185</v>
      </c>
      <c r="L832" s="62"/>
      <c r="M832" s="211" t="s">
        <v>21</v>
      </c>
      <c r="N832" s="217" t="s">
        <v>47</v>
      </c>
      <c r="O832" s="43"/>
      <c r="P832" s="218">
        <f>O832*H832</f>
        <v>0</v>
      </c>
      <c r="Q832" s="218">
        <v>0</v>
      </c>
      <c r="R832" s="218">
        <f>Q832*H832</f>
        <v>0</v>
      </c>
      <c r="S832" s="218">
        <v>0</v>
      </c>
      <c r="T832" s="219">
        <f>S832*H832</f>
        <v>0</v>
      </c>
      <c r="AR832" s="25" t="s">
        <v>168</v>
      </c>
      <c r="AT832" s="25" t="s">
        <v>163</v>
      </c>
      <c r="AU832" s="25" t="s">
        <v>85</v>
      </c>
      <c r="AY832" s="25" t="s">
        <v>160</v>
      </c>
      <c r="BE832" s="216">
        <f>IF(N832="základní",J832,0)</f>
        <v>0</v>
      </c>
      <c r="BF832" s="216">
        <f>IF(N832="snížená",J832,0)</f>
        <v>0</v>
      </c>
      <c r="BG832" s="216">
        <f>IF(N832="zákl. přenesená",J832,0)</f>
        <v>0</v>
      </c>
      <c r="BH832" s="216">
        <f>IF(N832="sníž. přenesená",J832,0)</f>
        <v>0</v>
      </c>
      <c r="BI832" s="216">
        <f>IF(N832="nulová",J832,0)</f>
        <v>0</v>
      </c>
      <c r="BJ832" s="25" t="s">
        <v>83</v>
      </c>
      <c r="BK832" s="216">
        <f>ROUND(I832*H832,2)</f>
        <v>0</v>
      </c>
      <c r="BL832" s="25" t="s">
        <v>168</v>
      </c>
      <c r="BM832" s="25" t="s">
        <v>978</v>
      </c>
    </row>
    <row r="833" spans="2:51" s="12" customFormat="1" ht="13.5">
      <c r="B833" s="220"/>
      <c r="C833" s="221"/>
      <c r="D833" s="222" t="s">
        <v>187</v>
      </c>
      <c r="E833" s="223" t="s">
        <v>21</v>
      </c>
      <c r="F833" s="224" t="s">
        <v>979</v>
      </c>
      <c r="G833" s="221"/>
      <c r="H833" s="223" t="s">
        <v>21</v>
      </c>
      <c r="I833" s="225"/>
      <c r="J833" s="221"/>
      <c r="K833" s="221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187</v>
      </c>
      <c r="AU833" s="230" t="s">
        <v>85</v>
      </c>
      <c r="AV833" s="12" t="s">
        <v>83</v>
      </c>
      <c r="AW833" s="12" t="s">
        <v>39</v>
      </c>
      <c r="AX833" s="12" t="s">
        <v>76</v>
      </c>
      <c r="AY833" s="230" t="s">
        <v>160</v>
      </c>
    </row>
    <row r="834" spans="2:51" s="13" customFormat="1" ht="13.5">
      <c r="B834" s="231"/>
      <c r="C834" s="232"/>
      <c r="D834" s="222" t="s">
        <v>187</v>
      </c>
      <c r="E834" s="233" t="s">
        <v>21</v>
      </c>
      <c r="F834" s="234" t="s">
        <v>965</v>
      </c>
      <c r="G834" s="232"/>
      <c r="H834" s="235">
        <v>19.125</v>
      </c>
      <c r="I834" s="236"/>
      <c r="J834" s="232"/>
      <c r="K834" s="232"/>
      <c r="L834" s="237"/>
      <c r="M834" s="238"/>
      <c r="N834" s="239"/>
      <c r="O834" s="239"/>
      <c r="P834" s="239"/>
      <c r="Q834" s="239"/>
      <c r="R834" s="239"/>
      <c r="S834" s="239"/>
      <c r="T834" s="240"/>
      <c r="AT834" s="241" t="s">
        <v>187</v>
      </c>
      <c r="AU834" s="241" t="s">
        <v>85</v>
      </c>
      <c r="AV834" s="13" t="s">
        <v>85</v>
      </c>
      <c r="AW834" s="13" t="s">
        <v>39</v>
      </c>
      <c r="AX834" s="13" t="s">
        <v>76</v>
      </c>
      <c r="AY834" s="241" t="s">
        <v>160</v>
      </c>
    </row>
    <row r="835" spans="2:51" s="14" customFormat="1" ht="13.5">
      <c r="B835" s="242"/>
      <c r="C835" s="243"/>
      <c r="D835" s="222" t="s">
        <v>187</v>
      </c>
      <c r="E835" s="244" t="s">
        <v>21</v>
      </c>
      <c r="F835" s="245" t="s">
        <v>195</v>
      </c>
      <c r="G835" s="243"/>
      <c r="H835" s="246">
        <v>19.125</v>
      </c>
      <c r="I835" s="247"/>
      <c r="J835" s="243"/>
      <c r="K835" s="243"/>
      <c r="L835" s="248"/>
      <c r="M835" s="249"/>
      <c r="N835" s="250"/>
      <c r="O835" s="250"/>
      <c r="P835" s="250"/>
      <c r="Q835" s="250"/>
      <c r="R835" s="250"/>
      <c r="S835" s="250"/>
      <c r="T835" s="251"/>
      <c r="AT835" s="252" t="s">
        <v>187</v>
      </c>
      <c r="AU835" s="252" t="s">
        <v>85</v>
      </c>
      <c r="AV835" s="14" t="s">
        <v>168</v>
      </c>
      <c r="AW835" s="14" t="s">
        <v>39</v>
      </c>
      <c r="AX835" s="14" t="s">
        <v>83</v>
      </c>
      <c r="AY835" s="252" t="s">
        <v>160</v>
      </c>
    </row>
    <row r="836" spans="2:65" s="1" customFormat="1" ht="38.25" customHeight="1">
      <c r="B836" s="42"/>
      <c r="C836" s="204" t="s">
        <v>980</v>
      </c>
      <c r="D836" s="204" t="s">
        <v>163</v>
      </c>
      <c r="E836" s="205" t="s">
        <v>413</v>
      </c>
      <c r="F836" s="206" t="s">
        <v>414</v>
      </c>
      <c r="G836" s="207" t="s">
        <v>270</v>
      </c>
      <c r="H836" s="208">
        <v>38.25</v>
      </c>
      <c r="I836" s="209"/>
      <c r="J836" s="210">
        <f>ROUND(I836*H836,2)</f>
        <v>0</v>
      </c>
      <c r="K836" s="206" t="s">
        <v>185</v>
      </c>
      <c r="L836" s="62"/>
      <c r="M836" s="211" t="s">
        <v>21</v>
      </c>
      <c r="N836" s="217" t="s">
        <v>47</v>
      </c>
      <c r="O836" s="43"/>
      <c r="P836" s="218">
        <f>O836*H836</f>
        <v>0</v>
      </c>
      <c r="Q836" s="218">
        <v>0</v>
      </c>
      <c r="R836" s="218">
        <f>Q836*H836</f>
        <v>0</v>
      </c>
      <c r="S836" s="218">
        <v>0</v>
      </c>
      <c r="T836" s="219">
        <f>S836*H836</f>
        <v>0</v>
      </c>
      <c r="AR836" s="25" t="s">
        <v>168</v>
      </c>
      <c r="AT836" s="25" t="s">
        <v>163</v>
      </c>
      <c r="AU836" s="25" t="s">
        <v>85</v>
      </c>
      <c r="AY836" s="25" t="s">
        <v>160</v>
      </c>
      <c r="BE836" s="216">
        <f>IF(N836="základní",J836,0)</f>
        <v>0</v>
      </c>
      <c r="BF836" s="216">
        <f>IF(N836="snížená",J836,0)</f>
        <v>0</v>
      </c>
      <c r="BG836" s="216">
        <f>IF(N836="zákl. přenesená",J836,0)</f>
        <v>0</v>
      </c>
      <c r="BH836" s="216">
        <f>IF(N836="sníž. přenesená",J836,0)</f>
        <v>0</v>
      </c>
      <c r="BI836" s="216">
        <f>IF(N836="nulová",J836,0)</f>
        <v>0</v>
      </c>
      <c r="BJ836" s="25" t="s">
        <v>83</v>
      </c>
      <c r="BK836" s="216">
        <f>ROUND(I836*H836,2)</f>
        <v>0</v>
      </c>
      <c r="BL836" s="25" t="s">
        <v>168</v>
      </c>
      <c r="BM836" s="25" t="s">
        <v>981</v>
      </c>
    </row>
    <row r="837" spans="2:51" s="12" customFormat="1" ht="13.5">
      <c r="B837" s="220"/>
      <c r="C837" s="221"/>
      <c r="D837" s="222" t="s">
        <v>187</v>
      </c>
      <c r="E837" s="223" t="s">
        <v>21</v>
      </c>
      <c r="F837" s="224" t="s">
        <v>416</v>
      </c>
      <c r="G837" s="221"/>
      <c r="H837" s="223" t="s">
        <v>21</v>
      </c>
      <c r="I837" s="225"/>
      <c r="J837" s="221"/>
      <c r="K837" s="221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187</v>
      </c>
      <c r="AU837" s="230" t="s">
        <v>85</v>
      </c>
      <c r="AV837" s="12" t="s">
        <v>83</v>
      </c>
      <c r="AW837" s="12" t="s">
        <v>39</v>
      </c>
      <c r="AX837" s="12" t="s">
        <v>76</v>
      </c>
      <c r="AY837" s="230" t="s">
        <v>160</v>
      </c>
    </row>
    <row r="838" spans="2:51" s="13" customFormat="1" ht="13.5">
      <c r="B838" s="231"/>
      <c r="C838" s="232"/>
      <c r="D838" s="222" t="s">
        <v>187</v>
      </c>
      <c r="E838" s="233" t="s">
        <v>21</v>
      </c>
      <c r="F838" s="234" t="s">
        <v>982</v>
      </c>
      <c r="G838" s="232"/>
      <c r="H838" s="235">
        <v>38.25</v>
      </c>
      <c r="I838" s="236"/>
      <c r="J838" s="232"/>
      <c r="K838" s="232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187</v>
      </c>
      <c r="AU838" s="241" t="s">
        <v>85</v>
      </c>
      <c r="AV838" s="13" t="s">
        <v>85</v>
      </c>
      <c r="AW838" s="13" t="s">
        <v>39</v>
      </c>
      <c r="AX838" s="13" t="s">
        <v>76</v>
      </c>
      <c r="AY838" s="241" t="s">
        <v>160</v>
      </c>
    </row>
    <row r="839" spans="2:51" s="14" customFormat="1" ht="13.5">
      <c r="B839" s="242"/>
      <c r="C839" s="243"/>
      <c r="D839" s="222" t="s">
        <v>187</v>
      </c>
      <c r="E839" s="244" t="s">
        <v>21</v>
      </c>
      <c r="F839" s="245" t="s">
        <v>195</v>
      </c>
      <c r="G839" s="243"/>
      <c r="H839" s="246">
        <v>38.25</v>
      </c>
      <c r="I839" s="247"/>
      <c r="J839" s="243"/>
      <c r="K839" s="243"/>
      <c r="L839" s="248"/>
      <c r="M839" s="249"/>
      <c r="N839" s="250"/>
      <c r="O839" s="250"/>
      <c r="P839" s="250"/>
      <c r="Q839" s="250"/>
      <c r="R839" s="250"/>
      <c r="S839" s="250"/>
      <c r="T839" s="251"/>
      <c r="AT839" s="252" t="s">
        <v>187</v>
      </c>
      <c r="AU839" s="252" t="s">
        <v>85</v>
      </c>
      <c r="AV839" s="14" t="s">
        <v>168</v>
      </c>
      <c r="AW839" s="14" t="s">
        <v>39</v>
      </c>
      <c r="AX839" s="14" t="s">
        <v>83</v>
      </c>
      <c r="AY839" s="252" t="s">
        <v>160</v>
      </c>
    </row>
    <row r="840" spans="2:65" s="1" customFormat="1" ht="25.5" customHeight="1">
      <c r="B840" s="42"/>
      <c r="C840" s="204" t="s">
        <v>983</v>
      </c>
      <c r="D840" s="204" t="s">
        <v>163</v>
      </c>
      <c r="E840" s="205" t="s">
        <v>421</v>
      </c>
      <c r="F840" s="206" t="s">
        <v>422</v>
      </c>
      <c r="G840" s="207" t="s">
        <v>423</v>
      </c>
      <c r="H840" s="208">
        <v>68.85</v>
      </c>
      <c r="I840" s="209"/>
      <c r="J840" s="210">
        <f>ROUND(I840*H840,2)</f>
        <v>0</v>
      </c>
      <c r="K840" s="206" t="s">
        <v>185</v>
      </c>
      <c r="L840" s="62"/>
      <c r="M840" s="211" t="s">
        <v>21</v>
      </c>
      <c r="N840" s="217" t="s">
        <v>47</v>
      </c>
      <c r="O840" s="43"/>
      <c r="P840" s="218">
        <f>O840*H840</f>
        <v>0</v>
      </c>
      <c r="Q840" s="218">
        <v>0</v>
      </c>
      <c r="R840" s="218">
        <f>Q840*H840</f>
        <v>0</v>
      </c>
      <c r="S840" s="218">
        <v>0</v>
      </c>
      <c r="T840" s="219">
        <f>S840*H840</f>
        <v>0</v>
      </c>
      <c r="AR840" s="25" t="s">
        <v>168</v>
      </c>
      <c r="AT840" s="25" t="s">
        <v>163</v>
      </c>
      <c r="AU840" s="25" t="s">
        <v>85</v>
      </c>
      <c r="AY840" s="25" t="s">
        <v>160</v>
      </c>
      <c r="BE840" s="216">
        <f>IF(N840="základní",J840,0)</f>
        <v>0</v>
      </c>
      <c r="BF840" s="216">
        <f>IF(N840="snížená",J840,0)</f>
        <v>0</v>
      </c>
      <c r="BG840" s="216">
        <f>IF(N840="zákl. přenesená",J840,0)</f>
        <v>0</v>
      </c>
      <c r="BH840" s="216">
        <f>IF(N840="sníž. přenesená",J840,0)</f>
        <v>0</v>
      </c>
      <c r="BI840" s="216">
        <f>IF(N840="nulová",J840,0)</f>
        <v>0</v>
      </c>
      <c r="BJ840" s="25" t="s">
        <v>83</v>
      </c>
      <c r="BK840" s="216">
        <f>ROUND(I840*H840,2)</f>
        <v>0</v>
      </c>
      <c r="BL840" s="25" t="s">
        <v>168</v>
      </c>
      <c r="BM840" s="25" t="s">
        <v>984</v>
      </c>
    </row>
    <row r="841" spans="2:51" s="12" customFormat="1" ht="13.5">
      <c r="B841" s="220"/>
      <c r="C841" s="221"/>
      <c r="D841" s="222" t="s">
        <v>187</v>
      </c>
      <c r="E841" s="223" t="s">
        <v>21</v>
      </c>
      <c r="F841" s="224" t="s">
        <v>425</v>
      </c>
      <c r="G841" s="221"/>
      <c r="H841" s="223" t="s">
        <v>21</v>
      </c>
      <c r="I841" s="225"/>
      <c r="J841" s="221"/>
      <c r="K841" s="221"/>
      <c r="L841" s="226"/>
      <c r="M841" s="227"/>
      <c r="N841" s="228"/>
      <c r="O841" s="228"/>
      <c r="P841" s="228"/>
      <c r="Q841" s="228"/>
      <c r="R841" s="228"/>
      <c r="S841" s="228"/>
      <c r="T841" s="229"/>
      <c r="AT841" s="230" t="s">
        <v>187</v>
      </c>
      <c r="AU841" s="230" t="s">
        <v>85</v>
      </c>
      <c r="AV841" s="12" t="s">
        <v>83</v>
      </c>
      <c r="AW841" s="12" t="s">
        <v>39</v>
      </c>
      <c r="AX841" s="12" t="s">
        <v>76</v>
      </c>
      <c r="AY841" s="230" t="s">
        <v>160</v>
      </c>
    </row>
    <row r="842" spans="2:51" s="13" customFormat="1" ht="13.5">
      <c r="B842" s="231"/>
      <c r="C842" s="232"/>
      <c r="D842" s="222" t="s">
        <v>187</v>
      </c>
      <c r="E842" s="233" t="s">
        <v>21</v>
      </c>
      <c r="F842" s="234" t="s">
        <v>985</v>
      </c>
      <c r="G842" s="232"/>
      <c r="H842" s="235">
        <v>68.85</v>
      </c>
      <c r="I842" s="236"/>
      <c r="J842" s="232"/>
      <c r="K842" s="232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187</v>
      </c>
      <c r="AU842" s="241" t="s">
        <v>85</v>
      </c>
      <c r="AV842" s="13" t="s">
        <v>85</v>
      </c>
      <c r="AW842" s="13" t="s">
        <v>39</v>
      </c>
      <c r="AX842" s="13" t="s">
        <v>76</v>
      </c>
      <c r="AY842" s="241" t="s">
        <v>160</v>
      </c>
    </row>
    <row r="843" spans="2:51" s="14" customFormat="1" ht="13.5">
      <c r="B843" s="242"/>
      <c r="C843" s="243"/>
      <c r="D843" s="222" t="s">
        <v>187</v>
      </c>
      <c r="E843" s="244" t="s">
        <v>21</v>
      </c>
      <c r="F843" s="245" t="s">
        <v>195</v>
      </c>
      <c r="G843" s="243"/>
      <c r="H843" s="246">
        <v>68.85</v>
      </c>
      <c r="I843" s="247"/>
      <c r="J843" s="243"/>
      <c r="K843" s="243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187</v>
      </c>
      <c r="AU843" s="252" t="s">
        <v>85</v>
      </c>
      <c r="AV843" s="14" t="s">
        <v>168</v>
      </c>
      <c r="AW843" s="14" t="s">
        <v>39</v>
      </c>
      <c r="AX843" s="14" t="s">
        <v>83</v>
      </c>
      <c r="AY843" s="252" t="s">
        <v>160</v>
      </c>
    </row>
    <row r="844" spans="2:65" s="1" customFormat="1" ht="25.5" customHeight="1">
      <c r="B844" s="42"/>
      <c r="C844" s="204" t="s">
        <v>986</v>
      </c>
      <c r="D844" s="204" t="s">
        <v>163</v>
      </c>
      <c r="E844" s="205" t="s">
        <v>428</v>
      </c>
      <c r="F844" s="206" t="s">
        <v>429</v>
      </c>
      <c r="G844" s="207" t="s">
        <v>270</v>
      </c>
      <c r="H844" s="208">
        <v>32.2</v>
      </c>
      <c r="I844" s="209"/>
      <c r="J844" s="210">
        <f>ROUND(I844*H844,2)</f>
        <v>0</v>
      </c>
      <c r="K844" s="206" t="s">
        <v>185</v>
      </c>
      <c r="L844" s="62"/>
      <c r="M844" s="211" t="s">
        <v>21</v>
      </c>
      <c r="N844" s="217" t="s">
        <v>47</v>
      </c>
      <c r="O844" s="43"/>
      <c r="P844" s="218">
        <f>O844*H844</f>
        <v>0</v>
      </c>
      <c r="Q844" s="218">
        <v>0</v>
      </c>
      <c r="R844" s="218">
        <f>Q844*H844</f>
        <v>0</v>
      </c>
      <c r="S844" s="218">
        <v>0</v>
      </c>
      <c r="T844" s="219">
        <f>S844*H844</f>
        <v>0</v>
      </c>
      <c r="AR844" s="25" t="s">
        <v>168</v>
      </c>
      <c r="AT844" s="25" t="s">
        <v>163</v>
      </c>
      <c r="AU844" s="25" t="s">
        <v>85</v>
      </c>
      <c r="AY844" s="25" t="s">
        <v>160</v>
      </c>
      <c r="BE844" s="216">
        <f>IF(N844="základní",J844,0)</f>
        <v>0</v>
      </c>
      <c r="BF844" s="216">
        <f>IF(N844="snížená",J844,0)</f>
        <v>0</v>
      </c>
      <c r="BG844" s="216">
        <f>IF(N844="zákl. přenesená",J844,0)</f>
        <v>0</v>
      </c>
      <c r="BH844" s="216">
        <f>IF(N844="sníž. přenesená",J844,0)</f>
        <v>0</v>
      </c>
      <c r="BI844" s="216">
        <f>IF(N844="nulová",J844,0)</f>
        <v>0</v>
      </c>
      <c r="BJ844" s="25" t="s">
        <v>83</v>
      </c>
      <c r="BK844" s="216">
        <f>ROUND(I844*H844,2)</f>
        <v>0</v>
      </c>
      <c r="BL844" s="25" t="s">
        <v>168</v>
      </c>
      <c r="BM844" s="25" t="s">
        <v>987</v>
      </c>
    </row>
    <row r="845" spans="2:51" s="12" customFormat="1" ht="13.5">
      <c r="B845" s="220"/>
      <c r="C845" s="221"/>
      <c r="D845" s="222" t="s">
        <v>187</v>
      </c>
      <c r="E845" s="223" t="s">
        <v>21</v>
      </c>
      <c r="F845" s="224" t="s">
        <v>988</v>
      </c>
      <c r="G845" s="221"/>
      <c r="H845" s="223" t="s">
        <v>21</v>
      </c>
      <c r="I845" s="225"/>
      <c r="J845" s="221"/>
      <c r="K845" s="221"/>
      <c r="L845" s="226"/>
      <c r="M845" s="227"/>
      <c r="N845" s="228"/>
      <c r="O845" s="228"/>
      <c r="P845" s="228"/>
      <c r="Q845" s="228"/>
      <c r="R845" s="228"/>
      <c r="S845" s="228"/>
      <c r="T845" s="229"/>
      <c r="AT845" s="230" t="s">
        <v>187</v>
      </c>
      <c r="AU845" s="230" t="s">
        <v>85</v>
      </c>
      <c r="AV845" s="12" t="s">
        <v>83</v>
      </c>
      <c r="AW845" s="12" t="s">
        <v>39</v>
      </c>
      <c r="AX845" s="12" t="s">
        <v>76</v>
      </c>
      <c r="AY845" s="230" t="s">
        <v>160</v>
      </c>
    </row>
    <row r="846" spans="2:51" s="12" customFormat="1" ht="13.5">
      <c r="B846" s="220"/>
      <c r="C846" s="221"/>
      <c r="D846" s="222" t="s">
        <v>187</v>
      </c>
      <c r="E846" s="223" t="s">
        <v>21</v>
      </c>
      <c r="F846" s="224" t="s">
        <v>989</v>
      </c>
      <c r="G846" s="221"/>
      <c r="H846" s="223" t="s">
        <v>21</v>
      </c>
      <c r="I846" s="225"/>
      <c r="J846" s="221"/>
      <c r="K846" s="221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187</v>
      </c>
      <c r="AU846" s="230" t="s">
        <v>85</v>
      </c>
      <c r="AV846" s="12" t="s">
        <v>83</v>
      </c>
      <c r="AW846" s="12" t="s">
        <v>39</v>
      </c>
      <c r="AX846" s="12" t="s">
        <v>76</v>
      </c>
      <c r="AY846" s="230" t="s">
        <v>160</v>
      </c>
    </row>
    <row r="847" spans="2:51" s="13" customFormat="1" ht="13.5">
      <c r="B847" s="231"/>
      <c r="C847" s="232"/>
      <c r="D847" s="222" t="s">
        <v>187</v>
      </c>
      <c r="E847" s="233" t="s">
        <v>21</v>
      </c>
      <c r="F847" s="234" t="s">
        <v>982</v>
      </c>
      <c r="G847" s="232"/>
      <c r="H847" s="235">
        <v>38.25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187</v>
      </c>
      <c r="AU847" s="241" t="s">
        <v>85</v>
      </c>
      <c r="AV847" s="13" t="s">
        <v>85</v>
      </c>
      <c r="AW847" s="13" t="s">
        <v>39</v>
      </c>
      <c r="AX847" s="13" t="s">
        <v>76</v>
      </c>
      <c r="AY847" s="241" t="s">
        <v>160</v>
      </c>
    </row>
    <row r="848" spans="2:51" s="12" customFormat="1" ht="13.5">
      <c r="B848" s="220"/>
      <c r="C848" s="221"/>
      <c r="D848" s="222" t="s">
        <v>187</v>
      </c>
      <c r="E848" s="223" t="s">
        <v>21</v>
      </c>
      <c r="F848" s="224" t="s">
        <v>990</v>
      </c>
      <c r="G848" s="221"/>
      <c r="H848" s="223" t="s">
        <v>21</v>
      </c>
      <c r="I848" s="225"/>
      <c r="J848" s="221"/>
      <c r="K848" s="221"/>
      <c r="L848" s="226"/>
      <c r="M848" s="227"/>
      <c r="N848" s="228"/>
      <c r="O848" s="228"/>
      <c r="P848" s="228"/>
      <c r="Q848" s="228"/>
      <c r="R848" s="228"/>
      <c r="S848" s="228"/>
      <c r="T848" s="229"/>
      <c r="AT848" s="230" t="s">
        <v>187</v>
      </c>
      <c r="AU848" s="230" t="s">
        <v>85</v>
      </c>
      <c r="AV848" s="12" t="s">
        <v>83</v>
      </c>
      <c r="AW848" s="12" t="s">
        <v>39</v>
      </c>
      <c r="AX848" s="12" t="s">
        <v>76</v>
      </c>
      <c r="AY848" s="230" t="s">
        <v>160</v>
      </c>
    </row>
    <row r="849" spans="2:51" s="13" customFormat="1" ht="13.5">
      <c r="B849" s="231"/>
      <c r="C849" s="232"/>
      <c r="D849" s="222" t="s">
        <v>187</v>
      </c>
      <c r="E849" s="233" t="s">
        <v>21</v>
      </c>
      <c r="F849" s="234" t="s">
        <v>991</v>
      </c>
      <c r="G849" s="232"/>
      <c r="H849" s="235">
        <v>-2.25</v>
      </c>
      <c r="I849" s="236"/>
      <c r="J849" s="232"/>
      <c r="K849" s="232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187</v>
      </c>
      <c r="AU849" s="241" t="s">
        <v>85</v>
      </c>
      <c r="AV849" s="13" t="s">
        <v>85</v>
      </c>
      <c r="AW849" s="13" t="s">
        <v>39</v>
      </c>
      <c r="AX849" s="13" t="s">
        <v>76</v>
      </c>
      <c r="AY849" s="241" t="s">
        <v>160</v>
      </c>
    </row>
    <row r="850" spans="2:51" s="12" customFormat="1" ht="13.5">
      <c r="B850" s="220"/>
      <c r="C850" s="221"/>
      <c r="D850" s="222" t="s">
        <v>187</v>
      </c>
      <c r="E850" s="223" t="s">
        <v>21</v>
      </c>
      <c r="F850" s="224" t="s">
        <v>992</v>
      </c>
      <c r="G850" s="221"/>
      <c r="H850" s="223" t="s">
        <v>21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9"/>
      <c r="AT850" s="230" t="s">
        <v>187</v>
      </c>
      <c r="AU850" s="230" t="s">
        <v>85</v>
      </c>
      <c r="AV850" s="12" t="s">
        <v>83</v>
      </c>
      <c r="AW850" s="12" t="s">
        <v>39</v>
      </c>
      <c r="AX850" s="12" t="s">
        <v>76</v>
      </c>
      <c r="AY850" s="230" t="s">
        <v>160</v>
      </c>
    </row>
    <row r="851" spans="2:51" s="13" customFormat="1" ht="13.5">
      <c r="B851" s="231"/>
      <c r="C851" s="232"/>
      <c r="D851" s="222" t="s">
        <v>187</v>
      </c>
      <c r="E851" s="233" t="s">
        <v>21</v>
      </c>
      <c r="F851" s="234" t="s">
        <v>993</v>
      </c>
      <c r="G851" s="232"/>
      <c r="H851" s="235">
        <v>-3.04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AT851" s="241" t="s">
        <v>187</v>
      </c>
      <c r="AU851" s="241" t="s">
        <v>85</v>
      </c>
      <c r="AV851" s="13" t="s">
        <v>85</v>
      </c>
      <c r="AW851" s="13" t="s">
        <v>39</v>
      </c>
      <c r="AX851" s="13" t="s">
        <v>76</v>
      </c>
      <c r="AY851" s="241" t="s">
        <v>160</v>
      </c>
    </row>
    <row r="852" spans="2:51" s="13" customFormat="1" ht="13.5">
      <c r="B852" s="231"/>
      <c r="C852" s="232"/>
      <c r="D852" s="222" t="s">
        <v>187</v>
      </c>
      <c r="E852" s="233" t="s">
        <v>21</v>
      </c>
      <c r="F852" s="234" t="s">
        <v>994</v>
      </c>
      <c r="G852" s="232"/>
      <c r="H852" s="235">
        <v>-0.76</v>
      </c>
      <c r="I852" s="236"/>
      <c r="J852" s="232"/>
      <c r="K852" s="232"/>
      <c r="L852" s="237"/>
      <c r="M852" s="238"/>
      <c r="N852" s="239"/>
      <c r="O852" s="239"/>
      <c r="P852" s="239"/>
      <c r="Q852" s="239"/>
      <c r="R852" s="239"/>
      <c r="S852" s="239"/>
      <c r="T852" s="240"/>
      <c r="AT852" s="241" t="s">
        <v>187</v>
      </c>
      <c r="AU852" s="241" t="s">
        <v>85</v>
      </c>
      <c r="AV852" s="13" t="s">
        <v>85</v>
      </c>
      <c r="AW852" s="13" t="s">
        <v>39</v>
      </c>
      <c r="AX852" s="13" t="s">
        <v>76</v>
      </c>
      <c r="AY852" s="241" t="s">
        <v>160</v>
      </c>
    </row>
    <row r="853" spans="2:51" s="14" customFormat="1" ht="13.5">
      <c r="B853" s="242"/>
      <c r="C853" s="243"/>
      <c r="D853" s="222" t="s">
        <v>187</v>
      </c>
      <c r="E853" s="244" t="s">
        <v>21</v>
      </c>
      <c r="F853" s="245" t="s">
        <v>195</v>
      </c>
      <c r="G853" s="243"/>
      <c r="H853" s="246">
        <v>32.2</v>
      </c>
      <c r="I853" s="247"/>
      <c r="J853" s="243"/>
      <c r="K853" s="243"/>
      <c r="L853" s="248"/>
      <c r="M853" s="249"/>
      <c r="N853" s="250"/>
      <c r="O853" s="250"/>
      <c r="P853" s="250"/>
      <c r="Q853" s="250"/>
      <c r="R853" s="250"/>
      <c r="S853" s="250"/>
      <c r="T853" s="251"/>
      <c r="AT853" s="252" t="s">
        <v>187</v>
      </c>
      <c r="AU853" s="252" t="s">
        <v>85</v>
      </c>
      <c r="AV853" s="14" t="s">
        <v>168</v>
      </c>
      <c r="AW853" s="14" t="s">
        <v>39</v>
      </c>
      <c r="AX853" s="14" t="s">
        <v>83</v>
      </c>
      <c r="AY853" s="252" t="s">
        <v>160</v>
      </c>
    </row>
    <row r="854" spans="2:65" s="1" customFormat="1" ht="16.5" customHeight="1">
      <c r="B854" s="42"/>
      <c r="C854" s="266" t="s">
        <v>995</v>
      </c>
      <c r="D854" s="266" t="s">
        <v>453</v>
      </c>
      <c r="E854" s="267" t="s">
        <v>454</v>
      </c>
      <c r="F854" s="268" t="s">
        <v>455</v>
      </c>
      <c r="G854" s="269" t="s">
        <v>423</v>
      </c>
      <c r="H854" s="270">
        <v>64.4</v>
      </c>
      <c r="I854" s="271"/>
      <c r="J854" s="272">
        <f>ROUND(I854*H854,2)</f>
        <v>0</v>
      </c>
      <c r="K854" s="268" t="s">
        <v>185</v>
      </c>
      <c r="L854" s="273"/>
      <c r="M854" s="274" t="s">
        <v>21</v>
      </c>
      <c r="N854" s="275" t="s">
        <v>47</v>
      </c>
      <c r="O854" s="43"/>
      <c r="P854" s="218">
        <f>O854*H854</f>
        <v>0</v>
      </c>
      <c r="Q854" s="218">
        <v>1</v>
      </c>
      <c r="R854" s="218">
        <f>Q854*H854</f>
        <v>64.4</v>
      </c>
      <c r="S854" s="218">
        <v>0</v>
      </c>
      <c r="T854" s="219">
        <f>S854*H854</f>
        <v>0</v>
      </c>
      <c r="AR854" s="25" t="s">
        <v>456</v>
      </c>
      <c r="AT854" s="25" t="s">
        <v>453</v>
      </c>
      <c r="AU854" s="25" t="s">
        <v>85</v>
      </c>
      <c r="AY854" s="25" t="s">
        <v>160</v>
      </c>
      <c r="BE854" s="216">
        <f>IF(N854="základní",J854,0)</f>
        <v>0</v>
      </c>
      <c r="BF854" s="216">
        <f>IF(N854="snížená",J854,0)</f>
        <v>0</v>
      </c>
      <c r="BG854" s="216">
        <f>IF(N854="zákl. přenesená",J854,0)</f>
        <v>0</v>
      </c>
      <c r="BH854" s="216">
        <f>IF(N854="sníž. přenesená",J854,0)</f>
        <v>0</v>
      </c>
      <c r="BI854" s="216">
        <f>IF(N854="nulová",J854,0)</f>
        <v>0</v>
      </c>
      <c r="BJ854" s="25" t="s">
        <v>83</v>
      </c>
      <c r="BK854" s="216">
        <f>ROUND(I854*H854,2)</f>
        <v>0</v>
      </c>
      <c r="BL854" s="25" t="s">
        <v>456</v>
      </c>
      <c r="BM854" s="25" t="s">
        <v>996</v>
      </c>
    </row>
    <row r="855" spans="2:51" s="12" customFormat="1" ht="13.5">
      <c r="B855" s="220"/>
      <c r="C855" s="221"/>
      <c r="D855" s="222" t="s">
        <v>187</v>
      </c>
      <c r="E855" s="223" t="s">
        <v>21</v>
      </c>
      <c r="F855" s="224" t="s">
        <v>997</v>
      </c>
      <c r="G855" s="221"/>
      <c r="H855" s="223" t="s">
        <v>21</v>
      </c>
      <c r="I855" s="225"/>
      <c r="J855" s="221"/>
      <c r="K855" s="221"/>
      <c r="L855" s="226"/>
      <c r="M855" s="227"/>
      <c r="N855" s="228"/>
      <c r="O855" s="228"/>
      <c r="P855" s="228"/>
      <c r="Q855" s="228"/>
      <c r="R855" s="228"/>
      <c r="S855" s="228"/>
      <c r="T855" s="229"/>
      <c r="AT855" s="230" t="s">
        <v>187</v>
      </c>
      <c r="AU855" s="230" t="s">
        <v>85</v>
      </c>
      <c r="AV855" s="12" t="s">
        <v>83</v>
      </c>
      <c r="AW855" s="12" t="s">
        <v>39</v>
      </c>
      <c r="AX855" s="12" t="s">
        <v>76</v>
      </c>
      <c r="AY855" s="230" t="s">
        <v>160</v>
      </c>
    </row>
    <row r="856" spans="2:51" s="13" customFormat="1" ht="13.5">
      <c r="B856" s="231"/>
      <c r="C856" s="232"/>
      <c r="D856" s="222" t="s">
        <v>187</v>
      </c>
      <c r="E856" s="233" t="s">
        <v>21</v>
      </c>
      <c r="F856" s="234" t="s">
        <v>998</v>
      </c>
      <c r="G856" s="232"/>
      <c r="H856" s="235">
        <v>64.4</v>
      </c>
      <c r="I856" s="236"/>
      <c r="J856" s="232"/>
      <c r="K856" s="232"/>
      <c r="L856" s="237"/>
      <c r="M856" s="238"/>
      <c r="N856" s="239"/>
      <c r="O856" s="239"/>
      <c r="P856" s="239"/>
      <c r="Q856" s="239"/>
      <c r="R856" s="239"/>
      <c r="S856" s="239"/>
      <c r="T856" s="240"/>
      <c r="AT856" s="241" t="s">
        <v>187</v>
      </c>
      <c r="AU856" s="241" t="s">
        <v>85</v>
      </c>
      <c r="AV856" s="13" t="s">
        <v>85</v>
      </c>
      <c r="AW856" s="13" t="s">
        <v>39</v>
      </c>
      <c r="AX856" s="13" t="s">
        <v>76</v>
      </c>
      <c r="AY856" s="241" t="s">
        <v>160</v>
      </c>
    </row>
    <row r="857" spans="2:51" s="14" customFormat="1" ht="13.5">
      <c r="B857" s="242"/>
      <c r="C857" s="243"/>
      <c r="D857" s="222" t="s">
        <v>187</v>
      </c>
      <c r="E857" s="244" t="s">
        <v>21</v>
      </c>
      <c r="F857" s="245" t="s">
        <v>195</v>
      </c>
      <c r="G857" s="243"/>
      <c r="H857" s="246">
        <v>64.4</v>
      </c>
      <c r="I857" s="247"/>
      <c r="J857" s="243"/>
      <c r="K857" s="243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187</v>
      </c>
      <c r="AU857" s="252" t="s">
        <v>85</v>
      </c>
      <c r="AV857" s="14" t="s">
        <v>168</v>
      </c>
      <c r="AW857" s="14" t="s">
        <v>39</v>
      </c>
      <c r="AX857" s="14" t="s">
        <v>83</v>
      </c>
      <c r="AY857" s="252" t="s">
        <v>160</v>
      </c>
    </row>
    <row r="858" spans="2:65" s="1" customFormat="1" ht="25.5" customHeight="1">
      <c r="B858" s="42"/>
      <c r="C858" s="204" t="s">
        <v>999</v>
      </c>
      <c r="D858" s="204" t="s">
        <v>163</v>
      </c>
      <c r="E858" s="205" t="s">
        <v>568</v>
      </c>
      <c r="F858" s="206" t="s">
        <v>569</v>
      </c>
      <c r="G858" s="207" t="s">
        <v>270</v>
      </c>
      <c r="H858" s="208">
        <v>2.25</v>
      </c>
      <c r="I858" s="209"/>
      <c r="J858" s="210">
        <f>ROUND(I858*H858,2)</f>
        <v>0</v>
      </c>
      <c r="K858" s="206" t="s">
        <v>185</v>
      </c>
      <c r="L858" s="62"/>
      <c r="M858" s="211" t="s">
        <v>21</v>
      </c>
      <c r="N858" s="217" t="s">
        <v>47</v>
      </c>
      <c r="O858" s="43"/>
      <c r="P858" s="218">
        <f>O858*H858</f>
        <v>0</v>
      </c>
      <c r="Q858" s="218">
        <v>1.89077</v>
      </c>
      <c r="R858" s="218">
        <f>Q858*H858</f>
        <v>4.2542325000000005</v>
      </c>
      <c r="S858" s="218">
        <v>0</v>
      </c>
      <c r="T858" s="219">
        <f>S858*H858</f>
        <v>0</v>
      </c>
      <c r="AR858" s="25" t="s">
        <v>168</v>
      </c>
      <c r="AT858" s="25" t="s">
        <v>163</v>
      </c>
      <c r="AU858" s="25" t="s">
        <v>85</v>
      </c>
      <c r="AY858" s="25" t="s">
        <v>160</v>
      </c>
      <c r="BE858" s="216">
        <f>IF(N858="základní",J858,0)</f>
        <v>0</v>
      </c>
      <c r="BF858" s="216">
        <f>IF(N858="snížená",J858,0)</f>
        <v>0</v>
      </c>
      <c r="BG858" s="216">
        <f>IF(N858="zákl. přenesená",J858,0)</f>
        <v>0</v>
      </c>
      <c r="BH858" s="216">
        <f>IF(N858="sníž. přenesená",J858,0)</f>
        <v>0</v>
      </c>
      <c r="BI858" s="216">
        <f>IF(N858="nulová",J858,0)</f>
        <v>0</v>
      </c>
      <c r="BJ858" s="25" t="s">
        <v>83</v>
      </c>
      <c r="BK858" s="216">
        <f>ROUND(I858*H858,2)</f>
        <v>0</v>
      </c>
      <c r="BL858" s="25" t="s">
        <v>168</v>
      </c>
      <c r="BM858" s="25" t="s">
        <v>1000</v>
      </c>
    </row>
    <row r="859" spans="2:51" s="12" customFormat="1" ht="13.5">
      <c r="B859" s="220"/>
      <c r="C859" s="221"/>
      <c r="D859" s="222" t="s">
        <v>187</v>
      </c>
      <c r="E859" s="223" t="s">
        <v>21</v>
      </c>
      <c r="F859" s="224" t="s">
        <v>1001</v>
      </c>
      <c r="G859" s="221"/>
      <c r="H859" s="223" t="s">
        <v>21</v>
      </c>
      <c r="I859" s="225"/>
      <c r="J859" s="221"/>
      <c r="K859" s="221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187</v>
      </c>
      <c r="AU859" s="230" t="s">
        <v>85</v>
      </c>
      <c r="AV859" s="12" t="s">
        <v>83</v>
      </c>
      <c r="AW859" s="12" t="s">
        <v>39</v>
      </c>
      <c r="AX859" s="12" t="s">
        <v>76</v>
      </c>
      <c r="AY859" s="230" t="s">
        <v>160</v>
      </c>
    </row>
    <row r="860" spans="2:51" s="13" customFormat="1" ht="13.5">
      <c r="B860" s="231"/>
      <c r="C860" s="232"/>
      <c r="D860" s="222" t="s">
        <v>187</v>
      </c>
      <c r="E860" s="233" t="s">
        <v>21</v>
      </c>
      <c r="F860" s="234" t="s">
        <v>1002</v>
      </c>
      <c r="G860" s="232"/>
      <c r="H860" s="235">
        <v>1.8</v>
      </c>
      <c r="I860" s="236"/>
      <c r="J860" s="232"/>
      <c r="K860" s="232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187</v>
      </c>
      <c r="AU860" s="241" t="s">
        <v>85</v>
      </c>
      <c r="AV860" s="13" t="s">
        <v>85</v>
      </c>
      <c r="AW860" s="13" t="s">
        <v>39</v>
      </c>
      <c r="AX860" s="13" t="s">
        <v>76</v>
      </c>
      <c r="AY860" s="241" t="s">
        <v>160</v>
      </c>
    </row>
    <row r="861" spans="2:51" s="13" customFormat="1" ht="13.5">
      <c r="B861" s="231"/>
      <c r="C861" s="232"/>
      <c r="D861" s="222" t="s">
        <v>187</v>
      </c>
      <c r="E861" s="233" t="s">
        <v>21</v>
      </c>
      <c r="F861" s="234" t="s">
        <v>1003</v>
      </c>
      <c r="G861" s="232"/>
      <c r="H861" s="235">
        <v>0.45</v>
      </c>
      <c r="I861" s="236"/>
      <c r="J861" s="232"/>
      <c r="K861" s="232"/>
      <c r="L861" s="237"/>
      <c r="M861" s="238"/>
      <c r="N861" s="239"/>
      <c r="O861" s="239"/>
      <c r="P861" s="239"/>
      <c r="Q861" s="239"/>
      <c r="R861" s="239"/>
      <c r="S861" s="239"/>
      <c r="T861" s="240"/>
      <c r="AT861" s="241" t="s">
        <v>187</v>
      </c>
      <c r="AU861" s="241" t="s">
        <v>85</v>
      </c>
      <c r="AV861" s="13" t="s">
        <v>85</v>
      </c>
      <c r="AW861" s="13" t="s">
        <v>39</v>
      </c>
      <c r="AX861" s="13" t="s">
        <v>76</v>
      </c>
      <c r="AY861" s="241" t="s">
        <v>160</v>
      </c>
    </row>
    <row r="862" spans="2:51" s="14" customFormat="1" ht="13.5">
      <c r="B862" s="242"/>
      <c r="C862" s="243"/>
      <c r="D862" s="222" t="s">
        <v>187</v>
      </c>
      <c r="E862" s="244" t="s">
        <v>21</v>
      </c>
      <c r="F862" s="245" t="s">
        <v>195</v>
      </c>
      <c r="G862" s="243"/>
      <c r="H862" s="246">
        <v>2.25</v>
      </c>
      <c r="I862" s="247"/>
      <c r="J862" s="243"/>
      <c r="K862" s="243"/>
      <c r="L862" s="248"/>
      <c r="M862" s="249"/>
      <c r="N862" s="250"/>
      <c r="O862" s="250"/>
      <c r="P862" s="250"/>
      <c r="Q862" s="250"/>
      <c r="R862" s="250"/>
      <c r="S862" s="250"/>
      <c r="T862" s="251"/>
      <c r="AT862" s="252" t="s">
        <v>187</v>
      </c>
      <c r="AU862" s="252" t="s">
        <v>85</v>
      </c>
      <c r="AV862" s="14" t="s">
        <v>168</v>
      </c>
      <c r="AW862" s="14" t="s">
        <v>39</v>
      </c>
      <c r="AX862" s="14" t="s">
        <v>83</v>
      </c>
      <c r="AY862" s="252" t="s">
        <v>160</v>
      </c>
    </row>
    <row r="863" spans="2:65" s="1" customFormat="1" ht="16.5" customHeight="1">
      <c r="B863" s="42"/>
      <c r="C863" s="204" t="s">
        <v>1004</v>
      </c>
      <c r="D863" s="204" t="s">
        <v>163</v>
      </c>
      <c r="E863" s="205" t="s">
        <v>1005</v>
      </c>
      <c r="F863" s="206" t="s">
        <v>1006</v>
      </c>
      <c r="G863" s="207" t="s">
        <v>582</v>
      </c>
      <c r="H863" s="208">
        <v>10</v>
      </c>
      <c r="I863" s="209"/>
      <c r="J863" s="210">
        <f>ROUND(I863*H863,2)</f>
        <v>0</v>
      </c>
      <c r="K863" s="206" t="s">
        <v>185</v>
      </c>
      <c r="L863" s="62"/>
      <c r="M863" s="211" t="s">
        <v>21</v>
      </c>
      <c r="N863" s="217" t="s">
        <v>47</v>
      </c>
      <c r="O863" s="43"/>
      <c r="P863" s="218">
        <f>O863*H863</f>
        <v>0</v>
      </c>
      <c r="Q863" s="218">
        <v>0.14494</v>
      </c>
      <c r="R863" s="218">
        <f>Q863*H863</f>
        <v>1.4494000000000002</v>
      </c>
      <c r="S863" s="218">
        <v>0</v>
      </c>
      <c r="T863" s="219">
        <f>S863*H863</f>
        <v>0</v>
      </c>
      <c r="AR863" s="25" t="s">
        <v>168</v>
      </c>
      <c r="AT863" s="25" t="s">
        <v>163</v>
      </c>
      <c r="AU863" s="25" t="s">
        <v>85</v>
      </c>
      <c r="AY863" s="25" t="s">
        <v>160</v>
      </c>
      <c r="BE863" s="216">
        <f>IF(N863="základní",J863,0)</f>
        <v>0</v>
      </c>
      <c r="BF863" s="216">
        <f>IF(N863="snížená",J863,0)</f>
        <v>0</v>
      </c>
      <c r="BG863" s="216">
        <f>IF(N863="zákl. přenesená",J863,0)</f>
        <v>0</v>
      </c>
      <c r="BH863" s="216">
        <f>IF(N863="sníž. přenesená",J863,0)</f>
        <v>0</v>
      </c>
      <c r="BI863" s="216">
        <f>IF(N863="nulová",J863,0)</f>
        <v>0</v>
      </c>
      <c r="BJ863" s="25" t="s">
        <v>83</v>
      </c>
      <c r="BK863" s="216">
        <f>ROUND(I863*H863,2)</f>
        <v>0</v>
      </c>
      <c r="BL863" s="25" t="s">
        <v>168</v>
      </c>
      <c r="BM863" s="25" t="s">
        <v>1007</v>
      </c>
    </row>
    <row r="864" spans="2:51" s="12" customFormat="1" ht="13.5">
      <c r="B864" s="220"/>
      <c r="C864" s="221"/>
      <c r="D864" s="222" t="s">
        <v>187</v>
      </c>
      <c r="E864" s="223" t="s">
        <v>21</v>
      </c>
      <c r="F864" s="224" t="s">
        <v>1008</v>
      </c>
      <c r="G864" s="221"/>
      <c r="H864" s="223" t="s">
        <v>21</v>
      </c>
      <c r="I864" s="225"/>
      <c r="J864" s="221"/>
      <c r="K864" s="221"/>
      <c r="L864" s="226"/>
      <c r="M864" s="227"/>
      <c r="N864" s="228"/>
      <c r="O864" s="228"/>
      <c r="P864" s="228"/>
      <c r="Q864" s="228"/>
      <c r="R864" s="228"/>
      <c r="S864" s="228"/>
      <c r="T864" s="229"/>
      <c r="AT864" s="230" t="s">
        <v>187</v>
      </c>
      <c r="AU864" s="230" t="s">
        <v>85</v>
      </c>
      <c r="AV864" s="12" t="s">
        <v>83</v>
      </c>
      <c r="AW864" s="12" t="s">
        <v>39</v>
      </c>
      <c r="AX864" s="12" t="s">
        <v>76</v>
      </c>
      <c r="AY864" s="230" t="s">
        <v>160</v>
      </c>
    </row>
    <row r="865" spans="2:51" s="12" customFormat="1" ht="13.5">
      <c r="B865" s="220"/>
      <c r="C865" s="221"/>
      <c r="D865" s="222" t="s">
        <v>187</v>
      </c>
      <c r="E865" s="223" t="s">
        <v>21</v>
      </c>
      <c r="F865" s="224" t="s">
        <v>1009</v>
      </c>
      <c r="G865" s="221"/>
      <c r="H865" s="223" t="s">
        <v>21</v>
      </c>
      <c r="I865" s="225"/>
      <c r="J865" s="221"/>
      <c r="K865" s="221"/>
      <c r="L865" s="226"/>
      <c r="M865" s="227"/>
      <c r="N865" s="228"/>
      <c r="O865" s="228"/>
      <c r="P865" s="228"/>
      <c r="Q865" s="228"/>
      <c r="R865" s="228"/>
      <c r="S865" s="228"/>
      <c r="T865" s="229"/>
      <c r="AT865" s="230" t="s">
        <v>187</v>
      </c>
      <c r="AU865" s="230" t="s">
        <v>85</v>
      </c>
      <c r="AV865" s="12" t="s">
        <v>83</v>
      </c>
      <c r="AW865" s="12" t="s">
        <v>39</v>
      </c>
      <c r="AX865" s="12" t="s">
        <v>76</v>
      </c>
      <c r="AY865" s="230" t="s">
        <v>160</v>
      </c>
    </row>
    <row r="866" spans="2:51" s="13" customFormat="1" ht="13.5">
      <c r="B866" s="231"/>
      <c r="C866" s="232"/>
      <c r="D866" s="222" t="s">
        <v>187</v>
      </c>
      <c r="E866" s="233" t="s">
        <v>21</v>
      </c>
      <c r="F866" s="234" t="s">
        <v>224</v>
      </c>
      <c r="G866" s="232"/>
      <c r="H866" s="235">
        <v>6</v>
      </c>
      <c r="I866" s="236"/>
      <c r="J866" s="232"/>
      <c r="K866" s="232"/>
      <c r="L866" s="237"/>
      <c r="M866" s="238"/>
      <c r="N866" s="239"/>
      <c r="O866" s="239"/>
      <c r="P866" s="239"/>
      <c r="Q866" s="239"/>
      <c r="R866" s="239"/>
      <c r="S866" s="239"/>
      <c r="T866" s="240"/>
      <c r="AT866" s="241" t="s">
        <v>187</v>
      </c>
      <c r="AU866" s="241" t="s">
        <v>85</v>
      </c>
      <c r="AV866" s="13" t="s">
        <v>85</v>
      </c>
      <c r="AW866" s="13" t="s">
        <v>39</v>
      </c>
      <c r="AX866" s="13" t="s">
        <v>76</v>
      </c>
      <c r="AY866" s="241" t="s">
        <v>160</v>
      </c>
    </row>
    <row r="867" spans="2:51" s="12" customFormat="1" ht="13.5">
      <c r="B867" s="220"/>
      <c r="C867" s="221"/>
      <c r="D867" s="222" t="s">
        <v>187</v>
      </c>
      <c r="E867" s="223" t="s">
        <v>21</v>
      </c>
      <c r="F867" s="224" t="s">
        <v>1010</v>
      </c>
      <c r="G867" s="221"/>
      <c r="H867" s="223" t="s">
        <v>21</v>
      </c>
      <c r="I867" s="225"/>
      <c r="J867" s="221"/>
      <c r="K867" s="221"/>
      <c r="L867" s="226"/>
      <c r="M867" s="227"/>
      <c r="N867" s="228"/>
      <c r="O867" s="228"/>
      <c r="P867" s="228"/>
      <c r="Q867" s="228"/>
      <c r="R867" s="228"/>
      <c r="S867" s="228"/>
      <c r="T867" s="229"/>
      <c r="AT867" s="230" t="s">
        <v>187</v>
      </c>
      <c r="AU867" s="230" t="s">
        <v>85</v>
      </c>
      <c r="AV867" s="12" t="s">
        <v>83</v>
      </c>
      <c r="AW867" s="12" t="s">
        <v>39</v>
      </c>
      <c r="AX867" s="12" t="s">
        <v>76</v>
      </c>
      <c r="AY867" s="230" t="s">
        <v>160</v>
      </c>
    </row>
    <row r="868" spans="2:51" s="13" customFormat="1" ht="13.5">
      <c r="B868" s="231"/>
      <c r="C868" s="232"/>
      <c r="D868" s="222" t="s">
        <v>187</v>
      </c>
      <c r="E868" s="233" t="s">
        <v>21</v>
      </c>
      <c r="F868" s="234" t="s">
        <v>1011</v>
      </c>
      <c r="G868" s="232"/>
      <c r="H868" s="235">
        <v>4</v>
      </c>
      <c r="I868" s="236"/>
      <c r="J868" s="232"/>
      <c r="K868" s="232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187</v>
      </c>
      <c r="AU868" s="241" t="s">
        <v>85</v>
      </c>
      <c r="AV868" s="13" t="s">
        <v>85</v>
      </c>
      <c r="AW868" s="13" t="s">
        <v>39</v>
      </c>
      <c r="AX868" s="13" t="s">
        <v>76</v>
      </c>
      <c r="AY868" s="241" t="s">
        <v>160</v>
      </c>
    </row>
    <row r="869" spans="2:51" s="14" customFormat="1" ht="13.5">
      <c r="B869" s="242"/>
      <c r="C869" s="243"/>
      <c r="D869" s="222" t="s">
        <v>187</v>
      </c>
      <c r="E869" s="244" t="s">
        <v>21</v>
      </c>
      <c r="F869" s="245" t="s">
        <v>195</v>
      </c>
      <c r="G869" s="243"/>
      <c r="H869" s="246">
        <v>10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187</v>
      </c>
      <c r="AU869" s="252" t="s">
        <v>85</v>
      </c>
      <c r="AV869" s="14" t="s">
        <v>168</v>
      </c>
      <c r="AW869" s="14" t="s">
        <v>39</v>
      </c>
      <c r="AX869" s="14" t="s">
        <v>83</v>
      </c>
      <c r="AY869" s="252" t="s">
        <v>160</v>
      </c>
    </row>
    <row r="870" spans="2:65" s="1" customFormat="1" ht="16.5" customHeight="1">
      <c r="B870" s="42"/>
      <c r="C870" s="266" t="s">
        <v>1012</v>
      </c>
      <c r="D870" s="266" t="s">
        <v>453</v>
      </c>
      <c r="E870" s="267" t="s">
        <v>1013</v>
      </c>
      <c r="F870" s="268" t="s">
        <v>1014</v>
      </c>
      <c r="G870" s="269" t="s">
        <v>582</v>
      </c>
      <c r="H870" s="270">
        <v>10</v>
      </c>
      <c r="I870" s="271"/>
      <c r="J870" s="272">
        <f>ROUND(I870*H870,2)</f>
        <v>0</v>
      </c>
      <c r="K870" s="268" t="s">
        <v>185</v>
      </c>
      <c r="L870" s="273"/>
      <c r="M870" s="274" t="s">
        <v>21</v>
      </c>
      <c r="N870" s="275" t="s">
        <v>47</v>
      </c>
      <c r="O870" s="43"/>
      <c r="P870" s="218">
        <f>O870*H870</f>
        <v>0</v>
      </c>
      <c r="Q870" s="218">
        <v>0.232</v>
      </c>
      <c r="R870" s="218">
        <f>Q870*H870</f>
        <v>2.3200000000000003</v>
      </c>
      <c r="S870" s="218">
        <v>0</v>
      </c>
      <c r="T870" s="219">
        <f>S870*H870</f>
        <v>0</v>
      </c>
      <c r="AR870" s="25" t="s">
        <v>456</v>
      </c>
      <c r="AT870" s="25" t="s">
        <v>453</v>
      </c>
      <c r="AU870" s="25" t="s">
        <v>85</v>
      </c>
      <c r="AY870" s="25" t="s">
        <v>160</v>
      </c>
      <c r="BE870" s="216">
        <f>IF(N870="základní",J870,0)</f>
        <v>0</v>
      </c>
      <c r="BF870" s="216">
        <f>IF(N870="snížená",J870,0)</f>
        <v>0</v>
      </c>
      <c r="BG870" s="216">
        <f>IF(N870="zákl. přenesená",J870,0)</f>
        <v>0</v>
      </c>
      <c r="BH870" s="216">
        <f>IF(N870="sníž. přenesená",J870,0)</f>
        <v>0</v>
      </c>
      <c r="BI870" s="216">
        <f>IF(N870="nulová",J870,0)</f>
        <v>0</v>
      </c>
      <c r="BJ870" s="25" t="s">
        <v>83</v>
      </c>
      <c r="BK870" s="216">
        <f>ROUND(I870*H870,2)</f>
        <v>0</v>
      </c>
      <c r="BL870" s="25" t="s">
        <v>456</v>
      </c>
      <c r="BM870" s="25" t="s">
        <v>1015</v>
      </c>
    </row>
    <row r="871" spans="2:51" s="12" customFormat="1" ht="13.5">
      <c r="B871" s="220"/>
      <c r="C871" s="221"/>
      <c r="D871" s="222" t="s">
        <v>187</v>
      </c>
      <c r="E871" s="223" t="s">
        <v>21</v>
      </c>
      <c r="F871" s="224" t="s">
        <v>1016</v>
      </c>
      <c r="G871" s="221"/>
      <c r="H871" s="223" t="s">
        <v>21</v>
      </c>
      <c r="I871" s="225"/>
      <c r="J871" s="221"/>
      <c r="K871" s="221"/>
      <c r="L871" s="226"/>
      <c r="M871" s="227"/>
      <c r="N871" s="228"/>
      <c r="O871" s="228"/>
      <c r="P871" s="228"/>
      <c r="Q871" s="228"/>
      <c r="R871" s="228"/>
      <c r="S871" s="228"/>
      <c r="T871" s="229"/>
      <c r="AT871" s="230" t="s">
        <v>187</v>
      </c>
      <c r="AU871" s="230" t="s">
        <v>85</v>
      </c>
      <c r="AV871" s="12" t="s">
        <v>83</v>
      </c>
      <c r="AW871" s="12" t="s">
        <v>39</v>
      </c>
      <c r="AX871" s="12" t="s">
        <v>76</v>
      </c>
      <c r="AY871" s="230" t="s">
        <v>160</v>
      </c>
    </row>
    <row r="872" spans="2:51" s="13" customFormat="1" ht="13.5">
      <c r="B872" s="231"/>
      <c r="C872" s="232"/>
      <c r="D872" s="222" t="s">
        <v>187</v>
      </c>
      <c r="E872" s="233" t="s">
        <v>21</v>
      </c>
      <c r="F872" s="234" t="s">
        <v>1017</v>
      </c>
      <c r="G872" s="232"/>
      <c r="H872" s="235">
        <v>10</v>
      </c>
      <c r="I872" s="236"/>
      <c r="J872" s="232"/>
      <c r="K872" s="232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187</v>
      </c>
      <c r="AU872" s="241" t="s">
        <v>85</v>
      </c>
      <c r="AV872" s="13" t="s">
        <v>85</v>
      </c>
      <c r="AW872" s="13" t="s">
        <v>39</v>
      </c>
      <c r="AX872" s="13" t="s">
        <v>76</v>
      </c>
      <c r="AY872" s="241" t="s">
        <v>160</v>
      </c>
    </row>
    <row r="873" spans="2:51" s="14" customFormat="1" ht="13.5">
      <c r="B873" s="242"/>
      <c r="C873" s="243"/>
      <c r="D873" s="222" t="s">
        <v>187</v>
      </c>
      <c r="E873" s="244" t="s">
        <v>21</v>
      </c>
      <c r="F873" s="245" t="s">
        <v>195</v>
      </c>
      <c r="G873" s="243"/>
      <c r="H873" s="246">
        <v>10</v>
      </c>
      <c r="I873" s="247"/>
      <c r="J873" s="243"/>
      <c r="K873" s="243"/>
      <c r="L873" s="248"/>
      <c r="M873" s="249"/>
      <c r="N873" s="250"/>
      <c r="O873" s="250"/>
      <c r="P873" s="250"/>
      <c r="Q873" s="250"/>
      <c r="R873" s="250"/>
      <c r="S873" s="250"/>
      <c r="T873" s="251"/>
      <c r="AT873" s="252" t="s">
        <v>187</v>
      </c>
      <c r="AU873" s="252" t="s">
        <v>85</v>
      </c>
      <c r="AV873" s="14" t="s">
        <v>168</v>
      </c>
      <c r="AW873" s="14" t="s">
        <v>39</v>
      </c>
      <c r="AX873" s="14" t="s">
        <v>83</v>
      </c>
      <c r="AY873" s="252" t="s">
        <v>160</v>
      </c>
    </row>
    <row r="874" spans="2:65" s="1" customFormat="1" ht="16.5" customHeight="1">
      <c r="B874" s="42"/>
      <c r="C874" s="266" t="s">
        <v>1018</v>
      </c>
      <c r="D874" s="266" t="s">
        <v>453</v>
      </c>
      <c r="E874" s="267" t="s">
        <v>1019</v>
      </c>
      <c r="F874" s="268" t="s">
        <v>1020</v>
      </c>
      <c r="G874" s="269" t="s">
        <v>582</v>
      </c>
      <c r="H874" s="270">
        <v>10</v>
      </c>
      <c r="I874" s="271"/>
      <c r="J874" s="272">
        <f>ROUND(I874*H874,2)</f>
        <v>0</v>
      </c>
      <c r="K874" s="268" t="s">
        <v>185</v>
      </c>
      <c r="L874" s="273"/>
      <c r="M874" s="274" t="s">
        <v>21</v>
      </c>
      <c r="N874" s="275" t="s">
        <v>47</v>
      </c>
      <c r="O874" s="43"/>
      <c r="P874" s="218">
        <f>O874*H874</f>
        <v>0</v>
      </c>
      <c r="Q874" s="218">
        <v>0.12</v>
      </c>
      <c r="R874" s="218">
        <f>Q874*H874</f>
        <v>1.2</v>
      </c>
      <c r="S874" s="218">
        <v>0</v>
      </c>
      <c r="T874" s="219">
        <f>S874*H874</f>
        <v>0</v>
      </c>
      <c r="AR874" s="25" t="s">
        <v>456</v>
      </c>
      <c r="AT874" s="25" t="s">
        <v>453</v>
      </c>
      <c r="AU874" s="25" t="s">
        <v>85</v>
      </c>
      <c r="AY874" s="25" t="s">
        <v>160</v>
      </c>
      <c r="BE874" s="216">
        <f>IF(N874="základní",J874,0)</f>
        <v>0</v>
      </c>
      <c r="BF874" s="216">
        <f>IF(N874="snížená",J874,0)</f>
        <v>0</v>
      </c>
      <c r="BG874" s="216">
        <f>IF(N874="zákl. přenesená",J874,0)</f>
        <v>0</v>
      </c>
      <c r="BH874" s="216">
        <f>IF(N874="sníž. přenesená",J874,0)</f>
        <v>0</v>
      </c>
      <c r="BI874" s="216">
        <f>IF(N874="nulová",J874,0)</f>
        <v>0</v>
      </c>
      <c r="BJ874" s="25" t="s">
        <v>83</v>
      </c>
      <c r="BK874" s="216">
        <f>ROUND(I874*H874,2)</f>
        <v>0</v>
      </c>
      <c r="BL874" s="25" t="s">
        <v>456</v>
      </c>
      <c r="BM874" s="25" t="s">
        <v>1021</v>
      </c>
    </row>
    <row r="875" spans="2:51" s="12" customFormat="1" ht="13.5">
      <c r="B875" s="220"/>
      <c r="C875" s="221"/>
      <c r="D875" s="222" t="s">
        <v>187</v>
      </c>
      <c r="E875" s="223" t="s">
        <v>21</v>
      </c>
      <c r="F875" s="224" t="s">
        <v>1022</v>
      </c>
      <c r="G875" s="221"/>
      <c r="H875" s="223" t="s">
        <v>21</v>
      </c>
      <c r="I875" s="225"/>
      <c r="J875" s="221"/>
      <c r="K875" s="221"/>
      <c r="L875" s="226"/>
      <c r="M875" s="227"/>
      <c r="N875" s="228"/>
      <c r="O875" s="228"/>
      <c r="P875" s="228"/>
      <c r="Q875" s="228"/>
      <c r="R875" s="228"/>
      <c r="S875" s="228"/>
      <c r="T875" s="229"/>
      <c r="AT875" s="230" t="s">
        <v>187</v>
      </c>
      <c r="AU875" s="230" t="s">
        <v>85</v>
      </c>
      <c r="AV875" s="12" t="s">
        <v>83</v>
      </c>
      <c r="AW875" s="12" t="s">
        <v>39</v>
      </c>
      <c r="AX875" s="12" t="s">
        <v>76</v>
      </c>
      <c r="AY875" s="230" t="s">
        <v>160</v>
      </c>
    </row>
    <row r="876" spans="2:51" s="13" customFormat="1" ht="13.5">
      <c r="B876" s="231"/>
      <c r="C876" s="232"/>
      <c r="D876" s="222" t="s">
        <v>187</v>
      </c>
      <c r="E876" s="233" t="s">
        <v>21</v>
      </c>
      <c r="F876" s="234" t="s">
        <v>1017</v>
      </c>
      <c r="G876" s="232"/>
      <c r="H876" s="235">
        <v>10</v>
      </c>
      <c r="I876" s="236"/>
      <c r="J876" s="232"/>
      <c r="K876" s="232"/>
      <c r="L876" s="237"/>
      <c r="M876" s="238"/>
      <c r="N876" s="239"/>
      <c r="O876" s="239"/>
      <c r="P876" s="239"/>
      <c r="Q876" s="239"/>
      <c r="R876" s="239"/>
      <c r="S876" s="239"/>
      <c r="T876" s="240"/>
      <c r="AT876" s="241" t="s">
        <v>187</v>
      </c>
      <c r="AU876" s="241" t="s">
        <v>85</v>
      </c>
      <c r="AV876" s="13" t="s">
        <v>85</v>
      </c>
      <c r="AW876" s="13" t="s">
        <v>39</v>
      </c>
      <c r="AX876" s="13" t="s">
        <v>76</v>
      </c>
      <c r="AY876" s="241" t="s">
        <v>160</v>
      </c>
    </row>
    <row r="877" spans="2:51" s="14" customFormat="1" ht="13.5">
      <c r="B877" s="242"/>
      <c r="C877" s="243"/>
      <c r="D877" s="222" t="s">
        <v>187</v>
      </c>
      <c r="E877" s="244" t="s">
        <v>21</v>
      </c>
      <c r="F877" s="245" t="s">
        <v>195</v>
      </c>
      <c r="G877" s="243"/>
      <c r="H877" s="246">
        <v>10</v>
      </c>
      <c r="I877" s="247"/>
      <c r="J877" s="243"/>
      <c r="K877" s="243"/>
      <c r="L877" s="248"/>
      <c r="M877" s="249"/>
      <c r="N877" s="250"/>
      <c r="O877" s="250"/>
      <c r="P877" s="250"/>
      <c r="Q877" s="250"/>
      <c r="R877" s="250"/>
      <c r="S877" s="250"/>
      <c r="T877" s="251"/>
      <c r="AT877" s="252" t="s">
        <v>187</v>
      </c>
      <c r="AU877" s="252" t="s">
        <v>85</v>
      </c>
      <c r="AV877" s="14" t="s">
        <v>168</v>
      </c>
      <c r="AW877" s="14" t="s">
        <v>39</v>
      </c>
      <c r="AX877" s="14" t="s">
        <v>83</v>
      </c>
      <c r="AY877" s="252" t="s">
        <v>160</v>
      </c>
    </row>
    <row r="878" spans="2:65" s="1" customFormat="1" ht="16.5" customHeight="1">
      <c r="B878" s="42"/>
      <c r="C878" s="266" t="s">
        <v>1023</v>
      </c>
      <c r="D878" s="266" t="s">
        <v>453</v>
      </c>
      <c r="E878" s="267" t="s">
        <v>1024</v>
      </c>
      <c r="F878" s="268" t="s">
        <v>1025</v>
      </c>
      <c r="G878" s="269" t="s">
        <v>582</v>
      </c>
      <c r="H878" s="270">
        <v>10</v>
      </c>
      <c r="I878" s="271"/>
      <c r="J878" s="272">
        <f>ROUND(I878*H878,2)</f>
        <v>0</v>
      </c>
      <c r="K878" s="268" t="s">
        <v>185</v>
      </c>
      <c r="L878" s="273"/>
      <c r="M878" s="274" t="s">
        <v>21</v>
      </c>
      <c r="N878" s="275" t="s">
        <v>47</v>
      </c>
      <c r="O878" s="43"/>
      <c r="P878" s="218">
        <f>O878*H878</f>
        <v>0</v>
      </c>
      <c r="Q878" s="218">
        <v>0.103</v>
      </c>
      <c r="R878" s="218">
        <f>Q878*H878</f>
        <v>1.03</v>
      </c>
      <c r="S878" s="218">
        <v>0</v>
      </c>
      <c r="T878" s="219">
        <f>S878*H878</f>
        <v>0</v>
      </c>
      <c r="AR878" s="25" t="s">
        <v>456</v>
      </c>
      <c r="AT878" s="25" t="s">
        <v>453</v>
      </c>
      <c r="AU878" s="25" t="s">
        <v>85</v>
      </c>
      <c r="AY878" s="25" t="s">
        <v>160</v>
      </c>
      <c r="BE878" s="216">
        <f>IF(N878="základní",J878,0)</f>
        <v>0</v>
      </c>
      <c r="BF878" s="216">
        <f>IF(N878="snížená",J878,0)</f>
        <v>0</v>
      </c>
      <c r="BG878" s="216">
        <f>IF(N878="zákl. přenesená",J878,0)</f>
        <v>0</v>
      </c>
      <c r="BH878" s="216">
        <f>IF(N878="sníž. přenesená",J878,0)</f>
        <v>0</v>
      </c>
      <c r="BI878" s="216">
        <f>IF(N878="nulová",J878,0)</f>
        <v>0</v>
      </c>
      <c r="BJ878" s="25" t="s">
        <v>83</v>
      </c>
      <c r="BK878" s="216">
        <f>ROUND(I878*H878,2)</f>
        <v>0</v>
      </c>
      <c r="BL878" s="25" t="s">
        <v>456</v>
      </c>
      <c r="BM878" s="25" t="s">
        <v>1026</v>
      </c>
    </row>
    <row r="879" spans="2:51" s="12" customFormat="1" ht="13.5">
      <c r="B879" s="220"/>
      <c r="C879" s="221"/>
      <c r="D879" s="222" t="s">
        <v>187</v>
      </c>
      <c r="E879" s="223" t="s">
        <v>21</v>
      </c>
      <c r="F879" s="224" t="s">
        <v>1027</v>
      </c>
      <c r="G879" s="221"/>
      <c r="H879" s="223" t="s">
        <v>21</v>
      </c>
      <c r="I879" s="225"/>
      <c r="J879" s="221"/>
      <c r="K879" s="221"/>
      <c r="L879" s="226"/>
      <c r="M879" s="227"/>
      <c r="N879" s="228"/>
      <c r="O879" s="228"/>
      <c r="P879" s="228"/>
      <c r="Q879" s="228"/>
      <c r="R879" s="228"/>
      <c r="S879" s="228"/>
      <c r="T879" s="229"/>
      <c r="AT879" s="230" t="s">
        <v>187</v>
      </c>
      <c r="AU879" s="230" t="s">
        <v>85</v>
      </c>
      <c r="AV879" s="12" t="s">
        <v>83</v>
      </c>
      <c r="AW879" s="12" t="s">
        <v>39</v>
      </c>
      <c r="AX879" s="12" t="s">
        <v>76</v>
      </c>
      <c r="AY879" s="230" t="s">
        <v>160</v>
      </c>
    </row>
    <row r="880" spans="2:51" s="13" customFormat="1" ht="13.5">
      <c r="B880" s="231"/>
      <c r="C880" s="232"/>
      <c r="D880" s="222" t="s">
        <v>187</v>
      </c>
      <c r="E880" s="233" t="s">
        <v>21</v>
      </c>
      <c r="F880" s="234" t="s">
        <v>1017</v>
      </c>
      <c r="G880" s="232"/>
      <c r="H880" s="235">
        <v>10</v>
      </c>
      <c r="I880" s="236"/>
      <c r="J880" s="232"/>
      <c r="K880" s="232"/>
      <c r="L880" s="237"/>
      <c r="M880" s="238"/>
      <c r="N880" s="239"/>
      <c r="O880" s="239"/>
      <c r="P880" s="239"/>
      <c r="Q880" s="239"/>
      <c r="R880" s="239"/>
      <c r="S880" s="239"/>
      <c r="T880" s="240"/>
      <c r="AT880" s="241" t="s">
        <v>187</v>
      </c>
      <c r="AU880" s="241" t="s">
        <v>85</v>
      </c>
      <c r="AV880" s="13" t="s">
        <v>85</v>
      </c>
      <c r="AW880" s="13" t="s">
        <v>39</v>
      </c>
      <c r="AX880" s="13" t="s">
        <v>76</v>
      </c>
      <c r="AY880" s="241" t="s">
        <v>160</v>
      </c>
    </row>
    <row r="881" spans="2:51" s="14" customFormat="1" ht="13.5">
      <c r="B881" s="242"/>
      <c r="C881" s="243"/>
      <c r="D881" s="222" t="s">
        <v>187</v>
      </c>
      <c r="E881" s="244" t="s">
        <v>21</v>
      </c>
      <c r="F881" s="245" t="s">
        <v>195</v>
      </c>
      <c r="G881" s="243"/>
      <c r="H881" s="246">
        <v>10</v>
      </c>
      <c r="I881" s="247"/>
      <c r="J881" s="243"/>
      <c r="K881" s="243"/>
      <c r="L881" s="248"/>
      <c r="M881" s="249"/>
      <c r="N881" s="250"/>
      <c r="O881" s="250"/>
      <c r="P881" s="250"/>
      <c r="Q881" s="250"/>
      <c r="R881" s="250"/>
      <c r="S881" s="250"/>
      <c r="T881" s="251"/>
      <c r="AT881" s="252" t="s">
        <v>187</v>
      </c>
      <c r="AU881" s="252" t="s">
        <v>85</v>
      </c>
      <c r="AV881" s="14" t="s">
        <v>168</v>
      </c>
      <c r="AW881" s="14" t="s">
        <v>39</v>
      </c>
      <c r="AX881" s="14" t="s">
        <v>83</v>
      </c>
      <c r="AY881" s="252" t="s">
        <v>160</v>
      </c>
    </row>
    <row r="882" spans="2:65" s="1" customFormat="1" ht="16.5" customHeight="1">
      <c r="B882" s="42"/>
      <c r="C882" s="266" t="s">
        <v>1028</v>
      </c>
      <c r="D882" s="266" t="s">
        <v>453</v>
      </c>
      <c r="E882" s="267" t="s">
        <v>1029</v>
      </c>
      <c r="F882" s="268" t="s">
        <v>1030</v>
      </c>
      <c r="G882" s="269" t="s">
        <v>582</v>
      </c>
      <c r="H882" s="270">
        <v>10</v>
      </c>
      <c r="I882" s="271"/>
      <c r="J882" s="272">
        <f>ROUND(I882*H882,2)</f>
        <v>0</v>
      </c>
      <c r="K882" s="268" t="s">
        <v>185</v>
      </c>
      <c r="L882" s="273"/>
      <c r="M882" s="274" t="s">
        <v>21</v>
      </c>
      <c r="N882" s="275" t="s">
        <v>47</v>
      </c>
      <c r="O882" s="43"/>
      <c r="P882" s="218">
        <f>O882*H882</f>
        <v>0</v>
      </c>
      <c r="Q882" s="218">
        <v>0.027</v>
      </c>
      <c r="R882" s="218">
        <f>Q882*H882</f>
        <v>0.27</v>
      </c>
      <c r="S882" s="218">
        <v>0</v>
      </c>
      <c r="T882" s="219">
        <f>S882*H882</f>
        <v>0</v>
      </c>
      <c r="AR882" s="25" t="s">
        <v>456</v>
      </c>
      <c r="AT882" s="25" t="s">
        <v>453</v>
      </c>
      <c r="AU882" s="25" t="s">
        <v>85</v>
      </c>
      <c r="AY882" s="25" t="s">
        <v>160</v>
      </c>
      <c r="BE882" s="216">
        <f>IF(N882="základní",J882,0)</f>
        <v>0</v>
      </c>
      <c r="BF882" s="216">
        <f>IF(N882="snížená",J882,0)</f>
        <v>0</v>
      </c>
      <c r="BG882" s="216">
        <f>IF(N882="zákl. přenesená",J882,0)</f>
        <v>0</v>
      </c>
      <c r="BH882" s="216">
        <f>IF(N882="sníž. přenesená",J882,0)</f>
        <v>0</v>
      </c>
      <c r="BI882" s="216">
        <f>IF(N882="nulová",J882,0)</f>
        <v>0</v>
      </c>
      <c r="BJ882" s="25" t="s">
        <v>83</v>
      </c>
      <c r="BK882" s="216">
        <f>ROUND(I882*H882,2)</f>
        <v>0</v>
      </c>
      <c r="BL882" s="25" t="s">
        <v>456</v>
      </c>
      <c r="BM882" s="25" t="s">
        <v>1031</v>
      </c>
    </row>
    <row r="883" spans="2:51" s="12" customFormat="1" ht="13.5">
      <c r="B883" s="220"/>
      <c r="C883" s="221"/>
      <c r="D883" s="222" t="s">
        <v>187</v>
      </c>
      <c r="E883" s="223" t="s">
        <v>21</v>
      </c>
      <c r="F883" s="224" t="s">
        <v>1032</v>
      </c>
      <c r="G883" s="221"/>
      <c r="H883" s="223" t="s">
        <v>21</v>
      </c>
      <c r="I883" s="225"/>
      <c r="J883" s="221"/>
      <c r="K883" s="221"/>
      <c r="L883" s="226"/>
      <c r="M883" s="227"/>
      <c r="N883" s="228"/>
      <c r="O883" s="228"/>
      <c r="P883" s="228"/>
      <c r="Q883" s="228"/>
      <c r="R883" s="228"/>
      <c r="S883" s="228"/>
      <c r="T883" s="229"/>
      <c r="AT883" s="230" t="s">
        <v>187</v>
      </c>
      <c r="AU883" s="230" t="s">
        <v>85</v>
      </c>
      <c r="AV883" s="12" t="s">
        <v>83</v>
      </c>
      <c r="AW883" s="12" t="s">
        <v>39</v>
      </c>
      <c r="AX883" s="12" t="s">
        <v>76</v>
      </c>
      <c r="AY883" s="230" t="s">
        <v>160</v>
      </c>
    </row>
    <row r="884" spans="2:51" s="13" customFormat="1" ht="13.5">
      <c r="B884" s="231"/>
      <c r="C884" s="232"/>
      <c r="D884" s="222" t="s">
        <v>187</v>
      </c>
      <c r="E884" s="233" t="s">
        <v>21</v>
      </c>
      <c r="F884" s="234" t="s">
        <v>1017</v>
      </c>
      <c r="G884" s="232"/>
      <c r="H884" s="235">
        <v>10</v>
      </c>
      <c r="I884" s="236"/>
      <c r="J884" s="232"/>
      <c r="K884" s="232"/>
      <c r="L884" s="237"/>
      <c r="M884" s="238"/>
      <c r="N884" s="239"/>
      <c r="O884" s="239"/>
      <c r="P884" s="239"/>
      <c r="Q884" s="239"/>
      <c r="R884" s="239"/>
      <c r="S884" s="239"/>
      <c r="T884" s="240"/>
      <c r="AT884" s="241" t="s">
        <v>187</v>
      </c>
      <c r="AU884" s="241" t="s">
        <v>85</v>
      </c>
      <c r="AV884" s="13" t="s">
        <v>85</v>
      </c>
      <c r="AW884" s="13" t="s">
        <v>39</v>
      </c>
      <c r="AX884" s="13" t="s">
        <v>76</v>
      </c>
      <c r="AY884" s="241" t="s">
        <v>160</v>
      </c>
    </row>
    <row r="885" spans="2:51" s="14" customFormat="1" ht="13.5">
      <c r="B885" s="242"/>
      <c r="C885" s="243"/>
      <c r="D885" s="222" t="s">
        <v>187</v>
      </c>
      <c r="E885" s="244" t="s">
        <v>21</v>
      </c>
      <c r="F885" s="245" t="s">
        <v>195</v>
      </c>
      <c r="G885" s="243"/>
      <c r="H885" s="246">
        <v>10</v>
      </c>
      <c r="I885" s="247"/>
      <c r="J885" s="243"/>
      <c r="K885" s="243"/>
      <c r="L885" s="248"/>
      <c r="M885" s="249"/>
      <c r="N885" s="250"/>
      <c r="O885" s="250"/>
      <c r="P885" s="250"/>
      <c r="Q885" s="250"/>
      <c r="R885" s="250"/>
      <c r="S885" s="250"/>
      <c r="T885" s="251"/>
      <c r="AT885" s="252" t="s">
        <v>187</v>
      </c>
      <c r="AU885" s="252" t="s">
        <v>85</v>
      </c>
      <c r="AV885" s="14" t="s">
        <v>168</v>
      </c>
      <c r="AW885" s="14" t="s">
        <v>39</v>
      </c>
      <c r="AX885" s="14" t="s">
        <v>83</v>
      </c>
      <c r="AY885" s="252" t="s">
        <v>160</v>
      </c>
    </row>
    <row r="886" spans="2:65" s="1" customFormat="1" ht="25.5" customHeight="1">
      <c r="B886" s="42"/>
      <c r="C886" s="204" t="s">
        <v>1033</v>
      </c>
      <c r="D886" s="204" t="s">
        <v>163</v>
      </c>
      <c r="E886" s="205" t="s">
        <v>1034</v>
      </c>
      <c r="F886" s="206" t="s">
        <v>1035</v>
      </c>
      <c r="G886" s="207" t="s">
        <v>582</v>
      </c>
      <c r="H886" s="208">
        <v>10</v>
      </c>
      <c r="I886" s="209"/>
      <c r="J886" s="210">
        <f>ROUND(I886*H886,2)</f>
        <v>0</v>
      </c>
      <c r="K886" s="206" t="s">
        <v>185</v>
      </c>
      <c r="L886" s="62"/>
      <c r="M886" s="211" t="s">
        <v>21</v>
      </c>
      <c r="N886" s="217" t="s">
        <v>47</v>
      </c>
      <c r="O886" s="43"/>
      <c r="P886" s="218">
        <f>O886*H886</f>
        <v>0</v>
      </c>
      <c r="Q886" s="218">
        <v>0.00936</v>
      </c>
      <c r="R886" s="218">
        <f>Q886*H886</f>
        <v>0.0936</v>
      </c>
      <c r="S886" s="218">
        <v>0</v>
      </c>
      <c r="T886" s="219">
        <f>S886*H886</f>
        <v>0</v>
      </c>
      <c r="AR886" s="25" t="s">
        <v>168</v>
      </c>
      <c r="AT886" s="25" t="s">
        <v>163</v>
      </c>
      <c r="AU886" s="25" t="s">
        <v>85</v>
      </c>
      <c r="AY886" s="25" t="s">
        <v>160</v>
      </c>
      <c r="BE886" s="216">
        <f>IF(N886="základní",J886,0)</f>
        <v>0</v>
      </c>
      <c r="BF886" s="216">
        <f>IF(N886="snížená",J886,0)</f>
        <v>0</v>
      </c>
      <c r="BG886" s="216">
        <f>IF(N886="zákl. přenesená",J886,0)</f>
        <v>0</v>
      </c>
      <c r="BH886" s="216">
        <f>IF(N886="sníž. přenesená",J886,0)</f>
        <v>0</v>
      </c>
      <c r="BI886" s="216">
        <f>IF(N886="nulová",J886,0)</f>
        <v>0</v>
      </c>
      <c r="BJ886" s="25" t="s">
        <v>83</v>
      </c>
      <c r="BK886" s="216">
        <f>ROUND(I886*H886,2)</f>
        <v>0</v>
      </c>
      <c r="BL886" s="25" t="s">
        <v>168</v>
      </c>
      <c r="BM886" s="25" t="s">
        <v>1036</v>
      </c>
    </row>
    <row r="887" spans="2:51" s="12" customFormat="1" ht="13.5">
      <c r="B887" s="220"/>
      <c r="C887" s="221"/>
      <c r="D887" s="222" t="s">
        <v>187</v>
      </c>
      <c r="E887" s="223" t="s">
        <v>21</v>
      </c>
      <c r="F887" s="224" t="s">
        <v>1037</v>
      </c>
      <c r="G887" s="221"/>
      <c r="H887" s="223" t="s">
        <v>21</v>
      </c>
      <c r="I887" s="225"/>
      <c r="J887" s="221"/>
      <c r="K887" s="221"/>
      <c r="L887" s="226"/>
      <c r="M887" s="227"/>
      <c r="N887" s="228"/>
      <c r="O887" s="228"/>
      <c r="P887" s="228"/>
      <c r="Q887" s="228"/>
      <c r="R887" s="228"/>
      <c r="S887" s="228"/>
      <c r="T887" s="229"/>
      <c r="AT887" s="230" t="s">
        <v>187</v>
      </c>
      <c r="AU887" s="230" t="s">
        <v>85</v>
      </c>
      <c r="AV887" s="12" t="s">
        <v>83</v>
      </c>
      <c r="AW887" s="12" t="s">
        <v>39</v>
      </c>
      <c r="AX887" s="12" t="s">
        <v>76</v>
      </c>
      <c r="AY887" s="230" t="s">
        <v>160</v>
      </c>
    </row>
    <row r="888" spans="2:51" s="13" customFormat="1" ht="13.5">
      <c r="B888" s="231"/>
      <c r="C888" s="232"/>
      <c r="D888" s="222" t="s">
        <v>187</v>
      </c>
      <c r="E888" s="233" t="s">
        <v>21</v>
      </c>
      <c r="F888" s="234" t="s">
        <v>1017</v>
      </c>
      <c r="G888" s="232"/>
      <c r="H888" s="235">
        <v>10</v>
      </c>
      <c r="I888" s="236"/>
      <c r="J888" s="232"/>
      <c r="K888" s="232"/>
      <c r="L888" s="237"/>
      <c r="M888" s="238"/>
      <c r="N888" s="239"/>
      <c r="O888" s="239"/>
      <c r="P888" s="239"/>
      <c r="Q888" s="239"/>
      <c r="R888" s="239"/>
      <c r="S888" s="239"/>
      <c r="T888" s="240"/>
      <c r="AT888" s="241" t="s">
        <v>187</v>
      </c>
      <c r="AU888" s="241" t="s">
        <v>85</v>
      </c>
      <c r="AV888" s="13" t="s">
        <v>85</v>
      </c>
      <c r="AW888" s="13" t="s">
        <v>39</v>
      </c>
      <c r="AX888" s="13" t="s">
        <v>76</v>
      </c>
      <c r="AY888" s="241" t="s">
        <v>160</v>
      </c>
    </row>
    <row r="889" spans="2:51" s="14" customFormat="1" ht="13.5">
      <c r="B889" s="242"/>
      <c r="C889" s="243"/>
      <c r="D889" s="222" t="s">
        <v>187</v>
      </c>
      <c r="E889" s="244" t="s">
        <v>21</v>
      </c>
      <c r="F889" s="245" t="s">
        <v>195</v>
      </c>
      <c r="G889" s="243"/>
      <c r="H889" s="246">
        <v>10</v>
      </c>
      <c r="I889" s="247"/>
      <c r="J889" s="243"/>
      <c r="K889" s="243"/>
      <c r="L889" s="248"/>
      <c r="M889" s="249"/>
      <c r="N889" s="250"/>
      <c r="O889" s="250"/>
      <c r="P889" s="250"/>
      <c r="Q889" s="250"/>
      <c r="R889" s="250"/>
      <c r="S889" s="250"/>
      <c r="T889" s="251"/>
      <c r="AT889" s="252" t="s">
        <v>187</v>
      </c>
      <c r="AU889" s="252" t="s">
        <v>85</v>
      </c>
      <c r="AV889" s="14" t="s">
        <v>168</v>
      </c>
      <c r="AW889" s="14" t="s">
        <v>39</v>
      </c>
      <c r="AX889" s="14" t="s">
        <v>83</v>
      </c>
      <c r="AY889" s="252" t="s">
        <v>160</v>
      </c>
    </row>
    <row r="890" spans="2:65" s="1" customFormat="1" ht="16.5" customHeight="1">
      <c r="B890" s="42"/>
      <c r="C890" s="266" t="s">
        <v>1038</v>
      </c>
      <c r="D890" s="266" t="s">
        <v>453</v>
      </c>
      <c r="E890" s="267" t="s">
        <v>1039</v>
      </c>
      <c r="F890" s="268" t="s">
        <v>1040</v>
      </c>
      <c r="G890" s="269" t="s">
        <v>582</v>
      </c>
      <c r="H890" s="270">
        <v>10</v>
      </c>
      <c r="I890" s="271"/>
      <c r="J890" s="272">
        <f>ROUND(I890*H890,2)</f>
        <v>0</v>
      </c>
      <c r="K890" s="268" t="s">
        <v>167</v>
      </c>
      <c r="L890" s="273"/>
      <c r="M890" s="274" t="s">
        <v>21</v>
      </c>
      <c r="N890" s="275" t="s">
        <v>47</v>
      </c>
      <c r="O890" s="43"/>
      <c r="P890" s="218">
        <f>O890*H890</f>
        <v>0</v>
      </c>
      <c r="Q890" s="218">
        <v>0.105</v>
      </c>
      <c r="R890" s="218">
        <f>Q890*H890</f>
        <v>1.05</v>
      </c>
      <c r="S890" s="218">
        <v>0</v>
      </c>
      <c r="T890" s="219">
        <f>S890*H890</f>
        <v>0</v>
      </c>
      <c r="AR890" s="25" t="s">
        <v>456</v>
      </c>
      <c r="AT890" s="25" t="s">
        <v>453</v>
      </c>
      <c r="AU890" s="25" t="s">
        <v>85</v>
      </c>
      <c r="AY890" s="25" t="s">
        <v>160</v>
      </c>
      <c r="BE890" s="216">
        <f>IF(N890="základní",J890,0)</f>
        <v>0</v>
      </c>
      <c r="BF890" s="216">
        <f>IF(N890="snížená",J890,0)</f>
        <v>0</v>
      </c>
      <c r="BG890" s="216">
        <f>IF(N890="zákl. přenesená",J890,0)</f>
        <v>0</v>
      </c>
      <c r="BH890" s="216">
        <f>IF(N890="sníž. přenesená",J890,0)</f>
        <v>0</v>
      </c>
      <c r="BI890" s="216">
        <f>IF(N890="nulová",J890,0)</f>
        <v>0</v>
      </c>
      <c r="BJ890" s="25" t="s">
        <v>83</v>
      </c>
      <c r="BK890" s="216">
        <f>ROUND(I890*H890,2)</f>
        <v>0</v>
      </c>
      <c r="BL890" s="25" t="s">
        <v>456</v>
      </c>
      <c r="BM890" s="25" t="s">
        <v>1041</v>
      </c>
    </row>
    <row r="891" spans="2:51" s="12" customFormat="1" ht="13.5">
      <c r="B891" s="220"/>
      <c r="C891" s="221"/>
      <c r="D891" s="222" t="s">
        <v>187</v>
      </c>
      <c r="E891" s="223" t="s">
        <v>21</v>
      </c>
      <c r="F891" s="224" t="s">
        <v>1042</v>
      </c>
      <c r="G891" s="221"/>
      <c r="H891" s="223" t="s">
        <v>21</v>
      </c>
      <c r="I891" s="225"/>
      <c r="J891" s="221"/>
      <c r="K891" s="221"/>
      <c r="L891" s="226"/>
      <c r="M891" s="227"/>
      <c r="N891" s="228"/>
      <c r="O891" s="228"/>
      <c r="P891" s="228"/>
      <c r="Q891" s="228"/>
      <c r="R891" s="228"/>
      <c r="S891" s="228"/>
      <c r="T891" s="229"/>
      <c r="AT891" s="230" t="s">
        <v>187</v>
      </c>
      <c r="AU891" s="230" t="s">
        <v>85</v>
      </c>
      <c r="AV891" s="12" t="s">
        <v>83</v>
      </c>
      <c r="AW891" s="12" t="s">
        <v>39</v>
      </c>
      <c r="AX891" s="12" t="s">
        <v>76</v>
      </c>
      <c r="AY891" s="230" t="s">
        <v>160</v>
      </c>
    </row>
    <row r="892" spans="2:51" s="13" customFormat="1" ht="13.5">
      <c r="B892" s="231"/>
      <c r="C892" s="232"/>
      <c r="D892" s="222" t="s">
        <v>187</v>
      </c>
      <c r="E892" s="233" t="s">
        <v>21</v>
      </c>
      <c r="F892" s="234" t="s">
        <v>1017</v>
      </c>
      <c r="G892" s="232"/>
      <c r="H892" s="235">
        <v>10</v>
      </c>
      <c r="I892" s="236"/>
      <c r="J892" s="232"/>
      <c r="K892" s="232"/>
      <c r="L892" s="237"/>
      <c r="M892" s="238"/>
      <c r="N892" s="239"/>
      <c r="O892" s="239"/>
      <c r="P892" s="239"/>
      <c r="Q892" s="239"/>
      <c r="R892" s="239"/>
      <c r="S892" s="239"/>
      <c r="T892" s="240"/>
      <c r="AT892" s="241" t="s">
        <v>187</v>
      </c>
      <c r="AU892" s="241" t="s">
        <v>85</v>
      </c>
      <c r="AV892" s="13" t="s">
        <v>85</v>
      </c>
      <c r="AW892" s="13" t="s">
        <v>39</v>
      </c>
      <c r="AX892" s="13" t="s">
        <v>76</v>
      </c>
      <c r="AY892" s="241" t="s">
        <v>160</v>
      </c>
    </row>
    <row r="893" spans="2:51" s="14" customFormat="1" ht="13.5">
      <c r="B893" s="242"/>
      <c r="C893" s="243"/>
      <c r="D893" s="222" t="s">
        <v>187</v>
      </c>
      <c r="E893" s="244" t="s">
        <v>21</v>
      </c>
      <c r="F893" s="245" t="s">
        <v>195</v>
      </c>
      <c r="G893" s="243"/>
      <c r="H893" s="246">
        <v>10</v>
      </c>
      <c r="I893" s="247"/>
      <c r="J893" s="243"/>
      <c r="K893" s="243"/>
      <c r="L893" s="248"/>
      <c r="M893" s="249"/>
      <c r="N893" s="250"/>
      <c r="O893" s="250"/>
      <c r="P893" s="250"/>
      <c r="Q893" s="250"/>
      <c r="R893" s="250"/>
      <c r="S893" s="250"/>
      <c r="T893" s="251"/>
      <c r="AT893" s="252" t="s">
        <v>187</v>
      </c>
      <c r="AU893" s="252" t="s">
        <v>85</v>
      </c>
      <c r="AV893" s="14" t="s">
        <v>168</v>
      </c>
      <c r="AW893" s="14" t="s">
        <v>39</v>
      </c>
      <c r="AX893" s="14" t="s">
        <v>83</v>
      </c>
      <c r="AY893" s="252" t="s">
        <v>160</v>
      </c>
    </row>
    <row r="894" spans="2:65" s="1" customFormat="1" ht="16.5" customHeight="1">
      <c r="B894" s="42"/>
      <c r="C894" s="266" t="s">
        <v>1043</v>
      </c>
      <c r="D894" s="266" t="s">
        <v>453</v>
      </c>
      <c r="E894" s="267" t="s">
        <v>1044</v>
      </c>
      <c r="F894" s="268" t="s">
        <v>1045</v>
      </c>
      <c r="G894" s="269" t="s">
        <v>582</v>
      </c>
      <c r="H894" s="270">
        <v>10</v>
      </c>
      <c r="I894" s="271"/>
      <c r="J894" s="272">
        <f>ROUND(I894*H894,2)</f>
        <v>0</v>
      </c>
      <c r="K894" s="268" t="s">
        <v>167</v>
      </c>
      <c r="L894" s="273"/>
      <c r="M894" s="274" t="s">
        <v>21</v>
      </c>
      <c r="N894" s="275" t="s">
        <v>47</v>
      </c>
      <c r="O894" s="43"/>
      <c r="P894" s="218">
        <f>O894*H894</f>
        <v>0</v>
      </c>
      <c r="Q894" s="218">
        <v>0.01</v>
      </c>
      <c r="R894" s="218">
        <f>Q894*H894</f>
        <v>0.1</v>
      </c>
      <c r="S894" s="218">
        <v>0</v>
      </c>
      <c r="T894" s="219">
        <f>S894*H894</f>
        <v>0</v>
      </c>
      <c r="AR894" s="25" t="s">
        <v>456</v>
      </c>
      <c r="AT894" s="25" t="s">
        <v>453</v>
      </c>
      <c r="AU894" s="25" t="s">
        <v>85</v>
      </c>
      <c r="AY894" s="25" t="s">
        <v>160</v>
      </c>
      <c r="BE894" s="216">
        <f>IF(N894="základní",J894,0)</f>
        <v>0</v>
      </c>
      <c r="BF894" s="216">
        <f>IF(N894="snížená",J894,0)</f>
        <v>0</v>
      </c>
      <c r="BG894" s="216">
        <f>IF(N894="zákl. přenesená",J894,0)</f>
        <v>0</v>
      </c>
      <c r="BH894" s="216">
        <f>IF(N894="sníž. přenesená",J894,0)</f>
        <v>0</v>
      </c>
      <c r="BI894" s="216">
        <f>IF(N894="nulová",J894,0)</f>
        <v>0</v>
      </c>
      <c r="BJ894" s="25" t="s">
        <v>83</v>
      </c>
      <c r="BK894" s="216">
        <f>ROUND(I894*H894,2)</f>
        <v>0</v>
      </c>
      <c r="BL894" s="25" t="s">
        <v>456</v>
      </c>
      <c r="BM894" s="25" t="s">
        <v>1046</v>
      </c>
    </row>
    <row r="895" spans="2:51" s="12" customFormat="1" ht="13.5">
      <c r="B895" s="220"/>
      <c r="C895" s="221"/>
      <c r="D895" s="222" t="s">
        <v>187</v>
      </c>
      <c r="E895" s="223" t="s">
        <v>21</v>
      </c>
      <c r="F895" s="224" t="s">
        <v>1047</v>
      </c>
      <c r="G895" s="221"/>
      <c r="H895" s="223" t="s">
        <v>21</v>
      </c>
      <c r="I895" s="225"/>
      <c r="J895" s="221"/>
      <c r="K895" s="221"/>
      <c r="L895" s="226"/>
      <c r="M895" s="227"/>
      <c r="N895" s="228"/>
      <c r="O895" s="228"/>
      <c r="P895" s="228"/>
      <c r="Q895" s="228"/>
      <c r="R895" s="228"/>
      <c r="S895" s="228"/>
      <c r="T895" s="229"/>
      <c r="AT895" s="230" t="s">
        <v>187</v>
      </c>
      <c r="AU895" s="230" t="s">
        <v>85</v>
      </c>
      <c r="AV895" s="12" t="s">
        <v>83</v>
      </c>
      <c r="AW895" s="12" t="s">
        <v>39</v>
      </c>
      <c r="AX895" s="12" t="s">
        <v>76</v>
      </c>
      <c r="AY895" s="230" t="s">
        <v>160</v>
      </c>
    </row>
    <row r="896" spans="2:51" s="13" customFormat="1" ht="13.5">
      <c r="B896" s="231"/>
      <c r="C896" s="232"/>
      <c r="D896" s="222" t="s">
        <v>187</v>
      </c>
      <c r="E896" s="233" t="s">
        <v>21</v>
      </c>
      <c r="F896" s="234" t="s">
        <v>1017</v>
      </c>
      <c r="G896" s="232"/>
      <c r="H896" s="235">
        <v>10</v>
      </c>
      <c r="I896" s="236"/>
      <c r="J896" s="232"/>
      <c r="K896" s="232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187</v>
      </c>
      <c r="AU896" s="241" t="s">
        <v>85</v>
      </c>
      <c r="AV896" s="13" t="s">
        <v>85</v>
      </c>
      <c r="AW896" s="13" t="s">
        <v>39</v>
      </c>
      <c r="AX896" s="13" t="s">
        <v>76</v>
      </c>
      <c r="AY896" s="241" t="s">
        <v>160</v>
      </c>
    </row>
    <row r="897" spans="2:51" s="14" customFormat="1" ht="13.5">
      <c r="B897" s="242"/>
      <c r="C897" s="243"/>
      <c r="D897" s="222" t="s">
        <v>187</v>
      </c>
      <c r="E897" s="244" t="s">
        <v>21</v>
      </c>
      <c r="F897" s="245" t="s">
        <v>195</v>
      </c>
      <c r="G897" s="243"/>
      <c r="H897" s="246">
        <v>10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187</v>
      </c>
      <c r="AU897" s="252" t="s">
        <v>85</v>
      </c>
      <c r="AV897" s="14" t="s">
        <v>168</v>
      </c>
      <c r="AW897" s="14" t="s">
        <v>39</v>
      </c>
      <c r="AX897" s="14" t="s">
        <v>83</v>
      </c>
      <c r="AY897" s="252" t="s">
        <v>160</v>
      </c>
    </row>
    <row r="898" spans="2:65" s="1" customFormat="1" ht="16.5" customHeight="1">
      <c r="B898" s="42"/>
      <c r="C898" s="204" t="s">
        <v>1048</v>
      </c>
      <c r="D898" s="204" t="s">
        <v>163</v>
      </c>
      <c r="E898" s="205" t="s">
        <v>1049</v>
      </c>
      <c r="F898" s="206" t="s">
        <v>1050</v>
      </c>
      <c r="G898" s="207" t="s">
        <v>582</v>
      </c>
      <c r="H898" s="208">
        <v>4</v>
      </c>
      <c r="I898" s="209"/>
      <c r="J898" s="210">
        <f>ROUND(I898*H898,2)</f>
        <v>0</v>
      </c>
      <c r="K898" s="206" t="s">
        <v>185</v>
      </c>
      <c r="L898" s="62"/>
      <c r="M898" s="211" t="s">
        <v>21</v>
      </c>
      <c r="N898" s="217" t="s">
        <v>47</v>
      </c>
      <c r="O898" s="43"/>
      <c r="P898" s="218">
        <f>O898*H898</f>
        <v>0</v>
      </c>
      <c r="Q898" s="218">
        <v>0.42368</v>
      </c>
      <c r="R898" s="218">
        <f>Q898*H898</f>
        <v>1.69472</v>
      </c>
      <c r="S898" s="218">
        <v>0</v>
      </c>
      <c r="T898" s="219">
        <f>S898*H898</f>
        <v>0</v>
      </c>
      <c r="AR898" s="25" t="s">
        <v>168</v>
      </c>
      <c r="AT898" s="25" t="s">
        <v>163</v>
      </c>
      <c r="AU898" s="25" t="s">
        <v>85</v>
      </c>
      <c r="AY898" s="25" t="s">
        <v>160</v>
      </c>
      <c r="BE898" s="216">
        <f>IF(N898="základní",J898,0)</f>
        <v>0</v>
      </c>
      <c r="BF898" s="216">
        <f>IF(N898="snížená",J898,0)</f>
        <v>0</v>
      </c>
      <c r="BG898" s="216">
        <f>IF(N898="zákl. přenesená",J898,0)</f>
        <v>0</v>
      </c>
      <c r="BH898" s="216">
        <f>IF(N898="sníž. přenesená",J898,0)</f>
        <v>0</v>
      </c>
      <c r="BI898" s="216">
        <f>IF(N898="nulová",J898,0)</f>
        <v>0</v>
      </c>
      <c r="BJ898" s="25" t="s">
        <v>83</v>
      </c>
      <c r="BK898" s="216">
        <f>ROUND(I898*H898,2)</f>
        <v>0</v>
      </c>
      <c r="BL898" s="25" t="s">
        <v>168</v>
      </c>
      <c r="BM898" s="25" t="s">
        <v>1051</v>
      </c>
    </row>
    <row r="899" spans="2:51" s="12" customFormat="1" ht="13.5">
      <c r="B899" s="220"/>
      <c r="C899" s="221"/>
      <c r="D899" s="222" t="s">
        <v>187</v>
      </c>
      <c r="E899" s="223" t="s">
        <v>21</v>
      </c>
      <c r="F899" s="224" t="s">
        <v>1052</v>
      </c>
      <c r="G899" s="221"/>
      <c r="H899" s="223" t="s">
        <v>21</v>
      </c>
      <c r="I899" s="225"/>
      <c r="J899" s="221"/>
      <c r="K899" s="221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187</v>
      </c>
      <c r="AU899" s="230" t="s">
        <v>85</v>
      </c>
      <c r="AV899" s="12" t="s">
        <v>83</v>
      </c>
      <c r="AW899" s="12" t="s">
        <v>39</v>
      </c>
      <c r="AX899" s="12" t="s">
        <v>76</v>
      </c>
      <c r="AY899" s="230" t="s">
        <v>160</v>
      </c>
    </row>
    <row r="900" spans="2:51" s="13" customFormat="1" ht="13.5">
      <c r="B900" s="231"/>
      <c r="C900" s="232"/>
      <c r="D900" s="222" t="s">
        <v>187</v>
      </c>
      <c r="E900" s="233" t="s">
        <v>21</v>
      </c>
      <c r="F900" s="234" t="s">
        <v>168</v>
      </c>
      <c r="G900" s="232"/>
      <c r="H900" s="235">
        <v>4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187</v>
      </c>
      <c r="AU900" s="241" t="s">
        <v>85</v>
      </c>
      <c r="AV900" s="13" t="s">
        <v>85</v>
      </c>
      <c r="AW900" s="13" t="s">
        <v>39</v>
      </c>
      <c r="AX900" s="13" t="s">
        <v>76</v>
      </c>
      <c r="AY900" s="241" t="s">
        <v>160</v>
      </c>
    </row>
    <row r="901" spans="2:51" s="14" customFormat="1" ht="13.5">
      <c r="B901" s="242"/>
      <c r="C901" s="243"/>
      <c r="D901" s="222" t="s">
        <v>187</v>
      </c>
      <c r="E901" s="244" t="s">
        <v>21</v>
      </c>
      <c r="F901" s="245" t="s">
        <v>195</v>
      </c>
      <c r="G901" s="243"/>
      <c r="H901" s="246">
        <v>4</v>
      </c>
      <c r="I901" s="247"/>
      <c r="J901" s="243"/>
      <c r="K901" s="243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187</v>
      </c>
      <c r="AU901" s="252" t="s">
        <v>85</v>
      </c>
      <c r="AV901" s="14" t="s">
        <v>168</v>
      </c>
      <c r="AW901" s="14" t="s">
        <v>39</v>
      </c>
      <c r="AX901" s="14" t="s">
        <v>83</v>
      </c>
      <c r="AY901" s="252" t="s">
        <v>160</v>
      </c>
    </row>
    <row r="902" spans="2:63" s="11" customFormat="1" ht="29.85" customHeight="1">
      <c r="B902" s="188"/>
      <c r="C902" s="189"/>
      <c r="D902" s="190" t="s">
        <v>75</v>
      </c>
      <c r="E902" s="202" t="s">
        <v>161</v>
      </c>
      <c r="F902" s="202" t="s">
        <v>162</v>
      </c>
      <c r="G902" s="189"/>
      <c r="H902" s="189"/>
      <c r="I902" s="192"/>
      <c r="J902" s="203">
        <f>BK902</f>
        <v>0</v>
      </c>
      <c r="K902" s="189"/>
      <c r="L902" s="194"/>
      <c r="M902" s="195"/>
      <c r="N902" s="196"/>
      <c r="O902" s="196"/>
      <c r="P902" s="197">
        <f>SUM(P903:P909)</f>
        <v>0</v>
      </c>
      <c r="Q902" s="196"/>
      <c r="R902" s="197">
        <f>SUM(R903:R909)</f>
        <v>0</v>
      </c>
      <c r="S902" s="196"/>
      <c r="T902" s="198">
        <f>SUM(T903:T909)</f>
        <v>0</v>
      </c>
      <c r="AR902" s="199" t="s">
        <v>83</v>
      </c>
      <c r="AT902" s="200" t="s">
        <v>75</v>
      </c>
      <c r="AU902" s="200" t="s">
        <v>83</v>
      </c>
      <c r="AY902" s="199" t="s">
        <v>160</v>
      </c>
      <c r="BK902" s="201">
        <f>SUM(BK903:BK909)</f>
        <v>0</v>
      </c>
    </row>
    <row r="903" spans="2:65" s="1" customFormat="1" ht="25.5" customHeight="1">
      <c r="B903" s="42"/>
      <c r="C903" s="204" t="s">
        <v>1053</v>
      </c>
      <c r="D903" s="204" t="s">
        <v>163</v>
      </c>
      <c r="E903" s="205" t="s">
        <v>1054</v>
      </c>
      <c r="F903" s="206" t="s">
        <v>1055</v>
      </c>
      <c r="G903" s="207" t="s">
        <v>244</v>
      </c>
      <c r="H903" s="208">
        <v>526</v>
      </c>
      <c r="I903" s="209"/>
      <c r="J903" s="210">
        <f>ROUND(I903*H903,2)</f>
        <v>0</v>
      </c>
      <c r="K903" s="206" t="s">
        <v>185</v>
      </c>
      <c r="L903" s="62"/>
      <c r="M903" s="211" t="s">
        <v>21</v>
      </c>
      <c r="N903" s="217" t="s">
        <v>47</v>
      </c>
      <c r="O903" s="43"/>
      <c r="P903" s="218">
        <f>O903*H903</f>
        <v>0</v>
      </c>
      <c r="Q903" s="218">
        <v>0</v>
      </c>
      <c r="R903" s="218">
        <f>Q903*H903</f>
        <v>0</v>
      </c>
      <c r="S903" s="218">
        <v>0</v>
      </c>
      <c r="T903" s="219">
        <f>S903*H903</f>
        <v>0</v>
      </c>
      <c r="AR903" s="25" t="s">
        <v>168</v>
      </c>
      <c r="AT903" s="25" t="s">
        <v>163</v>
      </c>
      <c r="AU903" s="25" t="s">
        <v>85</v>
      </c>
      <c r="AY903" s="25" t="s">
        <v>160</v>
      </c>
      <c r="BE903" s="216">
        <f>IF(N903="základní",J903,0)</f>
        <v>0</v>
      </c>
      <c r="BF903" s="216">
        <f>IF(N903="snížená",J903,0)</f>
        <v>0</v>
      </c>
      <c r="BG903" s="216">
        <f>IF(N903="zákl. přenesená",J903,0)</f>
        <v>0</v>
      </c>
      <c r="BH903" s="216">
        <f>IF(N903="sníž. přenesená",J903,0)</f>
        <v>0</v>
      </c>
      <c r="BI903" s="216">
        <f>IF(N903="nulová",J903,0)</f>
        <v>0</v>
      </c>
      <c r="BJ903" s="25" t="s">
        <v>83</v>
      </c>
      <c r="BK903" s="216">
        <f>ROUND(I903*H903,2)</f>
        <v>0</v>
      </c>
      <c r="BL903" s="25" t="s">
        <v>168</v>
      </c>
      <c r="BM903" s="25" t="s">
        <v>1056</v>
      </c>
    </row>
    <row r="904" spans="2:51" s="12" customFormat="1" ht="13.5">
      <c r="B904" s="220"/>
      <c r="C904" s="221"/>
      <c r="D904" s="222" t="s">
        <v>187</v>
      </c>
      <c r="E904" s="223" t="s">
        <v>21</v>
      </c>
      <c r="F904" s="224" t="s">
        <v>1057</v>
      </c>
      <c r="G904" s="221"/>
      <c r="H904" s="223" t="s">
        <v>21</v>
      </c>
      <c r="I904" s="225"/>
      <c r="J904" s="221"/>
      <c r="K904" s="221"/>
      <c r="L904" s="226"/>
      <c r="M904" s="227"/>
      <c r="N904" s="228"/>
      <c r="O904" s="228"/>
      <c r="P904" s="228"/>
      <c r="Q904" s="228"/>
      <c r="R904" s="228"/>
      <c r="S904" s="228"/>
      <c r="T904" s="229"/>
      <c r="AT904" s="230" t="s">
        <v>187</v>
      </c>
      <c r="AU904" s="230" t="s">
        <v>85</v>
      </c>
      <c r="AV904" s="12" t="s">
        <v>83</v>
      </c>
      <c r="AW904" s="12" t="s">
        <v>39</v>
      </c>
      <c r="AX904" s="12" t="s">
        <v>76</v>
      </c>
      <c r="AY904" s="230" t="s">
        <v>160</v>
      </c>
    </row>
    <row r="905" spans="2:51" s="13" customFormat="1" ht="13.5">
      <c r="B905" s="231"/>
      <c r="C905" s="232"/>
      <c r="D905" s="222" t="s">
        <v>187</v>
      </c>
      <c r="E905" s="233" t="s">
        <v>21</v>
      </c>
      <c r="F905" s="234" t="s">
        <v>1058</v>
      </c>
      <c r="G905" s="232"/>
      <c r="H905" s="235">
        <v>446</v>
      </c>
      <c r="I905" s="236"/>
      <c r="J905" s="232"/>
      <c r="K905" s="232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187</v>
      </c>
      <c r="AU905" s="241" t="s">
        <v>85</v>
      </c>
      <c r="AV905" s="13" t="s">
        <v>85</v>
      </c>
      <c r="AW905" s="13" t="s">
        <v>39</v>
      </c>
      <c r="AX905" s="13" t="s">
        <v>76</v>
      </c>
      <c r="AY905" s="241" t="s">
        <v>160</v>
      </c>
    </row>
    <row r="906" spans="2:51" s="12" customFormat="1" ht="13.5">
      <c r="B906" s="220"/>
      <c r="C906" s="221"/>
      <c r="D906" s="222" t="s">
        <v>187</v>
      </c>
      <c r="E906" s="223" t="s">
        <v>21</v>
      </c>
      <c r="F906" s="224" t="s">
        <v>1059</v>
      </c>
      <c r="G906" s="221"/>
      <c r="H906" s="223" t="s">
        <v>21</v>
      </c>
      <c r="I906" s="225"/>
      <c r="J906" s="221"/>
      <c r="K906" s="221"/>
      <c r="L906" s="226"/>
      <c r="M906" s="227"/>
      <c r="N906" s="228"/>
      <c r="O906" s="228"/>
      <c r="P906" s="228"/>
      <c r="Q906" s="228"/>
      <c r="R906" s="228"/>
      <c r="S906" s="228"/>
      <c r="T906" s="229"/>
      <c r="AT906" s="230" t="s">
        <v>187</v>
      </c>
      <c r="AU906" s="230" t="s">
        <v>85</v>
      </c>
      <c r="AV906" s="12" t="s">
        <v>83</v>
      </c>
      <c r="AW906" s="12" t="s">
        <v>39</v>
      </c>
      <c r="AX906" s="12" t="s">
        <v>76</v>
      </c>
      <c r="AY906" s="230" t="s">
        <v>160</v>
      </c>
    </row>
    <row r="907" spans="2:51" s="13" customFormat="1" ht="13.5">
      <c r="B907" s="231"/>
      <c r="C907" s="232"/>
      <c r="D907" s="222" t="s">
        <v>187</v>
      </c>
      <c r="E907" s="233" t="s">
        <v>21</v>
      </c>
      <c r="F907" s="234" t="s">
        <v>1060</v>
      </c>
      <c r="G907" s="232"/>
      <c r="H907" s="235">
        <v>64</v>
      </c>
      <c r="I907" s="236"/>
      <c r="J907" s="232"/>
      <c r="K907" s="232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187</v>
      </c>
      <c r="AU907" s="241" t="s">
        <v>85</v>
      </c>
      <c r="AV907" s="13" t="s">
        <v>85</v>
      </c>
      <c r="AW907" s="13" t="s">
        <v>39</v>
      </c>
      <c r="AX907" s="13" t="s">
        <v>76</v>
      </c>
      <c r="AY907" s="241" t="s">
        <v>160</v>
      </c>
    </row>
    <row r="908" spans="2:51" s="13" customFormat="1" ht="13.5">
      <c r="B908" s="231"/>
      <c r="C908" s="232"/>
      <c r="D908" s="222" t="s">
        <v>187</v>
      </c>
      <c r="E908" s="233" t="s">
        <v>21</v>
      </c>
      <c r="F908" s="234" t="s">
        <v>1061</v>
      </c>
      <c r="G908" s="232"/>
      <c r="H908" s="235">
        <v>16</v>
      </c>
      <c r="I908" s="236"/>
      <c r="J908" s="232"/>
      <c r="K908" s="232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187</v>
      </c>
      <c r="AU908" s="241" t="s">
        <v>85</v>
      </c>
      <c r="AV908" s="13" t="s">
        <v>85</v>
      </c>
      <c r="AW908" s="13" t="s">
        <v>39</v>
      </c>
      <c r="AX908" s="13" t="s">
        <v>76</v>
      </c>
      <c r="AY908" s="241" t="s">
        <v>160</v>
      </c>
    </row>
    <row r="909" spans="2:51" s="14" customFormat="1" ht="13.5">
      <c r="B909" s="242"/>
      <c r="C909" s="243"/>
      <c r="D909" s="222" t="s">
        <v>187</v>
      </c>
      <c r="E909" s="244" t="s">
        <v>21</v>
      </c>
      <c r="F909" s="245" t="s">
        <v>195</v>
      </c>
      <c r="G909" s="243"/>
      <c r="H909" s="246">
        <v>526</v>
      </c>
      <c r="I909" s="247"/>
      <c r="J909" s="243"/>
      <c r="K909" s="243"/>
      <c r="L909" s="248"/>
      <c r="M909" s="249"/>
      <c r="N909" s="250"/>
      <c r="O909" s="250"/>
      <c r="P909" s="250"/>
      <c r="Q909" s="250"/>
      <c r="R909" s="250"/>
      <c r="S909" s="250"/>
      <c r="T909" s="251"/>
      <c r="AT909" s="252" t="s">
        <v>187</v>
      </c>
      <c r="AU909" s="252" t="s">
        <v>85</v>
      </c>
      <c r="AV909" s="14" t="s">
        <v>168</v>
      </c>
      <c r="AW909" s="14" t="s">
        <v>39</v>
      </c>
      <c r="AX909" s="14" t="s">
        <v>83</v>
      </c>
      <c r="AY909" s="252" t="s">
        <v>160</v>
      </c>
    </row>
    <row r="910" spans="2:63" s="11" customFormat="1" ht="29.85" customHeight="1">
      <c r="B910" s="188"/>
      <c r="C910" s="189"/>
      <c r="D910" s="190" t="s">
        <v>75</v>
      </c>
      <c r="E910" s="202" t="s">
        <v>1062</v>
      </c>
      <c r="F910" s="202" t="s">
        <v>1063</v>
      </c>
      <c r="G910" s="189"/>
      <c r="H910" s="189"/>
      <c r="I910" s="192"/>
      <c r="J910" s="203">
        <f>BK910</f>
        <v>0</v>
      </c>
      <c r="K910" s="189"/>
      <c r="L910" s="194"/>
      <c r="M910" s="195"/>
      <c r="N910" s="196"/>
      <c r="O910" s="196"/>
      <c r="P910" s="197">
        <f>SUM(P911:P952)</f>
        <v>0</v>
      </c>
      <c r="Q910" s="196"/>
      <c r="R910" s="197">
        <f>SUM(R911:R952)</f>
        <v>0</v>
      </c>
      <c r="S910" s="196"/>
      <c r="T910" s="198">
        <f>SUM(T911:T952)</f>
        <v>0</v>
      </c>
      <c r="AR910" s="199" t="s">
        <v>83</v>
      </c>
      <c r="AT910" s="200" t="s">
        <v>75</v>
      </c>
      <c r="AU910" s="200" t="s">
        <v>83</v>
      </c>
      <c r="AY910" s="199" t="s">
        <v>160</v>
      </c>
      <c r="BK910" s="201">
        <f>SUM(BK911:BK952)</f>
        <v>0</v>
      </c>
    </row>
    <row r="911" spans="2:65" s="1" customFormat="1" ht="25.5" customHeight="1">
      <c r="B911" s="42"/>
      <c r="C911" s="204" t="s">
        <v>1064</v>
      </c>
      <c r="D911" s="204" t="s">
        <v>163</v>
      </c>
      <c r="E911" s="205" t="s">
        <v>1065</v>
      </c>
      <c r="F911" s="206" t="s">
        <v>1066</v>
      </c>
      <c r="G911" s="207" t="s">
        <v>423</v>
      </c>
      <c r="H911" s="208">
        <v>114.432</v>
      </c>
      <c r="I911" s="209"/>
      <c r="J911" s="210">
        <f>ROUND(I911*H911,2)</f>
        <v>0</v>
      </c>
      <c r="K911" s="206" t="s">
        <v>185</v>
      </c>
      <c r="L911" s="62"/>
      <c r="M911" s="211" t="s">
        <v>21</v>
      </c>
      <c r="N911" s="217" t="s">
        <v>47</v>
      </c>
      <c r="O911" s="43"/>
      <c r="P911" s="218">
        <f>O911*H911</f>
        <v>0</v>
      </c>
      <c r="Q911" s="218">
        <v>0</v>
      </c>
      <c r="R911" s="218">
        <f>Q911*H911</f>
        <v>0</v>
      </c>
      <c r="S911" s="218">
        <v>0</v>
      </c>
      <c r="T911" s="219">
        <f>S911*H911</f>
        <v>0</v>
      </c>
      <c r="AR911" s="25" t="s">
        <v>168</v>
      </c>
      <c r="AT911" s="25" t="s">
        <v>163</v>
      </c>
      <c r="AU911" s="25" t="s">
        <v>85</v>
      </c>
      <c r="AY911" s="25" t="s">
        <v>160</v>
      </c>
      <c r="BE911" s="216">
        <f>IF(N911="základní",J911,0)</f>
        <v>0</v>
      </c>
      <c r="BF911" s="216">
        <f>IF(N911="snížená",J911,0)</f>
        <v>0</v>
      </c>
      <c r="BG911" s="216">
        <f>IF(N911="zákl. přenesená",J911,0)</f>
        <v>0</v>
      </c>
      <c r="BH911" s="216">
        <f>IF(N911="sníž. přenesená",J911,0)</f>
        <v>0</v>
      </c>
      <c r="BI911" s="216">
        <f>IF(N911="nulová",J911,0)</f>
        <v>0</v>
      </c>
      <c r="BJ911" s="25" t="s">
        <v>83</v>
      </c>
      <c r="BK911" s="216">
        <f>ROUND(I911*H911,2)</f>
        <v>0</v>
      </c>
      <c r="BL911" s="25" t="s">
        <v>168</v>
      </c>
      <c r="BM911" s="25" t="s">
        <v>1067</v>
      </c>
    </row>
    <row r="912" spans="2:51" s="12" customFormat="1" ht="27">
      <c r="B912" s="220"/>
      <c r="C912" s="221"/>
      <c r="D912" s="222" t="s">
        <v>187</v>
      </c>
      <c r="E912" s="223" t="s">
        <v>21</v>
      </c>
      <c r="F912" s="224" t="s">
        <v>1068</v>
      </c>
      <c r="G912" s="221"/>
      <c r="H912" s="223" t="s">
        <v>21</v>
      </c>
      <c r="I912" s="225"/>
      <c r="J912" s="221"/>
      <c r="K912" s="221"/>
      <c r="L912" s="226"/>
      <c r="M912" s="227"/>
      <c r="N912" s="228"/>
      <c r="O912" s="228"/>
      <c r="P912" s="228"/>
      <c r="Q912" s="228"/>
      <c r="R912" s="228"/>
      <c r="S912" s="228"/>
      <c r="T912" s="229"/>
      <c r="AT912" s="230" t="s">
        <v>187</v>
      </c>
      <c r="AU912" s="230" t="s">
        <v>85</v>
      </c>
      <c r="AV912" s="12" t="s">
        <v>83</v>
      </c>
      <c r="AW912" s="12" t="s">
        <v>39</v>
      </c>
      <c r="AX912" s="12" t="s">
        <v>76</v>
      </c>
      <c r="AY912" s="230" t="s">
        <v>160</v>
      </c>
    </row>
    <row r="913" spans="2:51" s="13" customFormat="1" ht="13.5">
      <c r="B913" s="231"/>
      <c r="C913" s="232"/>
      <c r="D913" s="222" t="s">
        <v>187</v>
      </c>
      <c r="E913" s="233" t="s">
        <v>21</v>
      </c>
      <c r="F913" s="234" t="s">
        <v>1069</v>
      </c>
      <c r="G913" s="232"/>
      <c r="H913" s="235">
        <v>114.432</v>
      </c>
      <c r="I913" s="236"/>
      <c r="J913" s="232"/>
      <c r="K913" s="232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187</v>
      </c>
      <c r="AU913" s="241" t="s">
        <v>85</v>
      </c>
      <c r="AV913" s="13" t="s">
        <v>85</v>
      </c>
      <c r="AW913" s="13" t="s">
        <v>39</v>
      </c>
      <c r="AX913" s="13" t="s">
        <v>76</v>
      </c>
      <c r="AY913" s="241" t="s">
        <v>160</v>
      </c>
    </row>
    <row r="914" spans="2:51" s="14" customFormat="1" ht="13.5">
      <c r="B914" s="242"/>
      <c r="C914" s="243"/>
      <c r="D914" s="222" t="s">
        <v>187</v>
      </c>
      <c r="E914" s="244" t="s">
        <v>21</v>
      </c>
      <c r="F914" s="245" t="s">
        <v>195</v>
      </c>
      <c r="G914" s="243"/>
      <c r="H914" s="246">
        <v>114.432</v>
      </c>
      <c r="I914" s="247"/>
      <c r="J914" s="243"/>
      <c r="K914" s="243"/>
      <c r="L914" s="248"/>
      <c r="M914" s="249"/>
      <c r="N914" s="250"/>
      <c r="O914" s="250"/>
      <c r="P914" s="250"/>
      <c r="Q914" s="250"/>
      <c r="R914" s="250"/>
      <c r="S914" s="250"/>
      <c r="T914" s="251"/>
      <c r="AT914" s="252" t="s">
        <v>187</v>
      </c>
      <c r="AU914" s="252" t="s">
        <v>85</v>
      </c>
      <c r="AV914" s="14" t="s">
        <v>168</v>
      </c>
      <c r="AW914" s="14" t="s">
        <v>39</v>
      </c>
      <c r="AX914" s="14" t="s">
        <v>83</v>
      </c>
      <c r="AY914" s="252" t="s">
        <v>160</v>
      </c>
    </row>
    <row r="915" spans="2:65" s="1" customFormat="1" ht="25.5" customHeight="1">
      <c r="B915" s="42"/>
      <c r="C915" s="204" t="s">
        <v>1070</v>
      </c>
      <c r="D915" s="204" t="s">
        <v>163</v>
      </c>
      <c r="E915" s="205" t="s">
        <v>1071</v>
      </c>
      <c r="F915" s="206" t="s">
        <v>1072</v>
      </c>
      <c r="G915" s="207" t="s">
        <v>423</v>
      </c>
      <c r="H915" s="208">
        <v>88.13</v>
      </c>
      <c r="I915" s="209"/>
      <c r="J915" s="210">
        <f>ROUND(I915*H915,2)</f>
        <v>0</v>
      </c>
      <c r="K915" s="206" t="s">
        <v>185</v>
      </c>
      <c r="L915" s="62"/>
      <c r="M915" s="211" t="s">
        <v>21</v>
      </c>
      <c r="N915" s="217" t="s">
        <v>47</v>
      </c>
      <c r="O915" s="43"/>
      <c r="P915" s="218">
        <f>O915*H915</f>
        <v>0</v>
      </c>
      <c r="Q915" s="218">
        <v>0</v>
      </c>
      <c r="R915" s="218">
        <f>Q915*H915</f>
        <v>0</v>
      </c>
      <c r="S915" s="218">
        <v>0</v>
      </c>
      <c r="T915" s="219">
        <f>S915*H915</f>
        <v>0</v>
      </c>
      <c r="AR915" s="25" t="s">
        <v>168</v>
      </c>
      <c r="AT915" s="25" t="s">
        <v>163</v>
      </c>
      <c r="AU915" s="25" t="s">
        <v>85</v>
      </c>
      <c r="AY915" s="25" t="s">
        <v>160</v>
      </c>
      <c r="BE915" s="216">
        <f>IF(N915="základní",J915,0)</f>
        <v>0</v>
      </c>
      <c r="BF915" s="216">
        <f>IF(N915="snížená",J915,0)</f>
        <v>0</v>
      </c>
      <c r="BG915" s="216">
        <f>IF(N915="zákl. přenesená",J915,0)</f>
        <v>0</v>
      </c>
      <c r="BH915" s="216">
        <f>IF(N915="sníž. přenesená",J915,0)</f>
        <v>0</v>
      </c>
      <c r="BI915" s="216">
        <f>IF(N915="nulová",J915,0)</f>
        <v>0</v>
      </c>
      <c r="BJ915" s="25" t="s">
        <v>83</v>
      </c>
      <c r="BK915" s="216">
        <f>ROUND(I915*H915,2)</f>
        <v>0</v>
      </c>
      <c r="BL915" s="25" t="s">
        <v>168</v>
      </c>
      <c r="BM915" s="25" t="s">
        <v>1073</v>
      </c>
    </row>
    <row r="916" spans="2:51" s="12" customFormat="1" ht="13.5">
      <c r="B916" s="220"/>
      <c r="C916" s="221"/>
      <c r="D916" s="222" t="s">
        <v>187</v>
      </c>
      <c r="E916" s="223" t="s">
        <v>21</v>
      </c>
      <c r="F916" s="224" t="s">
        <v>1074</v>
      </c>
      <c r="G916" s="221"/>
      <c r="H916" s="223" t="s">
        <v>21</v>
      </c>
      <c r="I916" s="225"/>
      <c r="J916" s="221"/>
      <c r="K916" s="221"/>
      <c r="L916" s="226"/>
      <c r="M916" s="227"/>
      <c r="N916" s="228"/>
      <c r="O916" s="228"/>
      <c r="P916" s="228"/>
      <c r="Q916" s="228"/>
      <c r="R916" s="228"/>
      <c r="S916" s="228"/>
      <c r="T916" s="229"/>
      <c r="AT916" s="230" t="s">
        <v>187</v>
      </c>
      <c r="AU916" s="230" t="s">
        <v>85</v>
      </c>
      <c r="AV916" s="12" t="s">
        <v>83</v>
      </c>
      <c r="AW916" s="12" t="s">
        <v>39</v>
      </c>
      <c r="AX916" s="12" t="s">
        <v>76</v>
      </c>
      <c r="AY916" s="230" t="s">
        <v>160</v>
      </c>
    </row>
    <row r="917" spans="2:51" s="12" customFormat="1" ht="13.5">
      <c r="B917" s="220"/>
      <c r="C917" s="221"/>
      <c r="D917" s="222" t="s">
        <v>187</v>
      </c>
      <c r="E917" s="223" t="s">
        <v>21</v>
      </c>
      <c r="F917" s="224" t="s">
        <v>1075</v>
      </c>
      <c r="G917" s="221"/>
      <c r="H917" s="223" t="s">
        <v>21</v>
      </c>
      <c r="I917" s="225"/>
      <c r="J917" s="221"/>
      <c r="K917" s="221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187</v>
      </c>
      <c r="AU917" s="230" t="s">
        <v>85</v>
      </c>
      <c r="AV917" s="12" t="s">
        <v>83</v>
      </c>
      <c r="AW917" s="12" t="s">
        <v>39</v>
      </c>
      <c r="AX917" s="12" t="s">
        <v>76</v>
      </c>
      <c r="AY917" s="230" t="s">
        <v>160</v>
      </c>
    </row>
    <row r="918" spans="2:51" s="13" customFormat="1" ht="13.5">
      <c r="B918" s="231"/>
      <c r="C918" s="232"/>
      <c r="D918" s="222" t="s">
        <v>187</v>
      </c>
      <c r="E918" s="233" t="s">
        <v>21</v>
      </c>
      <c r="F918" s="234" t="s">
        <v>1076</v>
      </c>
      <c r="G918" s="232"/>
      <c r="H918" s="235">
        <v>36.96</v>
      </c>
      <c r="I918" s="236"/>
      <c r="J918" s="232"/>
      <c r="K918" s="232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187</v>
      </c>
      <c r="AU918" s="241" t="s">
        <v>85</v>
      </c>
      <c r="AV918" s="13" t="s">
        <v>85</v>
      </c>
      <c r="AW918" s="13" t="s">
        <v>39</v>
      </c>
      <c r="AX918" s="13" t="s">
        <v>76</v>
      </c>
      <c r="AY918" s="241" t="s">
        <v>160</v>
      </c>
    </row>
    <row r="919" spans="2:51" s="12" customFormat="1" ht="13.5">
      <c r="B919" s="220"/>
      <c r="C919" s="221"/>
      <c r="D919" s="222" t="s">
        <v>187</v>
      </c>
      <c r="E919" s="223" t="s">
        <v>21</v>
      </c>
      <c r="F919" s="224" t="s">
        <v>1077</v>
      </c>
      <c r="G919" s="221"/>
      <c r="H919" s="223" t="s">
        <v>21</v>
      </c>
      <c r="I919" s="225"/>
      <c r="J919" s="221"/>
      <c r="K919" s="221"/>
      <c r="L919" s="226"/>
      <c r="M919" s="227"/>
      <c r="N919" s="228"/>
      <c r="O919" s="228"/>
      <c r="P919" s="228"/>
      <c r="Q919" s="228"/>
      <c r="R919" s="228"/>
      <c r="S919" s="228"/>
      <c r="T919" s="229"/>
      <c r="AT919" s="230" t="s">
        <v>187</v>
      </c>
      <c r="AU919" s="230" t="s">
        <v>85</v>
      </c>
      <c r="AV919" s="12" t="s">
        <v>83</v>
      </c>
      <c r="AW919" s="12" t="s">
        <v>39</v>
      </c>
      <c r="AX919" s="12" t="s">
        <v>76</v>
      </c>
      <c r="AY919" s="230" t="s">
        <v>160</v>
      </c>
    </row>
    <row r="920" spans="2:51" s="13" customFormat="1" ht="13.5">
      <c r="B920" s="231"/>
      <c r="C920" s="232"/>
      <c r="D920" s="222" t="s">
        <v>187</v>
      </c>
      <c r="E920" s="233" t="s">
        <v>21</v>
      </c>
      <c r="F920" s="234" t="s">
        <v>1078</v>
      </c>
      <c r="G920" s="232"/>
      <c r="H920" s="235">
        <v>51.17</v>
      </c>
      <c r="I920" s="236"/>
      <c r="J920" s="232"/>
      <c r="K920" s="232"/>
      <c r="L920" s="237"/>
      <c r="M920" s="238"/>
      <c r="N920" s="239"/>
      <c r="O920" s="239"/>
      <c r="P920" s="239"/>
      <c r="Q920" s="239"/>
      <c r="R920" s="239"/>
      <c r="S920" s="239"/>
      <c r="T920" s="240"/>
      <c r="AT920" s="241" t="s">
        <v>187</v>
      </c>
      <c r="AU920" s="241" t="s">
        <v>85</v>
      </c>
      <c r="AV920" s="13" t="s">
        <v>85</v>
      </c>
      <c r="AW920" s="13" t="s">
        <v>39</v>
      </c>
      <c r="AX920" s="13" t="s">
        <v>76</v>
      </c>
      <c r="AY920" s="241" t="s">
        <v>160</v>
      </c>
    </row>
    <row r="921" spans="2:51" s="14" customFormat="1" ht="13.5">
      <c r="B921" s="242"/>
      <c r="C921" s="243"/>
      <c r="D921" s="222" t="s">
        <v>187</v>
      </c>
      <c r="E921" s="244" t="s">
        <v>21</v>
      </c>
      <c r="F921" s="245" t="s">
        <v>195</v>
      </c>
      <c r="G921" s="243"/>
      <c r="H921" s="246">
        <v>88.13</v>
      </c>
      <c r="I921" s="247"/>
      <c r="J921" s="243"/>
      <c r="K921" s="243"/>
      <c r="L921" s="248"/>
      <c r="M921" s="249"/>
      <c r="N921" s="250"/>
      <c r="O921" s="250"/>
      <c r="P921" s="250"/>
      <c r="Q921" s="250"/>
      <c r="R921" s="250"/>
      <c r="S921" s="250"/>
      <c r="T921" s="251"/>
      <c r="AT921" s="252" t="s">
        <v>187</v>
      </c>
      <c r="AU921" s="252" t="s">
        <v>85</v>
      </c>
      <c r="AV921" s="14" t="s">
        <v>168</v>
      </c>
      <c r="AW921" s="14" t="s">
        <v>39</v>
      </c>
      <c r="AX921" s="14" t="s">
        <v>83</v>
      </c>
      <c r="AY921" s="252" t="s">
        <v>160</v>
      </c>
    </row>
    <row r="922" spans="2:65" s="1" customFormat="1" ht="25.5" customHeight="1">
      <c r="B922" s="42"/>
      <c r="C922" s="204" t="s">
        <v>1079</v>
      </c>
      <c r="D922" s="204" t="s">
        <v>163</v>
      </c>
      <c r="E922" s="205" t="s">
        <v>1080</v>
      </c>
      <c r="F922" s="206" t="s">
        <v>1081</v>
      </c>
      <c r="G922" s="207" t="s">
        <v>423</v>
      </c>
      <c r="H922" s="208">
        <v>528.78</v>
      </c>
      <c r="I922" s="209"/>
      <c r="J922" s="210">
        <f>ROUND(I922*H922,2)</f>
        <v>0</v>
      </c>
      <c r="K922" s="206" t="s">
        <v>185</v>
      </c>
      <c r="L922" s="62"/>
      <c r="M922" s="211" t="s">
        <v>21</v>
      </c>
      <c r="N922" s="217" t="s">
        <v>47</v>
      </c>
      <c r="O922" s="43"/>
      <c r="P922" s="218">
        <f>O922*H922</f>
        <v>0</v>
      </c>
      <c r="Q922" s="218">
        <v>0</v>
      </c>
      <c r="R922" s="218">
        <f>Q922*H922</f>
        <v>0</v>
      </c>
      <c r="S922" s="218">
        <v>0</v>
      </c>
      <c r="T922" s="219">
        <f>S922*H922</f>
        <v>0</v>
      </c>
      <c r="AR922" s="25" t="s">
        <v>168</v>
      </c>
      <c r="AT922" s="25" t="s">
        <v>163</v>
      </c>
      <c r="AU922" s="25" t="s">
        <v>85</v>
      </c>
      <c r="AY922" s="25" t="s">
        <v>160</v>
      </c>
      <c r="BE922" s="216">
        <f>IF(N922="základní",J922,0)</f>
        <v>0</v>
      </c>
      <c r="BF922" s="216">
        <f>IF(N922="snížená",J922,0)</f>
        <v>0</v>
      </c>
      <c r="BG922" s="216">
        <f>IF(N922="zákl. přenesená",J922,0)</f>
        <v>0</v>
      </c>
      <c r="BH922" s="216">
        <f>IF(N922="sníž. přenesená",J922,0)</f>
        <v>0</v>
      </c>
      <c r="BI922" s="216">
        <f>IF(N922="nulová",J922,0)</f>
        <v>0</v>
      </c>
      <c r="BJ922" s="25" t="s">
        <v>83</v>
      </c>
      <c r="BK922" s="216">
        <f>ROUND(I922*H922,2)</f>
        <v>0</v>
      </c>
      <c r="BL922" s="25" t="s">
        <v>168</v>
      </c>
      <c r="BM922" s="25" t="s">
        <v>1082</v>
      </c>
    </row>
    <row r="923" spans="2:51" s="12" customFormat="1" ht="13.5">
      <c r="B923" s="220"/>
      <c r="C923" s="221"/>
      <c r="D923" s="222" t="s">
        <v>187</v>
      </c>
      <c r="E923" s="223" t="s">
        <v>21</v>
      </c>
      <c r="F923" s="224" t="s">
        <v>1083</v>
      </c>
      <c r="G923" s="221"/>
      <c r="H923" s="223" t="s">
        <v>21</v>
      </c>
      <c r="I923" s="225"/>
      <c r="J923" s="221"/>
      <c r="K923" s="221"/>
      <c r="L923" s="226"/>
      <c r="M923" s="227"/>
      <c r="N923" s="228"/>
      <c r="O923" s="228"/>
      <c r="P923" s="228"/>
      <c r="Q923" s="228"/>
      <c r="R923" s="228"/>
      <c r="S923" s="228"/>
      <c r="T923" s="229"/>
      <c r="AT923" s="230" t="s">
        <v>187</v>
      </c>
      <c r="AU923" s="230" t="s">
        <v>85</v>
      </c>
      <c r="AV923" s="12" t="s">
        <v>83</v>
      </c>
      <c r="AW923" s="12" t="s">
        <v>39</v>
      </c>
      <c r="AX923" s="12" t="s">
        <v>76</v>
      </c>
      <c r="AY923" s="230" t="s">
        <v>160</v>
      </c>
    </row>
    <row r="924" spans="2:51" s="13" customFormat="1" ht="13.5">
      <c r="B924" s="231"/>
      <c r="C924" s="232"/>
      <c r="D924" s="222" t="s">
        <v>187</v>
      </c>
      <c r="E924" s="233" t="s">
        <v>21</v>
      </c>
      <c r="F924" s="234" t="s">
        <v>1084</v>
      </c>
      <c r="G924" s="232"/>
      <c r="H924" s="235">
        <v>528.78</v>
      </c>
      <c r="I924" s="236"/>
      <c r="J924" s="232"/>
      <c r="K924" s="232"/>
      <c r="L924" s="237"/>
      <c r="M924" s="238"/>
      <c r="N924" s="239"/>
      <c r="O924" s="239"/>
      <c r="P924" s="239"/>
      <c r="Q924" s="239"/>
      <c r="R924" s="239"/>
      <c r="S924" s="239"/>
      <c r="T924" s="240"/>
      <c r="AT924" s="241" t="s">
        <v>187</v>
      </c>
      <c r="AU924" s="241" t="s">
        <v>85</v>
      </c>
      <c r="AV924" s="13" t="s">
        <v>85</v>
      </c>
      <c r="AW924" s="13" t="s">
        <v>39</v>
      </c>
      <c r="AX924" s="13" t="s">
        <v>76</v>
      </c>
      <c r="AY924" s="241" t="s">
        <v>160</v>
      </c>
    </row>
    <row r="925" spans="2:51" s="14" customFormat="1" ht="13.5">
      <c r="B925" s="242"/>
      <c r="C925" s="243"/>
      <c r="D925" s="222" t="s">
        <v>187</v>
      </c>
      <c r="E925" s="244" t="s">
        <v>21</v>
      </c>
      <c r="F925" s="245" t="s">
        <v>195</v>
      </c>
      <c r="G925" s="243"/>
      <c r="H925" s="246">
        <v>528.78</v>
      </c>
      <c r="I925" s="247"/>
      <c r="J925" s="243"/>
      <c r="K925" s="243"/>
      <c r="L925" s="248"/>
      <c r="M925" s="249"/>
      <c r="N925" s="250"/>
      <c r="O925" s="250"/>
      <c r="P925" s="250"/>
      <c r="Q925" s="250"/>
      <c r="R925" s="250"/>
      <c r="S925" s="250"/>
      <c r="T925" s="251"/>
      <c r="AT925" s="252" t="s">
        <v>187</v>
      </c>
      <c r="AU925" s="252" t="s">
        <v>85</v>
      </c>
      <c r="AV925" s="14" t="s">
        <v>168</v>
      </c>
      <c r="AW925" s="14" t="s">
        <v>39</v>
      </c>
      <c r="AX925" s="14" t="s">
        <v>83</v>
      </c>
      <c r="AY925" s="252" t="s">
        <v>160</v>
      </c>
    </row>
    <row r="926" spans="2:65" s="1" customFormat="1" ht="25.5" customHeight="1">
      <c r="B926" s="42"/>
      <c r="C926" s="204" t="s">
        <v>1085</v>
      </c>
      <c r="D926" s="204" t="s">
        <v>163</v>
      </c>
      <c r="E926" s="205" t="s">
        <v>1086</v>
      </c>
      <c r="F926" s="206" t="s">
        <v>1087</v>
      </c>
      <c r="G926" s="207" t="s">
        <v>423</v>
      </c>
      <c r="H926" s="208">
        <v>88.13</v>
      </c>
      <c r="I926" s="209"/>
      <c r="J926" s="210">
        <f>ROUND(I926*H926,2)</f>
        <v>0</v>
      </c>
      <c r="K926" s="206" t="s">
        <v>185</v>
      </c>
      <c r="L926" s="62"/>
      <c r="M926" s="211" t="s">
        <v>21</v>
      </c>
      <c r="N926" s="217" t="s">
        <v>47</v>
      </c>
      <c r="O926" s="43"/>
      <c r="P926" s="218">
        <f>O926*H926</f>
        <v>0</v>
      </c>
      <c r="Q926" s="218">
        <v>0</v>
      </c>
      <c r="R926" s="218">
        <f>Q926*H926</f>
        <v>0</v>
      </c>
      <c r="S926" s="218">
        <v>0</v>
      </c>
      <c r="T926" s="219">
        <f>S926*H926</f>
        <v>0</v>
      </c>
      <c r="AR926" s="25" t="s">
        <v>168</v>
      </c>
      <c r="AT926" s="25" t="s">
        <v>163</v>
      </c>
      <c r="AU926" s="25" t="s">
        <v>85</v>
      </c>
      <c r="AY926" s="25" t="s">
        <v>160</v>
      </c>
      <c r="BE926" s="216">
        <f>IF(N926="základní",J926,0)</f>
        <v>0</v>
      </c>
      <c r="BF926" s="216">
        <f>IF(N926="snížená",J926,0)</f>
        <v>0</v>
      </c>
      <c r="BG926" s="216">
        <f>IF(N926="zákl. přenesená",J926,0)</f>
        <v>0</v>
      </c>
      <c r="BH926" s="216">
        <f>IF(N926="sníž. přenesená",J926,0)</f>
        <v>0</v>
      </c>
      <c r="BI926" s="216">
        <f>IF(N926="nulová",J926,0)</f>
        <v>0</v>
      </c>
      <c r="BJ926" s="25" t="s">
        <v>83</v>
      </c>
      <c r="BK926" s="216">
        <f>ROUND(I926*H926,2)</f>
        <v>0</v>
      </c>
      <c r="BL926" s="25" t="s">
        <v>168</v>
      </c>
      <c r="BM926" s="25" t="s">
        <v>1088</v>
      </c>
    </row>
    <row r="927" spans="2:51" s="12" customFormat="1" ht="13.5">
      <c r="B927" s="220"/>
      <c r="C927" s="221"/>
      <c r="D927" s="222" t="s">
        <v>187</v>
      </c>
      <c r="E927" s="223" t="s">
        <v>21</v>
      </c>
      <c r="F927" s="224" t="s">
        <v>1075</v>
      </c>
      <c r="G927" s="221"/>
      <c r="H927" s="223" t="s">
        <v>21</v>
      </c>
      <c r="I927" s="225"/>
      <c r="J927" s="221"/>
      <c r="K927" s="221"/>
      <c r="L927" s="226"/>
      <c r="M927" s="227"/>
      <c r="N927" s="228"/>
      <c r="O927" s="228"/>
      <c r="P927" s="228"/>
      <c r="Q927" s="228"/>
      <c r="R927" s="228"/>
      <c r="S927" s="228"/>
      <c r="T927" s="229"/>
      <c r="AT927" s="230" t="s">
        <v>187</v>
      </c>
      <c r="AU927" s="230" t="s">
        <v>85</v>
      </c>
      <c r="AV927" s="12" t="s">
        <v>83</v>
      </c>
      <c r="AW927" s="12" t="s">
        <v>39</v>
      </c>
      <c r="AX927" s="12" t="s">
        <v>76</v>
      </c>
      <c r="AY927" s="230" t="s">
        <v>160</v>
      </c>
    </row>
    <row r="928" spans="2:51" s="13" customFormat="1" ht="13.5">
      <c r="B928" s="231"/>
      <c r="C928" s="232"/>
      <c r="D928" s="222" t="s">
        <v>187</v>
      </c>
      <c r="E928" s="233" t="s">
        <v>21</v>
      </c>
      <c r="F928" s="234" t="s">
        <v>1076</v>
      </c>
      <c r="G928" s="232"/>
      <c r="H928" s="235">
        <v>36.96</v>
      </c>
      <c r="I928" s="236"/>
      <c r="J928" s="232"/>
      <c r="K928" s="232"/>
      <c r="L928" s="237"/>
      <c r="M928" s="238"/>
      <c r="N928" s="239"/>
      <c r="O928" s="239"/>
      <c r="P928" s="239"/>
      <c r="Q928" s="239"/>
      <c r="R928" s="239"/>
      <c r="S928" s="239"/>
      <c r="T928" s="240"/>
      <c r="AT928" s="241" t="s">
        <v>187</v>
      </c>
      <c r="AU928" s="241" t="s">
        <v>85</v>
      </c>
      <c r="AV928" s="13" t="s">
        <v>85</v>
      </c>
      <c r="AW928" s="13" t="s">
        <v>39</v>
      </c>
      <c r="AX928" s="13" t="s">
        <v>76</v>
      </c>
      <c r="AY928" s="241" t="s">
        <v>160</v>
      </c>
    </row>
    <row r="929" spans="2:51" s="12" customFormat="1" ht="13.5">
      <c r="B929" s="220"/>
      <c r="C929" s="221"/>
      <c r="D929" s="222" t="s">
        <v>187</v>
      </c>
      <c r="E929" s="223" t="s">
        <v>21</v>
      </c>
      <c r="F929" s="224" t="s">
        <v>1089</v>
      </c>
      <c r="G929" s="221"/>
      <c r="H929" s="223" t="s">
        <v>21</v>
      </c>
      <c r="I929" s="225"/>
      <c r="J929" s="221"/>
      <c r="K929" s="221"/>
      <c r="L929" s="226"/>
      <c r="M929" s="227"/>
      <c r="N929" s="228"/>
      <c r="O929" s="228"/>
      <c r="P929" s="228"/>
      <c r="Q929" s="228"/>
      <c r="R929" s="228"/>
      <c r="S929" s="228"/>
      <c r="T929" s="229"/>
      <c r="AT929" s="230" t="s">
        <v>187</v>
      </c>
      <c r="AU929" s="230" t="s">
        <v>85</v>
      </c>
      <c r="AV929" s="12" t="s">
        <v>83</v>
      </c>
      <c r="AW929" s="12" t="s">
        <v>39</v>
      </c>
      <c r="AX929" s="12" t="s">
        <v>76</v>
      </c>
      <c r="AY929" s="230" t="s">
        <v>160</v>
      </c>
    </row>
    <row r="930" spans="2:51" s="13" customFormat="1" ht="13.5">
      <c r="B930" s="231"/>
      <c r="C930" s="232"/>
      <c r="D930" s="222" t="s">
        <v>187</v>
      </c>
      <c r="E930" s="233" t="s">
        <v>21</v>
      </c>
      <c r="F930" s="234" t="s">
        <v>1078</v>
      </c>
      <c r="G930" s="232"/>
      <c r="H930" s="235">
        <v>51.17</v>
      </c>
      <c r="I930" s="236"/>
      <c r="J930" s="232"/>
      <c r="K930" s="232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187</v>
      </c>
      <c r="AU930" s="241" t="s">
        <v>85</v>
      </c>
      <c r="AV930" s="13" t="s">
        <v>85</v>
      </c>
      <c r="AW930" s="13" t="s">
        <v>39</v>
      </c>
      <c r="AX930" s="13" t="s">
        <v>76</v>
      </c>
      <c r="AY930" s="241" t="s">
        <v>160</v>
      </c>
    </row>
    <row r="931" spans="2:51" s="14" customFormat="1" ht="13.5">
      <c r="B931" s="242"/>
      <c r="C931" s="243"/>
      <c r="D931" s="222" t="s">
        <v>187</v>
      </c>
      <c r="E931" s="244" t="s">
        <v>21</v>
      </c>
      <c r="F931" s="245" t="s">
        <v>195</v>
      </c>
      <c r="G931" s="243"/>
      <c r="H931" s="246">
        <v>88.13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187</v>
      </c>
      <c r="AU931" s="252" t="s">
        <v>85</v>
      </c>
      <c r="AV931" s="14" t="s">
        <v>168</v>
      </c>
      <c r="AW931" s="14" t="s">
        <v>39</v>
      </c>
      <c r="AX931" s="14" t="s">
        <v>83</v>
      </c>
      <c r="AY931" s="252" t="s">
        <v>160</v>
      </c>
    </row>
    <row r="932" spans="2:65" s="1" customFormat="1" ht="25.5" customHeight="1">
      <c r="B932" s="42"/>
      <c r="C932" s="204" t="s">
        <v>1090</v>
      </c>
      <c r="D932" s="204" t="s">
        <v>163</v>
      </c>
      <c r="E932" s="205" t="s">
        <v>1091</v>
      </c>
      <c r="F932" s="206" t="s">
        <v>1092</v>
      </c>
      <c r="G932" s="207" t="s">
        <v>423</v>
      </c>
      <c r="H932" s="208">
        <v>457.133</v>
      </c>
      <c r="I932" s="209"/>
      <c r="J932" s="210">
        <f>ROUND(I932*H932,2)</f>
        <v>0</v>
      </c>
      <c r="K932" s="206" t="s">
        <v>185</v>
      </c>
      <c r="L932" s="62"/>
      <c r="M932" s="211" t="s">
        <v>21</v>
      </c>
      <c r="N932" s="217" t="s">
        <v>47</v>
      </c>
      <c r="O932" s="43"/>
      <c r="P932" s="218">
        <f>O932*H932</f>
        <v>0</v>
      </c>
      <c r="Q932" s="218">
        <v>0</v>
      </c>
      <c r="R932" s="218">
        <f>Q932*H932</f>
        <v>0</v>
      </c>
      <c r="S932" s="218">
        <v>0</v>
      </c>
      <c r="T932" s="219">
        <f>S932*H932</f>
        <v>0</v>
      </c>
      <c r="AR932" s="25" t="s">
        <v>168</v>
      </c>
      <c r="AT932" s="25" t="s">
        <v>163</v>
      </c>
      <c r="AU932" s="25" t="s">
        <v>85</v>
      </c>
      <c r="AY932" s="25" t="s">
        <v>160</v>
      </c>
      <c r="BE932" s="216">
        <f>IF(N932="základní",J932,0)</f>
        <v>0</v>
      </c>
      <c r="BF932" s="216">
        <f>IF(N932="snížená",J932,0)</f>
        <v>0</v>
      </c>
      <c r="BG932" s="216">
        <f>IF(N932="zákl. přenesená",J932,0)</f>
        <v>0</v>
      </c>
      <c r="BH932" s="216">
        <f>IF(N932="sníž. přenesená",J932,0)</f>
        <v>0</v>
      </c>
      <c r="BI932" s="216">
        <f>IF(N932="nulová",J932,0)</f>
        <v>0</v>
      </c>
      <c r="BJ932" s="25" t="s">
        <v>83</v>
      </c>
      <c r="BK932" s="216">
        <f>ROUND(I932*H932,2)</f>
        <v>0</v>
      </c>
      <c r="BL932" s="25" t="s">
        <v>168</v>
      </c>
      <c r="BM932" s="25" t="s">
        <v>1093</v>
      </c>
    </row>
    <row r="933" spans="2:51" s="12" customFormat="1" ht="13.5">
      <c r="B933" s="220"/>
      <c r="C933" s="221"/>
      <c r="D933" s="222" t="s">
        <v>187</v>
      </c>
      <c r="E933" s="223" t="s">
        <v>21</v>
      </c>
      <c r="F933" s="224" t="s">
        <v>1094</v>
      </c>
      <c r="G933" s="221"/>
      <c r="H933" s="223" t="s">
        <v>21</v>
      </c>
      <c r="I933" s="225"/>
      <c r="J933" s="221"/>
      <c r="K933" s="221"/>
      <c r="L933" s="226"/>
      <c r="M933" s="227"/>
      <c r="N933" s="228"/>
      <c r="O933" s="228"/>
      <c r="P933" s="228"/>
      <c r="Q933" s="228"/>
      <c r="R933" s="228"/>
      <c r="S933" s="228"/>
      <c r="T933" s="229"/>
      <c r="AT933" s="230" t="s">
        <v>187</v>
      </c>
      <c r="AU933" s="230" t="s">
        <v>85</v>
      </c>
      <c r="AV933" s="12" t="s">
        <v>83</v>
      </c>
      <c r="AW933" s="12" t="s">
        <v>39</v>
      </c>
      <c r="AX933" s="12" t="s">
        <v>76</v>
      </c>
      <c r="AY933" s="230" t="s">
        <v>160</v>
      </c>
    </row>
    <row r="934" spans="2:51" s="13" customFormat="1" ht="13.5">
      <c r="B934" s="231"/>
      <c r="C934" s="232"/>
      <c r="D934" s="222" t="s">
        <v>187</v>
      </c>
      <c r="E934" s="233" t="s">
        <v>21</v>
      </c>
      <c r="F934" s="234" t="s">
        <v>1095</v>
      </c>
      <c r="G934" s="232"/>
      <c r="H934" s="235">
        <v>126.362</v>
      </c>
      <c r="I934" s="236"/>
      <c r="J934" s="232"/>
      <c r="K934" s="232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187</v>
      </c>
      <c r="AU934" s="241" t="s">
        <v>85</v>
      </c>
      <c r="AV934" s="13" t="s">
        <v>85</v>
      </c>
      <c r="AW934" s="13" t="s">
        <v>39</v>
      </c>
      <c r="AX934" s="13" t="s">
        <v>76</v>
      </c>
      <c r="AY934" s="241" t="s">
        <v>160</v>
      </c>
    </row>
    <row r="935" spans="2:51" s="12" customFormat="1" ht="27">
      <c r="B935" s="220"/>
      <c r="C935" s="221"/>
      <c r="D935" s="222" t="s">
        <v>187</v>
      </c>
      <c r="E935" s="223" t="s">
        <v>21</v>
      </c>
      <c r="F935" s="224" t="s">
        <v>1068</v>
      </c>
      <c r="G935" s="221"/>
      <c r="H935" s="223" t="s">
        <v>21</v>
      </c>
      <c r="I935" s="225"/>
      <c r="J935" s="221"/>
      <c r="K935" s="221"/>
      <c r="L935" s="226"/>
      <c r="M935" s="227"/>
      <c r="N935" s="228"/>
      <c r="O935" s="228"/>
      <c r="P935" s="228"/>
      <c r="Q935" s="228"/>
      <c r="R935" s="228"/>
      <c r="S935" s="228"/>
      <c r="T935" s="229"/>
      <c r="AT935" s="230" t="s">
        <v>187</v>
      </c>
      <c r="AU935" s="230" t="s">
        <v>85</v>
      </c>
      <c r="AV935" s="12" t="s">
        <v>83</v>
      </c>
      <c r="AW935" s="12" t="s">
        <v>39</v>
      </c>
      <c r="AX935" s="12" t="s">
        <v>76</v>
      </c>
      <c r="AY935" s="230" t="s">
        <v>160</v>
      </c>
    </row>
    <row r="936" spans="2:51" s="13" customFormat="1" ht="13.5">
      <c r="B936" s="231"/>
      <c r="C936" s="232"/>
      <c r="D936" s="222" t="s">
        <v>187</v>
      </c>
      <c r="E936" s="233" t="s">
        <v>21</v>
      </c>
      <c r="F936" s="234" t="s">
        <v>1069</v>
      </c>
      <c r="G936" s="232"/>
      <c r="H936" s="235">
        <v>114.432</v>
      </c>
      <c r="I936" s="236"/>
      <c r="J936" s="232"/>
      <c r="K936" s="232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187</v>
      </c>
      <c r="AU936" s="241" t="s">
        <v>85</v>
      </c>
      <c r="AV936" s="13" t="s">
        <v>85</v>
      </c>
      <c r="AW936" s="13" t="s">
        <v>39</v>
      </c>
      <c r="AX936" s="13" t="s">
        <v>76</v>
      </c>
      <c r="AY936" s="241" t="s">
        <v>160</v>
      </c>
    </row>
    <row r="937" spans="2:51" s="12" customFormat="1" ht="13.5">
      <c r="B937" s="220"/>
      <c r="C937" s="221"/>
      <c r="D937" s="222" t="s">
        <v>187</v>
      </c>
      <c r="E937" s="223" t="s">
        <v>21</v>
      </c>
      <c r="F937" s="224" t="s">
        <v>1096</v>
      </c>
      <c r="G937" s="221"/>
      <c r="H937" s="223" t="s">
        <v>21</v>
      </c>
      <c r="I937" s="225"/>
      <c r="J937" s="221"/>
      <c r="K937" s="221"/>
      <c r="L937" s="226"/>
      <c r="M937" s="227"/>
      <c r="N937" s="228"/>
      <c r="O937" s="228"/>
      <c r="P937" s="228"/>
      <c r="Q937" s="228"/>
      <c r="R937" s="228"/>
      <c r="S937" s="228"/>
      <c r="T937" s="229"/>
      <c r="AT937" s="230" t="s">
        <v>187</v>
      </c>
      <c r="AU937" s="230" t="s">
        <v>85</v>
      </c>
      <c r="AV937" s="12" t="s">
        <v>83</v>
      </c>
      <c r="AW937" s="12" t="s">
        <v>39</v>
      </c>
      <c r="AX937" s="12" t="s">
        <v>76</v>
      </c>
      <c r="AY937" s="230" t="s">
        <v>160</v>
      </c>
    </row>
    <row r="938" spans="2:51" s="13" customFormat="1" ht="13.5">
      <c r="B938" s="231"/>
      <c r="C938" s="232"/>
      <c r="D938" s="222" t="s">
        <v>187</v>
      </c>
      <c r="E938" s="233" t="s">
        <v>21</v>
      </c>
      <c r="F938" s="234" t="s">
        <v>1097</v>
      </c>
      <c r="G938" s="232"/>
      <c r="H938" s="235">
        <v>216.339</v>
      </c>
      <c r="I938" s="236"/>
      <c r="J938" s="232"/>
      <c r="K938" s="232"/>
      <c r="L938" s="237"/>
      <c r="M938" s="238"/>
      <c r="N938" s="239"/>
      <c r="O938" s="239"/>
      <c r="P938" s="239"/>
      <c r="Q938" s="239"/>
      <c r="R938" s="239"/>
      <c r="S938" s="239"/>
      <c r="T938" s="240"/>
      <c r="AT938" s="241" t="s">
        <v>187</v>
      </c>
      <c r="AU938" s="241" t="s">
        <v>85</v>
      </c>
      <c r="AV938" s="13" t="s">
        <v>85</v>
      </c>
      <c r="AW938" s="13" t="s">
        <v>39</v>
      </c>
      <c r="AX938" s="13" t="s">
        <v>76</v>
      </c>
      <c r="AY938" s="241" t="s">
        <v>160</v>
      </c>
    </row>
    <row r="939" spans="2:51" s="14" customFormat="1" ht="13.5">
      <c r="B939" s="242"/>
      <c r="C939" s="243"/>
      <c r="D939" s="222" t="s">
        <v>187</v>
      </c>
      <c r="E939" s="244" t="s">
        <v>21</v>
      </c>
      <c r="F939" s="245" t="s">
        <v>195</v>
      </c>
      <c r="G939" s="243"/>
      <c r="H939" s="246">
        <v>457.133</v>
      </c>
      <c r="I939" s="247"/>
      <c r="J939" s="243"/>
      <c r="K939" s="243"/>
      <c r="L939" s="248"/>
      <c r="M939" s="249"/>
      <c r="N939" s="250"/>
      <c r="O939" s="250"/>
      <c r="P939" s="250"/>
      <c r="Q939" s="250"/>
      <c r="R939" s="250"/>
      <c r="S939" s="250"/>
      <c r="T939" s="251"/>
      <c r="AT939" s="252" t="s">
        <v>187</v>
      </c>
      <c r="AU939" s="252" t="s">
        <v>85</v>
      </c>
      <c r="AV939" s="14" t="s">
        <v>168</v>
      </c>
      <c r="AW939" s="14" t="s">
        <v>39</v>
      </c>
      <c r="AX939" s="14" t="s">
        <v>83</v>
      </c>
      <c r="AY939" s="252" t="s">
        <v>160</v>
      </c>
    </row>
    <row r="940" spans="2:65" s="1" customFormat="1" ht="25.5" customHeight="1">
      <c r="B940" s="42"/>
      <c r="C940" s="204" t="s">
        <v>1098</v>
      </c>
      <c r="D940" s="204" t="s">
        <v>163</v>
      </c>
      <c r="E940" s="205" t="s">
        <v>1099</v>
      </c>
      <c r="F940" s="206" t="s">
        <v>1100</v>
      </c>
      <c r="G940" s="207" t="s">
        <v>423</v>
      </c>
      <c r="H940" s="208">
        <v>2020.416</v>
      </c>
      <c r="I940" s="209"/>
      <c r="J940" s="210">
        <f>ROUND(I940*H940,2)</f>
        <v>0</v>
      </c>
      <c r="K940" s="206" t="s">
        <v>185</v>
      </c>
      <c r="L940" s="62"/>
      <c r="M940" s="211" t="s">
        <v>21</v>
      </c>
      <c r="N940" s="217" t="s">
        <v>47</v>
      </c>
      <c r="O940" s="43"/>
      <c r="P940" s="218">
        <f>O940*H940</f>
        <v>0</v>
      </c>
      <c r="Q940" s="218">
        <v>0</v>
      </c>
      <c r="R940" s="218">
        <f>Q940*H940</f>
        <v>0</v>
      </c>
      <c r="S940" s="218">
        <v>0</v>
      </c>
      <c r="T940" s="219">
        <f>S940*H940</f>
        <v>0</v>
      </c>
      <c r="AR940" s="25" t="s">
        <v>168</v>
      </c>
      <c r="AT940" s="25" t="s">
        <v>163</v>
      </c>
      <c r="AU940" s="25" t="s">
        <v>85</v>
      </c>
      <c r="AY940" s="25" t="s">
        <v>160</v>
      </c>
      <c r="BE940" s="216">
        <f>IF(N940="základní",J940,0)</f>
        <v>0</v>
      </c>
      <c r="BF940" s="216">
        <f>IF(N940="snížená",J940,0)</f>
        <v>0</v>
      </c>
      <c r="BG940" s="216">
        <f>IF(N940="zákl. přenesená",J940,0)</f>
        <v>0</v>
      </c>
      <c r="BH940" s="216">
        <f>IF(N940="sníž. přenesená",J940,0)</f>
        <v>0</v>
      </c>
      <c r="BI940" s="216">
        <f>IF(N940="nulová",J940,0)</f>
        <v>0</v>
      </c>
      <c r="BJ940" s="25" t="s">
        <v>83</v>
      </c>
      <c r="BK940" s="216">
        <f>ROUND(I940*H940,2)</f>
        <v>0</v>
      </c>
      <c r="BL940" s="25" t="s">
        <v>168</v>
      </c>
      <c r="BM940" s="25" t="s">
        <v>1101</v>
      </c>
    </row>
    <row r="941" spans="2:51" s="12" customFormat="1" ht="27">
      <c r="B941" s="220"/>
      <c r="C941" s="221"/>
      <c r="D941" s="222" t="s">
        <v>187</v>
      </c>
      <c r="E941" s="223" t="s">
        <v>21</v>
      </c>
      <c r="F941" s="224" t="s">
        <v>1102</v>
      </c>
      <c r="G941" s="221"/>
      <c r="H941" s="223" t="s">
        <v>21</v>
      </c>
      <c r="I941" s="225"/>
      <c r="J941" s="221"/>
      <c r="K941" s="221"/>
      <c r="L941" s="226"/>
      <c r="M941" s="227"/>
      <c r="N941" s="228"/>
      <c r="O941" s="228"/>
      <c r="P941" s="228"/>
      <c r="Q941" s="228"/>
      <c r="R941" s="228"/>
      <c r="S941" s="228"/>
      <c r="T941" s="229"/>
      <c r="AT941" s="230" t="s">
        <v>187</v>
      </c>
      <c r="AU941" s="230" t="s">
        <v>85</v>
      </c>
      <c r="AV941" s="12" t="s">
        <v>83</v>
      </c>
      <c r="AW941" s="12" t="s">
        <v>39</v>
      </c>
      <c r="AX941" s="12" t="s">
        <v>76</v>
      </c>
      <c r="AY941" s="230" t="s">
        <v>160</v>
      </c>
    </row>
    <row r="942" spans="2:51" s="13" customFormat="1" ht="13.5">
      <c r="B942" s="231"/>
      <c r="C942" s="232"/>
      <c r="D942" s="222" t="s">
        <v>187</v>
      </c>
      <c r="E942" s="233" t="s">
        <v>21</v>
      </c>
      <c r="F942" s="234" t="s">
        <v>1103</v>
      </c>
      <c r="G942" s="232"/>
      <c r="H942" s="235">
        <v>379.086</v>
      </c>
      <c r="I942" s="236"/>
      <c r="J942" s="232"/>
      <c r="K942" s="232"/>
      <c r="L942" s="237"/>
      <c r="M942" s="238"/>
      <c r="N942" s="239"/>
      <c r="O942" s="239"/>
      <c r="P942" s="239"/>
      <c r="Q942" s="239"/>
      <c r="R942" s="239"/>
      <c r="S942" s="239"/>
      <c r="T942" s="240"/>
      <c r="AT942" s="241" t="s">
        <v>187</v>
      </c>
      <c r="AU942" s="241" t="s">
        <v>85</v>
      </c>
      <c r="AV942" s="13" t="s">
        <v>85</v>
      </c>
      <c r="AW942" s="13" t="s">
        <v>39</v>
      </c>
      <c r="AX942" s="13" t="s">
        <v>76</v>
      </c>
      <c r="AY942" s="241" t="s">
        <v>160</v>
      </c>
    </row>
    <row r="943" spans="2:51" s="12" customFormat="1" ht="27">
      <c r="B943" s="220"/>
      <c r="C943" s="221"/>
      <c r="D943" s="222" t="s">
        <v>187</v>
      </c>
      <c r="E943" s="223" t="s">
        <v>21</v>
      </c>
      <c r="F943" s="224" t="s">
        <v>1104</v>
      </c>
      <c r="G943" s="221"/>
      <c r="H943" s="223" t="s">
        <v>21</v>
      </c>
      <c r="I943" s="225"/>
      <c r="J943" s="221"/>
      <c r="K943" s="221"/>
      <c r="L943" s="226"/>
      <c r="M943" s="227"/>
      <c r="N943" s="228"/>
      <c r="O943" s="228"/>
      <c r="P943" s="228"/>
      <c r="Q943" s="228"/>
      <c r="R943" s="228"/>
      <c r="S943" s="228"/>
      <c r="T943" s="229"/>
      <c r="AT943" s="230" t="s">
        <v>187</v>
      </c>
      <c r="AU943" s="230" t="s">
        <v>85</v>
      </c>
      <c r="AV943" s="12" t="s">
        <v>83</v>
      </c>
      <c r="AW943" s="12" t="s">
        <v>39</v>
      </c>
      <c r="AX943" s="12" t="s">
        <v>76</v>
      </c>
      <c r="AY943" s="230" t="s">
        <v>160</v>
      </c>
    </row>
    <row r="944" spans="2:51" s="13" customFormat="1" ht="13.5">
      <c r="B944" s="231"/>
      <c r="C944" s="232"/>
      <c r="D944" s="222" t="s">
        <v>187</v>
      </c>
      <c r="E944" s="233" t="s">
        <v>21</v>
      </c>
      <c r="F944" s="234" t="s">
        <v>1105</v>
      </c>
      <c r="G944" s="232"/>
      <c r="H944" s="235">
        <v>343.296</v>
      </c>
      <c r="I944" s="236"/>
      <c r="J944" s="232"/>
      <c r="K944" s="232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187</v>
      </c>
      <c r="AU944" s="241" t="s">
        <v>85</v>
      </c>
      <c r="AV944" s="13" t="s">
        <v>85</v>
      </c>
      <c r="AW944" s="13" t="s">
        <v>39</v>
      </c>
      <c r="AX944" s="13" t="s">
        <v>76</v>
      </c>
      <c r="AY944" s="241" t="s">
        <v>160</v>
      </c>
    </row>
    <row r="945" spans="2:51" s="12" customFormat="1" ht="13.5">
      <c r="B945" s="220"/>
      <c r="C945" s="221"/>
      <c r="D945" s="222" t="s">
        <v>187</v>
      </c>
      <c r="E945" s="223" t="s">
        <v>21</v>
      </c>
      <c r="F945" s="224" t="s">
        <v>1083</v>
      </c>
      <c r="G945" s="221"/>
      <c r="H945" s="223" t="s">
        <v>21</v>
      </c>
      <c r="I945" s="225"/>
      <c r="J945" s="221"/>
      <c r="K945" s="221"/>
      <c r="L945" s="226"/>
      <c r="M945" s="227"/>
      <c r="N945" s="228"/>
      <c r="O945" s="228"/>
      <c r="P945" s="228"/>
      <c r="Q945" s="228"/>
      <c r="R945" s="228"/>
      <c r="S945" s="228"/>
      <c r="T945" s="229"/>
      <c r="AT945" s="230" t="s">
        <v>187</v>
      </c>
      <c r="AU945" s="230" t="s">
        <v>85</v>
      </c>
      <c r="AV945" s="12" t="s">
        <v>83</v>
      </c>
      <c r="AW945" s="12" t="s">
        <v>39</v>
      </c>
      <c r="AX945" s="12" t="s">
        <v>76</v>
      </c>
      <c r="AY945" s="230" t="s">
        <v>160</v>
      </c>
    </row>
    <row r="946" spans="2:51" s="12" customFormat="1" ht="13.5">
      <c r="B946" s="220"/>
      <c r="C946" s="221"/>
      <c r="D946" s="222" t="s">
        <v>187</v>
      </c>
      <c r="E946" s="223" t="s">
        <v>21</v>
      </c>
      <c r="F946" s="224" t="s">
        <v>1096</v>
      </c>
      <c r="G946" s="221"/>
      <c r="H946" s="223" t="s">
        <v>21</v>
      </c>
      <c r="I946" s="225"/>
      <c r="J946" s="221"/>
      <c r="K946" s="221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187</v>
      </c>
      <c r="AU946" s="230" t="s">
        <v>85</v>
      </c>
      <c r="AV946" s="12" t="s">
        <v>83</v>
      </c>
      <c r="AW946" s="12" t="s">
        <v>39</v>
      </c>
      <c r="AX946" s="12" t="s">
        <v>76</v>
      </c>
      <c r="AY946" s="230" t="s">
        <v>160</v>
      </c>
    </row>
    <row r="947" spans="2:51" s="13" customFormat="1" ht="13.5">
      <c r="B947" s="231"/>
      <c r="C947" s="232"/>
      <c r="D947" s="222" t="s">
        <v>187</v>
      </c>
      <c r="E947" s="233" t="s">
        <v>21</v>
      </c>
      <c r="F947" s="234" t="s">
        <v>1106</v>
      </c>
      <c r="G947" s="232"/>
      <c r="H947" s="235">
        <v>1298.034</v>
      </c>
      <c r="I947" s="236"/>
      <c r="J947" s="232"/>
      <c r="K947" s="232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187</v>
      </c>
      <c r="AU947" s="241" t="s">
        <v>85</v>
      </c>
      <c r="AV947" s="13" t="s">
        <v>85</v>
      </c>
      <c r="AW947" s="13" t="s">
        <v>39</v>
      </c>
      <c r="AX947" s="13" t="s">
        <v>76</v>
      </c>
      <c r="AY947" s="241" t="s">
        <v>160</v>
      </c>
    </row>
    <row r="948" spans="2:51" s="14" customFormat="1" ht="13.5">
      <c r="B948" s="242"/>
      <c r="C948" s="243"/>
      <c r="D948" s="222" t="s">
        <v>187</v>
      </c>
      <c r="E948" s="244" t="s">
        <v>21</v>
      </c>
      <c r="F948" s="245" t="s">
        <v>195</v>
      </c>
      <c r="G948" s="243"/>
      <c r="H948" s="246">
        <v>2020.416</v>
      </c>
      <c r="I948" s="247"/>
      <c r="J948" s="243"/>
      <c r="K948" s="243"/>
      <c r="L948" s="248"/>
      <c r="M948" s="249"/>
      <c r="N948" s="250"/>
      <c r="O948" s="250"/>
      <c r="P948" s="250"/>
      <c r="Q948" s="250"/>
      <c r="R948" s="250"/>
      <c r="S948" s="250"/>
      <c r="T948" s="251"/>
      <c r="AT948" s="252" t="s">
        <v>187</v>
      </c>
      <c r="AU948" s="252" t="s">
        <v>85</v>
      </c>
      <c r="AV948" s="14" t="s">
        <v>168</v>
      </c>
      <c r="AW948" s="14" t="s">
        <v>39</v>
      </c>
      <c r="AX948" s="14" t="s">
        <v>83</v>
      </c>
      <c r="AY948" s="252" t="s">
        <v>160</v>
      </c>
    </row>
    <row r="949" spans="2:65" s="1" customFormat="1" ht="25.5" customHeight="1">
      <c r="B949" s="42"/>
      <c r="C949" s="204" t="s">
        <v>1107</v>
      </c>
      <c r="D949" s="204" t="s">
        <v>163</v>
      </c>
      <c r="E949" s="205" t="s">
        <v>1108</v>
      </c>
      <c r="F949" s="206" t="s">
        <v>422</v>
      </c>
      <c r="G949" s="207" t="s">
        <v>423</v>
      </c>
      <c r="H949" s="208">
        <v>216.339</v>
      </c>
      <c r="I949" s="209"/>
      <c r="J949" s="210">
        <f>ROUND(I949*H949,2)</f>
        <v>0</v>
      </c>
      <c r="K949" s="206" t="s">
        <v>185</v>
      </c>
      <c r="L949" s="62"/>
      <c r="M949" s="211" t="s">
        <v>21</v>
      </c>
      <c r="N949" s="217" t="s">
        <v>47</v>
      </c>
      <c r="O949" s="43"/>
      <c r="P949" s="218">
        <f>O949*H949</f>
        <v>0</v>
      </c>
      <c r="Q949" s="218">
        <v>0</v>
      </c>
      <c r="R949" s="218">
        <f>Q949*H949</f>
        <v>0</v>
      </c>
      <c r="S949" s="218">
        <v>0</v>
      </c>
      <c r="T949" s="219">
        <f>S949*H949</f>
        <v>0</v>
      </c>
      <c r="AR949" s="25" t="s">
        <v>168</v>
      </c>
      <c r="AT949" s="25" t="s">
        <v>163</v>
      </c>
      <c r="AU949" s="25" t="s">
        <v>85</v>
      </c>
      <c r="AY949" s="25" t="s">
        <v>160</v>
      </c>
      <c r="BE949" s="216">
        <f>IF(N949="základní",J949,0)</f>
        <v>0</v>
      </c>
      <c r="BF949" s="216">
        <f>IF(N949="snížená",J949,0)</f>
        <v>0</v>
      </c>
      <c r="BG949" s="216">
        <f>IF(N949="zákl. přenesená",J949,0)</f>
        <v>0</v>
      </c>
      <c r="BH949" s="216">
        <f>IF(N949="sníž. přenesená",J949,0)</f>
        <v>0</v>
      </c>
      <c r="BI949" s="216">
        <f>IF(N949="nulová",J949,0)</f>
        <v>0</v>
      </c>
      <c r="BJ949" s="25" t="s">
        <v>83</v>
      </c>
      <c r="BK949" s="216">
        <f>ROUND(I949*H949,2)</f>
        <v>0</v>
      </c>
      <c r="BL949" s="25" t="s">
        <v>168</v>
      </c>
      <c r="BM949" s="25" t="s">
        <v>1109</v>
      </c>
    </row>
    <row r="950" spans="2:51" s="12" customFormat="1" ht="13.5">
      <c r="B950" s="220"/>
      <c r="C950" s="221"/>
      <c r="D950" s="222" t="s">
        <v>187</v>
      </c>
      <c r="E950" s="223" t="s">
        <v>21</v>
      </c>
      <c r="F950" s="224" t="s">
        <v>1110</v>
      </c>
      <c r="G950" s="221"/>
      <c r="H950" s="223" t="s">
        <v>21</v>
      </c>
      <c r="I950" s="225"/>
      <c r="J950" s="221"/>
      <c r="K950" s="221"/>
      <c r="L950" s="226"/>
      <c r="M950" s="227"/>
      <c r="N950" s="228"/>
      <c r="O950" s="228"/>
      <c r="P950" s="228"/>
      <c r="Q950" s="228"/>
      <c r="R950" s="228"/>
      <c r="S950" s="228"/>
      <c r="T950" s="229"/>
      <c r="AT950" s="230" t="s">
        <v>187</v>
      </c>
      <c r="AU950" s="230" t="s">
        <v>85</v>
      </c>
      <c r="AV950" s="12" t="s">
        <v>83</v>
      </c>
      <c r="AW950" s="12" t="s">
        <v>39</v>
      </c>
      <c r="AX950" s="12" t="s">
        <v>76</v>
      </c>
      <c r="AY950" s="230" t="s">
        <v>160</v>
      </c>
    </row>
    <row r="951" spans="2:51" s="13" customFormat="1" ht="13.5">
      <c r="B951" s="231"/>
      <c r="C951" s="232"/>
      <c r="D951" s="222" t="s">
        <v>187</v>
      </c>
      <c r="E951" s="233" t="s">
        <v>21</v>
      </c>
      <c r="F951" s="234" t="s">
        <v>1097</v>
      </c>
      <c r="G951" s="232"/>
      <c r="H951" s="235">
        <v>216.339</v>
      </c>
      <c r="I951" s="236"/>
      <c r="J951" s="232"/>
      <c r="K951" s="232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187</v>
      </c>
      <c r="AU951" s="241" t="s">
        <v>85</v>
      </c>
      <c r="AV951" s="13" t="s">
        <v>85</v>
      </c>
      <c r="AW951" s="13" t="s">
        <v>39</v>
      </c>
      <c r="AX951" s="13" t="s">
        <v>76</v>
      </c>
      <c r="AY951" s="241" t="s">
        <v>160</v>
      </c>
    </row>
    <row r="952" spans="2:51" s="14" customFormat="1" ht="13.5">
      <c r="B952" s="242"/>
      <c r="C952" s="243"/>
      <c r="D952" s="222" t="s">
        <v>187</v>
      </c>
      <c r="E952" s="244" t="s">
        <v>21</v>
      </c>
      <c r="F952" s="245" t="s">
        <v>195</v>
      </c>
      <c r="G952" s="243"/>
      <c r="H952" s="246">
        <v>216.339</v>
      </c>
      <c r="I952" s="247"/>
      <c r="J952" s="243"/>
      <c r="K952" s="243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187</v>
      </c>
      <c r="AU952" s="252" t="s">
        <v>85</v>
      </c>
      <c r="AV952" s="14" t="s">
        <v>168</v>
      </c>
      <c r="AW952" s="14" t="s">
        <v>39</v>
      </c>
      <c r="AX952" s="14" t="s">
        <v>83</v>
      </c>
      <c r="AY952" s="252" t="s">
        <v>160</v>
      </c>
    </row>
    <row r="953" spans="2:63" s="11" customFormat="1" ht="29.85" customHeight="1">
      <c r="B953" s="188"/>
      <c r="C953" s="189"/>
      <c r="D953" s="190" t="s">
        <v>75</v>
      </c>
      <c r="E953" s="202" t="s">
        <v>1111</v>
      </c>
      <c r="F953" s="202" t="s">
        <v>1112</v>
      </c>
      <c r="G953" s="189"/>
      <c r="H953" s="189"/>
      <c r="I953" s="192"/>
      <c r="J953" s="203">
        <f>BK953</f>
        <v>0</v>
      </c>
      <c r="K953" s="189"/>
      <c r="L953" s="194"/>
      <c r="M953" s="195"/>
      <c r="N953" s="196"/>
      <c r="O953" s="196"/>
      <c r="P953" s="197">
        <f>P954</f>
        <v>0</v>
      </c>
      <c r="Q953" s="196"/>
      <c r="R953" s="197">
        <f>R954</f>
        <v>0</v>
      </c>
      <c r="S953" s="196"/>
      <c r="T953" s="198">
        <f>T954</f>
        <v>0</v>
      </c>
      <c r="AR953" s="199" t="s">
        <v>83</v>
      </c>
      <c r="AT953" s="200" t="s">
        <v>75</v>
      </c>
      <c r="AU953" s="200" t="s">
        <v>83</v>
      </c>
      <c r="AY953" s="199" t="s">
        <v>160</v>
      </c>
      <c r="BK953" s="201">
        <f>BK954</f>
        <v>0</v>
      </c>
    </row>
    <row r="954" spans="2:65" s="1" customFormat="1" ht="25.5" customHeight="1">
      <c r="B954" s="42"/>
      <c r="C954" s="204" t="s">
        <v>1113</v>
      </c>
      <c r="D954" s="204" t="s">
        <v>163</v>
      </c>
      <c r="E954" s="205" t="s">
        <v>1114</v>
      </c>
      <c r="F954" s="206" t="s">
        <v>1115</v>
      </c>
      <c r="G954" s="207" t="s">
        <v>423</v>
      </c>
      <c r="H954" s="208">
        <v>751.831</v>
      </c>
      <c r="I954" s="209"/>
      <c r="J954" s="210">
        <f>ROUND(I954*H954,2)</f>
        <v>0</v>
      </c>
      <c r="K954" s="206" t="s">
        <v>185</v>
      </c>
      <c r="L954" s="62"/>
      <c r="M954" s="211" t="s">
        <v>21</v>
      </c>
      <c r="N954" s="212" t="s">
        <v>47</v>
      </c>
      <c r="O954" s="213"/>
      <c r="P954" s="214">
        <f>O954*H954</f>
        <v>0</v>
      </c>
      <c r="Q954" s="214">
        <v>0</v>
      </c>
      <c r="R954" s="214">
        <f>Q954*H954</f>
        <v>0</v>
      </c>
      <c r="S954" s="214">
        <v>0</v>
      </c>
      <c r="T954" s="215">
        <f>S954*H954</f>
        <v>0</v>
      </c>
      <c r="AR954" s="25" t="s">
        <v>168</v>
      </c>
      <c r="AT954" s="25" t="s">
        <v>163</v>
      </c>
      <c r="AU954" s="25" t="s">
        <v>85</v>
      </c>
      <c r="AY954" s="25" t="s">
        <v>160</v>
      </c>
      <c r="BE954" s="216">
        <f>IF(N954="základní",J954,0)</f>
        <v>0</v>
      </c>
      <c r="BF954" s="216">
        <f>IF(N954="snížená",J954,0)</f>
        <v>0</v>
      </c>
      <c r="BG954" s="216">
        <f>IF(N954="zákl. přenesená",J954,0)</f>
        <v>0</v>
      </c>
      <c r="BH954" s="216">
        <f>IF(N954="sníž. přenesená",J954,0)</f>
        <v>0</v>
      </c>
      <c r="BI954" s="216">
        <f>IF(N954="nulová",J954,0)</f>
        <v>0</v>
      </c>
      <c r="BJ954" s="25" t="s">
        <v>83</v>
      </c>
      <c r="BK954" s="216">
        <f>ROUND(I954*H954,2)</f>
        <v>0</v>
      </c>
      <c r="BL954" s="25" t="s">
        <v>168</v>
      </c>
      <c r="BM954" s="25" t="s">
        <v>1116</v>
      </c>
    </row>
    <row r="955" spans="2:12" s="1" customFormat="1" ht="6.95" customHeight="1">
      <c r="B955" s="57"/>
      <c r="C955" s="58"/>
      <c r="D955" s="58"/>
      <c r="E955" s="58"/>
      <c r="F955" s="58"/>
      <c r="G955" s="58"/>
      <c r="H955" s="58"/>
      <c r="I955" s="149"/>
      <c r="J955" s="58"/>
      <c r="K955" s="58"/>
      <c r="L955" s="62"/>
    </row>
  </sheetData>
  <sheetProtection algorithmName="SHA-512" hashValue="tbw4LxIctT+l5cZWUAYuqpECOIIzJaJB1MmJUdcURgYt2vDMtIJEbkQJO/zs96Md0WnHurPyXVsF9FoGgzECAA==" saltValue="0LLG9+zZvenepnMJ7DBRy83UDY2lw4sYYsf7cYkrLVHw7t6ax79gGaRtqBaPn23EkuDFK2GdLQ/Wn9+XPCv1pA==" spinCount="100000" sheet="1" objects="1" scenarios="1" formatColumns="0" formatRows="0" autoFilter="0"/>
  <autoFilter ref="C93:K954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tabSelected="1" workbookViewId="0" topLeftCell="A1">
      <pane ySplit="1" topLeftCell="A79" activePane="bottomLeft" state="frozen"/>
      <selection pane="bottomLeft" activeCell="H95" sqref="H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96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134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1117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ROUND(J83,2)</f>
        <v>290000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ROUND(SUM(BE83:BE88),2)</f>
        <v>290000</v>
      </c>
      <c r="G32" s="43"/>
      <c r="H32" s="43"/>
      <c r="I32" s="141">
        <v>0.21</v>
      </c>
      <c r="J32" s="140">
        <f>ROUND(ROUND((SUM(BE83:BE88)),2)*I32,2)</f>
        <v>60900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ROUND(SUM(BF83:BF88),2)</f>
        <v>0</v>
      </c>
      <c r="G33" s="43"/>
      <c r="H33" s="43"/>
      <c r="I33" s="141">
        <v>0.15</v>
      </c>
      <c r="J33" s="140">
        <f>ROUND(ROUND((SUM(BF83:BF88)),2)*I33,2)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ROUND(SUM(BG83:BG88),2)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ROUND(SUM(BH83:BH88),2)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ROUND(SUM(BI83:BI88),2)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350900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134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9001 - Rozpočtová rezerva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J83</f>
        <v>290000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1118</v>
      </c>
      <c r="E61" s="162"/>
      <c r="F61" s="162"/>
      <c r="G61" s="162"/>
      <c r="H61" s="162"/>
      <c r="I61" s="163"/>
      <c r="J61" s="164">
        <f>J84</f>
        <v>290000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144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6.5" customHeight="1">
      <c r="B71" s="42"/>
      <c r="C71" s="64"/>
      <c r="D71" s="64"/>
      <c r="E71" s="404" t="str">
        <f>E7</f>
        <v>Nemocnice Šumperk - rekonstrukce páteřní kanalizace - revize 1</v>
      </c>
      <c r="F71" s="405"/>
      <c r="G71" s="405"/>
      <c r="H71" s="405"/>
      <c r="I71" s="173"/>
      <c r="J71" s="64"/>
      <c r="K71" s="64"/>
      <c r="L71" s="62"/>
    </row>
    <row r="72" spans="2:12" ht="13.5">
      <c r="B72" s="29"/>
      <c r="C72" s="66" t="s">
        <v>133</v>
      </c>
      <c r="D72" s="174"/>
      <c r="E72" s="174"/>
      <c r="F72" s="174"/>
      <c r="G72" s="174"/>
      <c r="H72" s="174"/>
      <c r="J72" s="174"/>
      <c r="K72" s="174"/>
      <c r="L72" s="175"/>
    </row>
    <row r="73" spans="2:12" s="1" customFormat="1" ht="16.5" customHeight="1">
      <c r="B73" s="42"/>
      <c r="C73" s="64"/>
      <c r="D73" s="64"/>
      <c r="E73" s="404" t="s">
        <v>134</v>
      </c>
      <c r="F73" s="406"/>
      <c r="G73" s="406"/>
      <c r="H73" s="406"/>
      <c r="I73" s="173"/>
      <c r="J73" s="64"/>
      <c r="K73" s="64"/>
      <c r="L73" s="62"/>
    </row>
    <row r="74" spans="2:12" s="1" customFormat="1" ht="14.45" customHeight="1">
      <c r="B74" s="42"/>
      <c r="C74" s="66" t="s">
        <v>135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7.25" customHeight="1">
      <c r="B75" s="42"/>
      <c r="C75" s="64"/>
      <c r="D75" s="64"/>
      <c r="E75" s="375" t="str">
        <f>E11</f>
        <v>SO 9001 - Rozpočtová rezerva</v>
      </c>
      <c r="F75" s="406"/>
      <c r="G75" s="406"/>
      <c r="H75" s="406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6" t="str">
        <f>F14</f>
        <v>Šumperk</v>
      </c>
      <c r="G77" s="64"/>
      <c r="H77" s="64"/>
      <c r="I77" s="177" t="s">
        <v>25</v>
      </c>
      <c r="J77" s="74" t="str">
        <f>IF(J14="","",J14)</f>
        <v>31. 5. 2018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6" t="str">
        <f>E17</f>
        <v>Město Šumperk</v>
      </c>
      <c r="G79" s="64"/>
      <c r="H79" s="64"/>
      <c r="I79" s="177" t="s">
        <v>35</v>
      </c>
      <c r="J79" s="176" t="str">
        <f>E23</f>
        <v>Cekr CZ s.r.o.</v>
      </c>
      <c r="K79" s="64"/>
      <c r="L79" s="62"/>
    </row>
    <row r="80" spans="2:12" s="1" customFormat="1" ht="14.45" customHeight="1">
      <c r="B80" s="42"/>
      <c r="C80" s="66" t="s">
        <v>33</v>
      </c>
      <c r="D80" s="64"/>
      <c r="E80" s="64"/>
      <c r="F80" s="176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8"/>
      <c r="C82" s="179" t="s">
        <v>145</v>
      </c>
      <c r="D82" s="180" t="s">
        <v>61</v>
      </c>
      <c r="E82" s="180" t="s">
        <v>57</v>
      </c>
      <c r="F82" s="180" t="s">
        <v>146</v>
      </c>
      <c r="G82" s="180" t="s">
        <v>147</v>
      </c>
      <c r="H82" s="180" t="s">
        <v>148</v>
      </c>
      <c r="I82" s="181" t="s">
        <v>149</v>
      </c>
      <c r="J82" s="180" t="s">
        <v>139</v>
      </c>
      <c r="K82" s="182" t="s">
        <v>150</v>
      </c>
      <c r="L82" s="183"/>
      <c r="M82" s="82" t="s">
        <v>151</v>
      </c>
      <c r="N82" s="83" t="s">
        <v>46</v>
      </c>
      <c r="O82" s="83" t="s">
        <v>152</v>
      </c>
      <c r="P82" s="83" t="s">
        <v>153</v>
      </c>
      <c r="Q82" s="83" t="s">
        <v>154</v>
      </c>
      <c r="R82" s="83" t="s">
        <v>155</v>
      </c>
      <c r="S82" s="83" t="s">
        <v>156</v>
      </c>
      <c r="T82" s="84" t="s">
        <v>157</v>
      </c>
    </row>
    <row r="83" spans="2:63" s="1" customFormat="1" ht="29.25" customHeight="1">
      <c r="B83" s="42"/>
      <c r="C83" s="88" t="s">
        <v>140</v>
      </c>
      <c r="D83" s="64"/>
      <c r="E83" s="64"/>
      <c r="F83" s="64"/>
      <c r="G83" s="64"/>
      <c r="H83" s="64"/>
      <c r="I83" s="173"/>
      <c r="J83" s="184">
        <f>BK83</f>
        <v>290000</v>
      </c>
      <c r="K83" s="64"/>
      <c r="L83" s="62"/>
      <c r="M83" s="85"/>
      <c r="N83" s="86"/>
      <c r="O83" s="86"/>
      <c r="P83" s="185">
        <f>P84</f>
        <v>0</v>
      </c>
      <c r="Q83" s="86"/>
      <c r="R83" s="185">
        <f>R84</f>
        <v>0</v>
      </c>
      <c r="S83" s="86"/>
      <c r="T83" s="186">
        <f>T84</f>
        <v>0</v>
      </c>
      <c r="AT83" s="25" t="s">
        <v>75</v>
      </c>
      <c r="AU83" s="25" t="s">
        <v>141</v>
      </c>
      <c r="BK83" s="187">
        <f>BK84</f>
        <v>290000</v>
      </c>
    </row>
    <row r="84" spans="2:63" s="11" customFormat="1" ht="37.35" customHeight="1">
      <c r="B84" s="188"/>
      <c r="C84" s="189"/>
      <c r="D84" s="190" t="s">
        <v>75</v>
      </c>
      <c r="E84" s="191" t="s">
        <v>1119</v>
      </c>
      <c r="F84" s="191" t="s">
        <v>1120</v>
      </c>
      <c r="G84" s="189"/>
      <c r="H84" s="189"/>
      <c r="I84" s="192"/>
      <c r="J84" s="193">
        <f>BK84</f>
        <v>290000</v>
      </c>
      <c r="K84" s="189"/>
      <c r="L84" s="194"/>
      <c r="M84" s="195"/>
      <c r="N84" s="196"/>
      <c r="O84" s="196"/>
      <c r="P84" s="197">
        <f>SUM(P85:P88)</f>
        <v>0</v>
      </c>
      <c r="Q84" s="196"/>
      <c r="R84" s="197">
        <f>SUM(R85:R88)</f>
        <v>0</v>
      </c>
      <c r="S84" s="196"/>
      <c r="T84" s="198">
        <f>SUM(T85:T88)</f>
        <v>0</v>
      </c>
      <c r="AR84" s="199" t="s">
        <v>168</v>
      </c>
      <c r="AT84" s="200" t="s">
        <v>75</v>
      </c>
      <c r="AU84" s="200" t="s">
        <v>76</v>
      </c>
      <c r="AY84" s="199" t="s">
        <v>160</v>
      </c>
      <c r="BK84" s="201">
        <f>SUM(BK85:BK88)</f>
        <v>290000</v>
      </c>
    </row>
    <row r="85" spans="2:65" s="1" customFormat="1" ht="16.5" customHeight="1">
      <c r="B85" s="42"/>
      <c r="C85" s="204" t="s">
        <v>83</v>
      </c>
      <c r="D85" s="204" t="s">
        <v>163</v>
      </c>
      <c r="E85" s="205" t="s">
        <v>1121</v>
      </c>
      <c r="F85" s="206" t="s">
        <v>1122</v>
      </c>
      <c r="G85" s="207" t="s">
        <v>166</v>
      </c>
      <c r="H85" s="208">
        <v>1</v>
      </c>
      <c r="I85" s="209">
        <v>290000</v>
      </c>
      <c r="J85" s="210">
        <f>ROUND(I85*H85,2)</f>
        <v>290000</v>
      </c>
      <c r="K85" s="206" t="s">
        <v>167</v>
      </c>
      <c r="L85" s="62"/>
      <c r="M85" s="211" t="s">
        <v>21</v>
      </c>
      <c r="N85" s="217" t="s">
        <v>47</v>
      </c>
      <c r="O85" s="43"/>
      <c r="P85" s="218">
        <f>O85*H85</f>
        <v>0</v>
      </c>
      <c r="Q85" s="218">
        <v>0</v>
      </c>
      <c r="R85" s="218">
        <f>Q85*H85</f>
        <v>0</v>
      </c>
      <c r="S85" s="218">
        <v>0</v>
      </c>
      <c r="T85" s="219">
        <f>S85*H85</f>
        <v>0</v>
      </c>
      <c r="AR85" s="25" t="s">
        <v>1123</v>
      </c>
      <c r="AT85" s="25" t="s">
        <v>163</v>
      </c>
      <c r="AU85" s="25" t="s">
        <v>83</v>
      </c>
      <c r="AY85" s="25" t="s">
        <v>160</v>
      </c>
      <c r="BE85" s="216">
        <f>IF(N85="základní",J85,0)</f>
        <v>290000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25" t="s">
        <v>83</v>
      </c>
      <c r="BK85" s="216">
        <f>ROUND(I85*H85,2)</f>
        <v>290000</v>
      </c>
      <c r="BL85" s="25" t="s">
        <v>1123</v>
      </c>
      <c r="BM85" s="25" t="s">
        <v>1124</v>
      </c>
    </row>
    <row r="86" spans="2:51" s="12" customFormat="1" ht="27">
      <c r="B86" s="220"/>
      <c r="C86" s="221"/>
      <c r="D86" s="222" t="s">
        <v>187</v>
      </c>
      <c r="E86" s="223" t="s">
        <v>21</v>
      </c>
      <c r="F86" s="224" t="s">
        <v>1125</v>
      </c>
      <c r="G86" s="221"/>
      <c r="H86" s="223" t="s">
        <v>21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187</v>
      </c>
      <c r="AU86" s="230" t="s">
        <v>83</v>
      </c>
      <c r="AV86" s="12" t="s">
        <v>83</v>
      </c>
      <c r="AW86" s="12" t="s">
        <v>39</v>
      </c>
      <c r="AX86" s="12" t="s">
        <v>76</v>
      </c>
      <c r="AY86" s="230" t="s">
        <v>160</v>
      </c>
    </row>
    <row r="87" spans="2:51" s="13" customFormat="1" ht="13.5">
      <c r="B87" s="231"/>
      <c r="C87" s="232"/>
      <c r="D87" s="222" t="s">
        <v>187</v>
      </c>
      <c r="E87" s="233" t="s">
        <v>21</v>
      </c>
      <c r="F87" s="234" t="s">
        <v>83</v>
      </c>
      <c r="G87" s="232"/>
      <c r="H87" s="235">
        <v>1</v>
      </c>
      <c r="I87" s="236"/>
      <c r="J87" s="232"/>
      <c r="K87" s="232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187</v>
      </c>
      <c r="AU87" s="241" t="s">
        <v>83</v>
      </c>
      <c r="AV87" s="13" t="s">
        <v>85</v>
      </c>
      <c r="AW87" s="13" t="s">
        <v>39</v>
      </c>
      <c r="AX87" s="13" t="s">
        <v>76</v>
      </c>
      <c r="AY87" s="241" t="s">
        <v>160</v>
      </c>
    </row>
    <row r="88" spans="2:51" s="14" customFormat="1" ht="13.5">
      <c r="B88" s="242"/>
      <c r="C88" s="243"/>
      <c r="D88" s="222" t="s">
        <v>187</v>
      </c>
      <c r="E88" s="244" t="s">
        <v>21</v>
      </c>
      <c r="F88" s="245" t="s">
        <v>195</v>
      </c>
      <c r="G88" s="243"/>
      <c r="H88" s="246">
        <v>1</v>
      </c>
      <c r="I88" s="247"/>
      <c r="J88" s="243"/>
      <c r="K88" s="243"/>
      <c r="L88" s="248"/>
      <c r="M88" s="276"/>
      <c r="N88" s="277"/>
      <c r="O88" s="277"/>
      <c r="P88" s="277"/>
      <c r="Q88" s="277"/>
      <c r="R88" s="277"/>
      <c r="S88" s="277"/>
      <c r="T88" s="278"/>
      <c r="AT88" s="252" t="s">
        <v>187</v>
      </c>
      <c r="AU88" s="252" t="s">
        <v>83</v>
      </c>
      <c r="AV88" s="14" t="s">
        <v>168</v>
      </c>
      <c r="AW88" s="14" t="s">
        <v>39</v>
      </c>
      <c r="AX88" s="14" t="s">
        <v>83</v>
      </c>
      <c r="AY88" s="252" t="s">
        <v>160</v>
      </c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49"/>
      <c r="J89" s="58"/>
      <c r="K89" s="58"/>
      <c r="L89" s="62"/>
    </row>
  </sheetData>
  <sheetProtection algorithmName="SHA-512" hashValue="a2All/cIyFAluVKfxm7kp3sc5pPnkEqQTt//c0and9Di3d1fHkCWuv9dJTY/gAB0fpsfLRHpMRf3Z1meN1n7CA==" saltValue="yklT/DPc2ZdnPdhJ0eFZVlSvcl5VOxHHGtUljowett4IMmYVdbvpgroSbGEVjBR7k0aG1kJD0KJCO7oORRuqew==" spinCount="100000" sheet="1" objects="1" scenarios="1" formatColumns="0" formatRows="0" autoFilter="0"/>
  <autoFilter ref="C82:K88"/>
  <mergeCells count="13">
    <mergeCell ref="E75:H75"/>
    <mergeCell ref="G1:H1"/>
    <mergeCell ref="L2:V2"/>
    <mergeCell ref="E49:H49"/>
    <mergeCell ref="E51:H51"/>
    <mergeCell ref="J55:J56"/>
    <mergeCell ref="E71:H71"/>
    <mergeCell ref="E73:H7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134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1126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ROUND(SUM(BE87:BE142),2)</f>
        <v>0</v>
      </c>
      <c r="G32" s="43"/>
      <c r="H32" s="43"/>
      <c r="I32" s="141">
        <v>0.21</v>
      </c>
      <c r="J32" s="140">
        <f>ROUND(ROUND((SUM(BE87:BE142)),2)*I32,2)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ROUND(SUM(BF87:BF142),2)</f>
        <v>0</v>
      </c>
      <c r="G33" s="43"/>
      <c r="H33" s="43"/>
      <c r="I33" s="141">
        <v>0.15</v>
      </c>
      <c r="J33" s="140">
        <f>ROUND(ROUND((SUM(BF87:BF142)),2)*I33,2)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ROUND(SUM(BG87:BG142),2)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ROUND(SUM(BH87:BH142),2)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ROUND(SUM(BI87:BI142),2)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134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VRN1 - Vedlejší rozpočtové náklady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1127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1128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1129</v>
      </c>
      <c r="E63" s="169"/>
      <c r="F63" s="169"/>
      <c r="G63" s="169"/>
      <c r="H63" s="169"/>
      <c r="I63" s="170"/>
      <c r="J63" s="171">
        <f>J112</f>
        <v>0</v>
      </c>
      <c r="K63" s="172"/>
    </row>
    <row r="64" spans="2:11" s="9" customFormat="1" ht="19.9" customHeight="1">
      <c r="B64" s="166"/>
      <c r="C64" s="167"/>
      <c r="D64" s="168" t="s">
        <v>1130</v>
      </c>
      <c r="E64" s="169"/>
      <c r="F64" s="169"/>
      <c r="G64" s="169"/>
      <c r="H64" s="169"/>
      <c r="I64" s="170"/>
      <c r="J64" s="171">
        <f>J117</f>
        <v>0</v>
      </c>
      <c r="K64" s="172"/>
    </row>
    <row r="65" spans="2:11" s="9" customFormat="1" ht="19.9" customHeight="1">
      <c r="B65" s="166"/>
      <c r="C65" s="167"/>
      <c r="D65" s="168" t="s">
        <v>1131</v>
      </c>
      <c r="E65" s="169"/>
      <c r="F65" s="169"/>
      <c r="G65" s="169"/>
      <c r="H65" s="169"/>
      <c r="I65" s="170"/>
      <c r="J65" s="171">
        <f>J132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144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4" t="str">
        <f>E7</f>
        <v>Nemocnice Šumperk - rekonstrukce páteřní kanalizace - revize 1</v>
      </c>
      <c r="F75" s="405"/>
      <c r="G75" s="405"/>
      <c r="H75" s="405"/>
      <c r="I75" s="173"/>
      <c r="J75" s="64"/>
      <c r="K75" s="64"/>
      <c r="L75" s="62"/>
    </row>
    <row r="76" spans="2:12" ht="13.5">
      <c r="B76" s="29"/>
      <c r="C76" s="66" t="s">
        <v>133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2"/>
      <c r="C77" s="64"/>
      <c r="D77" s="64"/>
      <c r="E77" s="404" t="s">
        <v>134</v>
      </c>
      <c r="F77" s="406"/>
      <c r="G77" s="406"/>
      <c r="H77" s="406"/>
      <c r="I77" s="173"/>
      <c r="J77" s="64"/>
      <c r="K77" s="64"/>
      <c r="L77" s="62"/>
    </row>
    <row r="78" spans="2:12" s="1" customFormat="1" ht="14.45" customHeight="1">
      <c r="B78" s="42"/>
      <c r="C78" s="66" t="s">
        <v>135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75" t="str">
        <f>E11</f>
        <v>VRN1 - Vedlejší rozpočtové náklady</v>
      </c>
      <c r="F79" s="406"/>
      <c r="G79" s="406"/>
      <c r="H79" s="406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6" t="str">
        <f>F14</f>
        <v>Šumperk</v>
      </c>
      <c r="G81" s="64"/>
      <c r="H81" s="64"/>
      <c r="I81" s="177" t="s">
        <v>25</v>
      </c>
      <c r="J81" s="74" t="str">
        <f>IF(J14="","",J14)</f>
        <v>31. 5. 2018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6" t="str">
        <f>E17</f>
        <v>Město Šumperk</v>
      </c>
      <c r="G83" s="64"/>
      <c r="H83" s="64"/>
      <c r="I83" s="177" t="s">
        <v>35</v>
      </c>
      <c r="J83" s="176" t="str">
        <f>E23</f>
        <v>Cekr CZ s.r.o.</v>
      </c>
      <c r="K83" s="64"/>
      <c r="L83" s="62"/>
    </row>
    <row r="84" spans="2:12" s="1" customFormat="1" ht="14.45" customHeight="1">
      <c r="B84" s="42"/>
      <c r="C84" s="66" t="s">
        <v>33</v>
      </c>
      <c r="D84" s="64"/>
      <c r="E84" s="64"/>
      <c r="F84" s="176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145</v>
      </c>
      <c r="D86" s="180" t="s">
        <v>61</v>
      </c>
      <c r="E86" s="180" t="s">
        <v>57</v>
      </c>
      <c r="F86" s="180" t="s">
        <v>146</v>
      </c>
      <c r="G86" s="180" t="s">
        <v>147</v>
      </c>
      <c r="H86" s="180" t="s">
        <v>148</v>
      </c>
      <c r="I86" s="181" t="s">
        <v>149</v>
      </c>
      <c r="J86" s="180" t="s">
        <v>139</v>
      </c>
      <c r="K86" s="182" t="s">
        <v>150</v>
      </c>
      <c r="L86" s="183"/>
      <c r="M86" s="82" t="s">
        <v>151</v>
      </c>
      <c r="N86" s="83" t="s">
        <v>46</v>
      </c>
      <c r="O86" s="83" t="s">
        <v>152</v>
      </c>
      <c r="P86" s="83" t="s">
        <v>153</v>
      </c>
      <c r="Q86" s="83" t="s">
        <v>154</v>
      </c>
      <c r="R86" s="83" t="s">
        <v>155</v>
      </c>
      <c r="S86" s="83" t="s">
        <v>156</v>
      </c>
      <c r="T86" s="84" t="s">
        <v>157</v>
      </c>
    </row>
    <row r="87" spans="2:63" s="1" customFormat="1" ht="29.25" customHeight="1">
      <c r="B87" s="42"/>
      <c r="C87" s="88" t="s">
        <v>140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</f>
        <v>0</v>
      </c>
      <c r="Q87" s="86"/>
      <c r="R87" s="185">
        <f>R88</f>
        <v>0</v>
      </c>
      <c r="S87" s="86"/>
      <c r="T87" s="186">
        <f>T88</f>
        <v>0</v>
      </c>
      <c r="AT87" s="25" t="s">
        <v>75</v>
      </c>
      <c r="AU87" s="25" t="s">
        <v>141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75</v>
      </c>
      <c r="E88" s="191" t="s">
        <v>1132</v>
      </c>
      <c r="F88" s="191" t="s">
        <v>98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P89+P112+P117+P132</f>
        <v>0</v>
      </c>
      <c r="Q88" s="196"/>
      <c r="R88" s="197">
        <f>R89+R112+R117+R132</f>
        <v>0</v>
      </c>
      <c r="S88" s="196"/>
      <c r="T88" s="198">
        <f>T89+T112+T117+T132</f>
        <v>0</v>
      </c>
      <c r="AR88" s="199" t="s">
        <v>216</v>
      </c>
      <c r="AT88" s="200" t="s">
        <v>75</v>
      </c>
      <c r="AU88" s="200" t="s">
        <v>76</v>
      </c>
      <c r="AY88" s="199" t="s">
        <v>160</v>
      </c>
      <c r="BK88" s="201">
        <f>BK89+BK112+BK117+BK132</f>
        <v>0</v>
      </c>
    </row>
    <row r="89" spans="2:63" s="11" customFormat="1" ht="19.9" customHeight="1">
      <c r="B89" s="188"/>
      <c r="C89" s="189"/>
      <c r="D89" s="190" t="s">
        <v>75</v>
      </c>
      <c r="E89" s="202" t="s">
        <v>97</v>
      </c>
      <c r="F89" s="202" t="s">
        <v>1133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SUM(P90:P111)</f>
        <v>0</v>
      </c>
      <c r="Q89" s="196"/>
      <c r="R89" s="197">
        <f>SUM(R90:R111)</f>
        <v>0</v>
      </c>
      <c r="S89" s="196"/>
      <c r="T89" s="198">
        <f>SUM(T90:T111)</f>
        <v>0</v>
      </c>
      <c r="AR89" s="199" t="s">
        <v>216</v>
      </c>
      <c r="AT89" s="200" t="s">
        <v>75</v>
      </c>
      <c r="AU89" s="200" t="s">
        <v>83</v>
      </c>
      <c r="AY89" s="199" t="s">
        <v>160</v>
      </c>
      <c r="BK89" s="201">
        <f>SUM(BK90:BK111)</f>
        <v>0</v>
      </c>
    </row>
    <row r="90" spans="2:65" s="1" customFormat="1" ht="16.5" customHeight="1">
      <c r="B90" s="42"/>
      <c r="C90" s="204" t="s">
        <v>83</v>
      </c>
      <c r="D90" s="204" t="s">
        <v>163</v>
      </c>
      <c r="E90" s="205" t="s">
        <v>1134</v>
      </c>
      <c r="F90" s="206" t="s">
        <v>1135</v>
      </c>
      <c r="G90" s="207" t="s">
        <v>166</v>
      </c>
      <c r="H90" s="208">
        <v>1</v>
      </c>
      <c r="I90" s="209"/>
      <c r="J90" s="210">
        <f>ROUND(I90*H90,2)</f>
        <v>0</v>
      </c>
      <c r="K90" s="206" t="s">
        <v>185</v>
      </c>
      <c r="L90" s="62"/>
      <c r="M90" s="211" t="s">
        <v>21</v>
      </c>
      <c r="N90" s="217" t="s">
        <v>47</v>
      </c>
      <c r="O90" s="43"/>
      <c r="P90" s="218">
        <f>O90*H90</f>
        <v>0</v>
      </c>
      <c r="Q90" s="218">
        <v>0</v>
      </c>
      <c r="R90" s="218">
        <f>Q90*H90</f>
        <v>0</v>
      </c>
      <c r="S90" s="218">
        <v>0</v>
      </c>
      <c r="T90" s="219">
        <f>S90*H90</f>
        <v>0</v>
      </c>
      <c r="AR90" s="25" t="s">
        <v>1123</v>
      </c>
      <c r="AT90" s="25" t="s">
        <v>163</v>
      </c>
      <c r="AU90" s="25" t="s">
        <v>85</v>
      </c>
      <c r="AY90" s="25" t="s">
        <v>160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5" t="s">
        <v>83</v>
      </c>
      <c r="BK90" s="216">
        <f>ROUND(I90*H90,2)</f>
        <v>0</v>
      </c>
      <c r="BL90" s="25" t="s">
        <v>1123</v>
      </c>
      <c r="BM90" s="25" t="s">
        <v>1136</v>
      </c>
    </row>
    <row r="91" spans="2:51" s="12" customFormat="1" ht="27">
      <c r="B91" s="220"/>
      <c r="C91" s="221"/>
      <c r="D91" s="222" t="s">
        <v>187</v>
      </c>
      <c r="E91" s="223" t="s">
        <v>21</v>
      </c>
      <c r="F91" s="224" t="s">
        <v>1137</v>
      </c>
      <c r="G91" s="221"/>
      <c r="H91" s="223" t="s">
        <v>21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187</v>
      </c>
      <c r="AU91" s="230" t="s">
        <v>85</v>
      </c>
      <c r="AV91" s="12" t="s">
        <v>83</v>
      </c>
      <c r="AW91" s="12" t="s">
        <v>39</v>
      </c>
      <c r="AX91" s="12" t="s">
        <v>76</v>
      </c>
      <c r="AY91" s="230" t="s">
        <v>160</v>
      </c>
    </row>
    <row r="92" spans="2:51" s="12" customFormat="1" ht="27">
      <c r="B92" s="220"/>
      <c r="C92" s="221"/>
      <c r="D92" s="222" t="s">
        <v>187</v>
      </c>
      <c r="E92" s="223" t="s">
        <v>21</v>
      </c>
      <c r="F92" s="224" t="s">
        <v>1138</v>
      </c>
      <c r="G92" s="221"/>
      <c r="H92" s="223" t="s">
        <v>21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187</v>
      </c>
      <c r="AU92" s="230" t="s">
        <v>85</v>
      </c>
      <c r="AV92" s="12" t="s">
        <v>83</v>
      </c>
      <c r="AW92" s="12" t="s">
        <v>39</v>
      </c>
      <c r="AX92" s="12" t="s">
        <v>76</v>
      </c>
      <c r="AY92" s="230" t="s">
        <v>160</v>
      </c>
    </row>
    <row r="93" spans="2:51" s="13" customFormat="1" ht="13.5">
      <c r="B93" s="231"/>
      <c r="C93" s="232"/>
      <c r="D93" s="222" t="s">
        <v>187</v>
      </c>
      <c r="E93" s="233" t="s">
        <v>21</v>
      </c>
      <c r="F93" s="234" t="s">
        <v>83</v>
      </c>
      <c r="G93" s="232"/>
      <c r="H93" s="235">
        <v>1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187</v>
      </c>
      <c r="AU93" s="241" t="s">
        <v>85</v>
      </c>
      <c r="AV93" s="13" t="s">
        <v>85</v>
      </c>
      <c r="AW93" s="13" t="s">
        <v>39</v>
      </c>
      <c r="AX93" s="13" t="s">
        <v>76</v>
      </c>
      <c r="AY93" s="241" t="s">
        <v>160</v>
      </c>
    </row>
    <row r="94" spans="2:51" s="14" customFormat="1" ht="13.5">
      <c r="B94" s="242"/>
      <c r="C94" s="243"/>
      <c r="D94" s="222" t="s">
        <v>187</v>
      </c>
      <c r="E94" s="244" t="s">
        <v>21</v>
      </c>
      <c r="F94" s="245" t="s">
        <v>195</v>
      </c>
      <c r="G94" s="243"/>
      <c r="H94" s="246">
        <v>1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187</v>
      </c>
      <c r="AU94" s="252" t="s">
        <v>85</v>
      </c>
      <c r="AV94" s="14" t="s">
        <v>168</v>
      </c>
      <c r="AW94" s="14" t="s">
        <v>39</v>
      </c>
      <c r="AX94" s="14" t="s">
        <v>83</v>
      </c>
      <c r="AY94" s="252" t="s">
        <v>160</v>
      </c>
    </row>
    <row r="95" spans="2:65" s="1" customFormat="1" ht="25.5" customHeight="1">
      <c r="B95" s="42"/>
      <c r="C95" s="204" t="s">
        <v>85</v>
      </c>
      <c r="D95" s="204" t="s">
        <v>163</v>
      </c>
      <c r="E95" s="205" t="s">
        <v>1139</v>
      </c>
      <c r="F95" s="206" t="s">
        <v>1140</v>
      </c>
      <c r="G95" s="207" t="s">
        <v>166</v>
      </c>
      <c r="H95" s="208">
        <v>1</v>
      </c>
      <c r="I95" s="209"/>
      <c r="J95" s="210">
        <f>ROUND(I95*H95,2)</f>
        <v>0</v>
      </c>
      <c r="K95" s="206" t="s">
        <v>185</v>
      </c>
      <c r="L95" s="62"/>
      <c r="M95" s="211" t="s">
        <v>21</v>
      </c>
      <c r="N95" s="217" t="s">
        <v>47</v>
      </c>
      <c r="O95" s="43"/>
      <c r="P95" s="218">
        <f>O95*H95</f>
        <v>0</v>
      </c>
      <c r="Q95" s="218">
        <v>0</v>
      </c>
      <c r="R95" s="218">
        <f>Q95*H95</f>
        <v>0</v>
      </c>
      <c r="S95" s="218">
        <v>0</v>
      </c>
      <c r="T95" s="219">
        <f>S95*H95</f>
        <v>0</v>
      </c>
      <c r="AR95" s="25" t="s">
        <v>1123</v>
      </c>
      <c r="AT95" s="25" t="s">
        <v>163</v>
      </c>
      <c r="AU95" s="25" t="s">
        <v>85</v>
      </c>
      <c r="AY95" s="25" t="s">
        <v>160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5" t="s">
        <v>83</v>
      </c>
      <c r="BK95" s="216">
        <f>ROUND(I95*H95,2)</f>
        <v>0</v>
      </c>
      <c r="BL95" s="25" t="s">
        <v>1123</v>
      </c>
      <c r="BM95" s="25" t="s">
        <v>1141</v>
      </c>
    </row>
    <row r="96" spans="2:51" s="12" customFormat="1" ht="27">
      <c r="B96" s="220"/>
      <c r="C96" s="221"/>
      <c r="D96" s="222" t="s">
        <v>187</v>
      </c>
      <c r="E96" s="223" t="s">
        <v>21</v>
      </c>
      <c r="F96" s="224" t="s">
        <v>1142</v>
      </c>
      <c r="G96" s="221"/>
      <c r="H96" s="223" t="s">
        <v>21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187</v>
      </c>
      <c r="AU96" s="230" t="s">
        <v>85</v>
      </c>
      <c r="AV96" s="12" t="s">
        <v>83</v>
      </c>
      <c r="AW96" s="12" t="s">
        <v>39</v>
      </c>
      <c r="AX96" s="12" t="s">
        <v>76</v>
      </c>
      <c r="AY96" s="230" t="s">
        <v>160</v>
      </c>
    </row>
    <row r="97" spans="2:51" s="12" customFormat="1" ht="13.5">
      <c r="B97" s="220"/>
      <c r="C97" s="221"/>
      <c r="D97" s="222" t="s">
        <v>187</v>
      </c>
      <c r="E97" s="223" t="s">
        <v>21</v>
      </c>
      <c r="F97" s="224" t="s">
        <v>1143</v>
      </c>
      <c r="G97" s="221"/>
      <c r="H97" s="223" t="s">
        <v>21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187</v>
      </c>
      <c r="AU97" s="230" t="s">
        <v>85</v>
      </c>
      <c r="AV97" s="12" t="s">
        <v>83</v>
      </c>
      <c r="AW97" s="12" t="s">
        <v>39</v>
      </c>
      <c r="AX97" s="12" t="s">
        <v>76</v>
      </c>
      <c r="AY97" s="230" t="s">
        <v>160</v>
      </c>
    </row>
    <row r="98" spans="2:51" s="13" customFormat="1" ht="13.5">
      <c r="B98" s="231"/>
      <c r="C98" s="232"/>
      <c r="D98" s="222" t="s">
        <v>187</v>
      </c>
      <c r="E98" s="233" t="s">
        <v>21</v>
      </c>
      <c r="F98" s="234" t="s">
        <v>83</v>
      </c>
      <c r="G98" s="232"/>
      <c r="H98" s="235">
        <v>1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187</v>
      </c>
      <c r="AU98" s="241" t="s">
        <v>85</v>
      </c>
      <c r="AV98" s="13" t="s">
        <v>85</v>
      </c>
      <c r="AW98" s="13" t="s">
        <v>39</v>
      </c>
      <c r="AX98" s="13" t="s">
        <v>76</v>
      </c>
      <c r="AY98" s="241" t="s">
        <v>160</v>
      </c>
    </row>
    <row r="99" spans="2:51" s="14" customFormat="1" ht="13.5">
      <c r="B99" s="242"/>
      <c r="C99" s="243"/>
      <c r="D99" s="222" t="s">
        <v>187</v>
      </c>
      <c r="E99" s="244" t="s">
        <v>21</v>
      </c>
      <c r="F99" s="245" t="s">
        <v>195</v>
      </c>
      <c r="G99" s="243"/>
      <c r="H99" s="246">
        <v>1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187</v>
      </c>
      <c r="AU99" s="252" t="s">
        <v>85</v>
      </c>
      <c r="AV99" s="14" t="s">
        <v>168</v>
      </c>
      <c r="AW99" s="14" t="s">
        <v>39</v>
      </c>
      <c r="AX99" s="14" t="s">
        <v>83</v>
      </c>
      <c r="AY99" s="252" t="s">
        <v>160</v>
      </c>
    </row>
    <row r="100" spans="2:65" s="1" customFormat="1" ht="16.5" customHeight="1">
      <c r="B100" s="42"/>
      <c r="C100" s="204" t="s">
        <v>203</v>
      </c>
      <c r="D100" s="204" t="s">
        <v>163</v>
      </c>
      <c r="E100" s="205" t="s">
        <v>1144</v>
      </c>
      <c r="F100" s="206" t="s">
        <v>1145</v>
      </c>
      <c r="G100" s="207" t="s">
        <v>166</v>
      </c>
      <c r="H100" s="208">
        <v>1</v>
      </c>
      <c r="I100" s="209"/>
      <c r="J100" s="210">
        <f>ROUND(I100*H100,2)</f>
        <v>0</v>
      </c>
      <c r="K100" s="206" t="s">
        <v>185</v>
      </c>
      <c r="L100" s="62"/>
      <c r="M100" s="211" t="s">
        <v>21</v>
      </c>
      <c r="N100" s="217" t="s">
        <v>47</v>
      </c>
      <c r="O100" s="43"/>
      <c r="P100" s="218">
        <f>O100*H100</f>
        <v>0</v>
      </c>
      <c r="Q100" s="218">
        <v>0</v>
      </c>
      <c r="R100" s="218">
        <f>Q100*H100</f>
        <v>0</v>
      </c>
      <c r="S100" s="218">
        <v>0</v>
      </c>
      <c r="T100" s="219">
        <f>S100*H100</f>
        <v>0</v>
      </c>
      <c r="AR100" s="25" t="s">
        <v>1123</v>
      </c>
      <c r="AT100" s="25" t="s">
        <v>163</v>
      </c>
      <c r="AU100" s="25" t="s">
        <v>85</v>
      </c>
      <c r="AY100" s="25" t="s">
        <v>160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5" t="s">
        <v>83</v>
      </c>
      <c r="BK100" s="216">
        <f>ROUND(I100*H100,2)</f>
        <v>0</v>
      </c>
      <c r="BL100" s="25" t="s">
        <v>1123</v>
      </c>
      <c r="BM100" s="25" t="s">
        <v>1146</v>
      </c>
    </row>
    <row r="101" spans="2:51" s="12" customFormat="1" ht="13.5">
      <c r="B101" s="220"/>
      <c r="C101" s="221"/>
      <c r="D101" s="222" t="s">
        <v>187</v>
      </c>
      <c r="E101" s="223" t="s">
        <v>21</v>
      </c>
      <c r="F101" s="224" t="s">
        <v>1147</v>
      </c>
      <c r="G101" s="221"/>
      <c r="H101" s="223" t="s">
        <v>21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187</v>
      </c>
      <c r="AU101" s="230" t="s">
        <v>85</v>
      </c>
      <c r="AV101" s="12" t="s">
        <v>83</v>
      </c>
      <c r="AW101" s="12" t="s">
        <v>39</v>
      </c>
      <c r="AX101" s="12" t="s">
        <v>76</v>
      </c>
      <c r="AY101" s="230" t="s">
        <v>160</v>
      </c>
    </row>
    <row r="102" spans="2:51" s="13" customFormat="1" ht="13.5">
      <c r="B102" s="231"/>
      <c r="C102" s="232"/>
      <c r="D102" s="222" t="s">
        <v>187</v>
      </c>
      <c r="E102" s="233" t="s">
        <v>21</v>
      </c>
      <c r="F102" s="234" t="s">
        <v>83</v>
      </c>
      <c r="G102" s="232"/>
      <c r="H102" s="235">
        <v>1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187</v>
      </c>
      <c r="AU102" s="241" t="s">
        <v>85</v>
      </c>
      <c r="AV102" s="13" t="s">
        <v>85</v>
      </c>
      <c r="AW102" s="13" t="s">
        <v>39</v>
      </c>
      <c r="AX102" s="13" t="s">
        <v>76</v>
      </c>
      <c r="AY102" s="241" t="s">
        <v>160</v>
      </c>
    </row>
    <row r="103" spans="2:51" s="14" customFormat="1" ht="13.5">
      <c r="B103" s="242"/>
      <c r="C103" s="243"/>
      <c r="D103" s="222" t="s">
        <v>187</v>
      </c>
      <c r="E103" s="244" t="s">
        <v>21</v>
      </c>
      <c r="F103" s="245" t="s">
        <v>195</v>
      </c>
      <c r="G103" s="243"/>
      <c r="H103" s="246">
        <v>1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187</v>
      </c>
      <c r="AU103" s="252" t="s">
        <v>85</v>
      </c>
      <c r="AV103" s="14" t="s">
        <v>168</v>
      </c>
      <c r="AW103" s="14" t="s">
        <v>39</v>
      </c>
      <c r="AX103" s="14" t="s">
        <v>83</v>
      </c>
      <c r="AY103" s="252" t="s">
        <v>160</v>
      </c>
    </row>
    <row r="104" spans="2:65" s="1" customFormat="1" ht="25.5" customHeight="1">
      <c r="B104" s="42"/>
      <c r="C104" s="204" t="s">
        <v>168</v>
      </c>
      <c r="D104" s="204" t="s">
        <v>163</v>
      </c>
      <c r="E104" s="205" t="s">
        <v>1148</v>
      </c>
      <c r="F104" s="206" t="s">
        <v>1149</v>
      </c>
      <c r="G104" s="207" t="s">
        <v>582</v>
      </c>
      <c r="H104" s="208">
        <v>1</v>
      </c>
      <c r="I104" s="209"/>
      <c r="J104" s="210">
        <f>ROUND(I104*H104,2)</f>
        <v>0</v>
      </c>
      <c r="K104" s="206" t="s">
        <v>185</v>
      </c>
      <c r="L104" s="62"/>
      <c r="M104" s="211" t="s">
        <v>21</v>
      </c>
      <c r="N104" s="217" t="s">
        <v>47</v>
      </c>
      <c r="O104" s="43"/>
      <c r="P104" s="218">
        <f>O104*H104</f>
        <v>0</v>
      </c>
      <c r="Q104" s="218">
        <v>0</v>
      </c>
      <c r="R104" s="218">
        <f>Q104*H104</f>
        <v>0</v>
      </c>
      <c r="S104" s="218">
        <v>0</v>
      </c>
      <c r="T104" s="219">
        <f>S104*H104</f>
        <v>0</v>
      </c>
      <c r="AR104" s="25" t="s">
        <v>1123</v>
      </c>
      <c r="AT104" s="25" t="s">
        <v>163</v>
      </c>
      <c r="AU104" s="25" t="s">
        <v>85</v>
      </c>
      <c r="AY104" s="25" t="s">
        <v>160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5" t="s">
        <v>83</v>
      </c>
      <c r="BK104" s="216">
        <f>ROUND(I104*H104,2)</f>
        <v>0</v>
      </c>
      <c r="BL104" s="25" t="s">
        <v>1123</v>
      </c>
      <c r="BM104" s="25" t="s">
        <v>1150</v>
      </c>
    </row>
    <row r="105" spans="2:51" s="12" customFormat="1" ht="13.5">
      <c r="B105" s="220"/>
      <c r="C105" s="221"/>
      <c r="D105" s="222" t="s">
        <v>187</v>
      </c>
      <c r="E105" s="223" t="s">
        <v>21</v>
      </c>
      <c r="F105" s="224" t="s">
        <v>1151</v>
      </c>
      <c r="G105" s="221"/>
      <c r="H105" s="223" t="s">
        <v>21</v>
      </c>
      <c r="I105" s="225"/>
      <c r="J105" s="221"/>
      <c r="K105" s="221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187</v>
      </c>
      <c r="AU105" s="230" t="s">
        <v>85</v>
      </c>
      <c r="AV105" s="12" t="s">
        <v>83</v>
      </c>
      <c r="AW105" s="12" t="s">
        <v>39</v>
      </c>
      <c r="AX105" s="12" t="s">
        <v>76</v>
      </c>
      <c r="AY105" s="230" t="s">
        <v>160</v>
      </c>
    </row>
    <row r="106" spans="2:51" s="13" customFormat="1" ht="13.5">
      <c r="B106" s="231"/>
      <c r="C106" s="232"/>
      <c r="D106" s="222" t="s">
        <v>187</v>
      </c>
      <c r="E106" s="233" t="s">
        <v>21</v>
      </c>
      <c r="F106" s="234" t="s">
        <v>83</v>
      </c>
      <c r="G106" s="232"/>
      <c r="H106" s="235">
        <v>1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187</v>
      </c>
      <c r="AU106" s="241" t="s">
        <v>85</v>
      </c>
      <c r="AV106" s="13" t="s">
        <v>85</v>
      </c>
      <c r="AW106" s="13" t="s">
        <v>39</v>
      </c>
      <c r="AX106" s="13" t="s">
        <v>76</v>
      </c>
      <c r="AY106" s="241" t="s">
        <v>160</v>
      </c>
    </row>
    <row r="107" spans="2:51" s="14" customFormat="1" ht="13.5">
      <c r="B107" s="242"/>
      <c r="C107" s="243"/>
      <c r="D107" s="222" t="s">
        <v>187</v>
      </c>
      <c r="E107" s="244" t="s">
        <v>21</v>
      </c>
      <c r="F107" s="245" t="s">
        <v>195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187</v>
      </c>
      <c r="AU107" s="252" t="s">
        <v>85</v>
      </c>
      <c r="AV107" s="14" t="s">
        <v>168</v>
      </c>
      <c r="AW107" s="14" t="s">
        <v>39</v>
      </c>
      <c r="AX107" s="14" t="s">
        <v>83</v>
      </c>
      <c r="AY107" s="252" t="s">
        <v>160</v>
      </c>
    </row>
    <row r="108" spans="2:65" s="1" customFormat="1" ht="25.5" customHeight="1">
      <c r="B108" s="42"/>
      <c r="C108" s="204" t="s">
        <v>216</v>
      </c>
      <c r="D108" s="204" t="s">
        <v>163</v>
      </c>
      <c r="E108" s="205" t="s">
        <v>1152</v>
      </c>
      <c r="F108" s="206" t="s">
        <v>1153</v>
      </c>
      <c r="G108" s="207" t="s">
        <v>582</v>
      </c>
      <c r="H108" s="208">
        <v>1</v>
      </c>
      <c r="I108" s="209"/>
      <c r="J108" s="210">
        <f>ROUND(I108*H108,2)</f>
        <v>0</v>
      </c>
      <c r="K108" s="206" t="s">
        <v>185</v>
      </c>
      <c r="L108" s="62"/>
      <c r="M108" s="211" t="s">
        <v>21</v>
      </c>
      <c r="N108" s="217" t="s">
        <v>47</v>
      </c>
      <c r="O108" s="43"/>
      <c r="P108" s="218">
        <f>O108*H108</f>
        <v>0</v>
      </c>
      <c r="Q108" s="218">
        <v>0</v>
      </c>
      <c r="R108" s="218">
        <f>Q108*H108</f>
        <v>0</v>
      </c>
      <c r="S108" s="218">
        <v>0</v>
      </c>
      <c r="T108" s="219">
        <f>S108*H108</f>
        <v>0</v>
      </c>
      <c r="AR108" s="25" t="s">
        <v>1123</v>
      </c>
      <c r="AT108" s="25" t="s">
        <v>163</v>
      </c>
      <c r="AU108" s="25" t="s">
        <v>85</v>
      </c>
      <c r="AY108" s="25" t="s">
        <v>160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5" t="s">
        <v>83</v>
      </c>
      <c r="BK108" s="216">
        <f>ROUND(I108*H108,2)</f>
        <v>0</v>
      </c>
      <c r="BL108" s="25" t="s">
        <v>1123</v>
      </c>
      <c r="BM108" s="25" t="s">
        <v>1154</v>
      </c>
    </row>
    <row r="109" spans="2:51" s="12" customFormat="1" ht="13.5">
      <c r="B109" s="220"/>
      <c r="C109" s="221"/>
      <c r="D109" s="222" t="s">
        <v>187</v>
      </c>
      <c r="E109" s="223" t="s">
        <v>21</v>
      </c>
      <c r="F109" s="224" t="s">
        <v>1155</v>
      </c>
      <c r="G109" s="221"/>
      <c r="H109" s="223" t="s">
        <v>21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187</v>
      </c>
      <c r="AU109" s="230" t="s">
        <v>85</v>
      </c>
      <c r="AV109" s="12" t="s">
        <v>83</v>
      </c>
      <c r="AW109" s="12" t="s">
        <v>39</v>
      </c>
      <c r="AX109" s="12" t="s">
        <v>76</v>
      </c>
      <c r="AY109" s="230" t="s">
        <v>160</v>
      </c>
    </row>
    <row r="110" spans="2:51" s="13" customFormat="1" ht="13.5">
      <c r="B110" s="231"/>
      <c r="C110" s="232"/>
      <c r="D110" s="222" t="s">
        <v>187</v>
      </c>
      <c r="E110" s="233" t="s">
        <v>21</v>
      </c>
      <c r="F110" s="234" t="s">
        <v>83</v>
      </c>
      <c r="G110" s="232"/>
      <c r="H110" s="235">
        <v>1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187</v>
      </c>
      <c r="AU110" s="241" t="s">
        <v>85</v>
      </c>
      <c r="AV110" s="13" t="s">
        <v>85</v>
      </c>
      <c r="AW110" s="13" t="s">
        <v>39</v>
      </c>
      <c r="AX110" s="13" t="s">
        <v>76</v>
      </c>
      <c r="AY110" s="241" t="s">
        <v>160</v>
      </c>
    </row>
    <row r="111" spans="2:51" s="14" customFormat="1" ht="13.5">
      <c r="B111" s="242"/>
      <c r="C111" s="243"/>
      <c r="D111" s="222" t="s">
        <v>187</v>
      </c>
      <c r="E111" s="244" t="s">
        <v>21</v>
      </c>
      <c r="F111" s="245" t="s">
        <v>195</v>
      </c>
      <c r="G111" s="243"/>
      <c r="H111" s="246">
        <v>1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187</v>
      </c>
      <c r="AU111" s="252" t="s">
        <v>85</v>
      </c>
      <c r="AV111" s="14" t="s">
        <v>168</v>
      </c>
      <c r="AW111" s="14" t="s">
        <v>39</v>
      </c>
      <c r="AX111" s="14" t="s">
        <v>83</v>
      </c>
      <c r="AY111" s="252" t="s">
        <v>160</v>
      </c>
    </row>
    <row r="112" spans="2:63" s="11" customFormat="1" ht="29.85" customHeight="1">
      <c r="B112" s="188"/>
      <c r="C112" s="189"/>
      <c r="D112" s="190" t="s">
        <v>75</v>
      </c>
      <c r="E112" s="202" t="s">
        <v>125</v>
      </c>
      <c r="F112" s="202" t="s">
        <v>1156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SUM(P113:P116)</f>
        <v>0</v>
      </c>
      <c r="Q112" s="196"/>
      <c r="R112" s="197">
        <f>SUM(R113:R116)</f>
        <v>0</v>
      </c>
      <c r="S112" s="196"/>
      <c r="T112" s="198">
        <f>SUM(T113:T116)</f>
        <v>0</v>
      </c>
      <c r="AR112" s="199" t="s">
        <v>216</v>
      </c>
      <c r="AT112" s="200" t="s">
        <v>75</v>
      </c>
      <c r="AU112" s="200" t="s">
        <v>83</v>
      </c>
      <c r="AY112" s="199" t="s">
        <v>160</v>
      </c>
      <c r="BK112" s="201">
        <f>SUM(BK113:BK116)</f>
        <v>0</v>
      </c>
    </row>
    <row r="113" spans="2:65" s="1" customFormat="1" ht="16.5" customHeight="1">
      <c r="B113" s="42"/>
      <c r="C113" s="204" t="s">
        <v>224</v>
      </c>
      <c r="D113" s="204" t="s">
        <v>163</v>
      </c>
      <c r="E113" s="205" t="s">
        <v>1157</v>
      </c>
      <c r="F113" s="206" t="s">
        <v>1158</v>
      </c>
      <c r="G113" s="207" t="s">
        <v>166</v>
      </c>
      <c r="H113" s="208">
        <v>1</v>
      </c>
      <c r="I113" s="209"/>
      <c r="J113" s="210">
        <f>ROUND(I113*H113,2)</f>
        <v>0</v>
      </c>
      <c r="K113" s="206" t="s">
        <v>185</v>
      </c>
      <c r="L113" s="62"/>
      <c r="M113" s="211" t="s">
        <v>21</v>
      </c>
      <c r="N113" s="217" t="s">
        <v>47</v>
      </c>
      <c r="O113" s="43"/>
      <c r="P113" s="218">
        <f>O113*H113</f>
        <v>0</v>
      </c>
      <c r="Q113" s="218">
        <v>0</v>
      </c>
      <c r="R113" s="218">
        <f>Q113*H113</f>
        <v>0</v>
      </c>
      <c r="S113" s="218">
        <v>0</v>
      </c>
      <c r="T113" s="219">
        <f>S113*H113</f>
        <v>0</v>
      </c>
      <c r="AR113" s="25" t="s">
        <v>1123</v>
      </c>
      <c r="AT113" s="25" t="s">
        <v>163</v>
      </c>
      <c r="AU113" s="25" t="s">
        <v>85</v>
      </c>
      <c r="AY113" s="25" t="s">
        <v>160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25" t="s">
        <v>83</v>
      </c>
      <c r="BK113" s="216">
        <f>ROUND(I113*H113,2)</f>
        <v>0</v>
      </c>
      <c r="BL113" s="25" t="s">
        <v>1123</v>
      </c>
      <c r="BM113" s="25" t="s">
        <v>1159</v>
      </c>
    </row>
    <row r="114" spans="2:51" s="12" customFormat="1" ht="27">
      <c r="B114" s="220"/>
      <c r="C114" s="221"/>
      <c r="D114" s="222" t="s">
        <v>187</v>
      </c>
      <c r="E114" s="223" t="s">
        <v>21</v>
      </c>
      <c r="F114" s="224" t="s">
        <v>1160</v>
      </c>
      <c r="G114" s="221"/>
      <c r="H114" s="223" t="s">
        <v>21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187</v>
      </c>
      <c r="AU114" s="230" t="s">
        <v>85</v>
      </c>
      <c r="AV114" s="12" t="s">
        <v>83</v>
      </c>
      <c r="AW114" s="12" t="s">
        <v>39</v>
      </c>
      <c r="AX114" s="12" t="s">
        <v>76</v>
      </c>
      <c r="AY114" s="230" t="s">
        <v>160</v>
      </c>
    </row>
    <row r="115" spans="2:51" s="13" customFormat="1" ht="13.5">
      <c r="B115" s="231"/>
      <c r="C115" s="232"/>
      <c r="D115" s="222" t="s">
        <v>187</v>
      </c>
      <c r="E115" s="233" t="s">
        <v>21</v>
      </c>
      <c r="F115" s="234" t="s">
        <v>83</v>
      </c>
      <c r="G115" s="232"/>
      <c r="H115" s="235">
        <v>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187</v>
      </c>
      <c r="AU115" s="241" t="s">
        <v>85</v>
      </c>
      <c r="AV115" s="13" t="s">
        <v>85</v>
      </c>
      <c r="AW115" s="13" t="s">
        <v>39</v>
      </c>
      <c r="AX115" s="13" t="s">
        <v>76</v>
      </c>
      <c r="AY115" s="241" t="s">
        <v>160</v>
      </c>
    </row>
    <row r="116" spans="2:51" s="14" customFormat="1" ht="13.5">
      <c r="B116" s="242"/>
      <c r="C116" s="243"/>
      <c r="D116" s="222" t="s">
        <v>187</v>
      </c>
      <c r="E116" s="244" t="s">
        <v>21</v>
      </c>
      <c r="F116" s="245" t="s">
        <v>195</v>
      </c>
      <c r="G116" s="243"/>
      <c r="H116" s="246">
        <v>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187</v>
      </c>
      <c r="AU116" s="252" t="s">
        <v>85</v>
      </c>
      <c r="AV116" s="14" t="s">
        <v>168</v>
      </c>
      <c r="AW116" s="14" t="s">
        <v>39</v>
      </c>
      <c r="AX116" s="14" t="s">
        <v>83</v>
      </c>
      <c r="AY116" s="252" t="s">
        <v>160</v>
      </c>
    </row>
    <row r="117" spans="2:63" s="11" customFormat="1" ht="29.85" customHeight="1">
      <c r="B117" s="188"/>
      <c r="C117" s="189"/>
      <c r="D117" s="190" t="s">
        <v>75</v>
      </c>
      <c r="E117" s="202" t="s">
        <v>1161</v>
      </c>
      <c r="F117" s="202" t="s">
        <v>1162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SUM(P118:P131)</f>
        <v>0</v>
      </c>
      <c r="Q117" s="196"/>
      <c r="R117" s="197">
        <f>SUM(R118:R131)</f>
        <v>0</v>
      </c>
      <c r="S117" s="196"/>
      <c r="T117" s="198">
        <f>SUM(T118:T131)</f>
        <v>0</v>
      </c>
      <c r="AR117" s="199" t="s">
        <v>216</v>
      </c>
      <c r="AT117" s="200" t="s">
        <v>75</v>
      </c>
      <c r="AU117" s="200" t="s">
        <v>83</v>
      </c>
      <c r="AY117" s="199" t="s">
        <v>160</v>
      </c>
      <c r="BK117" s="201">
        <f>SUM(BK118:BK131)</f>
        <v>0</v>
      </c>
    </row>
    <row r="118" spans="2:65" s="1" customFormat="1" ht="25.5" customHeight="1">
      <c r="B118" s="42"/>
      <c r="C118" s="204" t="s">
        <v>231</v>
      </c>
      <c r="D118" s="204" t="s">
        <v>163</v>
      </c>
      <c r="E118" s="205" t="s">
        <v>1163</v>
      </c>
      <c r="F118" s="206" t="s">
        <v>1164</v>
      </c>
      <c r="G118" s="207" t="s">
        <v>166</v>
      </c>
      <c r="H118" s="208">
        <v>1</v>
      </c>
      <c r="I118" s="209"/>
      <c r="J118" s="210">
        <f>ROUND(I118*H118,2)</f>
        <v>0</v>
      </c>
      <c r="K118" s="206" t="s">
        <v>185</v>
      </c>
      <c r="L118" s="62"/>
      <c r="M118" s="211" t="s">
        <v>21</v>
      </c>
      <c r="N118" s="217" t="s">
        <v>47</v>
      </c>
      <c r="O118" s="43"/>
      <c r="P118" s="218">
        <f>O118*H118</f>
        <v>0</v>
      </c>
      <c r="Q118" s="218">
        <v>0</v>
      </c>
      <c r="R118" s="218">
        <f>Q118*H118</f>
        <v>0</v>
      </c>
      <c r="S118" s="218">
        <v>0</v>
      </c>
      <c r="T118" s="219">
        <f>S118*H118</f>
        <v>0</v>
      </c>
      <c r="AR118" s="25" t="s">
        <v>1123</v>
      </c>
      <c r="AT118" s="25" t="s">
        <v>163</v>
      </c>
      <c r="AU118" s="25" t="s">
        <v>85</v>
      </c>
      <c r="AY118" s="25" t="s">
        <v>160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25" t="s">
        <v>83</v>
      </c>
      <c r="BK118" s="216">
        <f>ROUND(I118*H118,2)</f>
        <v>0</v>
      </c>
      <c r="BL118" s="25" t="s">
        <v>1123</v>
      </c>
      <c r="BM118" s="25" t="s">
        <v>1165</v>
      </c>
    </row>
    <row r="119" spans="2:51" s="12" customFormat="1" ht="27">
      <c r="B119" s="220"/>
      <c r="C119" s="221"/>
      <c r="D119" s="222" t="s">
        <v>187</v>
      </c>
      <c r="E119" s="223" t="s">
        <v>21</v>
      </c>
      <c r="F119" s="224" t="s">
        <v>1166</v>
      </c>
      <c r="G119" s="221"/>
      <c r="H119" s="223" t="s">
        <v>21</v>
      </c>
      <c r="I119" s="225"/>
      <c r="J119" s="221"/>
      <c r="K119" s="221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187</v>
      </c>
      <c r="AU119" s="230" t="s">
        <v>85</v>
      </c>
      <c r="AV119" s="12" t="s">
        <v>83</v>
      </c>
      <c r="AW119" s="12" t="s">
        <v>39</v>
      </c>
      <c r="AX119" s="12" t="s">
        <v>76</v>
      </c>
      <c r="AY119" s="230" t="s">
        <v>160</v>
      </c>
    </row>
    <row r="120" spans="2:51" s="13" customFormat="1" ht="13.5">
      <c r="B120" s="231"/>
      <c r="C120" s="232"/>
      <c r="D120" s="222" t="s">
        <v>187</v>
      </c>
      <c r="E120" s="233" t="s">
        <v>21</v>
      </c>
      <c r="F120" s="234" t="s">
        <v>83</v>
      </c>
      <c r="G120" s="232"/>
      <c r="H120" s="235">
        <v>1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187</v>
      </c>
      <c r="AU120" s="241" t="s">
        <v>85</v>
      </c>
      <c r="AV120" s="13" t="s">
        <v>85</v>
      </c>
      <c r="AW120" s="13" t="s">
        <v>39</v>
      </c>
      <c r="AX120" s="13" t="s">
        <v>76</v>
      </c>
      <c r="AY120" s="241" t="s">
        <v>160</v>
      </c>
    </row>
    <row r="121" spans="2:51" s="14" customFormat="1" ht="13.5">
      <c r="B121" s="242"/>
      <c r="C121" s="243"/>
      <c r="D121" s="222" t="s">
        <v>187</v>
      </c>
      <c r="E121" s="244" t="s">
        <v>21</v>
      </c>
      <c r="F121" s="245" t="s">
        <v>195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187</v>
      </c>
      <c r="AU121" s="252" t="s">
        <v>85</v>
      </c>
      <c r="AV121" s="14" t="s">
        <v>168</v>
      </c>
      <c r="AW121" s="14" t="s">
        <v>39</v>
      </c>
      <c r="AX121" s="14" t="s">
        <v>83</v>
      </c>
      <c r="AY121" s="252" t="s">
        <v>160</v>
      </c>
    </row>
    <row r="122" spans="2:65" s="1" customFormat="1" ht="16.5" customHeight="1">
      <c r="B122" s="42"/>
      <c r="C122" s="204" t="s">
        <v>236</v>
      </c>
      <c r="D122" s="204" t="s">
        <v>163</v>
      </c>
      <c r="E122" s="205" t="s">
        <v>1167</v>
      </c>
      <c r="F122" s="206" t="s">
        <v>1168</v>
      </c>
      <c r="G122" s="207" t="s">
        <v>166</v>
      </c>
      <c r="H122" s="208">
        <v>1</v>
      </c>
      <c r="I122" s="209"/>
      <c r="J122" s="210">
        <f>ROUND(I122*H122,2)</f>
        <v>0</v>
      </c>
      <c r="K122" s="206" t="s">
        <v>185</v>
      </c>
      <c r="L122" s="62"/>
      <c r="M122" s="211" t="s">
        <v>21</v>
      </c>
      <c r="N122" s="217" t="s">
        <v>47</v>
      </c>
      <c r="O122" s="43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AR122" s="25" t="s">
        <v>1123</v>
      </c>
      <c r="AT122" s="25" t="s">
        <v>163</v>
      </c>
      <c r="AU122" s="25" t="s">
        <v>85</v>
      </c>
      <c r="AY122" s="25" t="s">
        <v>160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25" t="s">
        <v>83</v>
      </c>
      <c r="BK122" s="216">
        <f>ROUND(I122*H122,2)</f>
        <v>0</v>
      </c>
      <c r="BL122" s="25" t="s">
        <v>1123</v>
      </c>
      <c r="BM122" s="25" t="s">
        <v>1169</v>
      </c>
    </row>
    <row r="123" spans="2:51" s="12" customFormat="1" ht="27">
      <c r="B123" s="220"/>
      <c r="C123" s="221"/>
      <c r="D123" s="222" t="s">
        <v>187</v>
      </c>
      <c r="E123" s="223" t="s">
        <v>21</v>
      </c>
      <c r="F123" s="224" t="s">
        <v>1170</v>
      </c>
      <c r="G123" s="221"/>
      <c r="H123" s="223" t="s">
        <v>21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187</v>
      </c>
      <c r="AU123" s="230" t="s">
        <v>85</v>
      </c>
      <c r="AV123" s="12" t="s">
        <v>83</v>
      </c>
      <c r="AW123" s="12" t="s">
        <v>39</v>
      </c>
      <c r="AX123" s="12" t="s">
        <v>76</v>
      </c>
      <c r="AY123" s="230" t="s">
        <v>160</v>
      </c>
    </row>
    <row r="124" spans="2:51" s="12" customFormat="1" ht="27">
      <c r="B124" s="220"/>
      <c r="C124" s="221"/>
      <c r="D124" s="222" t="s">
        <v>187</v>
      </c>
      <c r="E124" s="223" t="s">
        <v>21</v>
      </c>
      <c r="F124" s="224" t="s">
        <v>1171</v>
      </c>
      <c r="G124" s="221"/>
      <c r="H124" s="223" t="s">
        <v>21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187</v>
      </c>
      <c r="AU124" s="230" t="s">
        <v>85</v>
      </c>
      <c r="AV124" s="12" t="s">
        <v>83</v>
      </c>
      <c r="AW124" s="12" t="s">
        <v>39</v>
      </c>
      <c r="AX124" s="12" t="s">
        <v>76</v>
      </c>
      <c r="AY124" s="230" t="s">
        <v>160</v>
      </c>
    </row>
    <row r="125" spans="2:51" s="12" customFormat="1" ht="13.5">
      <c r="B125" s="220"/>
      <c r="C125" s="221"/>
      <c r="D125" s="222" t="s">
        <v>187</v>
      </c>
      <c r="E125" s="223" t="s">
        <v>21</v>
      </c>
      <c r="F125" s="224" t="s">
        <v>1172</v>
      </c>
      <c r="G125" s="221"/>
      <c r="H125" s="223" t="s">
        <v>21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187</v>
      </c>
      <c r="AU125" s="230" t="s">
        <v>85</v>
      </c>
      <c r="AV125" s="12" t="s">
        <v>83</v>
      </c>
      <c r="AW125" s="12" t="s">
        <v>39</v>
      </c>
      <c r="AX125" s="12" t="s">
        <v>76</v>
      </c>
      <c r="AY125" s="230" t="s">
        <v>160</v>
      </c>
    </row>
    <row r="126" spans="2:51" s="13" customFormat="1" ht="13.5">
      <c r="B126" s="231"/>
      <c r="C126" s="232"/>
      <c r="D126" s="222" t="s">
        <v>187</v>
      </c>
      <c r="E126" s="233" t="s">
        <v>21</v>
      </c>
      <c r="F126" s="234" t="s">
        <v>83</v>
      </c>
      <c r="G126" s="232"/>
      <c r="H126" s="235">
        <v>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187</v>
      </c>
      <c r="AU126" s="241" t="s">
        <v>85</v>
      </c>
      <c r="AV126" s="13" t="s">
        <v>85</v>
      </c>
      <c r="AW126" s="13" t="s">
        <v>39</v>
      </c>
      <c r="AX126" s="13" t="s">
        <v>76</v>
      </c>
      <c r="AY126" s="241" t="s">
        <v>160</v>
      </c>
    </row>
    <row r="127" spans="2:51" s="14" customFormat="1" ht="13.5">
      <c r="B127" s="242"/>
      <c r="C127" s="243"/>
      <c r="D127" s="222" t="s">
        <v>187</v>
      </c>
      <c r="E127" s="244" t="s">
        <v>21</v>
      </c>
      <c r="F127" s="245" t="s">
        <v>195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187</v>
      </c>
      <c r="AU127" s="252" t="s">
        <v>85</v>
      </c>
      <c r="AV127" s="14" t="s">
        <v>168</v>
      </c>
      <c r="AW127" s="14" t="s">
        <v>39</v>
      </c>
      <c r="AX127" s="14" t="s">
        <v>83</v>
      </c>
      <c r="AY127" s="252" t="s">
        <v>160</v>
      </c>
    </row>
    <row r="128" spans="2:65" s="1" customFormat="1" ht="25.5" customHeight="1">
      <c r="B128" s="42"/>
      <c r="C128" s="204" t="s">
        <v>161</v>
      </c>
      <c r="D128" s="204" t="s">
        <v>163</v>
      </c>
      <c r="E128" s="205" t="s">
        <v>1173</v>
      </c>
      <c r="F128" s="206" t="s">
        <v>1174</v>
      </c>
      <c r="G128" s="207" t="s">
        <v>582</v>
      </c>
      <c r="H128" s="208">
        <v>1</v>
      </c>
      <c r="I128" s="209"/>
      <c r="J128" s="210">
        <f>ROUND(I128*H128,2)</f>
        <v>0</v>
      </c>
      <c r="K128" s="206" t="s">
        <v>185</v>
      </c>
      <c r="L128" s="62"/>
      <c r="M128" s="211" t="s">
        <v>21</v>
      </c>
      <c r="N128" s="217" t="s">
        <v>47</v>
      </c>
      <c r="O128" s="43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AR128" s="25" t="s">
        <v>168</v>
      </c>
      <c r="AT128" s="25" t="s">
        <v>163</v>
      </c>
      <c r="AU128" s="25" t="s">
        <v>85</v>
      </c>
      <c r="AY128" s="25" t="s">
        <v>160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25" t="s">
        <v>83</v>
      </c>
      <c r="BK128" s="216">
        <f>ROUND(I128*H128,2)</f>
        <v>0</v>
      </c>
      <c r="BL128" s="25" t="s">
        <v>168</v>
      </c>
      <c r="BM128" s="25" t="s">
        <v>1175</v>
      </c>
    </row>
    <row r="129" spans="2:51" s="12" customFormat="1" ht="13.5">
      <c r="B129" s="220"/>
      <c r="C129" s="221"/>
      <c r="D129" s="222" t="s">
        <v>187</v>
      </c>
      <c r="E129" s="223" t="s">
        <v>21</v>
      </c>
      <c r="F129" s="224" t="s">
        <v>1176</v>
      </c>
      <c r="G129" s="221"/>
      <c r="H129" s="223" t="s">
        <v>21</v>
      </c>
      <c r="I129" s="225"/>
      <c r="J129" s="221"/>
      <c r="K129" s="221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187</v>
      </c>
      <c r="AU129" s="230" t="s">
        <v>85</v>
      </c>
      <c r="AV129" s="12" t="s">
        <v>83</v>
      </c>
      <c r="AW129" s="12" t="s">
        <v>39</v>
      </c>
      <c r="AX129" s="12" t="s">
        <v>76</v>
      </c>
      <c r="AY129" s="230" t="s">
        <v>160</v>
      </c>
    </row>
    <row r="130" spans="2:51" s="13" customFormat="1" ht="13.5">
      <c r="B130" s="231"/>
      <c r="C130" s="232"/>
      <c r="D130" s="222" t="s">
        <v>187</v>
      </c>
      <c r="E130" s="233" t="s">
        <v>21</v>
      </c>
      <c r="F130" s="234" t="s">
        <v>83</v>
      </c>
      <c r="G130" s="232"/>
      <c r="H130" s="235">
        <v>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187</v>
      </c>
      <c r="AU130" s="241" t="s">
        <v>85</v>
      </c>
      <c r="AV130" s="13" t="s">
        <v>85</v>
      </c>
      <c r="AW130" s="13" t="s">
        <v>39</v>
      </c>
      <c r="AX130" s="13" t="s">
        <v>76</v>
      </c>
      <c r="AY130" s="241" t="s">
        <v>160</v>
      </c>
    </row>
    <row r="131" spans="2:51" s="14" customFormat="1" ht="13.5">
      <c r="B131" s="242"/>
      <c r="C131" s="243"/>
      <c r="D131" s="222" t="s">
        <v>187</v>
      </c>
      <c r="E131" s="244" t="s">
        <v>21</v>
      </c>
      <c r="F131" s="245" t="s">
        <v>195</v>
      </c>
      <c r="G131" s="243"/>
      <c r="H131" s="246">
        <v>1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187</v>
      </c>
      <c r="AU131" s="252" t="s">
        <v>85</v>
      </c>
      <c r="AV131" s="14" t="s">
        <v>168</v>
      </c>
      <c r="AW131" s="14" t="s">
        <v>39</v>
      </c>
      <c r="AX131" s="14" t="s">
        <v>83</v>
      </c>
      <c r="AY131" s="252" t="s">
        <v>160</v>
      </c>
    </row>
    <row r="132" spans="2:63" s="11" customFormat="1" ht="29.85" customHeight="1">
      <c r="B132" s="188"/>
      <c r="C132" s="189"/>
      <c r="D132" s="190" t="s">
        <v>75</v>
      </c>
      <c r="E132" s="202" t="s">
        <v>1177</v>
      </c>
      <c r="F132" s="202" t="s">
        <v>1178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SUM(P133:P142)</f>
        <v>0</v>
      </c>
      <c r="Q132" s="196"/>
      <c r="R132" s="197">
        <f>SUM(R133:R142)</f>
        <v>0</v>
      </c>
      <c r="S132" s="196"/>
      <c r="T132" s="198">
        <f>SUM(T133:T142)</f>
        <v>0</v>
      </c>
      <c r="AR132" s="199" t="s">
        <v>216</v>
      </c>
      <c r="AT132" s="200" t="s">
        <v>75</v>
      </c>
      <c r="AU132" s="200" t="s">
        <v>83</v>
      </c>
      <c r="AY132" s="199" t="s">
        <v>160</v>
      </c>
      <c r="BK132" s="201">
        <f>SUM(BK133:BK142)</f>
        <v>0</v>
      </c>
    </row>
    <row r="133" spans="2:65" s="1" customFormat="1" ht="25.5" customHeight="1">
      <c r="B133" s="42"/>
      <c r="C133" s="204" t="s">
        <v>252</v>
      </c>
      <c r="D133" s="204" t="s">
        <v>163</v>
      </c>
      <c r="E133" s="205" t="s">
        <v>1179</v>
      </c>
      <c r="F133" s="206" t="s">
        <v>1180</v>
      </c>
      <c r="G133" s="207" t="s">
        <v>166</v>
      </c>
      <c r="H133" s="208">
        <v>1</v>
      </c>
      <c r="I133" s="209"/>
      <c r="J133" s="210">
        <f>ROUND(I133*H133,2)</f>
        <v>0</v>
      </c>
      <c r="K133" s="206" t="s">
        <v>185</v>
      </c>
      <c r="L133" s="62"/>
      <c r="M133" s="211" t="s">
        <v>21</v>
      </c>
      <c r="N133" s="217" t="s">
        <v>47</v>
      </c>
      <c r="O133" s="43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AR133" s="25" t="s">
        <v>1123</v>
      </c>
      <c r="AT133" s="25" t="s">
        <v>163</v>
      </c>
      <c r="AU133" s="25" t="s">
        <v>85</v>
      </c>
      <c r="AY133" s="25" t="s">
        <v>160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25" t="s">
        <v>83</v>
      </c>
      <c r="BK133" s="216">
        <f>ROUND(I133*H133,2)</f>
        <v>0</v>
      </c>
      <c r="BL133" s="25" t="s">
        <v>1123</v>
      </c>
      <c r="BM133" s="25" t="s">
        <v>1181</v>
      </c>
    </row>
    <row r="134" spans="2:51" s="12" customFormat="1" ht="27">
      <c r="B134" s="220"/>
      <c r="C134" s="221"/>
      <c r="D134" s="222" t="s">
        <v>187</v>
      </c>
      <c r="E134" s="223" t="s">
        <v>21</v>
      </c>
      <c r="F134" s="224" t="s">
        <v>1182</v>
      </c>
      <c r="G134" s="221"/>
      <c r="H134" s="223" t="s">
        <v>21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187</v>
      </c>
      <c r="AU134" s="230" t="s">
        <v>85</v>
      </c>
      <c r="AV134" s="12" t="s">
        <v>83</v>
      </c>
      <c r="AW134" s="12" t="s">
        <v>39</v>
      </c>
      <c r="AX134" s="12" t="s">
        <v>76</v>
      </c>
      <c r="AY134" s="230" t="s">
        <v>160</v>
      </c>
    </row>
    <row r="135" spans="2:51" s="13" customFormat="1" ht="13.5">
      <c r="B135" s="231"/>
      <c r="C135" s="232"/>
      <c r="D135" s="222" t="s">
        <v>187</v>
      </c>
      <c r="E135" s="233" t="s">
        <v>21</v>
      </c>
      <c r="F135" s="234" t="s">
        <v>83</v>
      </c>
      <c r="G135" s="232"/>
      <c r="H135" s="235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187</v>
      </c>
      <c r="AU135" s="241" t="s">
        <v>85</v>
      </c>
      <c r="AV135" s="13" t="s">
        <v>85</v>
      </c>
      <c r="AW135" s="13" t="s">
        <v>39</v>
      </c>
      <c r="AX135" s="13" t="s">
        <v>76</v>
      </c>
      <c r="AY135" s="241" t="s">
        <v>160</v>
      </c>
    </row>
    <row r="136" spans="2:51" s="14" customFormat="1" ht="13.5">
      <c r="B136" s="242"/>
      <c r="C136" s="243"/>
      <c r="D136" s="222" t="s">
        <v>187</v>
      </c>
      <c r="E136" s="244" t="s">
        <v>21</v>
      </c>
      <c r="F136" s="245" t="s">
        <v>195</v>
      </c>
      <c r="G136" s="243"/>
      <c r="H136" s="246">
        <v>1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187</v>
      </c>
      <c r="AU136" s="252" t="s">
        <v>85</v>
      </c>
      <c r="AV136" s="14" t="s">
        <v>168</v>
      </c>
      <c r="AW136" s="14" t="s">
        <v>39</v>
      </c>
      <c r="AX136" s="14" t="s">
        <v>83</v>
      </c>
      <c r="AY136" s="252" t="s">
        <v>160</v>
      </c>
    </row>
    <row r="137" spans="2:65" s="1" customFormat="1" ht="25.5" customHeight="1">
      <c r="B137" s="42"/>
      <c r="C137" s="204" t="s">
        <v>257</v>
      </c>
      <c r="D137" s="204" t="s">
        <v>163</v>
      </c>
      <c r="E137" s="205" t="s">
        <v>1183</v>
      </c>
      <c r="F137" s="206" t="s">
        <v>1184</v>
      </c>
      <c r="G137" s="207" t="s">
        <v>166</v>
      </c>
      <c r="H137" s="208">
        <v>1</v>
      </c>
      <c r="I137" s="209"/>
      <c r="J137" s="210">
        <f>ROUND(I137*H137,2)</f>
        <v>0</v>
      </c>
      <c r="K137" s="206" t="s">
        <v>185</v>
      </c>
      <c r="L137" s="62"/>
      <c r="M137" s="211" t="s">
        <v>21</v>
      </c>
      <c r="N137" s="217" t="s">
        <v>47</v>
      </c>
      <c r="O137" s="43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AR137" s="25" t="s">
        <v>1123</v>
      </c>
      <c r="AT137" s="25" t="s">
        <v>163</v>
      </c>
      <c r="AU137" s="25" t="s">
        <v>85</v>
      </c>
      <c r="AY137" s="25" t="s">
        <v>160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25" t="s">
        <v>83</v>
      </c>
      <c r="BK137" s="216">
        <f>ROUND(I137*H137,2)</f>
        <v>0</v>
      </c>
      <c r="BL137" s="25" t="s">
        <v>1123</v>
      </c>
      <c r="BM137" s="25" t="s">
        <v>1185</v>
      </c>
    </row>
    <row r="138" spans="2:51" s="12" customFormat="1" ht="13.5">
      <c r="B138" s="220"/>
      <c r="C138" s="221"/>
      <c r="D138" s="222" t="s">
        <v>187</v>
      </c>
      <c r="E138" s="223" t="s">
        <v>21</v>
      </c>
      <c r="F138" s="224" t="s">
        <v>1186</v>
      </c>
      <c r="G138" s="221"/>
      <c r="H138" s="223" t="s">
        <v>21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187</v>
      </c>
      <c r="AU138" s="230" t="s">
        <v>85</v>
      </c>
      <c r="AV138" s="12" t="s">
        <v>83</v>
      </c>
      <c r="AW138" s="12" t="s">
        <v>39</v>
      </c>
      <c r="AX138" s="12" t="s">
        <v>76</v>
      </c>
      <c r="AY138" s="230" t="s">
        <v>160</v>
      </c>
    </row>
    <row r="139" spans="2:51" s="12" customFormat="1" ht="13.5">
      <c r="B139" s="220"/>
      <c r="C139" s="221"/>
      <c r="D139" s="222" t="s">
        <v>187</v>
      </c>
      <c r="E139" s="223" t="s">
        <v>21</v>
      </c>
      <c r="F139" s="224" t="s">
        <v>1143</v>
      </c>
      <c r="G139" s="221"/>
      <c r="H139" s="223" t="s">
        <v>21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187</v>
      </c>
      <c r="AU139" s="230" t="s">
        <v>85</v>
      </c>
      <c r="AV139" s="12" t="s">
        <v>83</v>
      </c>
      <c r="AW139" s="12" t="s">
        <v>39</v>
      </c>
      <c r="AX139" s="12" t="s">
        <v>76</v>
      </c>
      <c r="AY139" s="230" t="s">
        <v>160</v>
      </c>
    </row>
    <row r="140" spans="2:51" s="12" customFormat="1" ht="13.5">
      <c r="B140" s="220"/>
      <c r="C140" s="221"/>
      <c r="D140" s="222" t="s">
        <v>187</v>
      </c>
      <c r="E140" s="223" t="s">
        <v>21</v>
      </c>
      <c r="F140" s="224" t="s">
        <v>1187</v>
      </c>
      <c r="G140" s="221"/>
      <c r="H140" s="223" t="s">
        <v>21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187</v>
      </c>
      <c r="AU140" s="230" t="s">
        <v>85</v>
      </c>
      <c r="AV140" s="12" t="s">
        <v>83</v>
      </c>
      <c r="AW140" s="12" t="s">
        <v>39</v>
      </c>
      <c r="AX140" s="12" t="s">
        <v>76</v>
      </c>
      <c r="AY140" s="230" t="s">
        <v>160</v>
      </c>
    </row>
    <row r="141" spans="2:51" s="13" customFormat="1" ht="13.5">
      <c r="B141" s="231"/>
      <c r="C141" s="232"/>
      <c r="D141" s="222" t="s">
        <v>187</v>
      </c>
      <c r="E141" s="233" t="s">
        <v>21</v>
      </c>
      <c r="F141" s="234" t="s">
        <v>83</v>
      </c>
      <c r="G141" s="232"/>
      <c r="H141" s="235">
        <v>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187</v>
      </c>
      <c r="AU141" s="241" t="s">
        <v>85</v>
      </c>
      <c r="AV141" s="13" t="s">
        <v>85</v>
      </c>
      <c r="AW141" s="13" t="s">
        <v>39</v>
      </c>
      <c r="AX141" s="13" t="s">
        <v>76</v>
      </c>
      <c r="AY141" s="241" t="s">
        <v>160</v>
      </c>
    </row>
    <row r="142" spans="2:51" s="14" customFormat="1" ht="13.5">
      <c r="B142" s="242"/>
      <c r="C142" s="243"/>
      <c r="D142" s="222" t="s">
        <v>187</v>
      </c>
      <c r="E142" s="244" t="s">
        <v>21</v>
      </c>
      <c r="F142" s="245" t="s">
        <v>195</v>
      </c>
      <c r="G142" s="243"/>
      <c r="H142" s="246">
        <v>1</v>
      </c>
      <c r="I142" s="247"/>
      <c r="J142" s="243"/>
      <c r="K142" s="243"/>
      <c r="L142" s="248"/>
      <c r="M142" s="276"/>
      <c r="N142" s="277"/>
      <c r="O142" s="277"/>
      <c r="P142" s="277"/>
      <c r="Q142" s="277"/>
      <c r="R142" s="277"/>
      <c r="S142" s="277"/>
      <c r="T142" s="278"/>
      <c r="AT142" s="252" t="s">
        <v>187</v>
      </c>
      <c r="AU142" s="252" t="s">
        <v>85</v>
      </c>
      <c r="AV142" s="14" t="s">
        <v>168</v>
      </c>
      <c r="AW142" s="14" t="s">
        <v>39</v>
      </c>
      <c r="AX142" s="14" t="s">
        <v>83</v>
      </c>
      <c r="AY142" s="252" t="s">
        <v>160</v>
      </c>
    </row>
    <row r="143" spans="2:12" s="1" customFormat="1" ht="6.95" customHeight="1">
      <c r="B143" s="57"/>
      <c r="C143" s="58"/>
      <c r="D143" s="58"/>
      <c r="E143" s="58"/>
      <c r="F143" s="58"/>
      <c r="G143" s="58"/>
      <c r="H143" s="58"/>
      <c r="I143" s="149"/>
      <c r="J143" s="58"/>
      <c r="K143" s="58"/>
      <c r="L143" s="62"/>
    </row>
  </sheetData>
  <sheetProtection algorithmName="SHA-512" hashValue="ZvhrOUUWnl3BeU+4TgUGRKLoc8yAywwlVcxlSq5uKhNw5s4VfMOERL53nnFmUiAj3d6gHqXy9h3i+zIf/PP1RQ==" saltValue="VcK7iNh7eNM9LDStxRefg3xP6xevk5eqkZMLIkfuBPceAtS2do734ZUKz24GXwf7TEGQybTWey9ypVSoOEHt3w==" spinCount="100000" sheet="1" objects="1" scenarios="1" formatColumns="0" formatRows="0" autoFilter="0"/>
  <autoFilter ref="C86:K142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1188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1189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ROUND(SUM(BE87:BE125),2)</f>
        <v>0</v>
      </c>
      <c r="G32" s="43"/>
      <c r="H32" s="43"/>
      <c r="I32" s="141">
        <v>0.21</v>
      </c>
      <c r="J32" s="140">
        <f>ROUND(ROUND((SUM(BE87:BE125)),2)*I32,2)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ROUND(SUM(BF87:BF125),2)</f>
        <v>0</v>
      </c>
      <c r="G33" s="43"/>
      <c r="H33" s="43"/>
      <c r="I33" s="141">
        <v>0.15</v>
      </c>
      <c r="J33" s="140">
        <f>ROUND(ROUND((SUM(BF87:BF125)),2)*I33,2)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ROUND(SUM(BG87:BG125),2)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ROUND(SUM(BH87:BH125),2)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ROUND(SUM(BI87:BI125),2)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1188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102 - Komunikace - provizorní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172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175</v>
      </c>
      <c r="E63" s="169"/>
      <c r="F63" s="169"/>
      <c r="G63" s="169"/>
      <c r="H63" s="169"/>
      <c r="I63" s="170"/>
      <c r="J63" s="171">
        <f>J100</f>
        <v>0</v>
      </c>
      <c r="K63" s="172"/>
    </row>
    <row r="64" spans="2:11" s="9" customFormat="1" ht="19.9" customHeight="1">
      <c r="B64" s="166"/>
      <c r="C64" s="167"/>
      <c r="D64" s="168" t="s">
        <v>179</v>
      </c>
      <c r="E64" s="169"/>
      <c r="F64" s="169"/>
      <c r="G64" s="169"/>
      <c r="H64" s="169"/>
      <c r="I64" s="170"/>
      <c r="J64" s="171">
        <f>J111</f>
        <v>0</v>
      </c>
      <c r="K64" s="172"/>
    </row>
    <row r="65" spans="2:11" s="9" customFormat="1" ht="19.9" customHeight="1">
      <c r="B65" s="166"/>
      <c r="C65" s="167"/>
      <c r="D65" s="168" t="s">
        <v>180</v>
      </c>
      <c r="E65" s="169"/>
      <c r="F65" s="169"/>
      <c r="G65" s="169"/>
      <c r="H65" s="169"/>
      <c r="I65" s="170"/>
      <c r="J65" s="171">
        <f>J124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144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04" t="str">
        <f>E7</f>
        <v>Nemocnice Šumperk - rekonstrukce páteřní kanalizace - revize 1</v>
      </c>
      <c r="F75" s="405"/>
      <c r="G75" s="405"/>
      <c r="H75" s="405"/>
      <c r="I75" s="173"/>
      <c r="J75" s="64"/>
      <c r="K75" s="64"/>
      <c r="L75" s="62"/>
    </row>
    <row r="76" spans="2:12" ht="13.5">
      <c r="B76" s="29"/>
      <c r="C76" s="66" t="s">
        <v>133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16.5" customHeight="1">
      <c r="B77" s="42"/>
      <c r="C77" s="64"/>
      <c r="D77" s="64"/>
      <c r="E77" s="404" t="s">
        <v>1188</v>
      </c>
      <c r="F77" s="406"/>
      <c r="G77" s="406"/>
      <c r="H77" s="406"/>
      <c r="I77" s="173"/>
      <c r="J77" s="64"/>
      <c r="K77" s="64"/>
      <c r="L77" s="62"/>
    </row>
    <row r="78" spans="2:12" s="1" customFormat="1" ht="14.45" customHeight="1">
      <c r="B78" s="42"/>
      <c r="C78" s="66" t="s">
        <v>135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75" t="str">
        <f>E11</f>
        <v>SO 102 - Komunikace - provizorní</v>
      </c>
      <c r="F79" s="406"/>
      <c r="G79" s="406"/>
      <c r="H79" s="406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6" t="str">
        <f>F14</f>
        <v>Šumperk</v>
      </c>
      <c r="G81" s="64"/>
      <c r="H81" s="64"/>
      <c r="I81" s="177" t="s">
        <v>25</v>
      </c>
      <c r="J81" s="74" t="str">
        <f>IF(J14="","",J14)</f>
        <v>31. 5. 2018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6" t="str">
        <f>E17</f>
        <v>Město Šumperk</v>
      </c>
      <c r="G83" s="64"/>
      <c r="H83" s="64"/>
      <c r="I83" s="177" t="s">
        <v>35</v>
      </c>
      <c r="J83" s="176" t="str">
        <f>E23</f>
        <v>Cekr CZ s.r.o.</v>
      </c>
      <c r="K83" s="64"/>
      <c r="L83" s="62"/>
    </row>
    <row r="84" spans="2:12" s="1" customFormat="1" ht="14.45" customHeight="1">
      <c r="B84" s="42"/>
      <c r="C84" s="66" t="s">
        <v>33</v>
      </c>
      <c r="D84" s="64"/>
      <c r="E84" s="64"/>
      <c r="F84" s="176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145</v>
      </c>
      <c r="D86" s="180" t="s">
        <v>61</v>
      </c>
      <c r="E86" s="180" t="s">
        <v>57</v>
      </c>
      <c r="F86" s="180" t="s">
        <v>146</v>
      </c>
      <c r="G86" s="180" t="s">
        <v>147</v>
      </c>
      <c r="H86" s="180" t="s">
        <v>148</v>
      </c>
      <c r="I86" s="181" t="s">
        <v>149</v>
      </c>
      <c r="J86" s="180" t="s">
        <v>139</v>
      </c>
      <c r="K86" s="182" t="s">
        <v>150</v>
      </c>
      <c r="L86" s="183"/>
      <c r="M86" s="82" t="s">
        <v>151</v>
      </c>
      <c r="N86" s="83" t="s">
        <v>46</v>
      </c>
      <c r="O86" s="83" t="s">
        <v>152</v>
      </c>
      <c r="P86" s="83" t="s">
        <v>153</v>
      </c>
      <c r="Q86" s="83" t="s">
        <v>154</v>
      </c>
      <c r="R86" s="83" t="s">
        <v>155</v>
      </c>
      <c r="S86" s="83" t="s">
        <v>156</v>
      </c>
      <c r="T86" s="84" t="s">
        <v>157</v>
      </c>
    </row>
    <row r="87" spans="2:63" s="1" customFormat="1" ht="29.25" customHeight="1">
      <c r="B87" s="42"/>
      <c r="C87" s="88" t="s">
        <v>140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</f>
        <v>0</v>
      </c>
      <c r="Q87" s="86"/>
      <c r="R87" s="185">
        <f>R88</f>
        <v>227.904</v>
      </c>
      <c r="S87" s="86"/>
      <c r="T87" s="186">
        <f>T88</f>
        <v>0</v>
      </c>
      <c r="AT87" s="25" t="s">
        <v>75</v>
      </c>
      <c r="AU87" s="25" t="s">
        <v>141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75</v>
      </c>
      <c r="E88" s="191" t="s">
        <v>158</v>
      </c>
      <c r="F88" s="191" t="s">
        <v>159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P89+P100+P111+P124</f>
        <v>0</v>
      </c>
      <c r="Q88" s="196"/>
      <c r="R88" s="197">
        <f>R89+R100+R111+R124</f>
        <v>227.904</v>
      </c>
      <c r="S88" s="196"/>
      <c r="T88" s="198">
        <f>T89+T100+T111+T124</f>
        <v>0</v>
      </c>
      <c r="AR88" s="199" t="s">
        <v>83</v>
      </c>
      <c r="AT88" s="200" t="s">
        <v>75</v>
      </c>
      <c r="AU88" s="200" t="s">
        <v>76</v>
      </c>
      <c r="AY88" s="199" t="s">
        <v>160</v>
      </c>
      <c r="BK88" s="201">
        <f>BK89+BK100+BK111+BK124</f>
        <v>0</v>
      </c>
    </row>
    <row r="89" spans="2:63" s="11" customFormat="1" ht="19.9" customHeight="1">
      <c r="B89" s="188"/>
      <c r="C89" s="189"/>
      <c r="D89" s="190" t="s">
        <v>75</v>
      </c>
      <c r="E89" s="202" t="s">
        <v>85</v>
      </c>
      <c r="F89" s="202" t="s">
        <v>511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SUM(P90:P99)</f>
        <v>0</v>
      </c>
      <c r="Q89" s="196"/>
      <c r="R89" s="197">
        <f>SUM(R90:R99)</f>
        <v>0</v>
      </c>
      <c r="S89" s="196"/>
      <c r="T89" s="198">
        <f>SUM(T90:T99)</f>
        <v>0</v>
      </c>
      <c r="AR89" s="199" t="s">
        <v>83</v>
      </c>
      <c r="AT89" s="200" t="s">
        <v>75</v>
      </c>
      <c r="AU89" s="200" t="s">
        <v>83</v>
      </c>
      <c r="AY89" s="199" t="s">
        <v>160</v>
      </c>
      <c r="BK89" s="201">
        <f>SUM(BK90:BK99)</f>
        <v>0</v>
      </c>
    </row>
    <row r="90" spans="2:65" s="1" customFormat="1" ht="38.25" customHeight="1">
      <c r="B90" s="42"/>
      <c r="C90" s="204" t="s">
        <v>83</v>
      </c>
      <c r="D90" s="204" t="s">
        <v>163</v>
      </c>
      <c r="E90" s="205" t="s">
        <v>525</v>
      </c>
      <c r="F90" s="206" t="s">
        <v>526</v>
      </c>
      <c r="G90" s="207" t="s">
        <v>184</v>
      </c>
      <c r="H90" s="208">
        <v>949.6</v>
      </c>
      <c r="I90" s="209"/>
      <c r="J90" s="210">
        <f>ROUND(I90*H90,2)</f>
        <v>0</v>
      </c>
      <c r="K90" s="206" t="s">
        <v>185</v>
      </c>
      <c r="L90" s="62"/>
      <c r="M90" s="211" t="s">
        <v>21</v>
      </c>
      <c r="N90" s="217" t="s">
        <v>47</v>
      </c>
      <c r="O90" s="43"/>
      <c r="P90" s="218">
        <f>O90*H90</f>
        <v>0</v>
      </c>
      <c r="Q90" s="218">
        <v>0</v>
      </c>
      <c r="R90" s="218">
        <f>Q90*H90</f>
        <v>0</v>
      </c>
      <c r="S90" s="218">
        <v>0</v>
      </c>
      <c r="T90" s="219">
        <f>S90*H90</f>
        <v>0</v>
      </c>
      <c r="AR90" s="25" t="s">
        <v>168</v>
      </c>
      <c r="AT90" s="25" t="s">
        <v>163</v>
      </c>
      <c r="AU90" s="25" t="s">
        <v>85</v>
      </c>
      <c r="AY90" s="25" t="s">
        <v>160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5" t="s">
        <v>83</v>
      </c>
      <c r="BK90" s="216">
        <f>ROUND(I90*H90,2)</f>
        <v>0</v>
      </c>
      <c r="BL90" s="25" t="s">
        <v>168</v>
      </c>
      <c r="BM90" s="25" t="s">
        <v>1190</v>
      </c>
    </row>
    <row r="91" spans="2:51" s="12" customFormat="1" ht="27">
      <c r="B91" s="220"/>
      <c r="C91" s="221"/>
      <c r="D91" s="222" t="s">
        <v>187</v>
      </c>
      <c r="E91" s="223" t="s">
        <v>21</v>
      </c>
      <c r="F91" s="224" t="s">
        <v>1191</v>
      </c>
      <c r="G91" s="221"/>
      <c r="H91" s="223" t="s">
        <v>21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187</v>
      </c>
      <c r="AU91" s="230" t="s">
        <v>85</v>
      </c>
      <c r="AV91" s="12" t="s">
        <v>83</v>
      </c>
      <c r="AW91" s="12" t="s">
        <v>39</v>
      </c>
      <c r="AX91" s="12" t="s">
        <v>76</v>
      </c>
      <c r="AY91" s="230" t="s">
        <v>160</v>
      </c>
    </row>
    <row r="92" spans="2:51" s="12" customFormat="1" ht="13.5">
      <c r="B92" s="220"/>
      <c r="C92" s="221"/>
      <c r="D92" s="222" t="s">
        <v>187</v>
      </c>
      <c r="E92" s="223" t="s">
        <v>21</v>
      </c>
      <c r="F92" s="224" t="s">
        <v>1192</v>
      </c>
      <c r="G92" s="221"/>
      <c r="H92" s="223" t="s">
        <v>21</v>
      </c>
      <c r="I92" s="225"/>
      <c r="J92" s="221"/>
      <c r="K92" s="221"/>
      <c r="L92" s="226"/>
      <c r="M92" s="227"/>
      <c r="N92" s="228"/>
      <c r="O92" s="228"/>
      <c r="P92" s="228"/>
      <c r="Q92" s="228"/>
      <c r="R92" s="228"/>
      <c r="S92" s="228"/>
      <c r="T92" s="229"/>
      <c r="AT92" s="230" t="s">
        <v>187</v>
      </c>
      <c r="AU92" s="230" t="s">
        <v>85</v>
      </c>
      <c r="AV92" s="12" t="s">
        <v>83</v>
      </c>
      <c r="AW92" s="12" t="s">
        <v>39</v>
      </c>
      <c r="AX92" s="12" t="s">
        <v>76</v>
      </c>
      <c r="AY92" s="230" t="s">
        <v>160</v>
      </c>
    </row>
    <row r="93" spans="2:51" s="13" customFormat="1" ht="13.5">
      <c r="B93" s="231"/>
      <c r="C93" s="232"/>
      <c r="D93" s="222" t="s">
        <v>187</v>
      </c>
      <c r="E93" s="233" t="s">
        <v>21</v>
      </c>
      <c r="F93" s="234" t="s">
        <v>1193</v>
      </c>
      <c r="G93" s="232"/>
      <c r="H93" s="235">
        <v>552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187</v>
      </c>
      <c r="AU93" s="241" t="s">
        <v>85</v>
      </c>
      <c r="AV93" s="13" t="s">
        <v>85</v>
      </c>
      <c r="AW93" s="13" t="s">
        <v>39</v>
      </c>
      <c r="AX93" s="13" t="s">
        <v>76</v>
      </c>
      <c r="AY93" s="241" t="s">
        <v>160</v>
      </c>
    </row>
    <row r="94" spans="2:51" s="13" customFormat="1" ht="13.5">
      <c r="B94" s="231"/>
      <c r="C94" s="232"/>
      <c r="D94" s="222" t="s">
        <v>187</v>
      </c>
      <c r="E94" s="233" t="s">
        <v>21</v>
      </c>
      <c r="F94" s="234" t="s">
        <v>1194</v>
      </c>
      <c r="G94" s="232"/>
      <c r="H94" s="235">
        <v>95.2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187</v>
      </c>
      <c r="AU94" s="241" t="s">
        <v>85</v>
      </c>
      <c r="AV94" s="13" t="s">
        <v>85</v>
      </c>
      <c r="AW94" s="13" t="s">
        <v>39</v>
      </c>
      <c r="AX94" s="13" t="s">
        <v>76</v>
      </c>
      <c r="AY94" s="241" t="s">
        <v>160</v>
      </c>
    </row>
    <row r="95" spans="2:51" s="13" customFormat="1" ht="13.5">
      <c r="B95" s="231"/>
      <c r="C95" s="232"/>
      <c r="D95" s="222" t="s">
        <v>187</v>
      </c>
      <c r="E95" s="233" t="s">
        <v>21</v>
      </c>
      <c r="F95" s="234" t="s">
        <v>1195</v>
      </c>
      <c r="G95" s="232"/>
      <c r="H95" s="235">
        <v>190.4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187</v>
      </c>
      <c r="AU95" s="241" t="s">
        <v>85</v>
      </c>
      <c r="AV95" s="13" t="s">
        <v>85</v>
      </c>
      <c r="AW95" s="13" t="s">
        <v>39</v>
      </c>
      <c r="AX95" s="13" t="s">
        <v>76</v>
      </c>
      <c r="AY95" s="241" t="s">
        <v>160</v>
      </c>
    </row>
    <row r="96" spans="2:51" s="12" customFormat="1" ht="13.5">
      <c r="B96" s="220"/>
      <c r="C96" s="221"/>
      <c r="D96" s="222" t="s">
        <v>187</v>
      </c>
      <c r="E96" s="223" t="s">
        <v>21</v>
      </c>
      <c r="F96" s="224" t="s">
        <v>1196</v>
      </c>
      <c r="G96" s="221"/>
      <c r="H96" s="223" t="s">
        <v>21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AT96" s="230" t="s">
        <v>187</v>
      </c>
      <c r="AU96" s="230" t="s">
        <v>85</v>
      </c>
      <c r="AV96" s="12" t="s">
        <v>83</v>
      </c>
      <c r="AW96" s="12" t="s">
        <v>39</v>
      </c>
      <c r="AX96" s="12" t="s">
        <v>76</v>
      </c>
      <c r="AY96" s="230" t="s">
        <v>160</v>
      </c>
    </row>
    <row r="97" spans="2:51" s="13" customFormat="1" ht="13.5">
      <c r="B97" s="231"/>
      <c r="C97" s="232"/>
      <c r="D97" s="222" t="s">
        <v>187</v>
      </c>
      <c r="E97" s="233" t="s">
        <v>21</v>
      </c>
      <c r="F97" s="234" t="s">
        <v>1197</v>
      </c>
      <c r="G97" s="232"/>
      <c r="H97" s="235">
        <v>89.6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187</v>
      </c>
      <c r="AU97" s="241" t="s">
        <v>85</v>
      </c>
      <c r="AV97" s="13" t="s">
        <v>85</v>
      </c>
      <c r="AW97" s="13" t="s">
        <v>39</v>
      </c>
      <c r="AX97" s="13" t="s">
        <v>76</v>
      </c>
      <c r="AY97" s="241" t="s">
        <v>160</v>
      </c>
    </row>
    <row r="98" spans="2:51" s="13" customFormat="1" ht="13.5">
      <c r="B98" s="231"/>
      <c r="C98" s="232"/>
      <c r="D98" s="222" t="s">
        <v>187</v>
      </c>
      <c r="E98" s="233" t="s">
        <v>21</v>
      </c>
      <c r="F98" s="234" t="s">
        <v>1198</v>
      </c>
      <c r="G98" s="232"/>
      <c r="H98" s="235">
        <v>22.4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AT98" s="241" t="s">
        <v>187</v>
      </c>
      <c r="AU98" s="241" t="s">
        <v>85</v>
      </c>
      <c r="AV98" s="13" t="s">
        <v>85</v>
      </c>
      <c r="AW98" s="13" t="s">
        <v>39</v>
      </c>
      <c r="AX98" s="13" t="s">
        <v>76</v>
      </c>
      <c r="AY98" s="241" t="s">
        <v>160</v>
      </c>
    </row>
    <row r="99" spans="2:51" s="14" customFormat="1" ht="13.5">
      <c r="B99" s="242"/>
      <c r="C99" s="243"/>
      <c r="D99" s="222" t="s">
        <v>187</v>
      </c>
      <c r="E99" s="244" t="s">
        <v>21</v>
      </c>
      <c r="F99" s="245" t="s">
        <v>195</v>
      </c>
      <c r="G99" s="243"/>
      <c r="H99" s="246">
        <v>949.6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187</v>
      </c>
      <c r="AU99" s="252" t="s">
        <v>85</v>
      </c>
      <c r="AV99" s="14" t="s">
        <v>168</v>
      </c>
      <c r="AW99" s="14" t="s">
        <v>39</v>
      </c>
      <c r="AX99" s="14" t="s">
        <v>83</v>
      </c>
      <c r="AY99" s="252" t="s">
        <v>160</v>
      </c>
    </row>
    <row r="100" spans="2:63" s="11" customFormat="1" ht="29.85" customHeight="1">
      <c r="B100" s="188"/>
      <c r="C100" s="189"/>
      <c r="D100" s="190" t="s">
        <v>75</v>
      </c>
      <c r="E100" s="202" t="s">
        <v>216</v>
      </c>
      <c r="F100" s="202" t="s">
        <v>627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SUM(P101:P110)</f>
        <v>0</v>
      </c>
      <c r="Q100" s="196"/>
      <c r="R100" s="197">
        <f>SUM(R101:R110)</f>
        <v>227.904</v>
      </c>
      <c r="S100" s="196"/>
      <c r="T100" s="198">
        <f>SUM(T101:T110)</f>
        <v>0</v>
      </c>
      <c r="AR100" s="199" t="s">
        <v>83</v>
      </c>
      <c r="AT100" s="200" t="s">
        <v>75</v>
      </c>
      <c r="AU100" s="200" t="s">
        <v>83</v>
      </c>
      <c r="AY100" s="199" t="s">
        <v>160</v>
      </c>
      <c r="BK100" s="201">
        <f>SUM(BK101:BK110)</f>
        <v>0</v>
      </c>
    </row>
    <row r="101" spans="2:65" s="1" customFormat="1" ht="25.5" customHeight="1">
      <c r="B101" s="42"/>
      <c r="C101" s="204" t="s">
        <v>85</v>
      </c>
      <c r="D101" s="204" t="s">
        <v>163</v>
      </c>
      <c r="E101" s="205" t="s">
        <v>629</v>
      </c>
      <c r="F101" s="206" t="s">
        <v>630</v>
      </c>
      <c r="G101" s="207" t="s">
        <v>184</v>
      </c>
      <c r="H101" s="208">
        <v>949.6</v>
      </c>
      <c r="I101" s="209"/>
      <c r="J101" s="210">
        <f>ROUND(I101*H101,2)</f>
        <v>0</v>
      </c>
      <c r="K101" s="206" t="s">
        <v>185</v>
      </c>
      <c r="L101" s="62"/>
      <c r="M101" s="211" t="s">
        <v>21</v>
      </c>
      <c r="N101" s="217" t="s">
        <v>47</v>
      </c>
      <c r="O101" s="43"/>
      <c r="P101" s="218">
        <f>O101*H101</f>
        <v>0</v>
      </c>
      <c r="Q101" s="218">
        <v>0.24</v>
      </c>
      <c r="R101" s="218">
        <f>Q101*H101</f>
        <v>227.904</v>
      </c>
      <c r="S101" s="218">
        <v>0</v>
      </c>
      <c r="T101" s="219">
        <f>S101*H101</f>
        <v>0</v>
      </c>
      <c r="AR101" s="25" t="s">
        <v>168</v>
      </c>
      <c r="AT101" s="25" t="s">
        <v>163</v>
      </c>
      <c r="AU101" s="25" t="s">
        <v>85</v>
      </c>
      <c r="AY101" s="25" t="s">
        <v>160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5" t="s">
        <v>83</v>
      </c>
      <c r="BK101" s="216">
        <f>ROUND(I101*H101,2)</f>
        <v>0</v>
      </c>
      <c r="BL101" s="25" t="s">
        <v>168</v>
      </c>
      <c r="BM101" s="25" t="s">
        <v>1199</v>
      </c>
    </row>
    <row r="102" spans="2:51" s="12" customFormat="1" ht="27">
      <c r="B102" s="220"/>
      <c r="C102" s="221"/>
      <c r="D102" s="222" t="s">
        <v>187</v>
      </c>
      <c r="E102" s="223" t="s">
        <v>21</v>
      </c>
      <c r="F102" s="224" t="s">
        <v>1191</v>
      </c>
      <c r="G102" s="221"/>
      <c r="H102" s="223" t="s">
        <v>21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187</v>
      </c>
      <c r="AU102" s="230" t="s">
        <v>85</v>
      </c>
      <c r="AV102" s="12" t="s">
        <v>83</v>
      </c>
      <c r="AW102" s="12" t="s">
        <v>39</v>
      </c>
      <c r="AX102" s="12" t="s">
        <v>76</v>
      </c>
      <c r="AY102" s="230" t="s">
        <v>160</v>
      </c>
    </row>
    <row r="103" spans="2:51" s="12" customFormat="1" ht="13.5">
      <c r="B103" s="220"/>
      <c r="C103" s="221"/>
      <c r="D103" s="222" t="s">
        <v>187</v>
      </c>
      <c r="E103" s="223" t="s">
        <v>21</v>
      </c>
      <c r="F103" s="224" t="s">
        <v>1200</v>
      </c>
      <c r="G103" s="221"/>
      <c r="H103" s="223" t="s">
        <v>21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187</v>
      </c>
      <c r="AU103" s="230" t="s">
        <v>85</v>
      </c>
      <c r="AV103" s="12" t="s">
        <v>83</v>
      </c>
      <c r="AW103" s="12" t="s">
        <v>39</v>
      </c>
      <c r="AX103" s="12" t="s">
        <v>76</v>
      </c>
      <c r="AY103" s="230" t="s">
        <v>160</v>
      </c>
    </row>
    <row r="104" spans="2:51" s="13" customFormat="1" ht="13.5">
      <c r="B104" s="231"/>
      <c r="C104" s="232"/>
      <c r="D104" s="222" t="s">
        <v>187</v>
      </c>
      <c r="E104" s="233" t="s">
        <v>21</v>
      </c>
      <c r="F104" s="234" t="s">
        <v>1193</v>
      </c>
      <c r="G104" s="232"/>
      <c r="H104" s="235">
        <v>552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187</v>
      </c>
      <c r="AU104" s="241" t="s">
        <v>85</v>
      </c>
      <c r="AV104" s="13" t="s">
        <v>85</v>
      </c>
      <c r="AW104" s="13" t="s">
        <v>39</v>
      </c>
      <c r="AX104" s="13" t="s">
        <v>76</v>
      </c>
      <c r="AY104" s="241" t="s">
        <v>160</v>
      </c>
    </row>
    <row r="105" spans="2:51" s="13" customFormat="1" ht="13.5">
      <c r="B105" s="231"/>
      <c r="C105" s="232"/>
      <c r="D105" s="222" t="s">
        <v>187</v>
      </c>
      <c r="E105" s="233" t="s">
        <v>21</v>
      </c>
      <c r="F105" s="234" t="s">
        <v>1194</v>
      </c>
      <c r="G105" s="232"/>
      <c r="H105" s="235">
        <v>95.2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187</v>
      </c>
      <c r="AU105" s="241" t="s">
        <v>85</v>
      </c>
      <c r="AV105" s="13" t="s">
        <v>85</v>
      </c>
      <c r="AW105" s="13" t="s">
        <v>39</v>
      </c>
      <c r="AX105" s="13" t="s">
        <v>76</v>
      </c>
      <c r="AY105" s="241" t="s">
        <v>160</v>
      </c>
    </row>
    <row r="106" spans="2:51" s="13" customFormat="1" ht="13.5">
      <c r="B106" s="231"/>
      <c r="C106" s="232"/>
      <c r="D106" s="222" t="s">
        <v>187</v>
      </c>
      <c r="E106" s="233" t="s">
        <v>21</v>
      </c>
      <c r="F106" s="234" t="s">
        <v>1195</v>
      </c>
      <c r="G106" s="232"/>
      <c r="H106" s="235">
        <v>190.4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187</v>
      </c>
      <c r="AU106" s="241" t="s">
        <v>85</v>
      </c>
      <c r="AV106" s="13" t="s">
        <v>85</v>
      </c>
      <c r="AW106" s="13" t="s">
        <v>39</v>
      </c>
      <c r="AX106" s="13" t="s">
        <v>76</v>
      </c>
      <c r="AY106" s="241" t="s">
        <v>160</v>
      </c>
    </row>
    <row r="107" spans="2:51" s="12" customFormat="1" ht="13.5">
      <c r="B107" s="220"/>
      <c r="C107" s="221"/>
      <c r="D107" s="222" t="s">
        <v>187</v>
      </c>
      <c r="E107" s="223" t="s">
        <v>21</v>
      </c>
      <c r="F107" s="224" t="s">
        <v>1196</v>
      </c>
      <c r="G107" s="221"/>
      <c r="H107" s="223" t="s">
        <v>21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187</v>
      </c>
      <c r="AU107" s="230" t="s">
        <v>85</v>
      </c>
      <c r="AV107" s="12" t="s">
        <v>83</v>
      </c>
      <c r="AW107" s="12" t="s">
        <v>39</v>
      </c>
      <c r="AX107" s="12" t="s">
        <v>76</v>
      </c>
      <c r="AY107" s="230" t="s">
        <v>160</v>
      </c>
    </row>
    <row r="108" spans="2:51" s="13" customFormat="1" ht="13.5">
      <c r="B108" s="231"/>
      <c r="C108" s="232"/>
      <c r="D108" s="222" t="s">
        <v>187</v>
      </c>
      <c r="E108" s="233" t="s">
        <v>21</v>
      </c>
      <c r="F108" s="234" t="s">
        <v>1197</v>
      </c>
      <c r="G108" s="232"/>
      <c r="H108" s="235">
        <v>89.6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187</v>
      </c>
      <c r="AU108" s="241" t="s">
        <v>85</v>
      </c>
      <c r="AV108" s="13" t="s">
        <v>85</v>
      </c>
      <c r="AW108" s="13" t="s">
        <v>39</v>
      </c>
      <c r="AX108" s="13" t="s">
        <v>76</v>
      </c>
      <c r="AY108" s="241" t="s">
        <v>160</v>
      </c>
    </row>
    <row r="109" spans="2:51" s="13" customFormat="1" ht="13.5">
      <c r="B109" s="231"/>
      <c r="C109" s="232"/>
      <c r="D109" s="222" t="s">
        <v>187</v>
      </c>
      <c r="E109" s="233" t="s">
        <v>21</v>
      </c>
      <c r="F109" s="234" t="s">
        <v>1198</v>
      </c>
      <c r="G109" s="232"/>
      <c r="H109" s="235">
        <v>22.4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187</v>
      </c>
      <c r="AU109" s="241" t="s">
        <v>85</v>
      </c>
      <c r="AV109" s="13" t="s">
        <v>85</v>
      </c>
      <c r="AW109" s="13" t="s">
        <v>39</v>
      </c>
      <c r="AX109" s="13" t="s">
        <v>76</v>
      </c>
      <c r="AY109" s="241" t="s">
        <v>160</v>
      </c>
    </row>
    <row r="110" spans="2:51" s="14" customFormat="1" ht="13.5">
      <c r="B110" s="242"/>
      <c r="C110" s="243"/>
      <c r="D110" s="222" t="s">
        <v>187</v>
      </c>
      <c r="E110" s="244" t="s">
        <v>21</v>
      </c>
      <c r="F110" s="245" t="s">
        <v>195</v>
      </c>
      <c r="G110" s="243"/>
      <c r="H110" s="246">
        <v>949.6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187</v>
      </c>
      <c r="AU110" s="252" t="s">
        <v>85</v>
      </c>
      <c r="AV110" s="14" t="s">
        <v>168</v>
      </c>
      <c r="AW110" s="14" t="s">
        <v>39</v>
      </c>
      <c r="AX110" s="14" t="s">
        <v>83</v>
      </c>
      <c r="AY110" s="252" t="s">
        <v>160</v>
      </c>
    </row>
    <row r="111" spans="2:63" s="11" customFormat="1" ht="29.85" customHeight="1">
      <c r="B111" s="188"/>
      <c r="C111" s="189"/>
      <c r="D111" s="190" t="s">
        <v>75</v>
      </c>
      <c r="E111" s="202" t="s">
        <v>1062</v>
      </c>
      <c r="F111" s="202" t="s">
        <v>1063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SUM(P112:P123)</f>
        <v>0</v>
      </c>
      <c r="Q111" s="196"/>
      <c r="R111" s="197">
        <f>SUM(R112:R123)</f>
        <v>0</v>
      </c>
      <c r="S111" s="196"/>
      <c r="T111" s="198">
        <f>SUM(T112:T123)</f>
        <v>0</v>
      </c>
      <c r="AR111" s="199" t="s">
        <v>83</v>
      </c>
      <c r="AT111" s="200" t="s">
        <v>75</v>
      </c>
      <c r="AU111" s="200" t="s">
        <v>83</v>
      </c>
      <c r="AY111" s="199" t="s">
        <v>160</v>
      </c>
      <c r="BK111" s="201">
        <f>SUM(BK112:BK123)</f>
        <v>0</v>
      </c>
    </row>
    <row r="112" spans="2:65" s="1" customFormat="1" ht="25.5" customHeight="1">
      <c r="B112" s="42"/>
      <c r="C112" s="204" t="s">
        <v>203</v>
      </c>
      <c r="D112" s="204" t="s">
        <v>163</v>
      </c>
      <c r="E112" s="205" t="s">
        <v>1065</v>
      </c>
      <c r="F112" s="206" t="s">
        <v>1066</v>
      </c>
      <c r="G112" s="207" t="s">
        <v>423</v>
      </c>
      <c r="H112" s="208">
        <v>227.904</v>
      </c>
      <c r="I112" s="209"/>
      <c r="J112" s="210">
        <f>ROUND(I112*H112,2)</f>
        <v>0</v>
      </c>
      <c r="K112" s="206" t="s">
        <v>185</v>
      </c>
      <c r="L112" s="62"/>
      <c r="M112" s="211" t="s">
        <v>21</v>
      </c>
      <c r="N112" s="217" t="s">
        <v>47</v>
      </c>
      <c r="O112" s="43"/>
      <c r="P112" s="218">
        <f>O112*H112</f>
        <v>0</v>
      </c>
      <c r="Q112" s="218">
        <v>0</v>
      </c>
      <c r="R112" s="218">
        <f>Q112*H112</f>
        <v>0</v>
      </c>
      <c r="S112" s="218">
        <v>0</v>
      </c>
      <c r="T112" s="219">
        <f>S112*H112</f>
        <v>0</v>
      </c>
      <c r="AR112" s="25" t="s">
        <v>168</v>
      </c>
      <c r="AT112" s="25" t="s">
        <v>163</v>
      </c>
      <c r="AU112" s="25" t="s">
        <v>85</v>
      </c>
      <c r="AY112" s="25" t="s">
        <v>160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25" t="s">
        <v>83</v>
      </c>
      <c r="BK112" s="216">
        <f>ROUND(I112*H112,2)</f>
        <v>0</v>
      </c>
      <c r="BL112" s="25" t="s">
        <v>168</v>
      </c>
      <c r="BM112" s="25" t="s">
        <v>1201</v>
      </c>
    </row>
    <row r="113" spans="2:51" s="12" customFormat="1" ht="27">
      <c r="B113" s="220"/>
      <c r="C113" s="221"/>
      <c r="D113" s="222" t="s">
        <v>187</v>
      </c>
      <c r="E113" s="223" t="s">
        <v>21</v>
      </c>
      <c r="F113" s="224" t="s">
        <v>1202</v>
      </c>
      <c r="G113" s="221"/>
      <c r="H113" s="223" t="s">
        <v>21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187</v>
      </c>
      <c r="AU113" s="230" t="s">
        <v>85</v>
      </c>
      <c r="AV113" s="12" t="s">
        <v>83</v>
      </c>
      <c r="AW113" s="12" t="s">
        <v>39</v>
      </c>
      <c r="AX113" s="12" t="s">
        <v>76</v>
      </c>
      <c r="AY113" s="230" t="s">
        <v>160</v>
      </c>
    </row>
    <row r="114" spans="2:51" s="13" customFormat="1" ht="13.5">
      <c r="B114" s="231"/>
      <c r="C114" s="232"/>
      <c r="D114" s="222" t="s">
        <v>187</v>
      </c>
      <c r="E114" s="233" t="s">
        <v>21</v>
      </c>
      <c r="F114" s="234" t="s">
        <v>1203</v>
      </c>
      <c r="G114" s="232"/>
      <c r="H114" s="235">
        <v>227.904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187</v>
      </c>
      <c r="AU114" s="241" t="s">
        <v>85</v>
      </c>
      <c r="AV114" s="13" t="s">
        <v>85</v>
      </c>
      <c r="AW114" s="13" t="s">
        <v>39</v>
      </c>
      <c r="AX114" s="13" t="s">
        <v>76</v>
      </c>
      <c r="AY114" s="241" t="s">
        <v>160</v>
      </c>
    </row>
    <row r="115" spans="2:51" s="14" customFormat="1" ht="13.5">
      <c r="B115" s="242"/>
      <c r="C115" s="243"/>
      <c r="D115" s="222" t="s">
        <v>187</v>
      </c>
      <c r="E115" s="244" t="s">
        <v>21</v>
      </c>
      <c r="F115" s="245" t="s">
        <v>195</v>
      </c>
      <c r="G115" s="243"/>
      <c r="H115" s="246">
        <v>227.904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187</v>
      </c>
      <c r="AU115" s="252" t="s">
        <v>85</v>
      </c>
      <c r="AV115" s="14" t="s">
        <v>168</v>
      </c>
      <c r="AW115" s="14" t="s">
        <v>39</v>
      </c>
      <c r="AX115" s="14" t="s">
        <v>83</v>
      </c>
      <c r="AY115" s="252" t="s">
        <v>160</v>
      </c>
    </row>
    <row r="116" spans="2:65" s="1" customFormat="1" ht="25.5" customHeight="1">
      <c r="B116" s="42"/>
      <c r="C116" s="204" t="s">
        <v>168</v>
      </c>
      <c r="D116" s="204" t="s">
        <v>163</v>
      </c>
      <c r="E116" s="205" t="s">
        <v>1091</v>
      </c>
      <c r="F116" s="206" t="s">
        <v>1092</v>
      </c>
      <c r="G116" s="207" t="s">
        <v>423</v>
      </c>
      <c r="H116" s="208">
        <v>227.904</v>
      </c>
      <c r="I116" s="209"/>
      <c r="J116" s="210">
        <f>ROUND(I116*H116,2)</f>
        <v>0</v>
      </c>
      <c r="K116" s="206" t="s">
        <v>185</v>
      </c>
      <c r="L116" s="62"/>
      <c r="M116" s="211" t="s">
        <v>21</v>
      </c>
      <c r="N116" s="217" t="s">
        <v>47</v>
      </c>
      <c r="O116" s="43"/>
      <c r="P116" s="218">
        <f>O116*H116</f>
        <v>0</v>
      </c>
      <c r="Q116" s="218">
        <v>0</v>
      </c>
      <c r="R116" s="218">
        <f>Q116*H116</f>
        <v>0</v>
      </c>
      <c r="S116" s="218">
        <v>0</v>
      </c>
      <c r="T116" s="219">
        <f>S116*H116</f>
        <v>0</v>
      </c>
      <c r="AR116" s="25" t="s">
        <v>168</v>
      </c>
      <c r="AT116" s="25" t="s">
        <v>163</v>
      </c>
      <c r="AU116" s="25" t="s">
        <v>85</v>
      </c>
      <c r="AY116" s="25" t="s">
        <v>160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5" t="s">
        <v>83</v>
      </c>
      <c r="BK116" s="216">
        <f>ROUND(I116*H116,2)</f>
        <v>0</v>
      </c>
      <c r="BL116" s="25" t="s">
        <v>168</v>
      </c>
      <c r="BM116" s="25" t="s">
        <v>1204</v>
      </c>
    </row>
    <row r="117" spans="2:51" s="12" customFormat="1" ht="27">
      <c r="B117" s="220"/>
      <c r="C117" s="221"/>
      <c r="D117" s="222" t="s">
        <v>187</v>
      </c>
      <c r="E117" s="223" t="s">
        <v>21</v>
      </c>
      <c r="F117" s="224" t="s">
        <v>1202</v>
      </c>
      <c r="G117" s="221"/>
      <c r="H117" s="223" t="s">
        <v>21</v>
      </c>
      <c r="I117" s="225"/>
      <c r="J117" s="221"/>
      <c r="K117" s="221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187</v>
      </c>
      <c r="AU117" s="230" t="s">
        <v>85</v>
      </c>
      <c r="AV117" s="12" t="s">
        <v>83</v>
      </c>
      <c r="AW117" s="12" t="s">
        <v>39</v>
      </c>
      <c r="AX117" s="12" t="s">
        <v>76</v>
      </c>
      <c r="AY117" s="230" t="s">
        <v>160</v>
      </c>
    </row>
    <row r="118" spans="2:51" s="13" customFormat="1" ht="13.5">
      <c r="B118" s="231"/>
      <c r="C118" s="232"/>
      <c r="D118" s="222" t="s">
        <v>187</v>
      </c>
      <c r="E118" s="233" t="s">
        <v>21</v>
      </c>
      <c r="F118" s="234" t="s">
        <v>1203</v>
      </c>
      <c r="G118" s="232"/>
      <c r="H118" s="235">
        <v>227.904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187</v>
      </c>
      <c r="AU118" s="241" t="s">
        <v>85</v>
      </c>
      <c r="AV118" s="13" t="s">
        <v>85</v>
      </c>
      <c r="AW118" s="13" t="s">
        <v>39</v>
      </c>
      <c r="AX118" s="13" t="s">
        <v>76</v>
      </c>
      <c r="AY118" s="241" t="s">
        <v>160</v>
      </c>
    </row>
    <row r="119" spans="2:51" s="14" customFormat="1" ht="13.5">
      <c r="B119" s="242"/>
      <c r="C119" s="243"/>
      <c r="D119" s="222" t="s">
        <v>187</v>
      </c>
      <c r="E119" s="244" t="s">
        <v>21</v>
      </c>
      <c r="F119" s="245" t="s">
        <v>195</v>
      </c>
      <c r="G119" s="243"/>
      <c r="H119" s="246">
        <v>227.904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187</v>
      </c>
      <c r="AU119" s="252" t="s">
        <v>85</v>
      </c>
      <c r="AV119" s="14" t="s">
        <v>168</v>
      </c>
      <c r="AW119" s="14" t="s">
        <v>39</v>
      </c>
      <c r="AX119" s="14" t="s">
        <v>83</v>
      </c>
      <c r="AY119" s="252" t="s">
        <v>160</v>
      </c>
    </row>
    <row r="120" spans="2:65" s="1" customFormat="1" ht="25.5" customHeight="1">
      <c r="B120" s="42"/>
      <c r="C120" s="204" t="s">
        <v>216</v>
      </c>
      <c r="D120" s="204" t="s">
        <v>163</v>
      </c>
      <c r="E120" s="205" t="s">
        <v>1099</v>
      </c>
      <c r="F120" s="206" t="s">
        <v>1100</v>
      </c>
      <c r="G120" s="207" t="s">
        <v>423</v>
      </c>
      <c r="H120" s="208">
        <v>683.712</v>
      </c>
      <c r="I120" s="209"/>
      <c r="J120" s="210">
        <f>ROUND(I120*H120,2)</f>
        <v>0</v>
      </c>
      <c r="K120" s="206" t="s">
        <v>185</v>
      </c>
      <c r="L120" s="62"/>
      <c r="M120" s="211" t="s">
        <v>21</v>
      </c>
      <c r="N120" s="217" t="s">
        <v>47</v>
      </c>
      <c r="O120" s="43"/>
      <c r="P120" s="218">
        <f>O120*H120</f>
        <v>0</v>
      </c>
      <c r="Q120" s="218">
        <v>0</v>
      </c>
      <c r="R120" s="218">
        <f>Q120*H120</f>
        <v>0</v>
      </c>
      <c r="S120" s="218">
        <v>0</v>
      </c>
      <c r="T120" s="219">
        <f>S120*H120</f>
        <v>0</v>
      </c>
      <c r="AR120" s="25" t="s">
        <v>168</v>
      </c>
      <c r="AT120" s="25" t="s">
        <v>163</v>
      </c>
      <c r="AU120" s="25" t="s">
        <v>85</v>
      </c>
      <c r="AY120" s="25" t="s">
        <v>160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5" t="s">
        <v>83</v>
      </c>
      <c r="BK120" s="216">
        <f>ROUND(I120*H120,2)</f>
        <v>0</v>
      </c>
      <c r="BL120" s="25" t="s">
        <v>168</v>
      </c>
      <c r="BM120" s="25" t="s">
        <v>1205</v>
      </c>
    </row>
    <row r="121" spans="2:51" s="12" customFormat="1" ht="27">
      <c r="B121" s="220"/>
      <c r="C121" s="221"/>
      <c r="D121" s="222" t="s">
        <v>187</v>
      </c>
      <c r="E121" s="223" t="s">
        <v>21</v>
      </c>
      <c r="F121" s="224" t="s">
        <v>1206</v>
      </c>
      <c r="G121" s="221"/>
      <c r="H121" s="223" t="s">
        <v>21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187</v>
      </c>
      <c r="AU121" s="230" t="s">
        <v>85</v>
      </c>
      <c r="AV121" s="12" t="s">
        <v>83</v>
      </c>
      <c r="AW121" s="12" t="s">
        <v>39</v>
      </c>
      <c r="AX121" s="12" t="s">
        <v>76</v>
      </c>
      <c r="AY121" s="230" t="s">
        <v>160</v>
      </c>
    </row>
    <row r="122" spans="2:51" s="13" customFormat="1" ht="13.5">
      <c r="B122" s="231"/>
      <c r="C122" s="232"/>
      <c r="D122" s="222" t="s">
        <v>187</v>
      </c>
      <c r="E122" s="233" t="s">
        <v>21</v>
      </c>
      <c r="F122" s="234" t="s">
        <v>1207</v>
      </c>
      <c r="G122" s="232"/>
      <c r="H122" s="235">
        <v>683.712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187</v>
      </c>
      <c r="AU122" s="241" t="s">
        <v>85</v>
      </c>
      <c r="AV122" s="13" t="s">
        <v>85</v>
      </c>
      <c r="AW122" s="13" t="s">
        <v>39</v>
      </c>
      <c r="AX122" s="13" t="s">
        <v>76</v>
      </c>
      <c r="AY122" s="241" t="s">
        <v>160</v>
      </c>
    </row>
    <row r="123" spans="2:51" s="14" customFormat="1" ht="13.5">
      <c r="B123" s="242"/>
      <c r="C123" s="243"/>
      <c r="D123" s="222" t="s">
        <v>187</v>
      </c>
      <c r="E123" s="244" t="s">
        <v>21</v>
      </c>
      <c r="F123" s="245" t="s">
        <v>195</v>
      </c>
      <c r="G123" s="243"/>
      <c r="H123" s="246">
        <v>683.712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187</v>
      </c>
      <c r="AU123" s="252" t="s">
        <v>85</v>
      </c>
      <c r="AV123" s="14" t="s">
        <v>168</v>
      </c>
      <c r="AW123" s="14" t="s">
        <v>39</v>
      </c>
      <c r="AX123" s="14" t="s">
        <v>83</v>
      </c>
      <c r="AY123" s="252" t="s">
        <v>160</v>
      </c>
    </row>
    <row r="124" spans="2:63" s="11" customFormat="1" ht="29.85" customHeight="1">
      <c r="B124" s="188"/>
      <c r="C124" s="189"/>
      <c r="D124" s="190" t="s">
        <v>75</v>
      </c>
      <c r="E124" s="202" t="s">
        <v>1111</v>
      </c>
      <c r="F124" s="202" t="s">
        <v>1112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0</v>
      </c>
      <c r="AR124" s="199" t="s">
        <v>83</v>
      </c>
      <c r="AT124" s="200" t="s">
        <v>75</v>
      </c>
      <c r="AU124" s="200" t="s">
        <v>83</v>
      </c>
      <c r="AY124" s="199" t="s">
        <v>160</v>
      </c>
      <c r="BK124" s="201">
        <f>BK125</f>
        <v>0</v>
      </c>
    </row>
    <row r="125" spans="2:65" s="1" customFormat="1" ht="25.5" customHeight="1">
      <c r="B125" s="42"/>
      <c r="C125" s="204" t="s">
        <v>224</v>
      </c>
      <c r="D125" s="204" t="s">
        <v>163</v>
      </c>
      <c r="E125" s="205" t="s">
        <v>1114</v>
      </c>
      <c r="F125" s="206" t="s">
        <v>1115</v>
      </c>
      <c r="G125" s="207" t="s">
        <v>423</v>
      </c>
      <c r="H125" s="208">
        <v>227.904</v>
      </c>
      <c r="I125" s="209"/>
      <c r="J125" s="210">
        <f>ROUND(I125*H125,2)</f>
        <v>0</v>
      </c>
      <c r="K125" s="206" t="s">
        <v>185</v>
      </c>
      <c r="L125" s="62"/>
      <c r="M125" s="211" t="s">
        <v>21</v>
      </c>
      <c r="N125" s="212" t="s">
        <v>47</v>
      </c>
      <c r="O125" s="213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AR125" s="25" t="s">
        <v>168</v>
      </c>
      <c r="AT125" s="25" t="s">
        <v>163</v>
      </c>
      <c r="AU125" s="25" t="s">
        <v>85</v>
      </c>
      <c r="AY125" s="25" t="s">
        <v>160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25" t="s">
        <v>83</v>
      </c>
      <c r="BK125" s="216">
        <f>ROUND(I125*H125,2)</f>
        <v>0</v>
      </c>
      <c r="BL125" s="25" t="s">
        <v>168</v>
      </c>
      <c r="BM125" s="25" t="s">
        <v>1208</v>
      </c>
    </row>
    <row r="126" spans="2:12" s="1" customFormat="1" ht="6.95" customHeight="1">
      <c r="B126" s="57"/>
      <c r="C126" s="58"/>
      <c r="D126" s="58"/>
      <c r="E126" s="58"/>
      <c r="F126" s="58"/>
      <c r="G126" s="58"/>
      <c r="H126" s="58"/>
      <c r="I126" s="149"/>
      <c r="J126" s="58"/>
      <c r="K126" s="58"/>
      <c r="L126" s="62"/>
    </row>
  </sheetData>
  <sheetProtection algorithmName="SHA-512" hashValue="a6xt2tT95B88YPV8jFC+ZGNp7mQmB2cX/Lw2bUJkTfzKGyrhIw3T2xkzJ/n+jE6EraTVNoHrAS5J0yvp+7kOLw==" saltValue="73GN3ehR+jub3C61JG9BnbILkARYoQqTLPYCwFFduOZRXo5u/jvVZK7P0WbTby9387AxPPI4l8cZ1b6Yee9WMA==" spinCount="100000" sheet="1" objects="1" scenarios="1" formatColumns="0" formatRows="0" autoFilter="0"/>
  <autoFilter ref="C86:K125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1188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1209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ROUND(SUM(BE84:BE87),2)</f>
        <v>0</v>
      </c>
      <c r="G32" s="43"/>
      <c r="H32" s="43"/>
      <c r="I32" s="141">
        <v>0.21</v>
      </c>
      <c r="J32" s="140">
        <f>ROUND(ROUND((SUM(BE84:BE87)),2)*I32,2)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ROUND(SUM(BF84:BF87),2)</f>
        <v>0</v>
      </c>
      <c r="G33" s="43"/>
      <c r="H33" s="43"/>
      <c r="I33" s="141">
        <v>0.15</v>
      </c>
      <c r="J33" s="140">
        <f>ROUND(ROUND((SUM(BF84:BF87)),2)*I33,2)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ROUND(SUM(BG84:BG87),2)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ROUND(SUM(BH84:BH87),2)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ROUND(SUM(BI84:BI87),2)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1188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192 - DIO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J84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142</v>
      </c>
      <c r="E61" s="162"/>
      <c r="F61" s="162"/>
      <c r="G61" s="162"/>
      <c r="H61" s="162"/>
      <c r="I61" s="163"/>
      <c r="J61" s="164">
        <f>J85</f>
        <v>0</v>
      </c>
      <c r="K61" s="165"/>
    </row>
    <row r="62" spans="2:11" s="9" customFormat="1" ht="19.9" customHeight="1">
      <c r="B62" s="166"/>
      <c r="C62" s="167"/>
      <c r="D62" s="168" t="s">
        <v>143</v>
      </c>
      <c r="E62" s="169"/>
      <c r="F62" s="169"/>
      <c r="G62" s="169"/>
      <c r="H62" s="169"/>
      <c r="I62" s="170"/>
      <c r="J62" s="171">
        <f>J86</f>
        <v>0</v>
      </c>
      <c r="K62" s="172"/>
    </row>
    <row r="63" spans="2:11" s="1" customFormat="1" ht="21.7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11" s="1" customFormat="1" ht="6.95" customHeight="1">
      <c r="B64" s="57"/>
      <c r="C64" s="58"/>
      <c r="D64" s="58"/>
      <c r="E64" s="58"/>
      <c r="F64" s="58"/>
      <c r="G64" s="58"/>
      <c r="H64" s="58"/>
      <c r="I64" s="149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52"/>
      <c r="J68" s="61"/>
      <c r="K68" s="61"/>
      <c r="L68" s="62"/>
    </row>
    <row r="69" spans="2:12" s="1" customFormat="1" ht="36.95" customHeight="1">
      <c r="B69" s="42"/>
      <c r="C69" s="63" t="s">
        <v>144</v>
      </c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6.5" customHeight="1">
      <c r="B72" s="42"/>
      <c r="C72" s="64"/>
      <c r="D72" s="64"/>
      <c r="E72" s="404" t="str">
        <f>E7</f>
        <v>Nemocnice Šumperk - rekonstrukce páteřní kanalizace - revize 1</v>
      </c>
      <c r="F72" s="405"/>
      <c r="G72" s="405"/>
      <c r="H72" s="405"/>
      <c r="I72" s="173"/>
      <c r="J72" s="64"/>
      <c r="K72" s="64"/>
      <c r="L72" s="62"/>
    </row>
    <row r="73" spans="2:12" ht="13.5">
      <c r="B73" s="29"/>
      <c r="C73" s="66" t="s">
        <v>133</v>
      </c>
      <c r="D73" s="174"/>
      <c r="E73" s="174"/>
      <c r="F73" s="174"/>
      <c r="G73" s="174"/>
      <c r="H73" s="174"/>
      <c r="J73" s="174"/>
      <c r="K73" s="174"/>
      <c r="L73" s="175"/>
    </row>
    <row r="74" spans="2:12" s="1" customFormat="1" ht="16.5" customHeight="1">
      <c r="B74" s="42"/>
      <c r="C74" s="64"/>
      <c r="D74" s="64"/>
      <c r="E74" s="404" t="s">
        <v>1188</v>
      </c>
      <c r="F74" s="406"/>
      <c r="G74" s="406"/>
      <c r="H74" s="406"/>
      <c r="I74" s="173"/>
      <c r="J74" s="64"/>
      <c r="K74" s="64"/>
      <c r="L74" s="62"/>
    </row>
    <row r="75" spans="2:12" s="1" customFormat="1" ht="14.45" customHeight="1">
      <c r="B75" s="42"/>
      <c r="C75" s="66" t="s">
        <v>135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7.25" customHeight="1">
      <c r="B76" s="42"/>
      <c r="C76" s="64"/>
      <c r="D76" s="64"/>
      <c r="E76" s="375" t="str">
        <f>E11</f>
        <v>SO 192 - DIO</v>
      </c>
      <c r="F76" s="406"/>
      <c r="G76" s="406"/>
      <c r="H76" s="406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23</v>
      </c>
      <c r="D78" s="64"/>
      <c r="E78" s="64"/>
      <c r="F78" s="176" t="str">
        <f>F14</f>
        <v>Šumperk</v>
      </c>
      <c r="G78" s="64"/>
      <c r="H78" s="64"/>
      <c r="I78" s="177" t="s">
        <v>25</v>
      </c>
      <c r="J78" s="74" t="str">
        <f>IF(J14="","",J14)</f>
        <v>31. 5. 2018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5">
      <c r="B80" s="42"/>
      <c r="C80" s="66" t="s">
        <v>27</v>
      </c>
      <c r="D80" s="64"/>
      <c r="E80" s="64"/>
      <c r="F80" s="176" t="str">
        <f>E17</f>
        <v>Město Šumperk</v>
      </c>
      <c r="G80" s="64"/>
      <c r="H80" s="64"/>
      <c r="I80" s="177" t="s">
        <v>35</v>
      </c>
      <c r="J80" s="176" t="str">
        <f>E23</f>
        <v>Cekr CZ s.r.o.</v>
      </c>
      <c r="K80" s="64"/>
      <c r="L80" s="62"/>
    </row>
    <row r="81" spans="2:12" s="1" customFormat="1" ht="14.45" customHeight="1">
      <c r="B81" s="42"/>
      <c r="C81" s="66" t="s">
        <v>33</v>
      </c>
      <c r="D81" s="64"/>
      <c r="E81" s="64"/>
      <c r="F81" s="176" t="str">
        <f>IF(E20="","",E20)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8"/>
      <c r="C83" s="179" t="s">
        <v>145</v>
      </c>
      <c r="D83" s="180" t="s">
        <v>61</v>
      </c>
      <c r="E83" s="180" t="s">
        <v>57</v>
      </c>
      <c r="F83" s="180" t="s">
        <v>146</v>
      </c>
      <c r="G83" s="180" t="s">
        <v>147</v>
      </c>
      <c r="H83" s="180" t="s">
        <v>148</v>
      </c>
      <c r="I83" s="181" t="s">
        <v>149</v>
      </c>
      <c r="J83" s="180" t="s">
        <v>139</v>
      </c>
      <c r="K83" s="182" t="s">
        <v>150</v>
      </c>
      <c r="L83" s="183"/>
      <c r="M83" s="82" t="s">
        <v>151</v>
      </c>
      <c r="N83" s="83" t="s">
        <v>46</v>
      </c>
      <c r="O83" s="83" t="s">
        <v>152</v>
      </c>
      <c r="P83" s="83" t="s">
        <v>153</v>
      </c>
      <c r="Q83" s="83" t="s">
        <v>154</v>
      </c>
      <c r="R83" s="83" t="s">
        <v>155</v>
      </c>
      <c r="S83" s="83" t="s">
        <v>156</v>
      </c>
      <c r="T83" s="84" t="s">
        <v>157</v>
      </c>
    </row>
    <row r="84" spans="2:63" s="1" customFormat="1" ht="29.25" customHeight="1">
      <c r="B84" s="42"/>
      <c r="C84" s="88" t="s">
        <v>140</v>
      </c>
      <c r="D84" s="64"/>
      <c r="E84" s="64"/>
      <c r="F84" s="64"/>
      <c r="G84" s="64"/>
      <c r="H84" s="64"/>
      <c r="I84" s="173"/>
      <c r="J84" s="184">
        <f>BK84</f>
        <v>0</v>
      </c>
      <c r="K84" s="64"/>
      <c r="L84" s="62"/>
      <c r="M84" s="85"/>
      <c r="N84" s="86"/>
      <c r="O84" s="86"/>
      <c r="P84" s="185">
        <f>P85</f>
        <v>0</v>
      </c>
      <c r="Q84" s="86"/>
      <c r="R84" s="185">
        <f>R85</f>
        <v>0</v>
      </c>
      <c r="S84" s="86"/>
      <c r="T84" s="186">
        <f>T85</f>
        <v>0</v>
      </c>
      <c r="AT84" s="25" t="s">
        <v>75</v>
      </c>
      <c r="AU84" s="25" t="s">
        <v>141</v>
      </c>
      <c r="BK84" s="187">
        <f>BK85</f>
        <v>0</v>
      </c>
    </row>
    <row r="85" spans="2:63" s="11" customFormat="1" ht="37.35" customHeight="1">
      <c r="B85" s="188"/>
      <c r="C85" s="189"/>
      <c r="D85" s="190" t="s">
        <v>75</v>
      </c>
      <c r="E85" s="191" t="s">
        <v>158</v>
      </c>
      <c r="F85" s="191" t="s">
        <v>159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AR85" s="199" t="s">
        <v>83</v>
      </c>
      <c r="AT85" s="200" t="s">
        <v>75</v>
      </c>
      <c r="AU85" s="200" t="s">
        <v>76</v>
      </c>
      <c r="AY85" s="199" t="s">
        <v>160</v>
      </c>
      <c r="BK85" s="201">
        <f>BK86</f>
        <v>0</v>
      </c>
    </row>
    <row r="86" spans="2:63" s="11" customFormat="1" ht="19.9" customHeight="1">
      <c r="B86" s="188"/>
      <c r="C86" s="189"/>
      <c r="D86" s="190" t="s">
        <v>75</v>
      </c>
      <c r="E86" s="202" t="s">
        <v>161</v>
      </c>
      <c r="F86" s="202" t="s">
        <v>162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AR86" s="199" t="s">
        <v>83</v>
      </c>
      <c r="AT86" s="200" t="s">
        <v>75</v>
      </c>
      <c r="AU86" s="200" t="s">
        <v>83</v>
      </c>
      <c r="AY86" s="199" t="s">
        <v>160</v>
      </c>
      <c r="BK86" s="201">
        <f>BK87</f>
        <v>0</v>
      </c>
    </row>
    <row r="87" spans="2:65" s="1" customFormat="1" ht="16.5" customHeight="1">
      <c r="B87" s="42"/>
      <c r="C87" s="204" t="s">
        <v>83</v>
      </c>
      <c r="D87" s="204" t="s">
        <v>163</v>
      </c>
      <c r="E87" s="205" t="s">
        <v>164</v>
      </c>
      <c r="F87" s="206" t="s">
        <v>1210</v>
      </c>
      <c r="G87" s="207" t="s">
        <v>166</v>
      </c>
      <c r="H87" s="208">
        <v>1</v>
      </c>
      <c r="I87" s="209"/>
      <c r="J87" s="210">
        <f>ROUND(I87*H87,2)</f>
        <v>0</v>
      </c>
      <c r="K87" s="206" t="s">
        <v>167</v>
      </c>
      <c r="L87" s="62"/>
      <c r="M87" s="211" t="s">
        <v>21</v>
      </c>
      <c r="N87" s="212" t="s">
        <v>47</v>
      </c>
      <c r="O87" s="21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25" t="s">
        <v>168</v>
      </c>
      <c r="AT87" s="25" t="s">
        <v>163</v>
      </c>
      <c r="AU87" s="25" t="s">
        <v>85</v>
      </c>
      <c r="AY87" s="25" t="s">
        <v>160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25" t="s">
        <v>83</v>
      </c>
      <c r="BK87" s="216">
        <f>ROUND(I87*H87,2)</f>
        <v>0</v>
      </c>
      <c r="BL87" s="25" t="s">
        <v>168</v>
      </c>
      <c r="BM87" s="25" t="s">
        <v>1211</v>
      </c>
    </row>
    <row r="88" spans="2:12" s="1" customFormat="1" ht="6.95" customHeight="1">
      <c r="B88" s="57"/>
      <c r="C88" s="58"/>
      <c r="D88" s="58"/>
      <c r="E88" s="58"/>
      <c r="F88" s="58"/>
      <c r="G88" s="58"/>
      <c r="H88" s="58"/>
      <c r="I88" s="149"/>
      <c r="J88" s="58"/>
      <c r="K88" s="58"/>
      <c r="L88" s="62"/>
    </row>
  </sheetData>
  <sheetProtection algorithmName="SHA-512" hashValue="YtcytlrHLVFcwElNjN4ZE2DBpvCxHSCg0tNO5Kb7Mnhp+u5NLfItbjCr5V2FEazKtu1hZ3z61cA6KlJAXAq0Rw==" saltValue="8RVzQ+EUoxsraYeEp7kvQO1H9j3bA1GLvgLC+IOHtiQc3xgYkaLp0EEdFvdRLpd4ZAigxXsBBlLE9cfWKNMroQ==" spinCount="100000" sheet="1" objects="1" scenarios="1" formatColumns="0" formatRows="0" autoFilter="0"/>
  <autoFilter ref="C83:K87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21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109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1188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1212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ROUND(J83,2)</f>
        <v>50000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ROUND(SUM(BE83:BE88),2)</f>
        <v>50000</v>
      </c>
      <c r="G32" s="43"/>
      <c r="H32" s="43"/>
      <c r="I32" s="141">
        <v>0.21</v>
      </c>
      <c r="J32" s="140">
        <f>ROUND(ROUND((SUM(BE83:BE88)),2)*I32,2)</f>
        <v>10500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ROUND(SUM(BF83:BF88),2)</f>
        <v>0</v>
      </c>
      <c r="G33" s="43"/>
      <c r="H33" s="43"/>
      <c r="I33" s="141">
        <v>0.15</v>
      </c>
      <c r="J33" s="140">
        <f>ROUND(ROUND((SUM(BF83:BF88)),2)*I33,2)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ROUND(SUM(BG83:BG88),2)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ROUND(SUM(BH83:BH88),2)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ROUND(SUM(BI83:BI88),2)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60500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1188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SO 9002 - Rozpočtová rezerva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J83</f>
        <v>50000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1118</v>
      </c>
      <c r="E61" s="162"/>
      <c r="F61" s="162"/>
      <c r="G61" s="162"/>
      <c r="H61" s="162"/>
      <c r="I61" s="163"/>
      <c r="J61" s="164">
        <f>J84</f>
        <v>50000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144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6.5" customHeight="1">
      <c r="B71" s="42"/>
      <c r="C71" s="64"/>
      <c r="D71" s="64"/>
      <c r="E71" s="404" t="str">
        <f>E7</f>
        <v>Nemocnice Šumperk - rekonstrukce páteřní kanalizace - revize 1</v>
      </c>
      <c r="F71" s="405"/>
      <c r="G71" s="405"/>
      <c r="H71" s="405"/>
      <c r="I71" s="173"/>
      <c r="J71" s="64"/>
      <c r="K71" s="64"/>
      <c r="L71" s="62"/>
    </row>
    <row r="72" spans="2:12" ht="13.5">
      <c r="B72" s="29"/>
      <c r="C72" s="66" t="s">
        <v>133</v>
      </c>
      <c r="D72" s="174"/>
      <c r="E72" s="174"/>
      <c r="F72" s="174"/>
      <c r="G72" s="174"/>
      <c r="H72" s="174"/>
      <c r="J72" s="174"/>
      <c r="K72" s="174"/>
      <c r="L72" s="175"/>
    </row>
    <row r="73" spans="2:12" s="1" customFormat="1" ht="16.5" customHeight="1">
      <c r="B73" s="42"/>
      <c r="C73" s="64"/>
      <c r="D73" s="64"/>
      <c r="E73" s="404" t="s">
        <v>1188</v>
      </c>
      <c r="F73" s="406"/>
      <c r="G73" s="406"/>
      <c r="H73" s="406"/>
      <c r="I73" s="173"/>
      <c r="J73" s="64"/>
      <c r="K73" s="64"/>
      <c r="L73" s="62"/>
    </row>
    <row r="74" spans="2:12" s="1" customFormat="1" ht="14.45" customHeight="1">
      <c r="B74" s="42"/>
      <c r="C74" s="66" t="s">
        <v>135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7.25" customHeight="1">
      <c r="B75" s="42"/>
      <c r="C75" s="64"/>
      <c r="D75" s="64"/>
      <c r="E75" s="375" t="str">
        <f>E11</f>
        <v>SO 9002 - Rozpočtová rezerva</v>
      </c>
      <c r="F75" s="406"/>
      <c r="G75" s="406"/>
      <c r="H75" s="406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6" t="str">
        <f>F14</f>
        <v>Šumperk</v>
      </c>
      <c r="G77" s="64"/>
      <c r="H77" s="64"/>
      <c r="I77" s="177" t="s">
        <v>25</v>
      </c>
      <c r="J77" s="74" t="str">
        <f>IF(J14="","",J14)</f>
        <v>31. 5. 2018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6" t="str">
        <f>E17</f>
        <v>Město Šumperk</v>
      </c>
      <c r="G79" s="64"/>
      <c r="H79" s="64"/>
      <c r="I79" s="177" t="s">
        <v>35</v>
      </c>
      <c r="J79" s="176" t="str">
        <f>E23</f>
        <v>Cekr CZ s.r.o.</v>
      </c>
      <c r="K79" s="64"/>
      <c r="L79" s="62"/>
    </row>
    <row r="80" spans="2:12" s="1" customFormat="1" ht="14.45" customHeight="1">
      <c r="B80" s="42"/>
      <c r="C80" s="66" t="s">
        <v>33</v>
      </c>
      <c r="D80" s="64"/>
      <c r="E80" s="64"/>
      <c r="F80" s="176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8"/>
      <c r="C82" s="179" t="s">
        <v>145</v>
      </c>
      <c r="D82" s="180" t="s">
        <v>61</v>
      </c>
      <c r="E82" s="180" t="s">
        <v>57</v>
      </c>
      <c r="F82" s="180" t="s">
        <v>146</v>
      </c>
      <c r="G82" s="180" t="s">
        <v>147</v>
      </c>
      <c r="H82" s="180" t="s">
        <v>148</v>
      </c>
      <c r="I82" s="181" t="s">
        <v>149</v>
      </c>
      <c r="J82" s="180" t="s">
        <v>139</v>
      </c>
      <c r="K82" s="182" t="s">
        <v>150</v>
      </c>
      <c r="L82" s="183"/>
      <c r="M82" s="82" t="s">
        <v>151</v>
      </c>
      <c r="N82" s="83" t="s">
        <v>46</v>
      </c>
      <c r="O82" s="83" t="s">
        <v>152</v>
      </c>
      <c r="P82" s="83" t="s">
        <v>153</v>
      </c>
      <c r="Q82" s="83" t="s">
        <v>154</v>
      </c>
      <c r="R82" s="83" t="s">
        <v>155</v>
      </c>
      <c r="S82" s="83" t="s">
        <v>156</v>
      </c>
      <c r="T82" s="84" t="s">
        <v>157</v>
      </c>
    </row>
    <row r="83" spans="2:63" s="1" customFormat="1" ht="29.25" customHeight="1">
      <c r="B83" s="42"/>
      <c r="C83" s="88" t="s">
        <v>140</v>
      </c>
      <c r="D83" s="64"/>
      <c r="E83" s="64"/>
      <c r="F83" s="64"/>
      <c r="G83" s="64"/>
      <c r="H83" s="64"/>
      <c r="I83" s="173"/>
      <c r="J83" s="184">
        <f>BK83</f>
        <v>50000</v>
      </c>
      <c r="K83" s="64"/>
      <c r="L83" s="62"/>
      <c r="M83" s="85"/>
      <c r="N83" s="86"/>
      <c r="O83" s="86"/>
      <c r="P83" s="185">
        <f>P84</f>
        <v>0</v>
      </c>
      <c r="Q83" s="86"/>
      <c r="R83" s="185">
        <f>R84</f>
        <v>0</v>
      </c>
      <c r="S83" s="86"/>
      <c r="T83" s="186">
        <f>T84</f>
        <v>0</v>
      </c>
      <c r="AT83" s="25" t="s">
        <v>75</v>
      </c>
      <c r="AU83" s="25" t="s">
        <v>141</v>
      </c>
      <c r="BK83" s="187">
        <f>BK84</f>
        <v>50000</v>
      </c>
    </row>
    <row r="84" spans="2:63" s="11" customFormat="1" ht="37.35" customHeight="1">
      <c r="B84" s="188"/>
      <c r="C84" s="189"/>
      <c r="D84" s="190" t="s">
        <v>75</v>
      </c>
      <c r="E84" s="191" t="s">
        <v>1119</v>
      </c>
      <c r="F84" s="191" t="s">
        <v>1120</v>
      </c>
      <c r="G84" s="189"/>
      <c r="H84" s="189"/>
      <c r="I84" s="192"/>
      <c r="J84" s="193">
        <f>BK84</f>
        <v>50000</v>
      </c>
      <c r="K84" s="189"/>
      <c r="L84" s="194"/>
      <c r="M84" s="195"/>
      <c r="N84" s="196"/>
      <c r="O84" s="196"/>
      <c r="P84" s="197">
        <f>SUM(P85:P88)</f>
        <v>0</v>
      </c>
      <c r="Q84" s="196"/>
      <c r="R84" s="197">
        <f>SUM(R85:R88)</f>
        <v>0</v>
      </c>
      <c r="S84" s="196"/>
      <c r="T84" s="198">
        <f>SUM(T85:T88)</f>
        <v>0</v>
      </c>
      <c r="AR84" s="199" t="s">
        <v>168</v>
      </c>
      <c r="AT84" s="200" t="s">
        <v>75</v>
      </c>
      <c r="AU84" s="200" t="s">
        <v>76</v>
      </c>
      <c r="AY84" s="199" t="s">
        <v>160</v>
      </c>
      <c r="BK84" s="201">
        <f>SUM(BK85:BK88)</f>
        <v>50000</v>
      </c>
    </row>
    <row r="85" spans="2:65" s="1" customFormat="1" ht="16.5" customHeight="1">
      <c r="B85" s="42"/>
      <c r="C85" s="204" t="s">
        <v>83</v>
      </c>
      <c r="D85" s="204" t="s">
        <v>163</v>
      </c>
      <c r="E85" s="205" t="s">
        <v>1121</v>
      </c>
      <c r="F85" s="206" t="s">
        <v>1122</v>
      </c>
      <c r="G85" s="207" t="s">
        <v>166</v>
      </c>
      <c r="H85" s="208">
        <v>1</v>
      </c>
      <c r="I85" s="209">
        <v>50000</v>
      </c>
      <c r="J85" s="210">
        <f>ROUND(I85*H85,2)</f>
        <v>50000</v>
      </c>
      <c r="K85" s="206" t="s">
        <v>167</v>
      </c>
      <c r="L85" s="62"/>
      <c r="M85" s="211" t="s">
        <v>21</v>
      </c>
      <c r="N85" s="217" t="s">
        <v>47</v>
      </c>
      <c r="O85" s="43"/>
      <c r="P85" s="218">
        <f>O85*H85</f>
        <v>0</v>
      </c>
      <c r="Q85" s="218">
        <v>0</v>
      </c>
      <c r="R85" s="218">
        <f>Q85*H85</f>
        <v>0</v>
      </c>
      <c r="S85" s="218">
        <v>0</v>
      </c>
      <c r="T85" s="219">
        <f>S85*H85</f>
        <v>0</v>
      </c>
      <c r="AR85" s="25" t="s">
        <v>1123</v>
      </c>
      <c r="AT85" s="25" t="s">
        <v>163</v>
      </c>
      <c r="AU85" s="25" t="s">
        <v>83</v>
      </c>
      <c r="AY85" s="25" t="s">
        <v>160</v>
      </c>
      <c r="BE85" s="216">
        <f>IF(N85="základní",J85,0)</f>
        <v>50000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25" t="s">
        <v>83</v>
      </c>
      <c r="BK85" s="216">
        <f>ROUND(I85*H85,2)</f>
        <v>50000</v>
      </c>
      <c r="BL85" s="25" t="s">
        <v>1123</v>
      </c>
      <c r="BM85" s="25" t="s">
        <v>1213</v>
      </c>
    </row>
    <row r="86" spans="2:51" s="12" customFormat="1" ht="27">
      <c r="B86" s="220"/>
      <c r="C86" s="221"/>
      <c r="D86" s="222" t="s">
        <v>187</v>
      </c>
      <c r="E86" s="223" t="s">
        <v>21</v>
      </c>
      <c r="F86" s="224" t="s">
        <v>1125</v>
      </c>
      <c r="G86" s="221"/>
      <c r="H86" s="223" t="s">
        <v>21</v>
      </c>
      <c r="I86" s="225"/>
      <c r="J86" s="221"/>
      <c r="K86" s="221"/>
      <c r="L86" s="226"/>
      <c r="M86" s="227"/>
      <c r="N86" s="228"/>
      <c r="O86" s="228"/>
      <c r="P86" s="228"/>
      <c r="Q86" s="228"/>
      <c r="R86" s="228"/>
      <c r="S86" s="228"/>
      <c r="T86" s="229"/>
      <c r="AT86" s="230" t="s">
        <v>187</v>
      </c>
      <c r="AU86" s="230" t="s">
        <v>83</v>
      </c>
      <c r="AV86" s="12" t="s">
        <v>83</v>
      </c>
      <c r="AW86" s="12" t="s">
        <v>39</v>
      </c>
      <c r="AX86" s="12" t="s">
        <v>76</v>
      </c>
      <c r="AY86" s="230" t="s">
        <v>160</v>
      </c>
    </row>
    <row r="87" spans="2:51" s="13" customFormat="1" ht="13.5">
      <c r="B87" s="231"/>
      <c r="C87" s="232"/>
      <c r="D87" s="222" t="s">
        <v>187</v>
      </c>
      <c r="E87" s="233" t="s">
        <v>21</v>
      </c>
      <c r="F87" s="234" t="s">
        <v>83</v>
      </c>
      <c r="G87" s="232"/>
      <c r="H87" s="235">
        <v>1</v>
      </c>
      <c r="I87" s="236"/>
      <c r="J87" s="232"/>
      <c r="K87" s="232"/>
      <c r="L87" s="237"/>
      <c r="M87" s="238"/>
      <c r="N87" s="239"/>
      <c r="O87" s="239"/>
      <c r="P87" s="239"/>
      <c r="Q87" s="239"/>
      <c r="R87" s="239"/>
      <c r="S87" s="239"/>
      <c r="T87" s="240"/>
      <c r="AT87" s="241" t="s">
        <v>187</v>
      </c>
      <c r="AU87" s="241" t="s">
        <v>83</v>
      </c>
      <c r="AV87" s="13" t="s">
        <v>85</v>
      </c>
      <c r="AW87" s="13" t="s">
        <v>39</v>
      </c>
      <c r="AX87" s="13" t="s">
        <v>76</v>
      </c>
      <c r="AY87" s="241" t="s">
        <v>160</v>
      </c>
    </row>
    <row r="88" spans="2:51" s="14" customFormat="1" ht="13.5">
      <c r="B88" s="242"/>
      <c r="C88" s="243"/>
      <c r="D88" s="222" t="s">
        <v>187</v>
      </c>
      <c r="E88" s="244" t="s">
        <v>21</v>
      </c>
      <c r="F88" s="245" t="s">
        <v>195</v>
      </c>
      <c r="G88" s="243"/>
      <c r="H88" s="246">
        <v>1</v>
      </c>
      <c r="I88" s="247"/>
      <c r="J88" s="243"/>
      <c r="K88" s="243"/>
      <c r="L88" s="248"/>
      <c r="M88" s="276"/>
      <c r="N88" s="277"/>
      <c r="O88" s="277"/>
      <c r="P88" s="277"/>
      <c r="Q88" s="277"/>
      <c r="R88" s="277"/>
      <c r="S88" s="277"/>
      <c r="T88" s="278"/>
      <c r="AT88" s="252" t="s">
        <v>187</v>
      </c>
      <c r="AU88" s="252" t="s">
        <v>83</v>
      </c>
      <c r="AV88" s="14" t="s">
        <v>168</v>
      </c>
      <c r="AW88" s="14" t="s">
        <v>39</v>
      </c>
      <c r="AX88" s="14" t="s">
        <v>83</v>
      </c>
      <c r="AY88" s="252" t="s">
        <v>160</v>
      </c>
    </row>
    <row r="89" spans="2:12" s="1" customFormat="1" ht="6.95" customHeight="1">
      <c r="B89" s="57"/>
      <c r="C89" s="58"/>
      <c r="D89" s="58"/>
      <c r="E89" s="58"/>
      <c r="F89" s="58"/>
      <c r="G89" s="58"/>
      <c r="H89" s="58"/>
      <c r="I89" s="149"/>
      <c r="J89" s="58"/>
      <c r="K89" s="58"/>
      <c r="L89" s="62"/>
    </row>
  </sheetData>
  <sheetProtection algorithmName="SHA-512" hashValue="fAbtrzcBl46O3VkBMzCHnyCnH13cwcjf482eQPAfj85KaluwrZI9ryvtWET8ohfKX7neQMnuymgZnoZsq1RRtg==" saltValue="6etDKnyVraOMByvSYP6kfh8IxOrb+dVEQfYr9PVk8Y/BV7CTU1Bvmj0U/DXkhq2XfkO7RLJBfg5VxV0EnoMirA==" spinCount="100000" sheet="1" objects="1" scenarios="1" formatColumns="0" formatRows="0" autoFilter="0"/>
  <autoFilter ref="C82:K88"/>
  <mergeCells count="13">
    <mergeCell ref="E75:H75"/>
    <mergeCell ref="G1:H1"/>
    <mergeCell ref="L2:V2"/>
    <mergeCell ref="E49:H49"/>
    <mergeCell ref="E51:H51"/>
    <mergeCell ref="J55:J56"/>
    <mergeCell ref="E71:H71"/>
    <mergeCell ref="E73:H7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127</v>
      </c>
      <c r="G1" s="407" t="s">
        <v>128</v>
      </c>
      <c r="H1" s="407"/>
      <c r="I1" s="125"/>
      <c r="J1" s="124" t="s">
        <v>129</v>
      </c>
      <c r="K1" s="123" t="s">
        <v>130</v>
      </c>
      <c r="L1" s="124" t="s">
        <v>131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85</v>
      </c>
    </row>
    <row r="4" spans="2:46" ht="36.95" customHeight="1">
      <c r="B4" s="29"/>
      <c r="C4" s="30"/>
      <c r="D4" s="31" t="s">
        <v>132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399" t="str">
        <f>'Rekapitulace stavby'!K6</f>
        <v>Nemocnice Šumperk - rekonstrukce páteřní kanalizace - revize 1</v>
      </c>
      <c r="F7" s="400"/>
      <c r="G7" s="400"/>
      <c r="H7" s="400"/>
      <c r="I7" s="127"/>
      <c r="J7" s="30"/>
      <c r="K7" s="32"/>
    </row>
    <row r="8" spans="2:11" ht="13.5">
      <c r="B8" s="29"/>
      <c r="C8" s="30"/>
      <c r="D8" s="38" t="s">
        <v>133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399" t="s">
        <v>1188</v>
      </c>
      <c r="F9" s="401"/>
      <c r="G9" s="401"/>
      <c r="H9" s="401"/>
      <c r="I9" s="128"/>
      <c r="J9" s="43"/>
      <c r="K9" s="46"/>
    </row>
    <row r="10" spans="2:11" s="1" customFormat="1" ht="13.5">
      <c r="B10" s="42"/>
      <c r="C10" s="43"/>
      <c r="D10" s="38" t="s">
        <v>135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2" t="s">
        <v>1214</v>
      </c>
      <c r="F11" s="401"/>
      <c r="G11" s="401"/>
      <c r="H11" s="40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31. 5. 2018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29</v>
      </c>
      <c r="K16" s="46"/>
    </row>
    <row r="17" spans="2:11" s="1" customFormat="1" ht="18" customHeight="1">
      <c r="B17" s="42"/>
      <c r="C17" s="43"/>
      <c r="D17" s="43"/>
      <c r="E17" s="36" t="s">
        <v>30</v>
      </c>
      <c r="F17" s="43"/>
      <c r="G17" s="43"/>
      <c r="H17" s="43"/>
      <c r="I17" s="129" t="s">
        <v>31</v>
      </c>
      <c r="J17" s="36" t="s">
        <v>32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33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31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35</v>
      </c>
      <c r="E22" s="43"/>
      <c r="F22" s="43"/>
      <c r="G22" s="43"/>
      <c r="H22" s="43"/>
      <c r="I22" s="129" t="s">
        <v>28</v>
      </c>
      <c r="J22" s="36" t="s">
        <v>36</v>
      </c>
      <c r="K22" s="46"/>
    </row>
    <row r="23" spans="2:11" s="1" customFormat="1" ht="18" customHeight="1">
      <c r="B23" s="42"/>
      <c r="C23" s="43"/>
      <c r="D23" s="43"/>
      <c r="E23" s="36" t="s">
        <v>37</v>
      </c>
      <c r="F23" s="43"/>
      <c r="G23" s="43"/>
      <c r="H23" s="43"/>
      <c r="I23" s="129" t="s">
        <v>31</v>
      </c>
      <c r="J23" s="36" t="s">
        <v>38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40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64" t="s">
        <v>21</v>
      </c>
      <c r="F26" s="364"/>
      <c r="G26" s="364"/>
      <c r="H26" s="364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42</v>
      </c>
      <c r="E29" s="43"/>
      <c r="F29" s="43"/>
      <c r="G29" s="43"/>
      <c r="H29" s="43"/>
      <c r="I29" s="128"/>
      <c r="J29" s="138">
        <f>ROUND(J85,2)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44</v>
      </c>
      <c r="G31" s="43"/>
      <c r="H31" s="43"/>
      <c r="I31" s="139" t="s">
        <v>43</v>
      </c>
      <c r="J31" s="47" t="s">
        <v>45</v>
      </c>
      <c r="K31" s="46"/>
    </row>
    <row r="32" spans="2:11" s="1" customFormat="1" ht="14.45" customHeight="1">
      <c r="B32" s="42"/>
      <c r="C32" s="43"/>
      <c r="D32" s="50" t="s">
        <v>46</v>
      </c>
      <c r="E32" s="50" t="s">
        <v>47</v>
      </c>
      <c r="F32" s="140">
        <f>ROUND(SUM(BE85:BE106),2)</f>
        <v>0</v>
      </c>
      <c r="G32" s="43"/>
      <c r="H32" s="43"/>
      <c r="I32" s="141">
        <v>0.21</v>
      </c>
      <c r="J32" s="140">
        <f>ROUND(ROUND((SUM(BE85:BE106)),2)*I32,2)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48</v>
      </c>
      <c r="F33" s="140">
        <f>ROUND(SUM(BF85:BF106),2)</f>
        <v>0</v>
      </c>
      <c r="G33" s="43"/>
      <c r="H33" s="43"/>
      <c r="I33" s="141">
        <v>0.15</v>
      </c>
      <c r="J33" s="140">
        <f>ROUND(ROUND((SUM(BF85:BF106)),2)*I33,2)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49</v>
      </c>
      <c r="F34" s="140">
        <f>ROUND(SUM(BG85:BG106),2)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50</v>
      </c>
      <c r="F35" s="140">
        <f>ROUND(SUM(BH85:BH106),2)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51</v>
      </c>
      <c r="F36" s="140">
        <f>ROUND(SUM(BI85:BI106),2)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52</v>
      </c>
      <c r="E38" s="80"/>
      <c r="F38" s="80"/>
      <c r="G38" s="144" t="s">
        <v>53</v>
      </c>
      <c r="H38" s="145" t="s">
        <v>54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137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399" t="str">
        <f>E7</f>
        <v>Nemocnice Šumperk - rekonstrukce páteřní kanalizace - revize 1</v>
      </c>
      <c r="F47" s="400"/>
      <c r="G47" s="400"/>
      <c r="H47" s="400"/>
      <c r="I47" s="128"/>
      <c r="J47" s="43"/>
      <c r="K47" s="46"/>
    </row>
    <row r="48" spans="2:11" ht="13.5">
      <c r="B48" s="29"/>
      <c r="C48" s="38" t="s">
        <v>133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399" t="s">
        <v>1188</v>
      </c>
      <c r="F49" s="401"/>
      <c r="G49" s="401"/>
      <c r="H49" s="401"/>
      <c r="I49" s="128"/>
      <c r="J49" s="43"/>
      <c r="K49" s="46"/>
    </row>
    <row r="50" spans="2:11" s="1" customFormat="1" ht="14.45" customHeight="1">
      <c r="B50" s="42"/>
      <c r="C50" s="38" t="s">
        <v>135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2" t="str">
        <f>E11</f>
        <v>VRN2 - Vedlejší rozpočtové náklady</v>
      </c>
      <c r="F51" s="401"/>
      <c r="G51" s="401"/>
      <c r="H51" s="40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Šumperk</v>
      </c>
      <c r="G53" s="43"/>
      <c r="H53" s="43"/>
      <c r="I53" s="129" t="s">
        <v>25</v>
      </c>
      <c r="J53" s="130" t="str">
        <f>IF(J14="","",J14)</f>
        <v>31. 5. 2018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>Město Šumperk</v>
      </c>
      <c r="G55" s="43"/>
      <c r="H55" s="43"/>
      <c r="I55" s="129" t="s">
        <v>35</v>
      </c>
      <c r="J55" s="364" t="str">
        <f>E23</f>
        <v>Cekr CZ s.r.o.</v>
      </c>
      <c r="K55" s="46"/>
    </row>
    <row r="56" spans="2:11" s="1" customFormat="1" ht="14.45" customHeight="1">
      <c r="B56" s="42"/>
      <c r="C56" s="38" t="s">
        <v>33</v>
      </c>
      <c r="D56" s="43"/>
      <c r="E56" s="43"/>
      <c r="F56" s="36" t="str">
        <f>IF(E20="","",E20)</f>
        <v/>
      </c>
      <c r="G56" s="43"/>
      <c r="H56" s="43"/>
      <c r="I56" s="128"/>
      <c r="J56" s="40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138</v>
      </c>
      <c r="D58" s="142"/>
      <c r="E58" s="142"/>
      <c r="F58" s="142"/>
      <c r="G58" s="142"/>
      <c r="H58" s="142"/>
      <c r="I58" s="155"/>
      <c r="J58" s="156" t="s">
        <v>139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140</v>
      </c>
      <c r="D60" s="43"/>
      <c r="E60" s="43"/>
      <c r="F60" s="43"/>
      <c r="G60" s="43"/>
      <c r="H60" s="43"/>
      <c r="I60" s="128"/>
      <c r="J60" s="138">
        <f>J85</f>
        <v>0</v>
      </c>
      <c r="K60" s="46"/>
      <c r="AU60" s="25" t="s">
        <v>141</v>
      </c>
    </row>
    <row r="61" spans="2:11" s="8" customFormat="1" ht="24.95" customHeight="1">
      <c r="B61" s="159"/>
      <c r="C61" s="160"/>
      <c r="D61" s="161" t="s">
        <v>1127</v>
      </c>
      <c r="E61" s="162"/>
      <c r="F61" s="162"/>
      <c r="G61" s="162"/>
      <c r="H61" s="162"/>
      <c r="I61" s="163"/>
      <c r="J61" s="164">
        <f>J86</f>
        <v>0</v>
      </c>
      <c r="K61" s="165"/>
    </row>
    <row r="62" spans="2:11" s="9" customFormat="1" ht="19.9" customHeight="1">
      <c r="B62" s="166"/>
      <c r="C62" s="167"/>
      <c r="D62" s="168" t="s">
        <v>1129</v>
      </c>
      <c r="E62" s="169"/>
      <c r="F62" s="169"/>
      <c r="G62" s="169"/>
      <c r="H62" s="169"/>
      <c r="I62" s="170"/>
      <c r="J62" s="171">
        <f>J87</f>
        <v>0</v>
      </c>
      <c r="K62" s="172"/>
    </row>
    <row r="63" spans="2:11" s="9" customFormat="1" ht="19.9" customHeight="1">
      <c r="B63" s="166"/>
      <c r="C63" s="167"/>
      <c r="D63" s="168" t="s">
        <v>1130</v>
      </c>
      <c r="E63" s="169"/>
      <c r="F63" s="169"/>
      <c r="G63" s="169"/>
      <c r="H63" s="169"/>
      <c r="I63" s="170"/>
      <c r="J63" s="171">
        <f>J92</f>
        <v>0</v>
      </c>
      <c r="K63" s="172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8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49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52"/>
      <c r="J69" s="61"/>
      <c r="K69" s="61"/>
      <c r="L69" s="62"/>
    </row>
    <row r="70" spans="2:12" s="1" customFormat="1" ht="36.95" customHeight="1">
      <c r="B70" s="42"/>
      <c r="C70" s="63" t="s">
        <v>144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6.5" customHeight="1">
      <c r="B73" s="42"/>
      <c r="C73" s="64"/>
      <c r="D73" s="64"/>
      <c r="E73" s="404" t="str">
        <f>E7</f>
        <v>Nemocnice Šumperk - rekonstrukce páteřní kanalizace - revize 1</v>
      </c>
      <c r="F73" s="405"/>
      <c r="G73" s="405"/>
      <c r="H73" s="405"/>
      <c r="I73" s="173"/>
      <c r="J73" s="64"/>
      <c r="K73" s="64"/>
      <c r="L73" s="62"/>
    </row>
    <row r="74" spans="2:12" ht="13.5">
      <c r="B74" s="29"/>
      <c r="C74" s="66" t="s">
        <v>133</v>
      </c>
      <c r="D74" s="174"/>
      <c r="E74" s="174"/>
      <c r="F74" s="174"/>
      <c r="G74" s="174"/>
      <c r="H74" s="174"/>
      <c r="J74" s="174"/>
      <c r="K74" s="174"/>
      <c r="L74" s="175"/>
    </row>
    <row r="75" spans="2:12" s="1" customFormat="1" ht="16.5" customHeight="1">
      <c r="B75" s="42"/>
      <c r="C75" s="64"/>
      <c r="D75" s="64"/>
      <c r="E75" s="404" t="s">
        <v>1188</v>
      </c>
      <c r="F75" s="406"/>
      <c r="G75" s="406"/>
      <c r="H75" s="406"/>
      <c r="I75" s="173"/>
      <c r="J75" s="64"/>
      <c r="K75" s="64"/>
      <c r="L75" s="62"/>
    </row>
    <row r="76" spans="2:12" s="1" customFormat="1" ht="14.45" customHeight="1">
      <c r="B76" s="42"/>
      <c r="C76" s="66" t="s">
        <v>135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7.25" customHeight="1">
      <c r="B77" s="42"/>
      <c r="C77" s="64"/>
      <c r="D77" s="64"/>
      <c r="E77" s="375" t="str">
        <f>E11</f>
        <v>VRN2 - Vedlejší rozpočtové náklady</v>
      </c>
      <c r="F77" s="406"/>
      <c r="G77" s="406"/>
      <c r="H77" s="406"/>
      <c r="I77" s="173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8" customHeight="1">
      <c r="B79" s="42"/>
      <c r="C79" s="66" t="s">
        <v>23</v>
      </c>
      <c r="D79" s="64"/>
      <c r="E79" s="64"/>
      <c r="F79" s="176" t="str">
        <f>F14</f>
        <v>Šumperk</v>
      </c>
      <c r="G79" s="64"/>
      <c r="H79" s="64"/>
      <c r="I79" s="177" t="s">
        <v>25</v>
      </c>
      <c r="J79" s="74" t="str">
        <f>IF(J14="","",J14)</f>
        <v>31. 5. 2018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3.5">
      <c r="B81" s="42"/>
      <c r="C81" s="66" t="s">
        <v>27</v>
      </c>
      <c r="D81" s="64"/>
      <c r="E81" s="64"/>
      <c r="F81" s="176" t="str">
        <f>E17</f>
        <v>Město Šumperk</v>
      </c>
      <c r="G81" s="64"/>
      <c r="H81" s="64"/>
      <c r="I81" s="177" t="s">
        <v>35</v>
      </c>
      <c r="J81" s="176" t="str">
        <f>E23</f>
        <v>Cekr CZ s.r.o.</v>
      </c>
      <c r="K81" s="64"/>
      <c r="L81" s="62"/>
    </row>
    <row r="82" spans="2:12" s="1" customFormat="1" ht="14.45" customHeight="1">
      <c r="B82" s="42"/>
      <c r="C82" s="66" t="s">
        <v>33</v>
      </c>
      <c r="D82" s="64"/>
      <c r="E82" s="64"/>
      <c r="F82" s="176" t="str">
        <f>IF(E20="","",E20)</f>
        <v/>
      </c>
      <c r="G82" s="64"/>
      <c r="H82" s="64"/>
      <c r="I82" s="173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20" s="10" customFormat="1" ht="29.25" customHeight="1">
      <c r="B84" s="178"/>
      <c r="C84" s="179" t="s">
        <v>145</v>
      </c>
      <c r="D84" s="180" t="s">
        <v>61</v>
      </c>
      <c r="E84" s="180" t="s">
        <v>57</v>
      </c>
      <c r="F84" s="180" t="s">
        <v>146</v>
      </c>
      <c r="G84" s="180" t="s">
        <v>147</v>
      </c>
      <c r="H84" s="180" t="s">
        <v>148</v>
      </c>
      <c r="I84" s="181" t="s">
        <v>149</v>
      </c>
      <c r="J84" s="180" t="s">
        <v>139</v>
      </c>
      <c r="K84" s="182" t="s">
        <v>150</v>
      </c>
      <c r="L84" s="183"/>
      <c r="M84" s="82" t="s">
        <v>151</v>
      </c>
      <c r="N84" s="83" t="s">
        <v>46</v>
      </c>
      <c r="O84" s="83" t="s">
        <v>152</v>
      </c>
      <c r="P84" s="83" t="s">
        <v>153</v>
      </c>
      <c r="Q84" s="83" t="s">
        <v>154</v>
      </c>
      <c r="R84" s="83" t="s">
        <v>155</v>
      </c>
      <c r="S84" s="83" t="s">
        <v>156</v>
      </c>
      <c r="T84" s="84" t="s">
        <v>157</v>
      </c>
    </row>
    <row r="85" spans="2:63" s="1" customFormat="1" ht="29.25" customHeight="1">
      <c r="B85" s="42"/>
      <c r="C85" s="88" t="s">
        <v>140</v>
      </c>
      <c r="D85" s="64"/>
      <c r="E85" s="64"/>
      <c r="F85" s="64"/>
      <c r="G85" s="64"/>
      <c r="H85" s="64"/>
      <c r="I85" s="173"/>
      <c r="J85" s="184">
        <f>BK85</f>
        <v>0</v>
      </c>
      <c r="K85" s="64"/>
      <c r="L85" s="62"/>
      <c r="M85" s="85"/>
      <c r="N85" s="86"/>
      <c r="O85" s="86"/>
      <c r="P85" s="185">
        <f>P86</f>
        <v>0</v>
      </c>
      <c r="Q85" s="86"/>
      <c r="R85" s="185">
        <f>R86</f>
        <v>0</v>
      </c>
      <c r="S85" s="86"/>
      <c r="T85" s="186">
        <f>T86</f>
        <v>0</v>
      </c>
      <c r="AT85" s="25" t="s">
        <v>75</v>
      </c>
      <c r="AU85" s="25" t="s">
        <v>141</v>
      </c>
      <c r="BK85" s="187">
        <f>BK86</f>
        <v>0</v>
      </c>
    </row>
    <row r="86" spans="2:63" s="11" customFormat="1" ht="37.35" customHeight="1">
      <c r="B86" s="188"/>
      <c r="C86" s="189"/>
      <c r="D86" s="190" t="s">
        <v>75</v>
      </c>
      <c r="E86" s="191" t="s">
        <v>1132</v>
      </c>
      <c r="F86" s="191" t="s">
        <v>98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P87+P92</f>
        <v>0</v>
      </c>
      <c r="Q86" s="196"/>
      <c r="R86" s="197">
        <f>R87+R92</f>
        <v>0</v>
      </c>
      <c r="S86" s="196"/>
      <c r="T86" s="198">
        <f>T87+T92</f>
        <v>0</v>
      </c>
      <c r="AR86" s="199" t="s">
        <v>216</v>
      </c>
      <c r="AT86" s="200" t="s">
        <v>75</v>
      </c>
      <c r="AU86" s="200" t="s">
        <v>76</v>
      </c>
      <c r="AY86" s="199" t="s">
        <v>160</v>
      </c>
      <c r="BK86" s="201">
        <f>BK87+BK92</f>
        <v>0</v>
      </c>
    </row>
    <row r="87" spans="2:63" s="11" customFormat="1" ht="19.9" customHeight="1">
      <c r="B87" s="188"/>
      <c r="C87" s="189"/>
      <c r="D87" s="190" t="s">
        <v>75</v>
      </c>
      <c r="E87" s="202" t="s">
        <v>125</v>
      </c>
      <c r="F87" s="202" t="s">
        <v>1156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SUM(P88:P91)</f>
        <v>0</v>
      </c>
      <c r="Q87" s="196"/>
      <c r="R87" s="197">
        <f>SUM(R88:R91)</f>
        <v>0</v>
      </c>
      <c r="S87" s="196"/>
      <c r="T87" s="198">
        <f>SUM(T88:T91)</f>
        <v>0</v>
      </c>
      <c r="AR87" s="199" t="s">
        <v>216</v>
      </c>
      <c r="AT87" s="200" t="s">
        <v>75</v>
      </c>
      <c r="AU87" s="200" t="s">
        <v>83</v>
      </c>
      <c r="AY87" s="199" t="s">
        <v>160</v>
      </c>
      <c r="BK87" s="201">
        <f>SUM(BK88:BK91)</f>
        <v>0</v>
      </c>
    </row>
    <row r="88" spans="2:65" s="1" customFormat="1" ht="16.5" customHeight="1">
      <c r="B88" s="42"/>
      <c r="C88" s="204" t="s">
        <v>224</v>
      </c>
      <c r="D88" s="204" t="s">
        <v>163</v>
      </c>
      <c r="E88" s="205" t="s">
        <v>1157</v>
      </c>
      <c r="F88" s="206" t="s">
        <v>1158</v>
      </c>
      <c r="G88" s="207" t="s">
        <v>166</v>
      </c>
      <c r="H88" s="208">
        <v>1</v>
      </c>
      <c r="I88" s="209"/>
      <c r="J88" s="210">
        <f>ROUND(I88*H88,2)</f>
        <v>0</v>
      </c>
      <c r="K88" s="206" t="s">
        <v>185</v>
      </c>
      <c r="L88" s="62"/>
      <c r="M88" s="211" t="s">
        <v>21</v>
      </c>
      <c r="N88" s="217" t="s">
        <v>47</v>
      </c>
      <c r="O88" s="43"/>
      <c r="P88" s="218">
        <f>O88*H88</f>
        <v>0</v>
      </c>
      <c r="Q88" s="218">
        <v>0</v>
      </c>
      <c r="R88" s="218">
        <f>Q88*H88</f>
        <v>0</v>
      </c>
      <c r="S88" s="218">
        <v>0</v>
      </c>
      <c r="T88" s="219">
        <f>S88*H88</f>
        <v>0</v>
      </c>
      <c r="AR88" s="25" t="s">
        <v>1123</v>
      </c>
      <c r="AT88" s="25" t="s">
        <v>163</v>
      </c>
      <c r="AU88" s="25" t="s">
        <v>85</v>
      </c>
      <c r="AY88" s="25" t="s">
        <v>160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25" t="s">
        <v>83</v>
      </c>
      <c r="BK88" s="216">
        <f>ROUND(I88*H88,2)</f>
        <v>0</v>
      </c>
      <c r="BL88" s="25" t="s">
        <v>1123</v>
      </c>
      <c r="BM88" s="25" t="s">
        <v>1215</v>
      </c>
    </row>
    <row r="89" spans="2:51" s="12" customFormat="1" ht="27">
      <c r="B89" s="220"/>
      <c r="C89" s="221"/>
      <c r="D89" s="222" t="s">
        <v>187</v>
      </c>
      <c r="E89" s="223" t="s">
        <v>21</v>
      </c>
      <c r="F89" s="224" t="s">
        <v>1160</v>
      </c>
      <c r="G89" s="221"/>
      <c r="H89" s="223" t="s">
        <v>21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AT89" s="230" t="s">
        <v>187</v>
      </c>
      <c r="AU89" s="230" t="s">
        <v>85</v>
      </c>
      <c r="AV89" s="12" t="s">
        <v>83</v>
      </c>
      <c r="AW89" s="12" t="s">
        <v>39</v>
      </c>
      <c r="AX89" s="12" t="s">
        <v>76</v>
      </c>
      <c r="AY89" s="230" t="s">
        <v>160</v>
      </c>
    </row>
    <row r="90" spans="2:51" s="13" customFormat="1" ht="13.5">
      <c r="B90" s="231"/>
      <c r="C90" s="232"/>
      <c r="D90" s="222" t="s">
        <v>187</v>
      </c>
      <c r="E90" s="233" t="s">
        <v>21</v>
      </c>
      <c r="F90" s="234" t="s">
        <v>83</v>
      </c>
      <c r="G90" s="232"/>
      <c r="H90" s="235">
        <v>1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AT90" s="241" t="s">
        <v>187</v>
      </c>
      <c r="AU90" s="241" t="s">
        <v>85</v>
      </c>
      <c r="AV90" s="13" t="s">
        <v>85</v>
      </c>
      <c r="AW90" s="13" t="s">
        <v>39</v>
      </c>
      <c r="AX90" s="13" t="s">
        <v>76</v>
      </c>
      <c r="AY90" s="241" t="s">
        <v>160</v>
      </c>
    </row>
    <row r="91" spans="2:51" s="14" customFormat="1" ht="13.5">
      <c r="B91" s="242"/>
      <c r="C91" s="243"/>
      <c r="D91" s="222" t="s">
        <v>187</v>
      </c>
      <c r="E91" s="244" t="s">
        <v>21</v>
      </c>
      <c r="F91" s="245" t="s">
        <v>195</v>
      </c>
      <c r="G91" s="243"/>
      <c r="H91" s="246">
        <v>1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187</v>
      </c>
      <c r="AU91" s="252" t="s">
        <v>85</v>
      </c>
      <c r="AV91" s="14" t="s">
        <v>168</v>
      </c>
      <c r="AW91" s="14" t="s">
        <v>39</v>
      </c>
      <c r="AX91" s="14" t="s">
        <v>83</v>
      </c>
      <c r="AY91" s="252" t="s">
        <v>160</v>
      </c>
    </row>
    <row r="92" spans="2:63" s="11" customFormat="1" ht="29.85" customHeight="1">
      <c r="B92" s="188"/>
      <c r="C92" s="189"/>
      <c r="D92" s="190" t="s">
        <v>75</v>
      </c>
      <c r="E92" s="202" t="s">
        <v>1161</v>
      </c>
      <c r="F92" s="202" t="s">
        <v>1162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SUM(P93:P106)</f>
        <v>0</v>
      </c>
      <c r="Q92" s="196"/>
      <c r="R92" s="197">
        <f>SUM(R93:R106)</f>
        <v>0</v>
      </c>
      <c r="S92" s="196"/>
      <c r="T92" s="198">
        <f>SUM(T93:T106)</f>
        <v>0</v>
      </c>
      <c r="AR92" s="199" t="s">
        <v>216</v>
      </c>
      <c r="AT92" s="200" t="s">
        <v>75</v>
      </c>
      <c r="AU92" s="200" t="s">
        <v>83</v>
      </c>
      <c r="AY92" s="199" t="s">
        <v>160</v>
      </c>
      <c r="BK92" s="201">
        <f>SUM(BK93:BK106)</f>
        <v>0</v>
      </c>
    </row>
    <row r="93" spans="2:65" s="1" customFormat="1" ht="25.5" customHeight="1">
      <c r="B93" s="42"/>
      <c r="C93" s="204" t="s">
        <v>231</v>
      </c>
      <c r="D93" s="204" t="s">
        <v>163</v>
      </c>
      <c r="E93" s="205" t="s">
        <v>1163</v>
      </c>
      <c r="F93" s="206" t="s">
        <v>1164</v>
      </c>
      <c r="G93" s="207" t="s">
        <v>166</v>
      </c>
      <c r="H93" s="208">
        <v>1</v>
      </c>
      <c r="I93" s="209"/>
      <c r="J93" s="210">
        <f>ROUND(I93*H93,2)</f>
        <v>0</v>
      </c>
      <c r="K93" s="206" t="s">
        <v>185</v>
      </c>
      <c r="L93" s="62"/>
      <c r="M93" s="211" t="s">
        <v>21</v>
      </c>
      <c r="N93" s="217" t="s">
        <v>47</v>
      </c>
      <c r="O93" s="43"/>
      <c r="P93" s="218">
        <f>O93*H93</f>
        <v>0</v>
      </c>
      <c r="Q93" s="218">
        <v>0</v>
      </c>
      <c r="R93" s="218">
        <f>Q93*H93</f>
        <v>0</v>
      </c>
      <c r="S93" s="218">
        <v>0</v>
      </c>
      <c r="T93" s="219">
        <f>S93*H93</f>
        <v>0</v>
      </c>
      <c r="AR93" s="25" t="s">
        <v>1123</v>
      </c>
      <c r="AT93" s="25" t="s">
        <v>163</v>
      </c>
      <c r="AU93" s="25" t="s">
        <v>85</v>
      </c>
      <c r="AY93" s="25" t="s">
        <v>160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25" t="s">
        <v>83</v>
      </c>
      <c r="BK93" s="216">
        <f>ROUND(I93*H93,2)</f>
        <v>0</v>
      </c>
      <c r="BL93" s="25" t="s">
        <v>1123</v>
      </c>
      <c r="BM93" s="25" t="s">
        <v>1216</v>
      </c>
    </row>
    <row r="94" spans="2:51" s="12" customFormat="1" ht="27">
      <c r="B94" s="220"/>
      <c r="C94" s="221"/>
      <c r="D94" s="222" t="s">
        <v>187</v>
      </c>
      <c r="E94" s="223" t="s">
        <v>21</v>
      </c>
      <c r="F94" s="224" t="s">
        <v>1166</v>
      </c>
      <c r="G94" s="221"/>
      <c r="H94" s="223" t="s">
        <v>21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AT94" s="230" t="s">
        <v>187</v>
      </c>
      <c r="AU94" s="230" t="s">
        <v>85</v>
      </c>
      <c r="AV94" s="12" t="s">
        <v>83</v>
      </c>
      <c r="AW94" s="12" t="s">
        <v>39</v>
      </c>
      <c r="AX94" s="12" t="s">
        <v>76</v>
      </c>
      <c r="AY94" s="230" t="s">
        <v>160</v>
      </c>
    </row>
    <row r="95" spans="2:51" s="13" customFormat="1" ht="13.5">
      <c r="B95" s="231"/>
      <c r="C95" s="232"/>
      <c r="D95" s="222" t="s">
        <v>187</v>
      </c>
      <c r="E95" s="233" t="s">
        <v>21</v>
      </c>
      <c r="F95" s="234" t="s">
        <v>83</v>
      </c>
      <c r="G95" s="232"/>
      <c r="H95" s="235">
        <v>1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187</v>
      </c>
      <c r="AU95" s="241" t="s">
        <v>85</v>
      </c>
      <c r="AV95" s="13" t="s">
        <v>85</v>
      </c>
      <c r="AW95" s="13" t="s">
        <v>39</v>
      </c>
      <c r="AX95" s="13" t="s">
        <v>76</v>
      </c>
      <c r="AY95" s="241" t="s">
        <v>160</v>
      </c>
    </row>
    <row r="96" spans="2:51" s="14" customFormat="1" ht="13.5">
      <c r="B96" s="242"/>
      <c r="C96" s="243"/>
      <c r="D96" s="222" t="s">
        <v>187</v>
      </c>
      <c r="E96" s="244" t="s">
        <v>21</v>
      </c>
      <c r="F96" s="245" t="s">
        <v>195</v>
      </c>
      <c r="G96" s="243"/>
      <c r="H96" s="246">
        <v>1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187</v>
      </c>
      <c r="AU96" s="252" t="s">
        <v>85</v>
      </c>
      <c r="AV96" s="14" t="s">
        <v>168</v>
      </c>
      <c r="AW96" s="14" t="s">
        <v>39</v>
      </c>
      <c r="AX96" s="14" t="s">
        <v>83</v>
      </c>
      <c r="AY96" s="252" t="s">
        <v>160</v>
      </c>
    </row>
    <row r="97" spans="2:65" s="1" customFormat="1" ht="16.5" customHeight="1">
      <c r="B97" s="42"/>
      <c r="C97" s="204" t="s">
        <v>236</v>
      </c>
      <c r="D97" s="204" t="s">
        <v>163</v>
      </c>
      <c r="E97" s="205" t="s">
        <v>1167</v>
      </c>
      <c r="F97" s="206" t="s">
        <v>1168</v>
      </c>
      <c r="G97" s="207" t="s">
        <v>166</v>
      </c>
      <c r="H97" s="208">
        <v>1</v>
      </c>
      <c r="I97" s="209"/>
      <c r="J97" s="210">
        <f>ROUND(I97*H97,2)</f>
        <v>0</v>
      </c>
      <c r="K97" s="206" t="s">
        <v>185</v>
      </c>
      <c r="L97" s="62"/>
      <c r="M97" s="211" t="s">
        <v>21</v>
      </c>
      <c r="N97" s="217" t="s">
        <v>47</v>
      </c>
      <c r="O97" s="43"/>
      <c r="P97" s="218">
        <f>O97*H97</f>
        <v>0</v>
      </c>
      <c r="Q97" s="218">
        <v>0</v>
      </c>
      <c r="R97" s="218">
        <f>Q97*H97</f>
        <v>0</v>
      </c>
      <c r="S97" s="218">
        <v>0</v>
      </c>
      <c r="T97" s="219">
        <f>S97*H97</f>
        <v>0</v>
      </c>
      <c r="AR97" s="25" t="s">
        <v>1123</v>
      </c>
      <c r="AT97" s="25" t="s">
        <v>163</v>
      </c>
      <c r="AU97" s="25" t="s">
        <v>85</v>
      </c>
      <c r="AY97" s="25" t="s">
        <v>160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25" t="s">
        <v>83</v>
      </c>
      <c r="BK97" s="216">
        <f>ROUND(I97*H97,2)</f>
        <v>0</v>
      </c>
      <c r="BL97" s="25" t="s">
        <v>1123</v>
      </c>
      <c r="BM97" s="25" t="s">
        <v>1217</v>
      </c>
    </row>
    <row r="98" spans="2:51" s="12" customFormat="1" ht="27">
      <c r="B98" s="220"/>
      <c r="C98" s="221"/>
      <c r="D98" s="222" t="s">
        <v>187</v>
      </c>
      <c r="E98" s="223" t="s">
        <v>21</v>
      </c>
      <c r="F98" s="224" t="s">
        <v>1170</v>
      </c>
      <c r="G98" s="221"/>
      <c r="H98" s="223" t="s">
        <v>21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AT98" s="230" t="s">
        <v>187</v>
      </c>
      <c r="AU98" s="230" t="s">
        <v>85</v>
      </c>
      <c r="AV98" s="12" t="s">
        <v>83</v>
      </c>
      <c r="AW98" s="12" t="s">
        <v>39</v>
      </c>
      <c r="AX98" s="12" t="s">
        <v>76</v>
      </c>
      <c r="AY98" s="230" t="s">
        <v>160</v>
      </c>
    </row>
    <row r="99" spans="2:51" s="12" customFormat="1" ht="27">
      <c r="B99" s="220"/>
      <c r="C99" s="221"/>
      <c r="D99" s="222" t="s">
        <v>187</v>
      </c>
      <c r="E99" s="223" t="s">
        <v>21</v>
      </c>
      <c r="F99" s="224" t="s">
        <v>1171</v>
      </c>
      <c r="G99" s="221"/>
      <c r="H99" s="223" t="s">
        <v>21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187</v>
      </c>
      <c r="AU99" s="230" t="s">
        <v>85</v>
      </c>
      <c r="AV99" s="12" t="s">
        <v>83</v>
      </c>
      <c r="AW99" s="12" t="s">
        <v>39</v>
      </c>
      <c r="AX99" s="12" t="s">
        <v>76</v>
      </c>
      <c r="AY99" s="230" t="s">
        <v>160</v>
      </c>
    </row>
    <row r="100" spans="2:51" s="12" customFormat="1" ht="13.5">
      <c r="B100" s="220"/>
      <c r="C100" s="221"/>
      <c r="D100" s="222" t="s">
        <v>187</v>
      </c>
      <c r="E100" s="223" t="s">
        <v>21</v>
      </c>
      <c r="F100" s="224" t="s">
        <v>1172</v>
      </c>
      <c r="G100" s="221"/>
      <c r="H100" s="223" t="s">
        <v>21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187</v>
      </c>
      <c r="AU100" s="230" t="s">
        <v>85</v>
      </c>
      <c r="AV100" s="12" t="s">
        <v>83</v>
      </c>
      <c r="AW100" s="12" t="s">
        <v>39</v>
      </c>
      <c r="AX100" s="12" t="s">
        <v>76</v>
      </c>
      <c r="AY100" s="230" t="s">
        <v>160</v>
      </c>
    </row>
    <row r="101" spans="2:51" s="13" customFormat="1" ht="13.5">
      <c r="B101" s="231"/>
      <c r="C101" s="232"/>
      <c r="D101" s="222" t="s">
        <v>187</v>
      </c>
      <c r="E101" s="233" t="s">
        <v>21</v>
      </c>
      <c r="F101" s="234" t="s">
        <v>83</v>
      </c>
      <c r="G101" s="232"/>
      <c r="H101" s="235">
        <v>1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187</v>
      </c>
      <c r="AU101" s="241" t="s">
        <v>85</v>
      </c>
      <c r="AV101" s="13" t="s">
        <v>85</v>
      </c>
      <c r="AW101" s="13" t="s">
        <v>39</v>
      </c>
      <c r="AX101" s="13" t="s">
        <v>76</v>
      </c>
      <c r="AY101" s="241" t="s">
        <v>160</v>
      </c>
    </row>
    <row r="102" spans="2:51" s="14" customFormat="1" ht="13.5">
      <c r="B102" s="242"/>
      <c r="C102" s="243"/>
      <c r="D102" s="222" t="s">
        <v>187</v>
      </c>
      <c r="E102" s="244" t="s">
        <v>21</v>
      </c>
      <c r="F102" s="245" t="s">
        <v>195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187</v>
      </c>
      <c r="AU102" s="252" t="s">
        <v>85</v>
      </c>
      <c r="AV102" s="14" t="s">
        <v>168</v>
      </c>
      <c r="AW102" s="14" t="s">
        <v>39</v>
      </c>
      <c r="AX102" s="14" t="s">
        <v>83</v>
      </c>
      <c r="AY102" s="252" t="s">
        <v>160</v>
      </c>
    </row>
    <row r="103" spans="2:65" s="1" customFormat="1" ht="25.5" customHeight="1">
      <c r="B103" s="42"/>
      <c r="C103" s="204" t="s">
        <v>161</v>
      </c>
      <c r="D103" s="204" t="s">
        <v>163</v>
      </c>
      <c r="E103" s="205" t="s">
        <v>1173</v>
      </c>
      <c r="F103" s="206" t="s">
        <v>1174</v>
      </c>
      <c r="G103" s="207" t="s">
        <v>582</v>
      </c>
      <c r="H103" s="208">
        <v>1</v>
      </c>
      <c r="I103" s="209"/>
      <c r="J103" s="210">
        <f>ROUND(I103*H103,2)</f>
        <v>0</v>
      </c>
      <c r="K103" s="206" t="s">
        <v>185</v>
      </c>
      <c r="L103" s="62"/>
      <c r="M103" s="211" t="s">
        <v>21</v>
      </c>
      <c r="N103" s="217" t="s">
        <v>47</v>
      </c>
      <c r="O103" s="43"/>
      <c r="P103" s="218">
        <f>O103*H103</f>
        <v>0</v>
      </c>
      <c r="Q103" s="218">
        <v>0</v>
      </c>
      <c r="R103" s="218">
        <f>Q103*H103</f>
        <v>0</v>
      </c>
      <c r="S103" s="218">
        <v>0</v>
      </c>
      <c r="T103" s="219">
        <f>S103*H103</f>
        <v>0</v>
      </c>
      <c r="AR103" s="25" t="s">
        <v>168</v>
      </c>
      <c r="AT103" s="25" t="s">
        <v>163</v>
      </c>
      <c r="AU103" s="25" t="s">
        <v>85</v>
      </c>
      <c r="AY103" s="25" t="s">
        <v>160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5" t="s">
        <v>83</v>
      </c>
      <c r="BK103" s="216">
        <f>ROUND(I103*H103,2)</f>
        <v>0</v>
      </c>
      <c r="BL103" s="25" t="s">
        <v>168</v>
      </c>
      <c r="BM103" s="25" t="s">
        <v>1218</v>
      </c>
    </row>
    <row r="104" spans="2:51" s="12" customFormat="1" ht="13.5">
      <c r="B104" s="220"/>
      <c r="C104" s="221"/>
      <c r="D104" s="222" t="s">
        <v>187</v>
      </c>
      <c r="E104" s="223" t="s">
        <v>21</v>
      </c>
      <c r="F104" s="224" t="s">
        <v>1176</v>
      </c>
      <c r="G104" s="221"/>
      <c r="H104" s="223" t="s">
        <v>21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187</v>
      </c>
      <c r="AU104" s="230" t="s">
        <v>85</v>
      </c>
      <c r="AV104" s="12" t="s">
        <v>83</v>
      </c>
      <c r="AW104" s="12" t="s">
        <v>39</v>
      </c>
      <c r="AX104" s="12" t="s">
        <v>76</v>
      </c>
      <c r="AY104" s="230" t="s">
        <v>160</v>
      </c>
    </row>
    <row r="105" spans="2:51" s="13" customFormat="1" ht="13.5">
      <c r="B105" s="231"/>
      <c r="C105" s="232"/>
      <c r="D105" s="222" t="s">
        <v>187</v>
      </c>
      <c r="E105" s="233" t="s">
        <v>21</v>
      </c>
      <c r="F105" s="234" t="s">
        <v>83</v>
      </c>
      <c r="G105" s="232"/>
      <c r="H105" s="235">
        <v>1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187</v>
      </c>
      <c r="AU105" s="241" t="s">
        <v>85</v>
      </c>
      <c r="AV105" s="13" t="s">
        <v>85</v>
      </c>
      <c r="AW105" s="13" t="s">
        <v>39</v>
      </c>
      <c r="AX105" s="13" t="s">
        <v>76</v>
      </c>
      <c r="AY105" s="241" t="s">
        <v>160</v>
      </c>
    </row>
    <row r="106" spans="2:51" s="14" customFormat="1" ht="13.5">
      <c r="B106" s="242"/>
      <c r="C106" s="243"/>
      <c r="D106" s="222" t="s">
        <v>187</v>
      </c>
      <c r="E106" s="244" t="s">
        <v>21</v>
      </c>
      <c r="F106" s="245" t="s">
        <v>195</v>
      </c>
      <c r="G106" s="243"/>
      <c r="H106" s="246">
        <v>1</v>
      </c>
      <c r="I106" s="247"/>
      <c r="J106" s="243"/>
      <c r="K106" s="243"/>
      <c r="L106" s="248"/>
      <c r="M106" s="276"/>
      <c r="N106" s="277"/>
      <c r="O106" s="277"/>
      <c r="P106" s="277"/>
      <c r="Q106" s="277"/>
      <c r="R106" s="277"/>
      <c r="S106" s="277"/>
      <c r="T106" s="278"/>
      <c r="AT106" s="252" t="s">
        <v>187</v>
      </c>
      <c r="AU106" s="252" t="s">
        <v>85</v>
      </c>
      <c r="AV106" s="14" t="s">
        <v>168</v>
      </c>
      <c r="AW106" s="14" t="s">
        <v>39</v>
      </c>
      <c r="AX106" s="14" t="s">
        <v>83</v>
      </c>
      <c r="AY106" s="252" t="s">
        <v>160</v>
      </c>
    </row>
    <row r="107" spans="2:12" s="1" customFormat="1" ht="6.95" customHeight="1">
      <c r="B107" s="57"/>
      <c r="C107" s="58"/>
      <c r="D107" s="58"/>
      <c r="E107" s="58"/>
      <c r="F107" s="58"/>
      <c r="G107" s="58"/>
      <c r="H107" s="58"/>
      <c r="I107" s="149"/>
      <c r="J107" s="58"/>
      <c r="K107" s="58"/>
      <c r="L107" s="62"/>
    </row>
  </sheetData>
  <sheetProtection algorithmName="SHA-512" hashValue="fyHJ3xd5rXAThVDMrBetl5ev6csCyv0NkQG22RPB2s7QuPgT4vK/I0uH3ki3b00QKNUK19H+vSs2Ah/KjxFfgA==" saltValue="lXPzJFI4Q27gA3p8Cg4xBYzM3anigv9cmJrYsJG0RUnZLTDNsXqU56ibGU6BeltY+epjE7oaqFPscpk+y0LnCg==" spinCount="100000" sheet="1" objects="1" scenarios="1" formatColumns="0" formatRows="0" autoFilter="0"/>
  <autoFilter ref="C84:K106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ZAMYKAL-PC\zamykal</dc:creator>
  <cp:keywords/>
  <dc:description/>
  <cp:lastModifiedBy>Salcburgerová Lenka, Ing.</cp:lastModifiedBy>
  <cp:lastPrinted>2018-06-18T13:11:55Z</cp:lastPrinted>
  <dcterms:created xsi:type="dcterms:W3CDTF">2018-06-13T12:19:28Z</dcterms:created>
  <dcterms:modified xsi:type="dcterms:W3CDTF">2018-06-18T13:14:30Z</dcterms:modified>
  <cp:category/>
  <cp:version/>
  <cp:contentType/>
  <cp:contentStatus/>
</cp:coreProperties>
</file>