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5235" yWindow="120" windowWidth="11520" windowHeight="10845" tabRatio="963" activeTab="0"/>
  </bookViews>
  <sheets>
    <sheet name="SO01 Krycí list ROZPOČTU" sheetId="13" r:id="rId1"/>
    <sheet name="SO01 REKAPITULACE" sheetId="12" r:id="rId2"/>
    <sheet name="VRN" sheetId="42" r:id="rId3"/>
    <sheet name="01 Stavební" sheetId="9" r:id="rId4"/>
    <sheet name="01rek" sheetId="11" r:id="rId5"/>
    <sheet name="01pol" sheetId="5" r:id="rId6"/>
    <sheet name="05 MP" sheetId="48" r:id="rId7"/>
    <sheet name="05rek" sheetId="49" r:id="rId8"/>
    <sheet name="05pol" sheetId="50" r:id="rId9"/>
    <sheet name="06 ZTI" sheetId="24" r:id="rId10"/>
    <sheet name="06rek" sheetId="23" r:id="rId11"/>
    <sheet name="06pol" sheetId="22" r:id="rId12"/>
    <sheet name="07 silnoproud" sheetId="44" r:id="rId13"/>
    <sheet name="07rek" sheetId="19" r:id="rId14"/>
    <sheet name="07pol" sheetId="18" r:id="rId15"/>
    <sheet name="07spec" sheetId="17" r:id="rId16"/>
    <sheet name="08 slaboproud" sheetId="34" r:id="rId17"/>
    <sheet name="08rek" sheetId="35" r:id="rId18"/>
    <sheet name="08pol" sheetId="36" r:id="rId19"/>
  </sheets>
  <definedNames>
    <definedName name="__CENA__" localSheetId="6">#REF!</definedName>
    <definedName name="__CENA__" localSheetId="8">#REF!</definedName>
    <definedName name="__CENA__" localSheetId="7">#REF!</definedName>
    <definedName name="__CENA__">#REF!</definedName>
    <definedName name="__MAIN__">'01pol'!$F$4:$CW$6</definedName>
    <definedName name="__SAZBA__" localSheetId="6">#REF!</definedName>
    <definedName name="__SAZBA__" localSheetId="8">#REF!</definedName>
    <definedName name="__SAZBA__" localSheetId="7">#REF!</definedName>
    <definedName name="__SAZBA__">#REF!</definedName>
    <definedName name="__T0__" localSheetId="6">#REF!</definedName>
    <definedName name="__T0__" localSheetId="8">#REF!</definedName>
    <definedName name="__T0__" localSheetId="7">#REF!</definedName>
    <definedName name="__T0__">#REF!</definedName>
    <definedName name="__T1__" localSheetId="6">#REF!</definedName>
    <definedName name="__T1__" localSheetId="8">#REF!</definedName>
    <definedName name="__T1__" localSheetId="7">#REF!</definedName>
    <definedName name="__T1__">#REF!</definedName>
    <definedName name="__T2__" localSheetId="6">#REF!</definedName>
    <definedName name="__T2__" localSheetId="8">#REF!</definedName>
    <definedName name="__T2__" localSheetId="7">#REF!</definedName>
    <definedName name="__T2__">#REF!</definedName>
    <definedName name="__T3__" localSheetId="6">#REF!</definedName>
    <definedName name="__T3__" localSheetId="8">#REF!</definedName>
    <definedName name="__T3__" localSheetId="7">#REF!</definedName>
    <definedName name="__T3__">#REF!</definedName>
    <definedName name="__TR0__" localSheetId="6">#REF!</definedName>
    <definedName name="__TR0__" localSheetId="8">#REF!</definedName>
    <definedName name="__TR0__" localSheetId="7">#REF!</definedName>
    <definedName name="__TR0__" localSheetId="12">#REF!</definedName>
    <definedName name="__TR0__" localSheetId="2">#REF!</definedName>
    <definedName name="__TR0__">#REF!</definedName>
    <definedName name="_xlnm._FilterDatabase" localSheetId="5" hidden="1">'01pol'!$F$5:$O$24</definedName>
    <definedName name="_xlnm._FilterDatabase" localSheetId="8" hidden="1">'05pol'!$A$7:$I$30</definedName>
    <definedName name="_xlnm._FilterDatabase" localSheetId="11" hidden="1">'06pol'!$A$7:$I$97</definedName>
    <definedName name="_xlnm._FilterDatabase" localSheetId="18" hidden="1">'08pol'!$A$7:$I$54</definedName>
    <definedName name="_xlnm._FilterDatabase" localSheetId="2" hidden="1">'VRN'!$A$5:$A$109</definedName>
    <definedName name="_xlnm.Print_Area" localSheetId="5">'01pol'!$A$1:$O$166</definedName>
    <definedName name="_xlnm.Print_Area" localSheetId="8">'05pol'!$A$1:$I$42</definedName>
    <definedName name="_xlnm.Print_Area" localSheetId="11">'06pol'!$A$1:$I$98</definedName>
    <definedName name="_xlnm.Print_Area" localSheetId="2">'VRN'!$A$1:$H$108</definedName>
    <definedName name="PocetMJ">'01 Stavební'!$I$10</definedName>
    <definedName name="_xlnm.Print_Titles" localSheetId="5">'01pol'!$5:$6</definedName>
    <definedName name="_xlnm.Print_Titles" localSheetId="8">'05pol'!$7:$7</definedName>
    <definedName name="_xlnm.Print_Titles" localSheetId="11">'06pol'!$7:$7</definedName>
    <definedName name="_xlnm.Print_Titles" localSheetId="14">'07pol'!$7:$7</definedName>
    <definedName name="_xlnm.Print_Titles" localSheetId="18">'08pol'!$7:$7</definedName>
  </definedNames>
  <calcPr calcId="152511"/>
</workbook>
</file>

<file path=xl/comments3.xml><?xml version="1.0" encoding="utf-8"?>
<comments xmlns="http://schemas.openxmlformats.org/spreadsheetml/2006/main">
  <authors>
    <author>Dvoracek</author>
  </authors>
  <commentList>
    <comment ref="F50" authorId="0">
      <text>
        <r>
          <rPr>
            <sz val="9"/>
            <rFont val="Tahoma"/>
            <family val="2"/>
          </rPr>
          <t xml:space="preserve">1,0% - izolace, nátěry a stavební práce na provozních souborech
1,1% - opravy a údržba, parkové úpravy, nátěry konstrukcí
1,3% - opravy a údržba mostů
2,4% - budovy pro bydlení
2,9% - budovy a haly občanské výstavby
3,3% - komunikace, vedení trubní a elektrická
3,8% - tunely, metro
3,9% - hráze a objekty na tocích, úprava toků, kanály
4,2% - výstavba mostů
7,9% - provozní soubory (bez stavebních prací)
</t>
        </r>
      </text>
    </comment>
    <comment ref="E63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69" authorId="0">
      <text>
        <r>
          <rPr>
            <sz val="9"/>
            <rFont val="Tahoma"/>
            <family val="2"/>
          </rPr>
          <t xml:space="preserve">0,6-2,2% - stavební část
2,5-4,5% - technologická část
</t>
        </r>
      </text>
    </comment>
    <comment ref="E74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76" authorId="0">
      <text>
        <r>
          <rPr>
            <sz val="9"/>
            <rFont val="Tahoma"/>
            <family val="2"/>
          </rPr>
          <t xml:space="preserve">1,0% - izolace, nátěry a stavební práce na provozních souborech
1,1% - opravy a údržba, parkové úpravy, nátěry konstrukcí
1,3% - opravy a údržba mostů
2,4% - budovy pro bydlení
2,9% - budovy a haly občanské výstavby
3,3% - komunikace, vedení trubní a elektrická
3,8% - tunely, metro
3,9% - hráze a objekty na tocích, úprava toků, kanály
4,2% - výstavba mostů
7,9% - provozní soubory (bez stavebních prací)
</t>
        </r>
      </text>
    </comment>
    <comment ref="F80" authorId="0">
      <text>
        <r>
          <rPr>
            <sz val="9"/>
            <rFont val="Tahoma"/>
            <family val="2"/>
          </rPr>
          <t xml:space="preserve">3,5% pro stavby ve výšce 700 - 900m.n.m.
</t>
        </r>
      </text>
    </comment>
    <comment ref="E82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4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6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8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90" authorId="0">
      <text>
        <r>
          <rPr>
            <b/>
            <sz val="9"/>
            <rFont val="Tahoma"/>
            <family val="2"/>
          </rPr>
          <t>DLE CENOVÝCH ZPRÁV 
URS</t>
        </r>
        <r>
          <rPr>
            <sz val="9"/>
            <rFont val="Tahoma"/>
            <family val="2"/>
          </rPr>
          <t xml:space="preserve">
</t>
        </r>
      </text>
    </comment>
    <comment ref="E94" authorId="0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96" authorId="0">
      <text>
        <r>
          <rPr>
            <sz val="9"/>
            <rFont val="Tahoma"/>
            <family val="2"/>
          </rPr>
          <t xml:space="preserve">1,5 - 2,5% </t>
        </r>
      </text>
    </comment>
  </commentList>
</comments>
</file>

<file path=xl/sharedStrings.xml><?xml version="1.0" encoding="utf-8"?>
<sst xmlns="http://schemas.openxmlformats.org/spreadsheetml/2006/main" count="2136" uniqueCount="866">
  <si>
    <t>Přesun hmot pro izolace tepelné, výšky do 12 m</t>
  </si>
  <si>
    <t>Přesun hmot pro vnitřní kanalizaci, výšky do 12 m</t>
  </si>
  <si>
    <t>Vyvedení a upevnění výpustek DN 20</t>
  </si>
  <si>
    <t>722 23-9103.R00</t>
  </si>
  <si>
    <t>722 29-0226.R00</t>
  </si>
  <si>
    <t>Zkouška tlaku potrubí závitového DN 50</t>
  </si>
  <si>
    <t>Přesun hmot pro vnitřní vodovod, výšky do 12 m</t>
  </si>
  <si>
    <t>Montáž umyvadel na šrouby do zdiva</t>
  </si>
  <si>
    <t>Silikonový tmel bílý</t>
  </si>
  <si>
    <t>Přesun hmot pro zařizovací předměty, výšky do 12 m</t>
  </si>
  <si>
    <t>hmot/MJ</t>
  </si>
  <si>
    <t>hmotnost celkem</t>
  </si>
  <si>
    <t>[Kč]</t>
  </si>
  <si>
    <t>MC1</t>
  </si>
  <si>
    <t>MC2</t>
  </si>
  <si>
    <t>003: Svislé konstrukce</t>
  </si>
  <si>
    <t>Výměra bez ztr.</t>
  </si>
  <si>
    <t xml:space="preserve">Položkový rozpočet </t>
  </si>
  <si>
    <t>Stavba :</t>
  </si>
  <si>
    <t>Objekt :</t>
  </si>
  <si>
    <t>množství</t>
  </si>
  <si>
    <t>Rozpočet:</t>
  </si>
  <si>
    <t>stavební díl :</t>
  </si>
  <si>
    <t>Datum:</t>
  </si>
  <si>
    <t>REKAPITULACE  STAVEBNÍHO  OBJEKTU</t>
  </si>
  <si>
    <t>Stavební díl</t>
  </si>
  <si>
    <t>HSV</t>
  </si>
  <si>
    <t>PSV</t>
  </si>
  <si>
    <t>Dodávka</t>
  </si>
  <si>
    <t>Montáž</t>
  </si>
  <si>
    <t>HZS</t>
  </si>
  <si>
    <t>01</t>
  </si>
  <si>
    <t>-------------</t>
  </si>
  <si>
    <t>02</t>
  </si>
  <si>
    <t>04</t>
  </si>
  <si>
    <t>03</t>
  </si>
  <si>
    <t>05</t>
  </si>
  <si>
    <t>06</t>
  </si>
  <si>
    <t xml:space="preserve"> </t>
  </si>
  <si>
    <t>CELKEM  OBJEKT</t>
  </si>
  <si>
    <t>VEDLEJŠÍ ROZPOČTOVÉ  NÁKLADY</t>
  </si>
  <si>
    <t>Název VRN</t>
  </si>
  <si>
    <t>03  zařízení staveniště</t>
  </si>
  <si>
    <t>06 územní vlivy</t>
  </si>
  <si>
    <t>07 provozní vlivy</t>
  </si>
  <si>
    <t>CELKEM VRN</t>
  </si>
  <si>
    <t>OSTATNÍ ROZPOČTOVÉ  NÁKLADY</t>
  </si>
  <si>
    <t>01 průzkumné práce</t>
  </si>
  <si>
    <t>02 příprava staveniště</t>
  </si>
  <si>
    <t>04 inženýrská činnost</t>
  </si>
  <si>
    <t xml:space="preserve">05 finanční náklady  </t>
  </si>
  <si>
    <t>09 ostatní náklady</t>
  </si>
  <si>
    <t>CELKEM ON</t>
  </si>
  <si>
    <t>KRYCÍ LIST ROZPOČTU</t>
  </si>
  <si>
    <t>Název stavby :</t>
  </si>
  <si>
    <t>JKSO :</t>
  </si>
  <si>
    <t>Název objektu :</t>
  </si>
  <si>
    <t>SKP :</t>
  </si>
  <si>
    <t>Stavební díl :</t>
  </si>
  <si>
    <t>Název stavebního dílu :</t>
  </si>
  <si>
    <t>Cenová soustava:</t>
  </si>
  <si>
    <t>SOUHRNNÝ ROZPOČET</t>
  </si>
  <si>
    <t>URS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</si>
  <si>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</si>
  <si>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</si>
  <si>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</si>
  <si>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</si>
  <si>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</si>
  <si>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</si>
  <si>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</si>
  <si>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PROMOS s.r.o., Nerudova 32, Šumperk</t>
  </si>
  <si>
    <t>ROZPOČTOVÉ NÁKLADY</t>
  </si>
  <si>
    <t>Základní rozpočtové náklady</t>
  </si>
  <si>
    <t>Vedlejší náklady</t>
  </si>
  <si>
    <t>HSV celkem</t>
  </si>
  <si>
    <t>Vedlejší rozpočtové náklady (VRN)</t>
  </si>
  <si>
    <t>Z</t>
  </si>
  <si>
    <t>PSV celkem</t>
  </si>
  <si>
    <t>03-Zařízení staveniště</t>
  </si>
  <si>
    <t>R</t>
  </si>
  <si>
    <t>Dodávka celkem</t>
  </si>
  <si>
    <t>06-Územní vlivy</t>
  </si>
  <si>
    <t>N</t>
  </si>
  <si>
    <t>Montáž celkem</t>
  </si>
  <si>
    <t>07-Provozní vlivy</t>
  </si>
  <si>
    <t>ZRN celkem</t>
  </si>
  <si>
    <t>VRN celkem</t>
  </si>
  <si>
    <t>Ostatní rozpočtové náklady (ORN)</t>
  </si>
  <si>
    <t>01-Průzkum a geodet.</t>
  </si>
  <si>
    <t>02- Příprava staveniště</t>
  </si>
  <si>
    <t>ZRN+HZS</t>
  </si>
  <si>
    <t>04-Inženýrská činnost</t>
  </si>
  <si>
    <t>Vypracoval</t>
  </si>
  <si>
    <t>05-Finanční náklady</t>
  </si>
  <si>
    <t>Jméno :</t>
  </si>
  <si>
    <t>09-Ostatní náklady</t>
  </si>
  <si>
    <t>Datum :</t>
  </si>
  <si>
    <t>ORN Celkem</t>
  </si>
  <si>
    <t>Podpis:</t>
  </si>
  <si>
    <t>Vedlejší náklady celkem (VRN+ORN)</t>
  </si>
  <si>
    <t>Objednatel</t>
  </si>
  <si>
    <t>VN celkem</t>
  </si>
  <si>
    <t>Cena bez DPH</t>
  </si>
  <si>
    <t>Zhotovitel</t>
  </si>
  <si>
    <t>% DPH</t>
  </si>
  <si>
    <t>Cena vč. DPH</t>
  </si>
  <si>
    <t>poznámka:</t>
  </si>
  <si>
    <t>P.Č.</t>
  </si>
  <si>
    <t>KCN</t>
  </si>
  <si>
    <t>Kód položky</t>
  </si>
  <si>
    <t>m.j.</t>
  </si>
  <si>
    <t>Množství</t>
  </si>
  <si>
    <t>Jednotková
cena</t>
  </si>
  <si>
    <t>Cena
celkem</t>
  </si>
  <si>
    <t>.</t>
  </si>
  <si>
    <t>Vedlejší a ostatní rozpočtové náklady</t>
  </si>
  <si>
    <t>PRŮZKUMNÉ, GEODETICKÉ A PROJEKTOVÉ PRÁCE</t>
  </si>
  <si>
    <t>kpl</t>
  </si>
  <si>
    <t>011</t>
  </si>
  <si>
    <t>Průzkumné práce:</t>
  </si>
  <si>
    <t>01111</t>
  </si>
  <si>
    <t>Inženýrsko geologický průzkum</t>
  </si>
  <si>
    <t>sc</t>
  </si>
  <si>
    <t>upřesnění zakládání stavby a zajištění stability svahů, vsakování srážkových vod</t>
  </si>
  <si>
    <t>01112</t>
  </si>
  <si>
    <t>radonový průzkum</t>
  </si>
  <si>
    <t>01113</t>
  </si>
  <si>
    <t>hydrogeologický průzkum</t>
  </si>
  <si>
    <t>01114</t>
  </si>
  <si>
    <t>pedologický průzkum</t>
  </si>
  <si>
    <t>0112</t>
  </si>
  <si>
    <t>botanický a zoologický průzkum</t>
  </si>
  <si>
    <t>Zjištění možného výskytu rostlin a živočichů, chráněných zákonem</t>
  </si>
  <si>
    <t>0113</t>
  </si>
  <si>
    <t>archeologická činnost</t>
  </si>
  <si>
    <t>archeologický dohled při realizací prací a archeologický průzkum</t>
  </si>
  <si>
    <t>0114</t>
  </si>
  <si>
    <t>průzkum výskytu nebezpečných látek</t>
  </si>
  <si>
    <t>Výskyt průmyslového a komunálního odpadu, výskyt výbušnin a jiných nebezpečných látek</t>
  </si>
  <si>
    <t>0115</t>
  </si>
  <si>
    <t>stavební průzkum</t>
  </si>
  <si>
    <t>Zjištění umělecko historických hodnot, stavebně statického stavu a tepelně izolačních vlastností</t>
  </si>
  <si>
    <t>012</t>
  </si>
  <si>
    <t>Geodetické práce:</t>
  </si>
  <si>
    <t>0121</t>
  </si>
  <si>
    <t>práce prováděné před výstavbou</t>
  </si>
  <si>
    <t>Vytyčení hranic pozemku, výšková měření, určení průběhu stávajících a plánovaných inženýrských síti</t>
  </si>
  <si>
    <t>0122</t>
  </si>
  <si>
    <t>práce prováděné v průběhu výstavby</t>
  </si>
  <si>
    <t>kontrolní a upřesňující měření výšek a ploch</t>
  </si>
  <si>
    <t>0123</t>
  </si>
  <si>
    <t>práce prováděné po výstavbě</t>
  </si>
  <si>
    <t>zaměření skutečného provedení</t>
  </si>
  <si>
    <t>0124</t>
  </si>
  <si>
    <t>vyhotovení  geodetického plánu sítě</t>
  </si>
  <si>
    <t>013</t>
  </si>
  <si>
    <t>Projektové práce</t>
  </si>
  <si>
    <t>01324</t>
  </si>
  <si>
    <t>dokumentace pro provádění stavby</t>
  </si>
  <si>
    <t>dle přílohy 2 vyhlášky 499/2006Sb.</t>
  </si>
  <si>
    <t>01325</t>
  </si>
  <si>
    <t>dokumentace skutečného provedení</t>
  </si>
  <si>
    <t>příloha č.3 vyhlášky 499/2006Sb.</t>
  </si>
  <si>
    <t>0133</t>
  </si>
  <si>
    <t>Náklady na ocenění stavby</t>
  </si>
  <si>
    <t>Prováděcí a kontrolní rozpočet</t>
  </si>
  <si>
    <t>PŘÍPRAVA STAVENIŠTĚ</t>
  </si>
  <si>
    <t>021</t>
  </si>
  <si>
    <t>Záchranné práce</t>
  </si>
  <si>
    <t>hod</t>
  </si>
  <si>
    <t xml:space="preserve">Zabezpečení přírodních a archeologických hodnot </t>
  </si>
  <si>
    <t>022</t>
  </si>
  <si>
    <t>Přeložení konstrukcí</t>
  </si>
  <si>
    <t>Odstranění materiálu a konstrukcí</t>
  </si>
  <si>
    <t>VRN</t>
  </si>
  <si>
    <t>ZAŘÍZENÍ STAVENIŠTĚ</t>
  </si>
  <si>
    <t>031</t>
  </si>
  <si>
    <t>Zřízení, vybavení, zabezpečení a připojení na inž.  Sítě</t>
  </si>
  <si>
    <t>náklady na energie včetně zřízení odběrných míst</t>
  </si>
  <si>
    <t>náklady na osvětlení, zřízení přechodů přes výkopy,  náklady na informační tabule, náklady na strážní službu</t>
  </si>
  <si>
    <t>INŽENÝRSKÁ ČINNOST</t>
  </si>
  <si>
    <t>041</t>
  </si>
  <si>
    <t>dozor</t>
  </si>
  <si>
    <t>0411</t>
  </si>
  <si>
    <t>autorský dozor projektanta</t>
  </si>
  <si>
    <t>Pokud není zahrnut v ceně projektových prací</t>
  </si>
  <si>
    <t>0412</t>
  </si>
  <si>
    <t>Technický dozor investora</t>
  </si>
  <si>
    <t>Provádí investor na své náklady</t>
  </si>
  <si>
    <t>0414</t>
  </si>
  <si>
    <t>Dozor koordinátora BOZP</t>
  </si>
  <si>
    <t>Dle plánu BOZP</t>
  </si>
  <si>
    <t>042</t>
  </si>
  <si>
    <t>posudky</t>
  </si>
  <si>
    <t>Průkaz energetické náročnosti budovy, energetický štítek, tepelný audit</t>
  </si>
  <si>
    <t>043</t>
  </si>
  <si>
    <t>zkoušky a měření</t>
  </si>
  <si>
    <t>Úřední tlakové zkoušky, zatěžkávací zkoušky,měření osvětlení</t>
  </si>
  <si>
    <t>044</t>
  </si>
  <si>
    <t>revize</t>
  </si>
  <si>
    <t>revize dočasných objektů a zařízení staveniště</t>
  </si>
  <si>
    <t>045</t>
  </si>
  <si>
    <t>Komplexní vyzkoušení a měření, zajištění dodávek, zakreslování změn v průběhu stavby, přebírání dílů a objektů, technická pomoc a zajišťování posudků a protokolů</t>
  </si>
  <si>
    <t>Koordinace prací a dodávek mezi dodavateli, předání staveniště subdodavatelům, stanovení harmonogramu prováděných prací</t>
  </si>
  <si>
    <t>FINANČNÍ NÁKLADY</t>
  </si>
  <si>
    <t>051</t>
  </si>
  <si>
    <t>pojistné</t>
  </si>
  <si>
    <t>052</t>
  </si>
  <si>
    <t>finanční rezerva</t>
  </si>
  <si>
    <t>Rezerva investora na nepředvídané náklady při rekonstrukcích, změnách norem a legislativy, změn požadavků v průběhu výstavby</t>
  </si>
  <si>
    <t>ÚZEMNÍ VLIVY</t>
  </si>
  <si>
    <t>061</t>
  </si>
  <si>
    <t>Vliv klimatických podmínek</t>
  </si>
  <si>
    <t>v oblastech nad 700m.n.m</t>
  </si>
  <si>
    <t>062</t>
  </si>
  <si>
    <t>ztížené dopravní podmínky</t>
  </si>
  <si>
    <t>odlehčení vagonů nebo aut, použití nezvyklých dopravních prostředků</t>
  </si>
  <si>
    <t>063</t>
  </si>
  <si>
    <t>doprava zaměstnanců, stravné nocležné</t>
  </si>
  <si>
    <t>Při ubytování vzdáleném více než 2km od staveniště</t>
  </si>
  <si>
    <t>064</t>
  </si>
  <si>
    <t>práce na těžko dostupných místech</t>
  </si>
  <si>
    <t>Práce v podzemí, ve výškách, ve stísněném prostoru a s tím související náklady</t>
  </si>
  <si>
    <t>065</t>
  </si>
  <si>
    <t>Práce ve zdraví škodlivém prostředí</t>
  </si>
  <si>
    <t>066</t>
  </si>
  <si>
    <t>Mimostaveništní doprava</t>
  </si>
  <si>
    <t>doprava strojů, rozvaděčů a technologických celků, pokud není v ceně výrobku</t>
  </si>
  <si>
    <t>PROVOZNÍ VLIVY</t>
  </si>
  <si>
    <t>071</t>
  </si>
  <si>
    <t>Provoz investora</t>
  </si>
  <si>
    <t>072</t>
  </si>
  <si>
    <t>Silniční provoz</t>
  </si>
  <si>
    <t>Zvýšení náklady při zasahování silničního provozu do prováděných prací</t>
  </si>
  <si>
    <t>075</t>
  </si>
  <si>
    <t>Ochranná pásma</t>
  </si>
  <si>
    <t>Práce v ochranných pásmech inženýrských sítí, komunikací a technických provozů</t>
  </si>
  <si>
    <t>079</t>
  </si>
  <si>
    <t>Ostatní provozní vlivy</t>
  </si>
  <si>
    <t>09</t>
  </si>
  <si>
    <t>OSTATNÍ NÁKLADY</t>
  </si>
  <si>
    <t>091</t>
  </si>
  <si>
    <t>Zkušební provoz</t>
  </si>
  <si>
    <t>Náklady na publicitu</t>
  </si>
  <si>
    <t>HSV+PSV</t>
  </si>
  <si>
    <t>ks</t>
  </si>
  <si>
    <t>ochrana půd proti erozi, stanovení mocnosti skrývky, vyjmutí ze ZPF</t>
  </si>
  <si>
    <t>kartografické práce</t>
  </si>
  <si>
    <t>Přesun stávajících konstrukcí a komunikací, přeložky sítí, vyznačení objížďky, zřízení provizorní komunikace</t>
  </si>
  <si>
    <t>Vyklizení objektu, demolice, odstranění zeleně, dekontaminace</t>
  </si>
  <si>
    <t>náklady na zřízení, demontáž a opotřebení stavebních buněk, zřízení mobilních WC, případně zřízení vybavení ve stávajících objektech, pronájem skladovacích a parkovacích ploch, náklady na provoz</t>
  </si>
  <si>
    <t>Kompletační a koordinační činnost</t>
  </si>
  <si>
    <t>zákonné pojištění dodavatele, zákonné stavebně montážní pojištění apod.</t>
  </si>
  <si>
    <t>rizikové prostředí (kanalizace, spalovny, krematoria a pod), práce se škodlivými materiály, extrémně prašné prostředí</t>
  </si>
  <si>
    <t>Probíhající provoz investora nebo dalšího subjektu na staveništi</t>
  </si>
  <si>
    <t>Náklady na zkušební provoz, ověření zda stavba dosahuje požadovaných parametrů, další požadavky investora</t>
  </si>
  <si>
    <t>STAVBA JAKO CELEK</t>
  </si>
  <si>
    <t>HSV  a PSV</t>
  </si>
  <si>
    <t>766: Konstrukce truhlářské</t>
  </si>
  <si>
    <t>784: Malby</t>
  </si>
  <si>
    <t>p.č.</t>
  </si>
  <si>
    <t>č.položky</t>
  </si>
  <si>
    <t>popis položky</t>
  </si>
  <si>
    <t>mj.</t>
  </si>
  <si>
    <t>cena/mj.</t>
  </si>
  <si>
    <t>cena celkem</t>
  </si>
  <si>
    <t>Nh/mj.</t>
  </si>
  <si>
    <t>Nh celkem</t>
  </si>
  <si>
    <t>Materiál elektromontážní</t>
  </si>
  <si>
    <t>smršťovací trubice KZ3/6-25(3x6)</t>
  </si>
  <si>
    <t>kabelové oko Cu lisovací 6x6 KU</t>
  </si>
  <si>
    <t>rámeček pro 1 přístroj Tango 3901A-B10</t>
  </si>
  <si>
    <t>součet</t>
  </si>
  <si>
    <t>Elektromontáže</t>
  </si>
  <si>
    <t>kabel(-CYKY) pevně uložený do 3x6/4x4/7x2,5</t>
  </si>
  <si>
    <t>ukončení kabelu smršťovací trubicí do 4x10</t>
  </si>
  <si>
    <t>krabice přístrojová bez zapojení</t>
  </si>
  <si>
    <t>zásuvka domovní zapuštěná vč.zapojení průběžně</t>
  </si>
  <si>
    <t>Ostatní náklady</t>
  </si>
  <si>
    <t>21M</t>
  </si>
  <si>
    <t>Výchozí revize</t>
  </si>
  <si>
    <t>Vzduchotechnika</t>
  </si>
  <si>
    <t xml:space="preserve">Projektová dokumentace stanoví technické a uživatelské standardy staveb. Konkrétní materiály a výrobky uvedené v projektové dokumentaci a tomto výkazu výměr určují specifikaci požadovaných fyzikálních, technických, estetických a kvalitativních vlastností (viz. technické listy výrobků), jež musí splňovat případné alternativy. Konkrétní názvy výrobků byly použity pouze v případech, kde nebylo možné popsat daný prvek jiným způsobemnebo na ně byly provedeny technické výpočty pro dosažení zadaných a projektovaných parametrů. Záměny materiálů a výrobků jsou akceptovatelné za předpokladu, že budou tyto vlastnosti a parametry dodrženy a nevyvolají zásadní změny v projektovém řešení. </t>
  </si>
  <si>
    <t>m3</t>
  </si>
  <si>
    <t>Stavební část</t>
  </si>
  <si>
    <t>Ing. Jiří Körner</t>
  </si>
  <si>
    <t>Stavební práce</t>
  </si>
  <si>
    <t>Zařízení pro vytápění</t>
  </si>
  <si>
    <t>Zdravotechnika</t>
  </si>
  <si>
    <t>Promos s.r.o. Šumperk</t>
  </si>
  <si>
    <t>Dodávky zařízení</t>
  </si>
  <si>
    <t>mezisoučet</t>
  </si>
  <si>
    <t>přirážka na dopravu</t>
  </si>
  <si>
    <t>přirážka na prořez</t>
  </si>
  <si>
    <t>podružný materiál</t>
  </si>
  <si>
    <t>vodič Cu(-CY,CYA) pevně uložený do 1x35</t>
  </si>
  <si>
    <t>poplatek za recyklaci svítidla</t>
  </si>
  <si>
    <t>poplatek za recyklaci světelného zdroje</t>
  </si>
  <si>
    <t>Výchozí revize a HZS</t>
  </si>
  <si>
    <t>HZS celkem</t>
  </si>
  <si>
    <t>dodávky zařízení</t>
  </si>
  <si>
    <t>materiál</t>
  </si>
  <si>
    <t>montáž</t>
  </si>
  <si>
    <t>-</t>
  </si>
  <si>
    <t>Podíl prací jiných profesí:</t>
  </si>
  <si>
    <t>druh</t>
  </si>
  <si>
    <t>základna</t>
  </si>
  <si>
    <t>silnoproud</t>
  </si>
  <si>
    <t>hromosvod</t>
  </si>
  <si>
    <t>zemní práce</t>
  </si>
  <si>
    <t>Materiál nosný</t>
  </si>
  <si>
    <t>podružný (%)</t>
  </si>
  <si>
    <t>Výroba rozvaděče (Nh)</t>
  </si>
  <si>
    <t>*</t>
  </si>
  <si>
    <t>kg</t>
  </si>
  <si>
    <t>kabel CYKY 2x1,5</t>
  </si>
  <si>
    <t>krabice univerz/rozvodka KU68-1903 vč.KO68 +S66</t>
  </si>
  <si>
    <t>SESTAVA  spínač 1pól Tango 10A/250Vstř řaz.1</t>
  </si>
  <si>
    <t>spínač/strojek 10A/250Vstř 3558-A01340 řaz. 1,1So</t>
  </si>
  <si>
    <t>kryt spínače 1-duchý 3558A-A651 pro ř.1,6,7,1/0</t>
  </si>
  <si>
    <t>ukončení na svorkovnici vodič do 16mm2</t>
  </si>
  <si>
    <t>krabicová rozvodka vč.svorkovn.a zapojení(-KR68)</t>
  </si>
  <si>
    <t>spínač zapuštěný vč.zapojení 1pólový/řazení 1</t>
  </si>
  <si>
    <t>Jaroslava Pohlová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</si>
  <si>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</si>
  <si>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</si>
  <si>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</si>
  <si>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</si>
  <si>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</si>
  <si>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</si>
  <si>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</si>
  <si>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</si>
  <si>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767</t>
  </si>
  <si>
    <t>Konstrukce zámečnické</t>
  </si>
  <si>
    <t>Díl:</t>
  </si>
  <si>
    <t>713 41-1111.R00</t>
  </si>
  <si>
    <t>1</t>
  </si>
  <si>
    <t>2</t>
  </si>
  <si>
    <t>998 71-3102.R00</t>
  </si>
  <si>
    <t>Celkem za</t>
  </si>
  <si>
    <t>998 72-1102.R00</t>
  </si>
  <si>
    <t>722 22-9101.R00</t>
  </si>
  <si>
    <t>722 19-0402.R00</t>
  </si>
  <si>
    <t>722 19-1111.R00</t>
  </si>
  <si>
    <t>998 72-2102.R00</t>
  </si>
  <si>
    <t>722 29-0234.R00</t>
  </si>
  <si>
    <t>725 21-9401.R00</t>
  </si>
  <si>
    <t>725 85-9102.R00</t>
  </si>
  <si>
    <t>998 72-5102.R00</t>
  </si>
  <si>
    <t>smršťovací trubice RPK 30/8</t>
  </si>
  <si>
    <t>ochranná přípojnice FeZn30/4</t>
  </si>
  <si>
    <t>Zkouška rozvaděče</t>
  </si>
  <si>
    <t>Dodávky celkem</t>
  </si>
  <si>
    <t>Materiál celkem</t>
  </si>
  <si>
    <t>Ostatní náklady celkem</t>
  </si>
  <si>
    <t>Měření a regulace</t>
  </si>
  <si>
    <t>08</t>
  </si>
  <si>
    <t>Silnoproudá zařízení</t>
  </si>
  <si>
    <t>Slaboproudá zařízení</t>
  </si>
  <si>
    <t>Slaboproudé zařízení</t>
  </si>
  <si>
    <t>Silnoproudé zařízení</t>
  </si>
  <si>
    <t>%</t>
  </si>
  <si>
    <t>m</t>
  </si>
  <si>
    <t>t</t>
  </si>
  <si>
    <t>07</t>
  </si>
  <si>
    <t>MJ</t>
  </si>
  <si>
    <t>ON</t>
  </si>
  <si>
    <t>m2</t>
  </si>
  <si>
    <t>DPH</t>
  </si>
  <si>
    <t>Kód</t>
  </si>
  <si>
    <t>Typ</t>
  </si>
  <si>
    <t>kus</t>
  </si>
  <si>
    <t>Cena</t>
  </si>
  <si>
    <t>Popis</t>
  </si>
  <si>
    <t>soubor</t>
  </si>
  <si>
    <t>Poř.</t>
  </si>
  <si>
    <t>Sazba DPH</t>
  </si>
  <si>
    <t>Cena s DPH</t>
  </si>
  <si>
    <t>Jedn. cena</t>
  </si>
  <si>
    <t>CELKEM montážní materiál</t>
  </si>
  <si>
    <t xml:space="preserve">CELKEM montáž </t>
  </si>
  <si>
    <t>Ing. Josef Dvořáček</t>
  </si>
  <si>
    <t>pojistková patrona válcová PV14(6-50A)gG</t>
  </si>
  <si>
    <t>signálka XB5AVM. pr22/IP65/LED 230-240Vstř</t>
  </si>
  <si>
    <t>Specifikace rozvaděče</t>
  </si>
  <si>
    <t>vodič CY 16  /H07V-U/</t>
  </si>
  <si>
    <t>Demontáže</t>
  </si>
  <si>
    <t>Demontáže celkem</t>
  </si>
  <si>
    <t xml:space="preserve">21M </t>
  </si>
  <si>
    <t>demontáž</t>
  </si>
  <si>
    <t>vypracov zprávy/period revize do 40 hodin/25% ceny</t>
  </si>
  <si>
    <t>Investor:</t>
  </si>
  <si>
    <t>801 11</t>
  </si>
  <si>
    <t xml:space="preserve">Investor: </t>
  </si>
  <si>
    <t>721 29-0822.R00</t>
  </si>
  <si>
    <t>Přesun vybouraných hmot - kanalizace, H 6 - 12 m</t>
  </si>
  <si>
    <t>Poplatek za skládku ( skládkovné)</t>
  </si>
  <si>
    <t>Hadice flexibilní k baterii,DN 15 x M10,délka 0,4m</t>
  </si>
  <si>
    <t>Proplach a dezinfekce vodovod.potrubí DN 80</t>
  </si>
  <si>
    <t>722 19-0901.R00</t>
  </si>
  <si>
    <t>Uzavření/otevření vodovodního potrubí při opravě</t>
  </si>
  <si>
    <t>722 13-0801.R00</t>
  </si>
  <si>
    <t>Demontáž potrubí ocelových závitových</t>
  </si>
  <si>
    <t>722 18-1812.R00</t>
  </si>
  <si>
    <t>Demontáž plstěných pásů z trub D 50</t>
  </si>
  <si>
    <t>722 29-0822.R00</t>
  </si>
  <si>
    <t>Přesun vybouraných hmot - vodovody, H 6 - 12 m</t>
  </si>
  <si>
    <t>Poplatek za skládku (skládkovné)</t>
  </si>
  <si>
    <t>725 21-0821.R00</t>
  </si>
  <si>
    <t>Demontáž umyvadel bez výtokových armatur</t>
  </si>
  <si>
    <t>725 59-0812.R00</t>
  </si>
  <si>
    <t>Přesun vybour.hmot, zařizovací předměty H 12 m</t>
  </si>
  <si>
    <t>776: Podlahy povlakové</t>
  </si>
  <si>
    <t>Náklady jiné než v uvedených provozních vlivech, skládky mimo stavby, prostorové omezení zásobování staveniště, práce mimo pracovní dobu       a práce úklidové a desinfekce</t>
  </si>
  <si>
    <t>,</t>
  </si>
  <si>
    <t>zářivka lineární T5 HE pr16mm/L1149mm/G5 28W</t>
  </si>
  <si>
    <t>krabicová rozvodka vč.svorkovn.a zapojení(-K /dmtž</t>
  </si>
  <si>
    <t>ukončení kabelu smršťovací trubicí do 4x10   /dmtž</t>
  </si>
  <si>
    <t>svítidlo zářivkové bytové stropní/2 zdroje   /dmtž</t>
  </si>
  <si>
    <t>trubka ohebná PVC monoflex 1416E</t>
  </si>
  <si>
    <t>trubka plast ohebná,pod omítkou,typ 2316/pr.16</t>
  </si>
  <si>
    <t>trubka plast ohebná,pod omítkou,typ 2323/pr.23</t>
  </si>
  <si>
    <t>Izolace tepelná potrubí montáž</t>
  </si>
  <si>
    <t>Ochrana potrubí plstěnými pásy  do DN65</t>
  </si>
  <si>
    <t>Ochrana potrubí plstěnými pásy do DN 100</t>
  </si>
  <si>
    <t>Izolace potrubí 22x9</t>
  </si>
  <si>
    <t>Izolace potrubí 28x9</t>
  </si>
  <si>
    <t>721 17-6102.R00</t>
  </si>
  <si>
    <t>Potrubí HT připojovací DN 40 x 1,8 mm</t>
  </si>
  <si>
    <t>721 17-6103.R00</t>
  </si>
  <si>
    <t>Potrubí HT připojovací DN 50 x 1,8 mm</t>
  </si>
  <si>
    <t>721 14-0802.R00</t>
  </si>
  <si>
    <t>Demontáž potrubí litinového  do DN 100</t>
  </si>
  <si>
    <t>Doprava na skládku</t>
  </si>
  <si>
    <t>t/km</t>
  </si>
  <si>
    <t>Montáž vodovodních armatur,1závit, G 1/2 Rohové ventily</t>
  </si>
  <si>
    <t>551-13404.A</t>
  </si>
  <si>
    <t>Kohout  rohový R780 1/2'' plnoprůt.</t>
  </si>
  <si>
    <t>722 23-9102.R00</t>
  </si>
  <si>
    <t>Montáž vodovodních armatur 2závity, G 3/4</t>
  </si>
  <si>
    <t>Montáž vodovodních armatur 2závity, G 1</t>
  </si>
  <si>
    <t>722 22-0862.R00</t>
  </si>
  <si>
    <t>Demontáž armatur s dvěma závity</t>
  </si>
  <si>
    <t>Dopravné na skládku</t>
  </si>
  <si>
    <t>725 03-7113.R00</t>
  </si>
  <si>
    <t>Umyvadlo na šrouby PRIMO, 60 cm, bílé, s otvorem</t>
  </si>
  <si>
    <t>Umyvadlová zápachová uzávěrka DN 40</t>
  </si>
  <si>
    <t>725 82-9301.RT2</t>
  </si>
  <si>
    <t>Montáž baterie umyv.a dřezové stojánkové včetně baterie</t>
  </si>
  <si>
    <t>Montáž ventilu odpadního do DN 50 umyvadla</t>
  </si>
  <si>
    <t>MT ostatních atyp kov. konstrukcí</t>
  </si>
  <si>
    <t>Konzoly, závěsy objímky</t>
  </si>
  <si>
    <t>Zámečnické konstrukce přesun hmot</t>
  </si>
  <si>
    <t>Medicinální plyny</t>
  </si>
  <si>
    <t>804</t>
  </si>
  <si>
    <t>Rozvody medicinálních plynů</t>
  </si>
  <si>
    <t>tyč plochá Cu12/5(0,54kg/m)</t>
  </si>
  <si>
    <t>ovladač XB5AA43.. pr22/IP65/1Vyp stiskací lícující</t>
  </si>
  <si>
    <t>Rozpis rozvaděče RS22</t>
  </si>
  <si>
    <t>svítidlo záři ZC228/12LOSHR T5/IP20/1210mm LOS</t>
  </si>
  <si>
    <t>kabel CYKY 3x2,5</t>
  </si>
  <si>
    <t>krabice odbočná bez svorkovnice a zapojení(-KO125)</t>
  </si>
  <si>
    <t>kabel(-1kV CHKE)pevně 3x50/4x35/5x25/24x2,5/37x1,5</t>
  </si>
  <si>
    <t>svítidlo žárovkové bytové stropní/více zdroj /dmtž</t>
  </si>
  <si>
    <t>vysekání rýhy/zeď cihla/ hl.do 30mm/š.do 30mm</t>
  </si>
  <si>
    <t>vysekání rýhy/zeď cihla/ hl.do 30mm/š.do 70mm</t>
  </si>
  <si>
    <t>zjištění stavu rozvaděče/pole do 10 přístrojů</t>
  </si>
  <si>
    <t>zjištění stavu ELokruhu/prostor bezp/do 10 vývodů</t>
  </si>
  <si>
    <t>zjištění konců neoznačeného okruhu a označení</t>
  </si>
  <si>
    <t>kryt zásuvky komunikační Tango 5014A-A100</t>
  </si>
  <si>
    <t>zásuvka komunik ModularJack RJ45-8Cat.5e 1208.10</t>
  </si>
  <si>
    <t>zásuvka domovní sdělovací 2násobná vč.zapojení</t>
  </si>
  <si>
    <t>Město Šumperk</t>
  </si>
  <si>
    <t>H</t>
  </si>
  <si>
    <t>SP</t>
  </si>
  <si>
    <t>317234410</t>
  </si>
  <si>
    <t>Vyzdívka mezi nosníky z cihel pálených na MC</t>
  </si>
  <si>
    <t>X001</t>
  </si>
  <si>
    <t>006: Úpravy povrchu</t>
  </si>
  <si>
    <t>612421431</t>
  </si>
  <si>
    <t>Oprava vnitřních omítek štukových stěn MV v rozsahu do 50 %</t>
  </si>
  <si>
    <t>=</t>
  </si>
  <si>
    <t>612473182</t>
  </si>
  <si>
    <t>Vnitřní omítka zdiva vápenocementová ze suchých směsí štuková</t>
  </si>
  <si>
    <t>631311121</t>
  </si>
  <si>
    <t>Doplnění dosavadních mazanin betonem prostým pl do 1 m2 tl do 80 mm</t>
  </si>
  <si>
    <t>009: Ostatní konstrukce a práce</t>
  </si>
  <si>
    <t>952901111</t>
  </si>
  <si>
    <t>Vyčištění budov bytové a občanské výstavby při výšce podlaží do 4 m</t>
  </si>
  <si>
    <t>978059541</t>
  </si>
  <si>
    <t>Odsekání a odebrání obkladů stěn z vnitřních obkládaček pl přes 1 m2</t>
  </si>
  <si>
    <t>979081111</t>
  </si>
  <si>
    <t>Odvoz suti a vybouraných hmot na skládku do 1 km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</si>
  <si>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</si>
  <si>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</si>
  <si>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</si>
  <si>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</si>
  <si>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979098231</t>
  </si>
  <si>
    <t>Poplatek za uložení stavebního směsného odpadu na skládce (skládkovné)</t>
  </si>
  <si>
    <t>099: Přesun hmot HSV</t>
  </si>
  <si>
    <t>999281111</t>
  </si>
  <si>
    <t>Přesun hmot pro opravy a údržbu budov v do 25 m</t>
  </si>
  <si>
    <t>X002</t>
  </si>
  <si>
    <t>X004</t>
  </si>
  <si>
    <t>X005</t>
  </si>
  <si>
    <t>776990111</t>
  </si>
  <si>
    <t>783: Nátěry</t>
  </si>
  <si>
    <t>783225100</t>
  </si>
  <si>
    <t>Nátěry syntetické kovových doplňkových konstrukcí barva standardní dvojnásobné a 1x email</t>
  </si>
  <si>
    <t>784412301</t>
  </si>
  <si>
    <t>Pačokování vápenným mlékem se začištěním dvojnásobné v místnostech v do 3,8 m</t>
  </si>
  <si>
    <t>784453661</t>
  </si>
  <si>
    <t>##T2##N_Catalog_catGUID</t>
  </si>
  <si>
    <t>##T2##PRO_ITEM_catID</t>
  </si>
  <si>
    <t>##T2##PRO_ITEM_iteCode</t>
  </si>
  <si>
    <t>##T2##PRO_ITEM_szvCode</t>
  </si>
  <si>
    <t>##T2##PRO_ITEM_tevCode</t>
  </si>
  <si>
    <t>721 19-4104.R00</t>
  </si>
  <si>
    <t>Vyvedení odpadních výpustek D 40 x 1,8</t>
  </si>
  <si>
    <t>721 17-0905.R00</t>
  </si>
  <si>
    <t>Oprava potrubí PVC odpadní, vsazení odbočky DN 50</t>
  </si>
  <si>
    <t>721 29-0111.R00</t>
  </si>
  <si>
    <t>Zkouška těsnosti kanalizace vodou DN 125</t>
  </si>
  <si>
    <t>722 17-2311.R00</t>
  </si>
  <si>
    <t>722 17-2312.R00</t>
  </si>
  <si>
    <t>722 17-4212.R00</t>
  </si>
  <si>
    <t>Montáž potrubí z plastů rovné polyfúz. svař. DN 20</t>
  </si>
  <si>
    <t>722 17-4213.R00</t>
  </si>
  <si>
    <t>Montáž potrubí z plastů rovné polyfúz. svař. DN 25</t>
  </si>
  <si>
    <t>Kulový kohout uzavírací DN 20</t>
  </si>
  <si>
    <t>Kulový kohout uzavírací DN 25</t>
  </si>
  <si>
    <t>Protipožární zpevňující pás na utěsnění prostupů (18 m v bal)</t>
  </si>
  <si>
    <t>725 82-0802.R00</t>
  </si>
  <si>
    <t>Demontáž baterie stojánkové do 1otvoru</t>
  </si>
  <si>
    <t>725 86-0811.R00</t>
  </si>
  <si>
    <t>Demontáž uzávěrek zápachových jednoduchých</t>
  </si>
  <si>
    <t>Kontrola provozu a zaškolení</t>
  </si>
  <si>
    <t>Naprogramování a konfigurace systému</t>
  </si>
  <si>
    <t>Trubka HFX prům. 25 mm</t>
  </si>
  <si>
    <t>Odbočná krabice KO97 p.o.+rez</t>
  </si>
  <si>
    <t>Krabice univerzální KU68 p.o.+rez.</t>
  </si>
  <si>
    <t>Kabel UTP 5E (SXKD-5E-UTP-LSOH)</t>
  </si>
  <si>
    <t>Montáž materiálu</t>
  </si>
  <si>
    <t>MC3</t>
  </si>
  <si>
    <t>MC4</t>
  </si>
  <si>
    <t>SESTAVA  zásuvka TV+R Tango 5011-A3503 koncová</t>
  </si>
  <si>
    <t>strojek zásuvky TV+R 5011-A3503 (EU3503) koncový</t>
  </si>
  <si>
    <t>kryt zásuvky TV+R(+SAT) Tango 5011A-A00300</t>
  </si>
  <si>
    <t>SESTAVA  zásuvka TV+R Tango 5011-A3607 průběžná</t>
  </si>
  <si>
    <t>strojek zásuvky TV+R 5011-A3607 (EU3607) průběžný</t>
  </si>
  <si>
    <t>kabel koaxiální pevně uložený</t>
  </si>
  <si>
    <t>zásuvka domovní sdělovací 1násobná vč.zapojení</t>
  </si>
  <si>
    <t>ukončení vodiče do 1mm2                      /dmtž</t>
  </si>
  <si>
    <t>stykač 3pól DILM50-22 50A/440V/cívka 230V</t>
  </si>
  <si>
    <t>spínač páčkový APN-63-3 3pol 63A na lištu</t>
  </si>
  <si>
    <t>svorkovnice typ EPS1  ekvipotenciální</t>
  </si>
  <si>
    <t>parapetní kanál PK 210x70D</t>
  </si>
  <si>
    <t>kabel(-1kV CHKE)pevně 3x25/4x16/12x4/19x2,5/24x1,5</t>
  </si>
  <si>
    <t>ochranná svorkovnice(nulový můstek)vč.zapoj.do 63A</t>
  </si>
  <si>
    <t>svítidlo žárovkové orientační                /dmtž</t>
  </si>
  <si>
    <t>přepínač zapuštěný vč.zapojení střídavý/řaze /dmtž</t>
  </si>
  <si>
    <t>zásuvka domovní zapuštěná vč.zapojení průběž /dmtž</t>
  </si>
  <si>
    <t>kabel(-CYKY) volně uložený do 5x6/7x4/12x1,5 /dmtž</t>
  </si>
  <si>
    <t>ukončení v rozvaděči vč.zapojení vodiče do 2 /dmtž</t>
  </si>
  <si>
    <t>rozvodnice do hmotnosti 150kg                /dmtž</t>
  </si>
  <si>
    <t>Izolace kanalizace</t>
  </si>
  <si>
    <t>Izolace rozvodu vody</t>
  </si>
  <si>
    <t>721 17-6115.R00</t>
  </si>
  <si>
    <t>Potrubí HT odpadní svislé DN 100 x 2,7 mm</t>
  </si>
  <si>
    <t>721 17-0965.R00</t>
  </si>
  <si>
    <t>Oprava - propojení dosavadního potrubí PVC DN 110</t>
  </si>
  <si>
    <t>721 30-0912.R00</t>
  </si>
  <si>
    <t>Pročištění svislých odpadů, jedno podl., do DN 200</t>
  </si>
  <si>
    <t>SO_01: Stavební objekt</t>
  </si>
  <si>
    <t>310238211</t>
  </si>
  <si>
    <t>Zazdívka otvorů pl do 1 m2 ve zdivu nadzákladovém cihlami pálenými na MVC</t>
  </si>
  <si>
    <t>317944323</t>
  </si>
  <si>
    <t>Válcované nosníky č.14 až 22 dodatečně osazované do připravených otvorů</t>
  </si>
  <si>
    <t>346244381</t>
  </si>
  <si>
    <t>Plentování jednostranné v do 200 mm válcovaných nosníků cihlami</t>
  </si>
  <si>
    <t>004: Vodorovné konstrukce</t>
  </si>
  <si>
    <t>611423331</t>
  </si>
  <si>
    <t>Oprava vnitřních omítek vápenných štukových stropů s tkaninou v rozsahu do 30 %</t>
  </si>
  <si>
    <t>612425931</t>
  </si>
  <si>
    <t>Omítka vápenná štuková vnitřního ostění okenního nebo dveřního</t>
  </si>
  <si>
    <t>612451121</t>
  </si>
  <si>
    <t>Vnitřní cementová omítka zdiva hladká</t>
  </si>
  <si>
    <t>971033561</t>
  </si>
  <si>
    <t>Vybourání otvorů ve zdivu cihelném pl do 1 m2 na MVC nebo MV tl do 600 mm</t>
  </si>
  <si>
    <t>973031325</t>
  </si>
  <si>
    <t>Vysekání kapes ve zdivu cihelném na MV nebo MVC pl do 0,10 m2 hl do 300 mm</t>
  </si>
  <si>
    <t>974031664</t>
  </si>
  <si>
    <t>Vysekání rýh ve zdivu cihelném pro vtahování nosníků hl do 150 mm v do 150 mm</t>
  </si>
  <si>
    <t>978013191</t>
  </si>
  <si>
    <t>Otlučení vnitřních omítek stěn MV nebo MVC stěn o rozsahu do 100 %</t>
  </si>
  <si>
    <t>979011111</t>
  </si>
  <si>
    <t>Svislá doprava suti a vybouraných hmot za prvé podlaží</t>
  </si>
  <si>
    <t>979082121</t>
  </si>
  <si>
    <t>Vnitrostaveništní vodorovná doprava suti a vybouraných hmot ZKD 5 m přes 10 m</t>
  </si>
  <si>
    <t>X033</t>
  </si>
  <si>
    <t>776590150</t>
  </si>
  <si>
    <t>Úprava podkladu nášlapných ploch penetrací</t>
  </si>
  <si>
    <t>Vyrovnání podkladu samonivelační stěrkou tl 3 mm pevnosti 15 Mpa</t>
  </si>
  <si>
    <t>781: Obklady keramické</t>
  </si>
  <si>
    <t>781473115</t>
  </si>
  <si>
    <t>Montáž obkladů vnitřních keramických hladkých do 25 ks/m2 lepených standardním lepidlem</t>
  </si>
  <si>
    <t>Nemocnice Šumperk a.s.</t>
  </si>
  <si>
    <t>PROMOS s.r.o., Nerudova740/32, Šumperk</t>
  </si>
  <si>
    <t>ve 2.NP pavilonu E</t>
  </si>
  <si>
    <t>SO 01 pavilon "E"</t>
  </si>
  <si>
    <t>Část:</t>
  </si>
  <si>
    <t>Trubka Cu průměr 8x1</t>
  </si>
  <si>
    <t xml:space="preserve">Trubka Cu průměr 12x1 </t>
  </si>
  <si>
    <t>Trubka Cu průměr 18x1</t>
  </si>
  <si>
    <t>Tvarovky Cu pr. 8</t>
  </si>
  <si>
    <t xml:space="preserve">ks    </t>
  </si>
  <si>
    <t>Tvarovky Cu pr. 12</t>
  </si>
  <si>
    <t>Tvarovky Cu pr. 18</t>
  </si>
  <si>
    <t>Pájka Ag 45 + pasta</t>
  </si>
  <si>
    <t xml:space="preserve">Propláchnutí rozvodu dusíkem </t>
  </si>
  <si>
    <t xml:space="preserve">Značení potrubních rozvodů </t>
  </si>
  <si>
    <t>Nátěrové hmoty</t>
  </si>
  <si>
    <t>Ochranný plyn pro pájení Cu trubek dle ČSN EN ISO 7396-1</t>
  </si>
  <si>
    <t>Ocelový chránič 22x2.3- tr. svař.1/2", pr.12</t>
  </si>
  <si>
    <t>Ocelový chránič 26x2,6- tr. svař.3/4", pr.18</t>
  </si>
  <si>
    <t>Objímka 1/8", (pr. 8-12)</t>
  </si>
  <si>
    <t>Objímka 3/8", (pr. 17-19)</t>
  </si>
  <si>
    <t>Napojení na stávající rozvody</t>
  </si>
  <si>
    <t>Uzávěr plynů pro 1 plyn (UP-1) vč. manometru, čidla klinické signalizace a nouzového vstupu</t>
  </si>
  <si>
    <t>Signalizace tlaků plynů (1 - 6 snímaných tlaků) - klinická signalizace (STP-K)</t>
  </si>
  <si>
    <t>Instalace terminální nástěnné jednotky pod omítku</t>
  </si>
  <si>
    <t>Kabel SYKFY 2x2x0,5 - propojení klinické signalizace</t>
  </si>
  <si>
    <t>Přeznačení stávajícího potrubí kyslíku na chodbě</t>
  </si>
  <si>
    <t>Demontáž stávajícího potrubí</t>
  </si>
  <si>
    <t>Demontáž stávajících panelů</t>
  </si>
  <si>
    <t>Zhotovení prostupů do místností, zapravení drážek a prostupů, stavební přípomoce (bez výmalby)</t>
  </si>
  <si>
    <t>Společné náklady</t>
  </si>
  <si>
    <t>Vedení montážních prací</t>
  </si>
  <si>
    <t>Tlaková zkouška - úseková</t>
  </si>
  <si>
    <t>Tlaková zkouška - závěrečná</t>
  </si>
  <si>
    <t>Zkoušky potrubních rozvodů dle 7396-1</t>
  </si>
  <si>
    <t>Výchozí revize - plynová</t>
  </si>
  <si>
    <t>Výchozí revize elektro</t>
  </si>
  <si>
    <t>Proškolení obsluhy, předání dokumentace</t>
  </si>
  <si>
    <t>Zakreslení skutečného stavu</t>
  </si>
  <si>
    <t>Dopravné</t>
  </si>
  <si>
    <t>Flídr medical</t>
  </si>
  <si>
    <t>Ing.Milan Víšek</t>
  </si>
  <si>
    <r>
      <t xml:space="preserve"> </t>
    </r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 xml:space="preserve"> 20   50 x 0,126 = 6,30</t>
    </r>
  </si>
  <si>
    <r>
      <t xml:space="preserve"> </t>
    </r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 xml:space="preserve"> 28    50x 0,145 = 7,25</t>
    </r>
  </si>
  <si>
    <r>
      <t xml:space="preserve"> </t>
    </r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>42       8x0,188 = 1,50</t>
    </r>
  </si>
  <si>
    <r>
      <t xml:space="preserve"> </t>
    </r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>52        1x0,220 = 0,22</t>
    </r>
  </si>
  <si>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>100     10x0,371 = 3,71</t>
    </r>
  </si>
  <si>
    <r>
      <rPr>
        <sz val="8"/>
        <color rgb="FF00B050"/>
        <rFont val="Calibri"/>
        <family val="2"/>
      </rPr>
      <t>Ø</t>
    </r>
    <r>
      <rPr>
        <sz val="8"/>
        <color rgb="FF00B050"/>
        <rFont val="Arial CE"/>
        <family val="2"/>
      </rPr>
      <t>125       4x0,449 = 1,80</t>
    </r>
  </si>
  <si>
    <t>3</t>
  </si>
  <si>
    <t>4</t>
  </si>
  <si>
    <t>Ceníkové položky potrubí jsou včetně sekání drážek a jejich zapravení</t>
  </si>
  <si>
    <t>721 17-6126.R00</t>
  </si>
  <si>
    <t>Potrubí HT svodné (ležaté) v zemi DN 125 x 3,1 mm</t>
  </si>
  <si>
    <t>Přechodka  kamenina/PVC 150</t>
  </si>
  <si>
    <t>Přechodka PVC /kamenina  150</t>
  </si>
  <si>
    <t>721 11-0927.R00</t>
  </si>
  <si>
    <t>Oprava potrubí kameninového, krácení trub DN 150</t>
  </si>
  <si>
    <t>721 17-0975.R00</t>
  </si>
  <si>
    <t>Oprava potrubí z PVC, krácení trub DN 110</t>
  </si>
  <si>
    <t>721 11-0917.R00</t>
  </si>
  <si>
    <t>Oprava - propojení dosavadního potrubí DN 150</t>
  </si>
  <si>
    <t>Protipožární manžeta  DN 110 (prostup přes strop)</t>
  </si>
  <si>
    <t>721 30-0922.R00</t>
  </si>
  <si>
    <t>Pročištění ležatých svodů do DN 300</t>
  </si>
  <si>
    <t>5</t>
  </si>
  <si>
    <t>Potrubí z PPR Instaplast, studená, D 20/2,8 mm</t>
  </si>
  <si>
    <t>Potrubí z PPR Instaplast, studená, D 25/3,5 mm</t>
  </si>
  <si>
    <t>Požárně ochranný tmel Gama</t>
  </si>
  <si>
    <t>6</t>
  </si>
  <si>
    <t>U - umyvadlo</t>
  </si>
  <si>
    <t>725 98-0122.R00</t>
  </si>
  <si>
    <t>Dvířka z plastu, 200 x 300 mm ( čistící kusy na kanalizaci)</t>
  </si>
  <si>
    <t>0,50*(0,34*2,2+0,18*2,2)+0,28*0,62*2,15</t>
  </si>
  <si>
    <t>0,14*(0,50-0,15)*1,8*3</t>
  </si>
  <si>
    <t>i č 140; 1,8*3*3*14,4*0,001</t>
  </si>
  <si>
    <t>340238212</t>
  </si>
  <si>
    <t>Zazdívka otvorů pl do 1 m2 v příčkách nebo stěnách z cihel tl přes 100 mm</t>
  </si>
  <si>
    <t>(1,3*2,2-1,1*2,0)*3</t>
  </si>
  <si>
    <t>340291112</t>
  </si>
  <si>
    <t>Dodatečné ukotvení příček montážní polyuretanovou pěnou tl příčky přes 100 mm</t>
  </si>
  <si>
    <t>4,95+4,75</t>
  </si>
  <si>
    <t>340291122</t>
  </si>
  <si>
    <t>Dodatečné ukotvení příček k cihelným konstrukcím plochými nerezovými kotvami tl příčky přes 100 mm</t>
  </si>
  <si>
    <t>3,45*4</t>
  </si>
  <si>
    <t>342248131</t>
  </si>
  <si>
    <t>Příčky zvukově izolační POROTHERM tl 115 mm pevnosti P10 na MVC</t>
  </si>
  <si>
    <t>(4,95+4,75)*3,45</t>
  </si>
  <si>
    <t>0,14*1,8*2*3</t>
  </si>
  <si>
    <t>413232221</t>
  </si>
  <si>
    <t>Zazdívka zhlaví válcovaných nosníků v do 300 mm</t>
  </si>
  <si>
    <t>D+M ocel nosníků 2x U č 160 svařených do krabice,vč svarů a  zákl nátěru</t>
  </si>
  <si>
    <t>U č160;  (5,5*2+5,5*2)*18,8</t>
  </si>
  <si>
    <t>ztratné 7%; 413,6*0,07</t>
  </si>
  <si>
    <t>55331226</t>
  </si>
  <si>
    <t>Zárubeň ocelová protipožární  H 125 DV 1100 L/P</t>
  </si>
  <si>
    <t>pokoj; 14,36+15,72+14,86+15,0</t>
  </si>
  <si>
    <t>pokoj; (2,8+4,95)*2*3,45-(2,0*2,35+1,1*2,0)+0,18*(2,13+2,35*2)</t>
  </si>
  <si>
    <t>pokoj; (3,1+4,95)*2*3,45-(2,0*2,35+1,1*2,0)+0,18*(2,13+2,35*2)</t>
  </si>
  <si>
    <t>pokoj; (2,98+4,95)*2*3,45-(2,0*2,35+1,1*2,0)+0,18*(2,13+2,35*2)</t>
  </si>
  <si>
    <t>odpočet nových omítek; -(17,738+16,738+15,968+16,387)+(0,6+0,2+0,6)*1,8</t>
  </si>
  <si>
    <t>odpočet obkladů; -15,3</t>
  </si>
  <si>
    <t>ostění a překlady; 0,4*(1,2+2,2*2)*3+0,20*1,8*3*2</t>
  </si>
  <si>
    <t>pod obklady</t>
  </si>
  <si>
    <t>(0,6+1,6+0,6+1,6+1,2+0,6+1,7+0,6)*1,8</t>
  </si>
  <si>
    <t>pokoj; 4,95*3,45+1,3*2,2-1,1*2,0</t>
  </si>
  <si>
    <t>pokoj; 4,95*3,45+0,2*2,2-(0,6+0,2)*1,8+1,3*2,2-1,1*2,0</t>
  </si>
  <si>
    <t>pokoj; 4,75*3,45-0,6*1,8+1,3*2,2-1,1*2,0</t>
  </si>
  <si>
    <t>pokoj; 4,75*3,45</t>
  </si>
  <si>
    <t>chodba; (0,34+0,18+0,62)*2,2+(1,3*2,2-1,1*2,0)*4</t>
  </si>
  <si>
    <t>615481111</t>
  </si>
  <si>
    <t>Potažení válcovaných nosníků rabicovým pletivem s postřikem MC</t>
  </si>
  <si>
    <t>strop nosníky; (0,1+0,15+0,1)*(4,75+4,95)</t>
  </si>
  <si>
    <t>překlady;  (0,4+0,1)*1,3*3</t>
  </si>
  <si>
    <t>po osazení 2x U160; (0,20-0,13)*9,7*0,15</t>
  </si>
  <si>
    <t>632450123</t>
  </si>
  <si>
    <t>Vyrovnávací cementový potěr tl do 40 mm ze suchých směsí provedený v pásu</t>
  </si>
  <si>
    <t>pod nosníky; 0,3*(0,3*3+0,5)</t>
  </si>
  <si>
    <t>642945111</t>
  </si>
  <si>
    <t>Osazování protipožárních nebo protiplynových zárubní dveří jednokřídlových do 2,5 m2</t>
  </si>
  <si>
    <t>14,36+15,72+14,86+15,0+2,25*(2,8+0,15+3,1+2,98+0,15+2,98)</t>
  </si>
  <si>
    <t>968072456</t>
  </si>
  <si>
    <t>Vybourání kovových dveřních zárubní pl přes 2 m2</t>
  </si>
  <si>
    <t>1,1*2,0</t>
  </si>
  <si>
    <t>0,50*1,3*2,2*3-(0,5*0,86*2,2+0,3*1,3*2,15+0,28*0,78*2,15)</t>
  </si>
  <si>
    <t>973031326</t>
  </si>
  <si>
    <t>Vysekání kapes ve zdivu cihelném na MV nebo MVC pl do 0,10 m2 hl do 450 mm</t>
  </si>
  <si>
    <t>1,8*3*3</t>
  </si>
  <si>
    <t>974042565</t>
  </si>
  <si>
    <t>Vysekání rýh v dlažbě betonové nebo jiné monolitické hl do 150 mm š do 200 mm</t>
  </si>
  <si>
    <t>nosník; 4,75+4,95</t>
  </si>
  <si>
    <t>pod nové obklady; (1,6+1,2)*1,8</t>
  </si>
  <si>
    <t>(0,6+1,6+1,7+0,6)*1,8</t>
  </si>
  <si>
    <t>skládka 9 km; 6,137*(9-1)</t>
  </si>
  <si>
    <t>762: Konstrukce tesařské</t>
  </si>
  <si>
    <t>762811922</t>
  </si>
  <si>
    <t>Vyřezání části záklopu nebo podbíjení stropu z prken tl do 32 mm plochy jednotlivě do 1 m2</t>
  </si>
  <si>
    <t>nosník; (4,75+0,2)*2+(4,95+0,2)*2</t>
  </si>
  <si>
    <t>998762202</t>
  </si>
  <si>
    <t>Přesun hmot pro kce tesařské v objektech v do 12 m</t>
  </si>
  <si>
    <t>998766202</t>
  </si>
  <si>
    <t>Přesun hmot pro konstrukce truhlářské v objektech v do 12 m</t>
  </si>
  <si>
    <t>D+M dř vnitř dveře 1kř 1100/1970mm plné fol, protipožár odol EI30 DP3SmC kouřotěsné, samozavírač-T01</t>
  </si>
  <si>
    <t>DMT a MT stávajících nerezových madel vč úpravy délky</t>
  </si>
  <si>
    <t>3,8+1,6+1,8+1,6+2,4</t>
  </si>
  <si>
    <t>D+M lemování rohů ocel nerezovými úhelníky 70/70 mm, vč kotvení</t>
  </si>
  <si>
    <t>1,8*6</t>
  </si>
  <si>
    <t>776401800</t>
  </si>
  <si>
    <t>Odstranění soklíků a lišt pryžových nebo plastových</t>
  </si>
  <si>
    <t>(4,95+6,05+0,18+4,95+6,1+0,18)*2-1,0*4</t>
  </si>
  <si>
    <t>776520001</t>
  </si>
  <si>
    <t>D+M povlakové podlahy z PVC homog tl 2 mm (např Gerflor Cosmo), vč lepení, svařování a soklu  - povrch tvrzená úprava odolná proti chemikáliím, BFL-S2, smyk tření min 0,6</t>
  </si>
  <si>
    <t>pokoje; 14,36+15,72+14,86+15,0</t>
  </si>
  <si>
    <t>prahy;      0,4*1,3*4</t>
  </si>
  <si>
    <t>776590125</t>
  </si>
  <si>
    <t>Úprava podkladu nášlapných ploch stěrkováním vyrovnávacím tmelem vč tmele</t>
  </si>
  <si>
    <t>998776202</t>
  </si>
  <si>
    <t>Přesun hmot pro podlahy povlakové v objektech v do 12 m</t>
  </si>
  <si>
    <t>998781202</t>
  </si>
  <si>
    <t>Přesun hmot pro obklady keramické v objektech v do 12 m</t>
  </si>
  <si>
    <t>Dodávka keramických obkladů - dle investora</t>
  </si>
  <si>
    <t>vč ztratného; 15,3*1,05</t>
  </si>
  <si>
    <t>zárubně; 0,25*5,1*4</t>
  </si>
  <si>
    <t>784402801</t>
  </si>
  <si>
    <t>Odstranění maleb oškrabáním v místnostech v do 3,8 m</t>
  </si>
  <si>
    <t>pokoje</t>
  </si>
  <si>
    <t>stropy; 59,94</t>
  </si>
  <si>
    <t>pokoj; (2,8*2+4,95+0,18*2)*(3,45-2,10)-(2,0*1,15)+0,18*(2,13+2,35*2)</t>
  </si>
  <si>
    <t>pokoj; (3,1*2+4,95+0,18*2)*(3,45-2,10)-(2,0*1,15)+0,18*(2,13+2,35*2)</t>
  </si>
  <si>
    <t>pokoj; (2,98*2+4,95+0,18*2)*(3,45-2,10)-(2,0*1,15)+0,18*(2,13+2,35*2)</t>
  </si>
  <si>
    <t>chodba</t>
  </si>
  <si>
    <t>strop; 127,16</t>
  </si>
  <si>
    <t>stěny; (50,0+0,18*2+2,25+4,1+1,0*2+0,6)*2*(3,45-1,80)-(2,0*1,45*2+1,2*0,6*5+1,1*0,2*16+1,0*0,2*6+0,8*0,2*3)+0,18*(4,85*2+2,4*5)</t>
  </si>
  <si>
    <t>0,4*(1,3*16+1,2*5+1,0*2)+0,5*1,2+0,9*1,4</t>
  </si>
  <si>
    <t>sesterna</t>
  </si>
  <si>
    <t>strop; 23,33</t>
  </si>
  <si>
    <t>stěny; (4,55+4,95+0,18)*2*(3,45-1,80)-(2,0*1,45+1,1*0,2)+0,18*(2,13+2,35*2)</t>
  </si>
  <si>
    <t>nové omítky; 8,88+71,978</t>
  </si>
  <si>
    <t>vysprávka; 59,94*0,30+116,161*0,50</t>
  </si>
  <si>
    <t>Malby směsi tekuté disperzní tónované otěruvzdorné dvojnásobné s penetrací místn v do 3,8m</t>
  </si>
  <si>
    <t>strop; 59,94</t>
  </si>
  <si>
    <t>pokoj; (2,8+4,95+0,18)*2*(3,45-2,10)-(2,0*1,15)+0,18*(2,13+2,35*2)</t>
  </si>
  <si>
    <t>pokoj; (3,1+4,95+0,18)*2*(3,45-2,10)-(2,0*1,15)+0,18*(2,13+2,35*2)</t>
  </si>
  <si>
    <t>pokoj; (2,98+4,95+0,18)*2*(3,45-2,10)-(2,0*1,15)+0,18*(2,13+2,35*2)</t>
  </si>
  <si>
    <t>stěny; (50,0+0,18*2+2,25+1,0*2+4,1)*2*(3,45-1,80)-(2,0*1,45*2+1,2*0,6*5+1,1*0,2*16+1,0*0,2*6+0,8*0,2*3)+0,18*(5,0*2+2,55*5)</t>
  </si>
  <si>
    <t>0,4*(1,3*13+1,2*5+1,0*2+0,35*2*20)+0,5*(1,2+0,35*2)+0,9*(1,4+0,35*2)</t>
  </si>
  <si>
    <t>X008</t>
  </si>
  <si>
    <t>Omyvatelný nátěr stěn např Caparol Latex</t>
  </si>
  <si>
    <t>pokoj; (2,8+4,95+0,18)*2*2,1-(2,0*1,2+1,1*2,0+0,6*1,8+1,5*1,8)+0,18*1,2*2</t>
  </si>
  <si>
    <t>pokoj; (3,1+4,95+0,18)*2*2,1-(2,0*1,2+1,1*2,0+0,6*1,8+1,47*1,8)+0,18*1,2*2</t>
  </si>
  <si>
    <t>pokoj; (2,98+4,95+0,18)*2*2,1-(2,0*1,2+1,1*2,0+1,14*1,8+0,6*1,8)+0,18*1,2*2</t>
  </si>
  <si>
    <t>pokoj; (2,98+4,95+0,18)*2*2,1-(2,0*1,2+1,1*2,0+1,65*1,8+0,6*1,8)+0,18*1,2*2</t>
  </si>
  <si>
    <t>chodba; (9,47-1,1*2+4,83-1,1)*1,8+0,4*1,8*8</t>
  </si>
  <si>
    <t>Dodávka DZ Tesla</t>
  </si>
  <si>
    <t>Lůžková jednotka repasovaná</t>
  </si>
  <si>
    <t>Závěs lůžkové jednotky s konektorem repasovaná</t>
  </si>
  <si>
    <t>Komunikační jednotka repasovaná</t>
  </si>
  <si>
    <t>Svítidlo repasovaná</t>
  </si>
  <si>
    <t>CELKEM dodávka DZ</t>
  </si>
  <si>
    <t xml:space="preserve">Montážní materiál DZ </t>
  </si>
  <si>
    <t>SESTAVA  zásuvka komunikační Tango 1xRJ45-8</t>
  </si>
  <si>
    <t>nosná maska pro 1xZásuvka ModularJack 5014A-B1017</t>
  </si>
  <si>
    <t>Montáž DZ</t>
  </si>
  <si>
    <t xml:space="preserve">Lůžková jednotka </t>
  </si>
  <si>
    <t>Závěs lůžkové jednotky s konektorem</t>
  </si>
  <si>
    <t>Komunikační jednotka</t>
  </si>
  <si>
    <t>Svítidlo signalizační</t>
  </si>
  <si>
    <t>Demontáže DZ</t>
  </si>
  <si>
    <t>Montářní materiál DZ</t>
  </si>
  <si>
    <t>Demontáž DZ</t>
  </si>
  <si>
    <t>rozv DZ54-3506-EI30S zapu/IP54 6x35mod 714/950mm</t>
  </si>
  <si>
    <t>/rozv DZ,DN/ kryt IP20 plný  PD-D-KM01024/h100mm</t>
  </si>
  <si>
    <t>spínač páčkový APN-32-3 3pol 32A na lištu</t>
  </si>
  <si>
    <t>odp poj OPVP14-3 Ie 63 A, Ue AC 690 V / DC 440 V,</t>
  </si>
  <si>
    <t>jistič PL7 1pól/ch.B/10kA 6A</t>
  </si>
  <si>
    <t>jistič PL7 1pól/ch.B/10kA 10A</t>
  </si>
  <si>
    <t>jistič PL7 1+Npól/ch.B/10kA 10A</t>
  </si>
  <si>
    <t>jistič PL7 1+Npól/ch.B/10kA 16A</t>
  </si>
  <si>
    <t>jistič PL7 3pól/ch.B/10kA 6A</t>
  </si>
  <si>
    <t>jistič PL7 3pól/ch.B/10kA 16A</t>
  </si>
  <si>
    <t>jistič PL7 3pól/ch.B/10kA 32A</t>
  </si>
  <si>
    <t>proudový chránič 4pol PF7-40/4/003-A</t>
  </si>
  <si>
    <t>jednotka pomocných kontaktů Z7-AHK</t>
  </si>
  <si>
    <t>jednotka pomocných kontaktů Z7-NHK</t>
  </si>
  <si>
    <t>mechanické blokování DILM 65-XMV</t>
  </si>
  <si>
    <t>relé pomocné PR208/3P, 230V</t>
  </si>
  <si>
    <t>relé multifu časové MCT/1P/0,25s-64min/AC230V/1M</t>
  </si>
  <si>
    <t>svodič 3pól SVC-350-3-MZ 350V/20kA typ2</t>
  </si>
  <si>
    <t>oceloplech                     ozn.R2</t>
  </si>
  <si>
    <t>svít zář NEVA2 E-16U9/228   26W</t>
  </si>
  <si>
    <t>svítidlo zářivkové nástěnné ARGUS LIGHT TL2016/21</t>
  </si>
  <si>
    <t>svít zář ALMA2  E-13/123    13W IP43 s NM</t>
  </si>
  <si>
    <t>vodič CY 4  /H07V-U/</t>
  </si>
  <si>
    <t>kabel CYKY 3x1,5</t>
  </si>
  <si>
    <t>kabel 1kV CHKE-V 5x10 FE180</t>
  </si>
  <si>
    <t>kabel 1kV CHKE-V 5x16 FE180</t>
  </si>
  <si>
    <t>VF koaxiální kabel BELDEN H125</t>
  </si>
  <si>
    <t>krabice univerzální/přístrojová KU68/1</t>
  </si>
  <si>
    <t>trubka ohebná PVC superflex 1220</t>
  </si>
  <si>
    <t>krabice odbočná KO100E vč.KO100V</t>
  </si>
  <si>
    <t>/PK210x70/ kryt koncový</t>
  </si>
  <si>
    <t>/PK210x70/ kryt spojovací</t>
  </si>
  <si>
    <t>/kanál PK/ krabice přístrojová PK60/30  71x60x32</t>
  </si>
  <si>
    <t>/kanál PK/ krycí rámeček 8420-11 1otvor</t>
  </si>
  <si>
    <t>/kanál PK/ krycí rámeček 8420-12 2otvory</t>
  </si>
  <si>
    <t>SESTAVA  spínač 1pól Tango 10A/250Vstř řaz.1 žlab</t>
  </si>
  <si>
    <t>zásuvka 16A/250Vstř Tango 5519A-A02357 bezŠr clonk</t>
  </si>
  <si>
    <t>zásuvka 16A/250Vstř REFLEX 5519B-A02347B bezŠr víč</t>
  </si>
  <si>
    <t>zásuvka 16A/250Vstř REFLEX 5519B-A02347Z bezŠr chr</t>
  </si>
  <si>
    <t>svorka pro vyovnání potenciálů 2495-0-0059</t>
  </si>
  <si>
    <t>zářivka 1-paticová(G24d3) typ CF-D/26W</t>
  </si>
  <si>
    <t>zářivka 1-paticová(G24q1) typ CF-DE/13W</t>
  </si>
  <si>
    <t>ukončení v rozvaděči vč.zapojení vodiče do 6mm2</t>
  </si>
  <si>
    <t>ukončení kabelu smršťovací trubicí do 5x16</t>
  </si>
  <si>
    <t>kabelový žlab s víkem</t>
  </si>
  <si>
    <t>krabice do kabelového žlabu bez zapoj vodičů</t>
  </si>
  <si>
    <t>svítidlo zářivkové bytové stropní/2 zdroje</t>
  </si>
  <si>
    <t>svítidlo zářivkové nástěnné kompaktní</t>
  </si>
  <si>
    <t>svítidlo zářivkové příložné kompaktní</t>
  </si>
  <si>
    <t>Stavební úpravy lůžkového oddělení neurologie</t>
  </si>
  <si>
    <t>cena/mj.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</si>
</sst>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d/m/yyyy;@"/>
    <numFmt numFmtId="169" formatCode="0.0"/>
    <numFmt numFmtId="170" formatCode="dd/mm/yy"/>
    <numFmt numFmtId="171" formatCode="0;0;"/>
    <numFmt numFmtId="172" formatCode="0.0%"/>
    <numFmt numFmtId="173" formatCode="000000000"/>
    <numFmt numFmtId="174" formatCode="0.000;0.000;"/>
    <numFmt numFmtId="175" formatCode="0.00;0.00;"/>
    <numFmt numFmtId="176" formatCode="#\ ###\ ##0.00"/>
    <numFmt numFmtId="177" formatCode="#,##0.00000"/>
    <numFmt numFmtId="178" formatCode="#,##0.000"/>
    <numFmt numFmtId="179" formatCode="_(#,##0.00000_);[Red]\-\ #,##0.00000_);&quot;–&quot;??;_(@_)"/>
    <numFmt numFmtId="180" formatCode="_(#,##0.0_);[Red]\-\ #,##0.0_);&quot;–&quot;??;_(@_)"/>
    <numFmt numFmtId="181" formatCode="#,##0.00_ ;\-#,##0.00\ "/>
    <numFmt numFmtId="182" formatCode="#\ ###\ ###"/>
    <numFmt numFmtId="183" formatCode="#,##0.0"/>
  </numFmts>
  <fonts count="78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sz val="10"/>
      <color indexed="18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name val="Times New Roman CE"/>
      <family val="2"/>
    </font>
    <font>
      <sz val="9"/>
      <color indexed="18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Calibri"/>
      <family val="2"/>
    </font>
    <font>
      <sz val="11"/>
      <color indexed="40"/>
      <name val="Calibri"/>
      <family val="2"/>
    </font>
    <font>
      <i/>
      <sz val="11"/>
      <color indexed="9"/>
      <name val="Calibri"/>
      <family val="2"/>
    </font>
    <font>
      <sz val="11"/>
      <color indexed="8"/>
      <name val="Times New Roman CE"/>
      <family val="2"/>
    </font>
    <font>
      <b/>
      <sz val="12"/>
      <color indexed="8"/>
      <name val="Times New Roman CE"/>
      <family val="2"/>
    </font>
    <font>
      <b/>
      <sz val="11"/>
      <color indexed="8"/>
      <name val="Times New Roman CE"/>
      <family val="2"/>
    </font>
    <font>
      <b/>
      <sz val="9"/>
      <color indexed="10"/>
      <name val="Arial"/>
      <family val="2"/>
    </font>
    <font>
      <b/>
      <sz val="9"/>
      <color indexed="36"/>
      <name val="Arial"/>
      <family val="2"/>
    </font>
    <font>
      <sz val="10"/>
      <color indexed="8"/>
      <name val="Times New Roman CE"/>
      <family val="2"/>
    </font>
    <font>
      <sz val="9"/>
      <color indexed="8"/>
      <name val="Calibri"/>
      <family val="2"/>
    </font>
    <font>
      <b/>
      <sz val="16"/>
      <color indexed="8"/>
      <name val="Times New Roman CE"/>
      <family val="2"/>
    </font>
    <font>
      <b/>
      <sz val="8"/>
      <color indexed="10"/>
      <name val="Arial"/>
      <family val="2"/>
    </font>
    <font>
      <sz val="9"/>
      <color indexed="8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sz val="9"/>
      <color indexed="8"/>
      <name val="Times New Roman CE"/>
      <family val="2"/>
    </font>
    <font>
      <sz val="8"/>
      <name val="Arial"/>
      <family val="2"/>
    </font>
    <font>
      <b/>
      <sz val="12"/>
      <color theme="1"/>
      <name val="Times New Roman CE"/>
      <family val="2"/>
    </font>
    <font>
      <sz val="11"/>
      <color theme="1"/>
      <name val="Times New Roman CE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Times New Roman CE"/>
      <family val="2"/>
    </font>
    <font>
      <b/>
      <sz val="10"/>
      <name val="Times New Roman CE"/>
      <family val="2"/>
    </font>
    <font>
      <b/>
      <sz val="10"/>
      <color indexed="61"/>
      <name val="Arial"/>
      <family val="2"/>
    </font>
    <font>
      <sz val="9"/>
      <color indexed="8"/>
      <name val="Arial"/>
      <family val="2"/>
    </font>
    <font>
      <sz val="8"/>
      <color indexed="17"/>
      <name val="Courier New"/>
      <family val="3"/>
    </font>
    <font>
      <b/>
      <sz val="11"/>
      <color theme="1"/>
      <name val="Times New Roman CE"/>
      <family val="2"/>
    </font>
    <font>
      <sz val="8"/>
      <color rgb="FF00B050"/>
      <name val="Arial CE"/>
      <family val="2"/>
    </font>
    <font>
      <sz val="8"/>
      <color rgb="FF00B050"/>
      <name val="Calibri"/>
      <family val="2"/>
    </font>
    <font>
      <sz val="10"/>
      <color rgb="FF00B050"/>
      <name val="Arial CE"/>
      <family val="2"/>
    </font>
    <font>
      <b/>
      <sz val="10"/>
      <color rgb="FF00B050"/>
      <name val="Arial CE"/>
      <family val="2"/>
    </font>
    <font>
      <sz val="8"/>
      <color indexed="17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ck"/>
      <right style="thin"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ck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 style="thin"/>
      <top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 style="hair"/>
      <right style="medium"/>
      <top style="medium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dashed"/>
      <top/>
      <bottom style="hair"/>
    </border>
    <border>
      <left style="medium"/>
      <right style="dashed"/>
      <top style="medium"/>
      <bottom style="hair"/>
    </border>
    <border>
      <left style="dashed"/>
      <right style="thick"/>
      <top style="medium"/>
      <bottom style="hair"/>
    </border>
    <border>
      <left style="medium"/>
      <right style="dashed"/>
      <top style="hair"/>
      <bottom style="hair"/>
    </border>
    <border>
      <left style="dashed"/>
      <right style="thick"/>
      <top style="hair"/>
      <bottom style="hair"/>
    </border>
    <border>
      <left/>
      <right style="medium"/>
      <top style="hair"/>
      <bottom style="thick"/>
    </border>
    <border>
      <left style="medium"/>
      <right style="dashed"/>
      <top style="hair"/>
      <bottom style="thick"/>
    </border>
    <border>
      <left style="dashed"/>
      <right style="thick"/>
      <top style="hair"/>
      <bottom style="thick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thick"/>
      <top style="medium"/>
      <bottom style="medium"/>
    </border>
    <border>
      <left style="hair"/>
      <right/>
      <top/>
      <bottom style="hair"/>
    </border>
    <border>
      <left style="hair"/>
      <right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 style="thick"/>
    </border>
    <border>
      <left style="thin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dashed"/>
      <right style="dashed"/>
      <top/>
      <bottom style="hair"/>
    </border>
    <border>
      <left style="dashed"/>
      <right style="dashed"/>
      <top style="hair"/>
      <bottom style="hair"/>
    </border>
    <border>
      <left style="dashed"/>
      <right style="dashed"/>
      <top style="hair"/>
      <bottom style="thick"/>
    </border>
    <border>
      <left style="dashed"/>
      <right style="medium"/>
      <top/>
      <bottom style="hair"/>
    </border>
    <border>
      <left style="dashed"/>
      <right style="medium"/>
      <top style="hair"/>
      <bottom style="hair"/>
    </border>
    <border>
      <left style="dashed"/>
      <right style="medium"/>
      <top style="hair"/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91">
    <xf numFmtId="0" fontId="0" fillId="0" borderId="0" xfId="0"/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/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6" fillId="0" borderId="0" xfId="23">
      <alignment/>
      <protection/>
    </xf>
    <xf numFmtId="0" fontId="8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 applyAlignment="1">
      <alignment horizontal="right"/>
      <protection/>
    </xf>
    <xf numFmtId="0" fontId="11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6" fillId="0" borderId="0" xfId="23" applyFill="1">
      <alignment/>
      <protection/>
    </xf>
    <xf numFmtId="0" fontId="6" fillId="0" borderId="0" xfId="23" applyFill="1" applyAlignment="1">
      <alignment horizontal="right"/>
      <protection/>
    </xf>
    <xf numFmtId="0" fontId="6" fillId="0" borderId="0" xfId="23" applyBorder="1">
      <alignment/>
      <protection/>
    </xf>
    <xf numFmtId="0" fontId="6" fillId="0" borderId="0" xfId="23" applyAlignment="1">
      <alignment horizontal="right"/>
      <protection/>
    </xf>
    <xf numFmtId="0" fontId="14" fillId="0" borderId="0" xfId="0" applyFont="1"/>
    <xf numFmtId="0" fontId="6" fillId="0" borderId="2" xfId="23" applyFont="1" applyBorder="1" applyAlignment="1">
      <alignment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68" fontId="6" fillId="0" borderId="5" xfId="23" applyNumberFormat="1" applyFont="1" applyBorder="1" applyAlignment="1">
      <alignment/>
      <protection/>
    </xf>
    <xf numFmtId="0" fontId="6" fillId="0" borderId="0" xfId="23" applyFont="1" applyBorder="1" applyAlignment="1">
      <alignment horizontal="center"/>
      <protection/>
    </xf>
    <xf numFmtId="0" fontId="13" fillId="0" borderId="0" xfId="23" applyFont="1" applyBorder="1" applyAlignment="1">
      <alignment horizontal="center" wrapText="1"/>
      <protection/>
    </xf>
    <xf numFmtId="0" fontId="6" fillId="0" borderId="0" xfId="23" applyFont="1" applyBorder="1" applyAlignment="1">
      <alignment/>
      <protection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169" fontId="0" fillId="0" borderId="0" xfId="0" applyNumberFormat="1"/>
    <xf numFmtId="49" fontId="13" fillId="2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Border="1"/>
    <xf numFmtId="169" fontId="0" fillId="0" borderId="0" xfId="0" applyNumberFormat="1" applyBorder="1"/>
    <xf numFmtId="0" fontId="11" fillId="0" borderId="12" xfId="0" applyFont="1" applyBorder="1"/>
    <xf numFmtId="0" fontId="0" fillId="0" borderId="12" xfId="0" applyBorder="1"/>
    <xf numFmtId="3" fontId="6" fillId="0" borderId="13" xfId="0" applyNumberFormat="1" applyFont="1" applyBorder="1" applyAlignment="1" quotePrefix="1">
      <alignment horizontal="right"/>
    </xf>
    <xf numFmtId="3" fontId="6" fillId="0" borderId="14" xfId="0" applyNumberFormat="1" applyFont="1" applyBorder="1" applyAlignment="1" quotePrefix="1">
      <alignment horizontal="right"/>
    </xf>
    <xf numFmtId="3" fontId="6" fillId="0" borderId="15" xfId="0" applyNumberFormat="1" applyFont="1" applyBorder="1" applyAlignment="1" quotePrefix="1">
      <alignment horizontal="right"/>
    </xf>
    <xf numFmtId="0" fontId="11" fillId="0" borderId="16" xfId="0" applyFont="1" applyBorder="1"/>
    <xf numFmtId="0" fontId="0" fillId="0" borderId="16" xfId="0" applyBorder="1"/>
    <xf numFmtId="3" fontId="6" fillId="0" borderId="17" xfId="0" applyNumberFormat="1" applyFont="1" applyBorder="1" applyAlignment="1" quotePrefix="1">
      <alignment horizontal="right"/>
    </xf>
    <xf numFmtId="0" fontId="13" fillId="2" borderId="6" xfId="0" applyFont="1" applyFill="1" applyBorder="1"/>
    <xf numFmtId="0" fontId="13" fillId="2" borderId="7" xfId="0" applyFont="1" applyFill="1" applyBorder="1"/>
    <xf numFmtId="3" fontId="13" fillId="2" borderId="8" xfId="0" applyNumberFormat="1" applyFont="1" applyFill="1" applyBorder="1"/>
    <xf numFmtId="3" fontId="13" fillId="2" borderId="10" xfId="0" applyNumberFormat="1" applyFont="1" applyFill="1" applyBorder="1" applyAlignment="1">
      <alignment horizontal="right"/>
    </xf>
    <xf numFmtId="3" fontId="13" fillId="2" borderId="11" xfId="0" applyNumberFormat="1" applyFont="1" applyFill="1" applyBorder="1" applyAlignment="1">
      <alignment horizontal="right"/>
    </xf>
    <xf numFmtId="0" fontId="13" fillId="0" borderId="0" xfId="0" applyFont="1"/>
    <xf numFmtId="3" fontId="15" fillId="0" borderId="0" xfId="0" applyNumberFormat="1" applyFont="1" applyAlignment="1">
      <alignment horizontal="centerContinuous"/>
    </xf>
    <xf numFmtId="3" fontId="0" fillId="0" borderId="0" xfId="0" applyNumberFormat="1"/>
    <xf numFmtId="0" fontId="22" fillId="0" borderId="0" xfId="0" applyFont="1" applyBorder="1"/>
    <xf numFmtId="0" fontId="13" fillId="2" borderId="6" xfId="0" applyFont="1" applyFill="1" applyBorder="1"/>
    <xf numFmtId="0" fontId="13" fillId="2" borderId="7" xfId="0" applyFont="1" applyFill="1" applyBorder="1"/>
    <xf numFmtId="0" fontId="0" fillId="2" borderId="8" xfId="0" applyFill="1" applyBorder="1"/>
    <xf numFmtId="49" fontId="12" fillId="2" borderId="18" xfId="0" applyNumberFormat="1" applyFont="1" applyFill="1" applyBorder="1" applyAlignment="1">
      <alignment horizontal="center" wrapText="1"/>
    </xf>
    <xf numFmtId="49" fontId="12" fillId="2" borderId="10" xfId="0" applyNumberFormat="1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center" wrapText="1"/>
    </xf>
    <xf numFmtId="0" fontId="0" fillId="0" borderId="19" xfId="0" applyBorder="1"/>
    <xf numFmtId="0" fontId="6" fillId="0" borderId="20" xfId="0" applyFont="1" applyBorder="1"/>
    <xf numFmtId="0" fontId="6" fillId="0" borderId="21" xfId="0" applyFont="1" applyBorder="1"/>
    <xf numFmtId="4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32" fillId="0" borderId="0" xfId="0" applyFont="1" applyBorder="1"/>
    <xf numFmtId="0" fontId="6" fillId="0" borderId="22" xfId="0" applyFont="1" applyBorder="1"/>
    <xf numFmtId="0" fontId="6" fillId="0" borderId="0" xfId="0" applyFont="1" applyBorder="1"/>
    <xf numFmtId="0" fontId="6" fillId="0" borderId="23" xfId="0" applyFont="1" applyBorder="1"/>
    <xf numFmtId="3" fontId="6" fillId="0" borderId="24" xfId="0" applyNumberFormat="1" applyFont="1" applyBorder="1" applyAlignment="1">
      <alignment horizontal="right"/>
    </xf>
    <xf numFmtId="169" fontId="6" fillId="0" borderId="25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0" fillId="2" borderId="9" xfId="0" applyFill="1" applyBorder="1"/>
    <xf numFmtId="0" fontId="6" fillId="0" borderId="27" xfId="0" applyFont="1" applyBorder="1"/>
    <xf numFmtId="0" fontId="6" fillId="0" borderId="19" xfId="0" applyFont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Continuous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shrinkToFi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3" xfId="0" applyBorder="1"/>
    <xf numFmtId="49" fontId="16" fillId="0" borderId="19" xfId="0" applyNumberFormat="1" applyFont="1" applyFill="1" applyBorder="1"/>
    <xf numFmtId="49" fontId="0" fillId="0" borderId="33" xfId="0" applyNumberFormat="1" applyFill="1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4" xfId="0" applyBorder="1" applyAlignment="1">
      <alignment horizontal="right"/>
    </xf>
    <xf numFmtId="0" fontId="12" fillId="0" borderId="36" xfId="0" applyFont="1" applyBorder="1" applyAlignment="1">
      <alignment horizontal="left"/>
    </xf>
    <xf numFmtId="0" fontId="0" fillId="0" borderId="38" xfId="0" applyNumberFormat="1" applyBorder="1"/>
    <xf numFmtId="0" fontId="0" fillId="0" borderId="37" xfId="0" applyNumberFormat="1" applyBorder="1"/>
    <xf numFmtId="0" fontId="0" fillId="0" borderId="39" xfId="0" applyNumberFormat="1" applyBorder="1" applyAlignment="1">
      <alignment horizontal="left"/>
    </xf>
    <xf numFmtId="0" fontId="0" fillId="0" borderId="0" xfId="0" applyNumberFormat="1"/>
    <xf numFmtId="0" fontId="12" fillId="0" borderId="40" xfId="0" applyFont="1" applyBorder="1" applyAlignment="1">
      <alignment horizontal="left"/>
    </xf>
    <xf numFmtId="3" fontId="0" fillId="0" borderId="39" xfId="0" applyNumberFormat="1" applyBorder="1" applyAlignment="1">
      <alignment horizontal="left"/>
    </xf>
    <xf numFmtId="0" fontId="0" fillId="0" borderId="41" xfId="0" applyBorder="1"/>
    <xf numFmtId="0" fontId="0" fillId="0" borderId="2" xfId="0" applyBorder="1"/>
    <xf numFmtId="0" fontId="0" fillId="0" borderId="42" xfId="0" applyBorder="1"/>
    <xf numFmtId="0" fontId="0" fillId="0" borderId="43" xfId="0" applyBorder="1"/>
    <xf numFmtId="0" fontId="15" fillId="0" borderId="44" xfId="0" applyFont="1" applyBorder="1" applyAlignment="1">
      <alignment horizontal="centerContinuous" vertical="center"/>
    </xf>
    <xf numFmtId="0" fontId="17" fillId="0" borderId="45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7" xfId="0" applyBorder="1"/>
    <xf numFmtId="0" fontId="0" fillId="0" borderId="20" xfId="0" applyBorder="1"/>
    <xf numFmtId="3" fontId="0" fillId="0" borderId="48" xfId="0" applyNumberFormat="1" applyBorder="1" applyAlignment="1">
      <alignment horizontal="right"/>
    </xf>
    <xf numFmtId="0" fontId="0" fillId="0" borderId="49" xfId="0" applyBorder="1"/>
    <xf numFmtId="0" fontId="0" fillId="0" borderId="50" xfId="0" applyBorder="1"/>
    <xf numFmtId="3" fontId="0" fillId="0" borderId="51" xfId="0" applyNumberFormat="1" applyBorder="1"/>
    <xf numFmtId="0" fontId="0" fillId="0" borderId="48" xfId="0" applyBorder="1"/>
    <xf numFmtId="3" fontId="0" fillId="0" borderId="49" xfId="0" applyNumberFormat="1" applyBorder="1"/>
    <xf numFmtId="3" fontId="0" fillId="0" borderId="34" xfId="0" applyNumberFormat="1" applyBorder="1" applyAlignment="1">
      <alignment horizontal="right"/>
    </xf>
    <xf numFmtId="0" fontId="6" fillId="0" borderId="41" xfId="0" applyFont="1" applyBorder="1"/>
    <xf numFmtId="3" fontId="0" fillId="0" borderId="40" xfId="0" applyNumberFormat="1" applyBorder="1"/>
    <xf numFmtId="0" fontId="0" fillId="0" borderId="52" xfId="0" applyBorder="1"/>
    <xf numFmtId="0" fontId="0" fillId="0" borderId="27" xfId="0" applyBorder="1"/>
    <xf numFmtId="0" fontId="22" fillId="0" borderId="42" xfId="0" applyFont="1" applyBorder="1"/>
    <xf numFmtId="3" fontId="22" fillId="0" borderId="40" xfId="0" applyNumberFormat="1" applyFont="1" applyBorder="1"/>
    <xf numFmtId="0" fontId="0" fillId="0" borderId="40" xfId="0" applyBorder="1"/>
    <xf numFmtId="0" fontId="22" fillId="0" borderId="35" xfId="0" applyFont="1" applyBorder="1"/>
    <xf numFmtId="0" fontId="22" fillId="0" borderId="37" xfId="0" applyFont="1" applyBorder="1"/>
    <xf numFmtId="3" fontId="22" fillId="0" borderId="53" xfId="0" applyNumberFormat="1" applyFont="1" applyBorder="1"/>
    <xf numFmtId="0" fontId="22" fillId="0" borderId="54" xfId="0" applyFont="1" applyBorder="1"/>
    <xf numFmtId="0" fontId="0" fillId="0" borderId="55" xfId="0" applyBorder="1"/>
    <xf numFmtId="0" fontId="0" fillId="0" borderId="13" xfId="0" applyBorder="1"/>
    <xf numFmtId="0" fontId="0" fillId="0" borderId="56" xfId="0" applyBorder="1"/>
    <xf numFmtId="0" fontId="0" fillId="0" borderId="14" xfId="0" applyBorder="1" applyAlignment="1">
      <alignment horizontal="right"/>
    </xf>
    <xf numFmtId="170" fontId="0" fillId="0" borderId="14" xfId="0" applyNumberFormat="1" applyBorder="1"/>
    <xf numFmtId="168" fontId="0" fillId="0" borderId="42" xfId="0" applyNumberFormat="1" applyBorder="1" applyAlignment="1">
      <alignment/>
    </xf>
    <xf numFmtId="0" fontId="22" fillId="0" borderId="40" xfId="0" applyFont="1" applyBorder="1"/>
    <xf numFmtId="168" fontId="0" fillId="0" borderId="0" xfId="0" applyNumberFormat="1"/>
    <xf numFmtId="0" fontId="0" fillId="0" borderId="22" xfId="0" applyBorder="1"/>
    <xf numFmtId="0" fontId="0" fillId="0" borderId="57" xfId="0" applyBorder="1"/>
    <xf numFmtId="0" fontId="0" fillId="0" borderId="58" xfId="0" applyBorder="1"/>
    <xf numFmtId="0" fontId="0" fillId="0" borderId="54" xfId="0" applyBorder="1"/>
    <xf numFmtId="0" fontId="0" fillId="0" borderId="24" xfId="0" applyBorder="1"/>
    <xf numFmtId="0" fontId="0" fillId="0" borderId="25" xfId="0" applyBorder="1"/>
    <xf numFmtId="0" fontId="23" fillId="0" borderId="6" xfId="0" applyFont="1" applyBorder="1"/>
    <xf numFmtId="0" fontId="0" fillId="0" borderId="7" xfId="0" applyBorder="1"/>
    <xf numFmtId="0" fontId="24" fillId="0" borderId="8" xfId="0" applyFont="1" applyBorder="1"/>
    <xf numFmtId="0" fontId="0" fillId="0" borderId="59" xfId="0" applyBorder="1"/>
    <xf numFmtId="0" fontId="0" fillId="0" borderId="1" xfId="0" applyBorder="1" applyAlignment="1">
      <alignment/>
    </xf>
    <xf numFmtId="0" fontId="0" fillId="0" borderId="60" xfId="0" applyBorder="1"/>
    <xf numFmtId="0" fontId="18" fillId="0" borderId="61" xfId="23" applyFont="1" applyBorder="1" applyAlignment="1">
      <alignment horizontal="left" wrapText="1"/>
      <protection/>
    </xf>
    <xf numFmtId="0" fontId="18" fillId="0" borderId="62" xfId="23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171" fontId="0" fillId="0" borderId="0" xfId="0" applyNumberFormat="1"/>
    <xf numFmtId="0" fontId="0" fillId="0" borderId="63" xfId="0" applyBorder="1" applyAlignment="1">
      <alignment horizontal="left"/>
    </xf>
    <xf numFmtId="49" fontId="0" fillId="0" borderId="63" xfId="0" applyNumberFormat="1" applyBorder="1" applyAlignment="1">
      <alignment horizontal="left"/>
    </xf>
    <xf numFmtId="0" fontId="0" fillId="0" borderId="63" xfId="0" applyBorder="1"/>
    <xf numFmtId="171" fontId="0" fillId="0" borderId="63" xfId="0" applyNumberFormat="1" applyBorder="1" applyAlignment="1">
      <alignment wrapText="1"/>
    </xf>
    <xf numFmtId="0" fontId="31" fillId="0" borderId="28" xfId="0" applyFont="1" applyBorder="1" applyAlignment="1">
      <alignment horizontal="right" vertical="center"/>
    </xf>
    <xf numFmtId="0" fontId="33" fillId="0" borderId="30" xfId="0" applyFont="1" applyBorder="1"/>
    <xf numFmtId="49" fontId="33" fillId="0" borderId="30" xfId="0" applyNumberFormat="1" applyFont="1" applyBorder="1" applyAlignment="1">
      <alignment horizontal="left"/>
    </xf>
    <xf numFmtId="0" fontId="33" fillId="0" borderId="30" xfId="0" applyFont="1" applyBorder="1" applyAlignment="1">
      <alignment horizontal="right"/>
    </xf>
    <xf numFmtId="171" fontId="33" fillId="0" borderId="30" xfId="0" applyNumberFormat="1" applyFont="1" applyBorder="1"/>
    <xf numFmtId="171" fontId="33" fillId="0" borderId="32" xfId="0" applyNumberFormat="1" applyFont="1" applyBorder="1"/>
    <xf numFmtId="0" fontId="33" fillId="0" borderId="0" xfId="0" applyFont="1"/>
    <xf numFmtId="0" fontId="31" fillId="0" borderId="19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171" fontId="22" fillId="0" borderId="0" xfId="0" applyNumberFormat="1" applyFont="1" applyBorder="1"/>
    <xf numFmtId="171" fontId="22" fillId="0" borderId="23" xfId="0" applyNumberFormat="1" applyFont="1" applyBorder="1"/>
    <xf numFmtId="0" fontId="22" fillId="0" borderId="0" xfId="0" applyFont="1"/>
    <xf numFmtId="0" fontId="24" fillId="0" borderId="19" xfId="0" applyFont="1" applyBorder="1" applyAlignment="1">
      <alignment horizontal="right" vertical="center"/>
    </xf>
    <xf numFmtId="0" fontId="24" fillId="0" borderId="0" xfId="0" applyFont="1" applyBorder="1"/>
    <xf numFmtId="49" fontId="24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 applyProtection="1">
      <alignment horizontal="right"/>
      <protection locked="0"/>
    </xf>
    <xf numFmtId="171" fontId="24" fillId="0" borderId="0" xfId="0" applyNumberFormat="1" applyFont="1" applyBorder="1" applyProtection="1">
      <protection locked="0"/>
    </xf>
    <xf numFmtId="171" fontId="24" fillId="0" borderId="23" xfId="0" applyNumberFormat="1" applyFont="1" applyBorder="1"/>
    <xf numFmtId="0" fontId="24" fillId="0" borderId="0" xfId="0" applyFont="1"/>
    <xf numFmtId="0" fontId="32" fillId="0" borderId="19" xfId="0" applyFont="1" applyBorder="1" applyAlignment="1">
      <alignment horizontal="right" vertical="center"/>
    </xf>
    <xf numFmtId="0" fontId="22" fillId="0" borderId="0" xfId="0" applyFont="1" applyFill="1" applyBorder="1"/>
    <xf numFmtId="1" fontId="22" fillId="0" borderId="0" xfId="0" applyNumberFormat="1" applyFont="1" applyBorder="1" applyAlignment="1" applyProtection="1">
      <alignment horizontal="right"/>
      <protection locked="0"/>
    </xf>
    <xf numFmtId="171" fontId="22" fillId="0" borderId="0" xfId="0" applyNumberFormat="1" applyFont="1" applyBorder="1" applyProtection="1">
      <protection locked="0"/>
    </xf>
    <xf numFmtId="0" fontId="34" fillId="0" borderId="0" xfId="0" applyFont="1" applyBorder="1"/>
    <xf numFmtId="49" fontId="34" fillId="0" borderId="0" xfId="0" applyNumberFormat="1" applyFont="1" applyBorder="1" applyAlignment="1">
      <alignment horizontal="left"/>
    </xf>
    <xf numFmtId="1" fontId="34" fillId="0" borderId="0" xfId="0" applyNumberFormat="1" applyFont="1" applyBorder="1" applyAlignment="1" applyProtection="1">
      <alignment horizontal="right"/>
      <protection locked="0"/>
    </xf>
    <xf numFmtId="171" fontId="34" fillId="0" borderId="0" xfId="0" applyNumberFormat="1" applyFont="1" applyBorder="1" applyProtection="1">
      <protection locked="0"/>
    </xf>
    <xf numFmtId="171" fontId="34" fillId="0" borderId="23" xfId="0" applyNumberFormat="1" applyFont="1" applyBorder="1"/>
    <xf numFmtId="0" fontId="34" fillId="0" borderId="0" xfId="0" applyFont="1"/>
    <xf numFmtId="0" fontId="35" fillId="0" borderId="19" xfId="0" applyFont="1" applyBorder="1" applyAlignment="1">
      <alignment horizontal="right" vertical="center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71" fontId="0" fillId="0" borderId="0" xfId="0" applyNumberFormat="1" applyBorder="1" applyProtection="1">
      <protection locked="0"/>
    </xf>
    <xf numFmtId="171" fontId="0" fillId="0" borderId="23" xfId="0" applyNumberFormat="1" applyBorder="1" applyProtection="1">
      <protection locked="0"/>
    </xf>
    <xf numFmtId="0" fontId="0" fillId="0" borderId="0" xfId="0" applyProtection="1">
      <protection locked="0"/>
    </xf>
    <xf numFmtId="0" fontId="34" fillId="0" borderId="0" xfId="0" applyNumberFormat="1" applyFont="1" applyBorder="1" applyAlignment="1" applyProtection="1">
      <alignment horizontal="right"/>
      <protection locked="0"/>
    </xf>
    <xf numFmtId="49" fontId="36" fillId="0" borderId="0" xfId="0" applyNumberFormat="1" applyFont="1" applyBorder="1" applyAlignment="1" applyProtection="1">
      <alignment horizontal="left" wrapText="1"/>
      <protection locked="0"/>
    </xf>
    <xf numFmtId="1" fontId="36" fillId="0" borderId="0" xfId="0" applyNumberFormat="1" applyFont="1" applyBorder="1" applyAlignment="1" applyProtection="1">
      <alignment horizontal="right" wrapText="1"/>
      <protection locked="0"/>
    </xf>
    <xf numFmtId="171" fontId="36" fillId="0" borderId="0" xfId="0" applyNumberFormat="1" applyFont="1" applyBorder="1" applyAlignment="1" applyProtection="1">
      <alignment wrapText="1"/>
      <protection locked="0"/>
    </xf>
    <xf numFmtId="171" fontId="36" fillId="0" borderId="23" xfId="0" applyNumberFormat="1" applyFont="1" applyBorder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49" fontId="0" fillId="0" borderId="0" xfId="0" applyNumberFormat="1" applyBorder="1" applyAlignment="1">
      <alignment horizontal="left"/>
    </xf>
    <xf numFmtId="1" fontId="34" fillId="0" borderId="0" xfId="0" applyNumberFormat="1" applyFont="1" applyFill="1" applyBorder="1" applyAlignment="1" applyProtection="1">
      <alignment horizontal="right"/>
      <protection locked="0"/>
    </xf>
    <xf numFmtId="0" fontId="36" fillId="0" borderId="19" xfId="0" applyFont="1" applyBorder="1" applyAlignment="1" applyProtection="1">
      <alignment horizontal="right" vertical="center"/>
      <protection locked="0"/>
    </xf>
    <xf numFmtId="0" fontId="36" fillId="0" borderId="0" xfId="0" applyFont="1" applyBorder="1" applyProtection="1">
      <protection locked="0"/>
    </xf>
    <xf numFmtId="49" fontId="36" fillId="0" borderId="0" xfId="0" applyNumberFormat="1" applyFont="1" applyBorder="1" applyAlignment="1" applyProtection="1">
      <alignment horizontal="left"/>
      <protection locked="0"/>
    </xf>
    <xf numFmtId="1" fontId="36" fillId="0" borderId="0" xfId="0" applyNumberFormat="1" applyFont="1" applyBorder="1" applyAlignment="1" applyProtection="1">
      <alignment horizontal="right"/>
      <protection locked="0"/>
    </xf>
    <xf numFmtId="171" fontId="36" fillId="0" borderId="0" xfId="0" applyNumberFormat="1" applyFont="1" applyBorder="1" applyProtection="1">
      <protection locked="0"/>
    </xf>
    <xf numFmtId="171" fontId="36" fillId="0" borderId="23" xfId="0" applyNumberFormat="1" applyFont="1" applyBorder="1" applyProtection="1">
      <protection locked="0"/>
    </xf>
    <xf numFmtId="0" fontId="36" fillId="0" borderId="0" xfId="0" applyFont="1" applyProtection="1">
      <protection locked="0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right"/>
      <protection locked="0"/>
    </xf>
    <xf numFmtId="171" fontId="0" fillId="0" borderId="0" xfId="0" applyNumberFormat="1" applyFont="1" applyBorder="1" applyProtection="1">
      <protection locked="0"/>
    </xf>
    <xf numFmtId="0" fontId="0" fillId="0" borderId="0" xfId="0" applyFont="1"/>
    <xf numFmtId="0" fontId="36" fillId="0" borderId="19" xfId="0" applyFont="1" applyBorder="1" applyAlignment="1">
      <alignment horizontal="right" vertical="center"/>
    </xf>
    <xf numFmtId="0" fontId="36" fillId="0" borderId="0" xfId="0" applyFont="1" applyBorder="1"/>
    <xf numFmtId="49" fontId="36" fillId="0" borderId="0" xfId="0" applyNumberFormat="1" applyFont="1" applyBorder="1" applyAlignment="1">
      <alignment horizontal="left"/>
    </xf>
    <xf numFmtId="171" fontId="36" fillId="0" borderId="23" xfId="0" applyNumberFormat="1" applyFont="1" applyBorder="1"/>
    <xf numFmtId="0" fontId="36" fillId="0" borderId="0" xfId="0" applyFont="1"/>
    <xf numFmtId="0" fontId="37" fillId="0" borderId="19" xfId="0" applyFont="1" applyBorder="1" applyAlignment="1">
      <alignment horizontal="right" vertical="center"/>
    </xf>
    <xf numFmtId="0" fontId="37" fillId="0" borderId="0" xfId="0" applyFont="1" applyBorder="1"/>
    <xf numFmtId="49" fontId="37" fillId="0" borderId="0" xfId="0" applyNumberFormat="1" applyFont="1" applyBorder="1" applyAlignment="1">
      <alignment horizontal="left"/>
    </xf>
    <xf numFmtId="1" fontId="37" fillId="0" borderId="0" xfId="0" applyNumberFormat="1" applyFont="1" applyBorder="1" applyAlignment="1" applyProtection="1">
      <alignment horizontal="right"/>
      <protection locked="0"/>
    </xf>
    <xf numFmtId="0" fontId="37" fillId="0" borderId="0" xfId="0" applyFont="1"/>
    <xf numFmtId="49" fontId="32" fillId="0" borderId="0" xfId="0" applyNumberFormat="1" applyFont="1" applyBorder="1" applyAlignment="1">
      <alignment horizontal="left"/>
    </xf>
    <xf numFmtId="1" fontId="32" fillId="0" borderId="0" xfId="0" applyNumberFormat="1" applyFont="1" applyBorder="1" applyAlignment="1" applyProtection="1">
      <alignment horizontal="right"/>
      <protection locked="0"/>
    </xf>
    <xf numFmtId="171" fontId="32" fillId="0" borderId="0" xfId="0" applyNumberFormat="1" applyFont="1" applyBorder="1" applyProtection="1">
      <protection locked="0"/>
    </xf>
    <xf numFmtId="171" fontId="32" fillId="0" borderId="23" xfId="0" applyNumberFormat="1" applyFont="1" applyBorder="1"/>
    <xf numFmtId="0" fontId="32" fillId="0" borderId="0" xfId="0" applyFont="1"/>
    <xf numFmtId="0" fontId="32" fillId="0" borderId="0" xfId="0" applyFont="1" applyBorder="1" applyProtection="1">
      <protection locked="0"/>
    </xf>
    <xf numFmtId="49" fontId="32" fillId="0" borderId="0" xfId="0" applyNumberFormat="1" applyFont="1" applyBorder="1" applyAlignment="1" applyProtection="1">
      <alignment horizontal="left"/>
      <protection locked="0"/>
    </xf>
    <xf numFmtId="171" fontId="32" fillId="0" borderId="23" xfId="0" applyNumberFormat="1" applyFont="1" applyBorder="1" applyProtection="1">
      <protection locked="0"/>
    </xf>
    <xf numFmtId="0" fontId="32" fillId="0" borderId="0" xfId="0" applyFont="1" applyProtection="1">
      <protection locked="0"/>
    </xf>
    <xf numFmtId="0" fontId="36" fillId="0" borderId="0" xfId="0" applyFont="1" applyBorder="1" applyAlignment="1">
      <alignment wrapText="1"/>
    </xf>
    <xf numFmtId="0" fontId="0" fillId="0" borderId="0" xfId="0" applyFont="1" applyBorder="1" applyProtection="1">
      <protection locked="0"/>
    </xf>
    <xf numFmtId="171" fontId="0" fillId="0" borderId="23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30" fillId="0" borderId="19" xfId="0" applyFont="1" applyBorder="1" applyAlignment="1">
      <alignment horizontal="right" vertical="center"/>
    </xf>
    <xf numFmtId="171" fontId="0" fillId="0" borderId="23" xfId="0" applyNumberFormat="1" applyBorder="1"/>
    <xf numFmtId="0" fontId="38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1" fontId="36" fillId="0" borderId="0" xfId="0" applyNumberFormat="1" applyFont="1" applyBorder="1" applyAlignment="1" applyProtection="1">
      <alignment wrapText="1"/>
      <protection locked="0"/>
    </xf>
    <xf numFmtId="0" fontId="39" fillId="0" borderId="19" xfId="0" applyFont="1" applyBorder="1" applyAlignment="1">
      <alignment horizontal="right" vertical="center" wrapText="1"/>
    </xf>
    <xf numFmtId="49" fontId="36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wrapText="1"/>
    </xf>
    <xf numFmtId="171" fontId="36" fillId="0" borderId="23" xfId="0" applyNumberFormat="1" applyFont="1" applyBorder="1" applyAlignment="1">
      <alignment wrapText="1"/>
    </xf>
    <xf numFmtId="0" fontId="36" fillId="0" borderId="0" xfId="0" applyFont="1" applyAlignment="1">
      <alignment wrapText="1"/>
    </xf>
    <xf numFmtId="1" fontId="24" fillId="0" borderId="0" xfId="0" applyNumberFormat="1" applyFont="1" applyBorder="1"/>
    <xf numFmtId="0" fontId="39" fillId="0" borderId="19" xfId="0" applyFont="1" applyBorder="1" applyAlignment="1">
      <alignment horizontal="right" vertical="center"/>
    </xf>
    <xf numFmtId="0" fontId="36" fillId="0" borderId="0" xfId="0" applyFont="1" applyBorder="1" applyAlignment="1" applyProtection="1">
      <alignment horizontal="right"/>
      <protection locked="0"/>
    </xf>
    <xf numFmtId="0" fontId="32" fillId="0" borderId="0" xfId="0" applyFont="1" applyFill="1" applyBorder="1" applyAlignment="1">
      <alignment wrapText="1"/>
    </xf>
    <xf numFmtId="0" fontId="30" fillId="0" borderId="59" xfId="0" applyFont="1" applyBorder="1" applyAlignment="1">
      <alignment horizontal="right" vertic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171" fontId="0" fillId="0" borderId="1" xfId="0" applyNumberFormat="1" applyBorder="1"/>
    <xf numFmtId="171" fontId="0" fillId="0" borderId="60" xfId="0" applyNumberFormat="1" applyBorder="1"/>
    <xf numFmtId="0" fontId="30" fillId="0" borderId="0" xfId="0" applyFont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3" fontId="6" fillId="0" borderId="25" xfId="0" applyNumberFormat="1" applyFont="1" applyBorder="1" applyAlignment="1" quotePrefix="1">
      <alignment horizontal="right"/>
    </xf>
    <xf numFmtId="3" fontId="6" fillId="0" borderId="51" xfId="0" applyNumberFormat="1" applyFont="1" applyBorder="1"/>
    <xf numFmtId="3" fontId="6" fillId="0" borderId="40" xfId="0" applyNumberFormat="1" applyFont="1" applyBorder="1"/>
    <xf numFmtId="0" fontId="11" fillId="0" borderId="58" xfId="0" applyFont="1" applyBorder="1"/>
    <xf numFmtId="3" fontId="6" fillId="0" borderId="57" xfId="0" applyNumberFormat="1" applyFont="1" applyBorder="1"/>
    <xf numFmtId="0" fontId="0" fillId="0" borderId="12" xfId="0" applyFont="1" applyBorder="1"/>
    <xf numFmtId="0" fontId="0" fillId="0" borderId="0" xfId="0" applyFont="1" applyBorder="1"/>
    <xf numFmtId="169" fontId="0" fillId="0" borderId="0" xfId="0" applyNumberFormat="1" applyFont="1" applyBorder="1"/>
    <xf numFmtId="0" fontId="0" fillId="0" borderId="16" xfId="0" applyFont="1" applyBorder="1"/>
    <xf numFmtId="3" fontId="0" fillId="0" borderId="34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14" fillId="0" borderId="64" xfId="23" applyFont="1" applyBorder="1" applyAlignment="1">
      <alignment/>
      <protection/>
    </xf>
    <xf numFmtId="0" fontId="14" fillId="0" borderId="65" xfId="23" applyFont="1" applyBorder="1" applyAlignment="1">
      <alignment/>
      <protection/>
    </xf>
    <xf numFmtId="0" fontId="6" fillId="0" borderId="66" xfId="23" applyFont="1" applyBorder="1" applyAlignment="1">
      <alignment/>
      <protection/>
    </xf>
    <xf numFmtId="0" fontId="6" fillId="0" borderId="40" xfId="23" applyFont="1" applyBorder="1" applyAlignment="1">
      <alignment/>
      <protection/>
    </xf>
    <xf numFmtId="0" fontId="6" fillId="0" borderId="67" xfId="23" applyFont="1" applyBorder="1" applyAlignment="1">
      <alignment/>
      <protection/>
    </xf>
    <xf numFmtId="0" fontId="6" fillId="0" borderId="68" xfId="23" applyFont="1" applyBorder="1" applyAlignment="1">
      <alignment/>
      <protection/>
    </xf>
    <xf numFmtId="0" fontId="18" fillId="0" borderId="69" xfId="23" applyFont="1" applyBorder="1" applyAlignment="1">
      <alignment/>
      <protection/>
    </xf>
    <xf numFmtId="0" fontId="0" fillId="0" borderId="16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13" fillId="0" borderId="2" xfId="23" applyNumberFormat="1" applyFont="1" applyBorder="1" applyAlignment="1">
      <alignment/>
      <protection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13" fillId="0" borderId="4" xfId="23" applyFont="1" applyBorder="1" applyAlignment="1">
      <alignment/>
      <protection/>
    </xf>
    <xf numFmtId="49" fontId="1" fillId="0" borderId="6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70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left" vertical="top" wrapText="1"/>
    </xf>
    <xf numFmtId="165" fontId="3" fillId="0" borderId="61" xfId="0" applyNumberFormat="1" applyFont="1" applyFill="1" applyBorder="1" applyAlignment="1">
      <alignment horizontal="right" vertical="top"/>
    </xf>
    <xf numFmtId="49" fontId="1" fillId="0" borderId="16" xfId="0" applyNumberFormat="1" applyFont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right" vertical="top"/>
    </xf>
    <xf numFmtId="49" fontId="1" fillId="0" borderId="70" xfId="0" applyNumberFormat="1" applyFont="1" applyBorder="1" applyAlignment="1">
      <alignment horizontal="left" vertical="top" wrapText="1"/>
    </xf>
    <xf numFmtId="165" fontId="3" fillId="0" borderId="70" xfId="0" applyNumberFormat="1" applyFont="1" applyFill="1" applyBorder="1" applyAlignment="1">
      <alignment horizontal="right" vertical="top"/>
    </xf>
    <xf numFmtId="3" fontId="0" fillId="0" borderId="2" xfId="0" applyNumberForma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53" xfId="0" applyNumberFormat="1" applyFont="1" applyBorder="1" applyAlignment="1">
      <alignment horizontal="right"/>
    </xf>
    <xf numFmtId="3" fontId="22" fillId="0" borderId="7" xfId="0" applyNumberFormat="1" applyFont="1" applyBorder="1"/>
    <xf numFmtId="3" fontId="0" fillId="0" borderId="12" xfId="0" applyNumberFormat="1" applyBorder="1"/>
    <xf numFmtId="3" fontId="0" fillId="0" borderId="16" xfId="0" applyNumberFormat="1" applyBorder="1"/>
    <xf numFmtId="3" fontId="0" fillId="0" borderId="58" xfId="0" applyNumberFormat="1" applyBorder="1"/>
    <xf numFmtId="3" fontId="24" fillId="0" borderId="7" xfId="0" applyNumberFormat="1" applyFont="1" applyBorder="1"/>
    <xf numFmtId="0" fontId="40" fillId="0" borderId="71" xfId="0" applyFont="1" applyBorder="1"/>
    <xf numFmtId="173" fontId="40" fillId="0" borderId="72" xfId="0" applyNumberFormat="1" applyFont="1" applyBorder="1"/>
    <xf numFmtId="0" fontId="40" fillId="0" borderId="72" xfId="0" applyFont="1" applyBorder="1"/>
    <xf numFmtId="2" fontId="40" fillId="0" borderId="72" xfId="0" applyNumberFormat="1" applyFont="1" applyBorder="1"/>
    <xf numFmtId="174" fontId="40" fillId="0" borderId="72" xfId="0" applyNumberFormat="1" applyFont="1" applyBorder="1"/>
    <xf numFmtId="175" fontId="40" fillId="0" borderId="73" xfId="0" applyNumberFormat="1" applyFont="1" applyBorder="1"/>
    <xf numFmtId="0" fontId="41" fillId="0" borderId="0" xfId="0" applyFont="1"/>
    <xf numFmtId="0" fontId="40" fillId="0" borderId="74" xfId="0" applyFont="1" applyBorder="1"/>
    <xf numFmtId="173" fontId="40" fillId="0" borderId="75" xfId="0" applyNumberFormat="1" applyFont="1" applyBorder="1"/>
    <xf numFmtId="49" fontId="40" fillId="0" borderId="75" xfId="0" applyNumberFormat="1" applyFont="1" applyBorder="1"/>
    <xf numFmtId="2" fontId="40" fillId="0" borderId="75" xfId="0" applyNumberFormat="1" applyFont="1" applyBorder="1"/>
    <xf numFmtId="175" fontId="40" fillId="0" borderId="76" xfId="0" applyNumberFormat="1" applyFont="1" applyBorder="1"/>
    <xf numFmtId="0" fontId="40" fillId="0" borderId="0" xfId="0" applyFont="1"/>
    <xf numFmtId="0" fontId="42" fillId="0" borderId="0" xfId="0" applyFont="1"/>
    <xf numFmtId="0" fontId="42" fillId="3" borderId="59" xfId="0" applyFont="1" applyFill="1" applyBorder="1"/>
    <xf numFmtId="173" fontId="42" fillId="3" borderId="1" xfId="0" applyNumberFormat="1" applyFont="1" applyFill="1" applyBorder="1"/>
    <xf numFmtId="0" fontId="42" fillId="3" borderId="1" xfId="0" applyFont="1" applyFill="1" applyBorder="1"/>
    <xf numFmtId="2" fontId="42" fillId="3" borderId="1" xfId="0" applyNumberFormat="1" applyFont="1" applyFill="1" applyBorder="1"/>
    <xf numFmtId="175" fontId="42" fillId="3" borderId="60" xfId="0" applyNumberFormat="1" applyFont="1" applyFill="1" applyBorder="1"/>
    <xf numFmtId="49" fontId="2" fillId="0" borderId="77" xfId="0" applyNumberFormat="1" applyFont="1" applyBorder="1" applyAlignment="1">
      <alignment horizontal="left" indent="1"/>
    </xf>
    <xf numFmtId="0" fontId="12" fillId="0" borderId="16" xfId="0" applyFont="1" applyBorder="1"/>
    <xf numFmtId="171" fontId="0" fillId="0" borderId="0" xfId="0" applyNumberFormat="1" applyFont="1" applyBorder="1" applyProtection="1"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4" fillId="0" borderId="78" xfId="23" applyFont="1" applyBorder="1" applyAlignment="1">
      <alignment/>
      <protection/>
    </xf>
    <xf numFmtId="0" fontId="14" fillId="0" borderId="79" xfId="23" applyFont="1" applyBorder="1" applyAlignment="1">
      <alignment/>
      <protection/>
    </xf>
    <xf numFmtId="0" fontId="6" fillId="0" borderId="16" xfId="0" applyFont="1" applyBorder="1"/>
    <xf numFmtId="3" fontId="22" fillId="0" borderId="38" xfId="0" applyNumberFormat="1" applyFont="1" applyBorder="1"/>
    <xf numFmtId="0" fontId="22" fillId="0" borderId="39" xfId="0" applyFont="1" applyBorder="1"/>
    <xf numFmtId="0" fontId="0" fillId="0" borderId="53" xfId="0" applyBorder="1"/>
    <xf numFmtId="0" fontId="6" fillId="0" borderId="0" xfId="23" applyFont="1" applyBorder="1" applyAlignment="1">
      <alignment horizontal="center"/>
      <protection/>
    </xf>
    <xf numFmtId="0" fontId="13" fillId="0" borderId="0" xfId="23" applyFont="1" applyBorder="1" applyAlignment="1">
      <alignment horizontal="center" wrapText="1"/>
      <protection/>
    </xf>
    <xf numFmtId="0" fontId="6" fillId="0" borderId="0" xfId="23" applyFont="1" applyBorder="1" applyAlignment="1">
      <alignment/>
      <protection/>
    </xf>
    <xf numFmtId="49" fontId="11" fillId="0" borderId="50" xfId="0" applyNumberFormat="1" applyFont="1" applyBorder="1" applyAlignment="1">
      <alignment horizontal="center"/>
    </xf>
    <xf numFmtId="3" fontId="6" fillId="0" borderId="49" xfId="0" applyNumberFormat="1" applyFont="1" applyBorder="1"/>
    <xf numFmtId="49" fontId="11" fillId="0" borderId="41" xfId="0" applyNumberFormat="1" applyFont="1" applyBorder="1" applyAlignment="1">
      <alignment horizontal="center"/>
    </xf>
    <xf numFmtId="3" fontId="6" fillId="0" borderId="42" xfId="0" applyNumberFormat="1" applyFont="1" applyBorder="1"/>
    <xf numFmtId="3" fontId="6" fillId="0" borderId="56" xfId="0" applyNumberFormat="1" applyFont="1" applyBorder="1" applyAlignment="1" quotePrefix="1">
      <alignment horizontal="right"/>
    </xf>
    <xf numFmtId="0" fontId="11" fillId="0" borderId="20" xfId="0" applyFont="1" applyBorder="1"/>
    <xf numFmtId="0" fontId="22" fillId="0" borderId="0" xfId="0" applyFont="1" applyBorder="1"/>
    <xf numFmtId="4" fontId="0" fillId="0" borderId="2" xfId="0" applyNumberFormat="1" applyBorder="1" applyAlignment="1">
      <alignment horizontal="right"/>
    </xf>
    <xf numFmtId="0" fontId="22" fillId="0" borderId="42" xfId="0" applyFont="1" applyBorder="1"/>
    <xf numFmtId="3" fontId="22" fillId="0" borderId="40" xfId="0" applyNumberFormat="1" applyFont="1" applyBorder="1"/>
    <xf numFmtId="0" fontId="22" fillId="0" borderId="35" xfId="0" applyFont="1" applyBorder="1"/>
    <xf numFmtId="0" fontId="22" fillId="0" borderId="37" xfId="0" applyFont="1" applyBorder="1"/>
    <xf numFmtId="3" fontId="22" fillId="0" borderId="53" xfId="0" applyNumberFormat="1" applyFont="1" applyBorder="1"/>
    <xf numFmtId="0" fontId="22" fillId="0" borderId="54" xfId="0" applyFont="1" applyBorder="1"/>
    <xf numFmtId="0" fontId="22" fillId="0" borderId="40" xfId="0" applyFont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58" xfId="0" applyNumberFormat="1" applyBorder="1"/>
    <xf numFmtId="0" fontId="23" fillId="0" borderId="6" xfId="0" applyFont="1" applyBorder="1"/>
    <xf numFmtId="0" fontId="24" fillId="0" borderId="8" xfId="0" applyFont="1" applyBorder="1"/>
    <xf numFmtId="175" fontId="40" fillId="0" borderId="23" xfId="0" applyNumberFormat="1" applyFont="1" applyBorder="1"/>
    <xf numFmtId="0" fontId="14" fillId="0" borderId="80" xfId="23" applyFont="1" applyBorder="1" applyAlignment="1">
      <alignment/>
      <protection/>
    </xf>
    <xf numFmtId="0" fontId="14" fillId="0" borderId="81" xfId="23" applyFont="1" applyBorder="1" applyAlignment="1">
      <alignment/>
      <protection/>
    </xf>
    <xf numFmtId="49" fontId="26" fillId="0" borderId="82" xfId="0" applyNumberFormat="1" applyFont="1" applyBorder="1" applyAlignment="1">
      <alignment horizontal="center"/>
    </xf>
    <xf numFmtId="49" fontId="26" fillId="0" borderId="77" xfId="0" applyNumberFormat="1" applyFont="1" applyBorder="1" applyAlignment="1">
      <alignment horizontal="center"/>
    </xf>
    <xf numFmtId="3" fontId="6" fillId="0" borderId="40" xfId="0" applyNumberFormat="1" applyFont="1" applyBorder="1" applyAlignment="1" quotePrefix="1">
      <alignment horizontal="right"/>
    </xf>
    <xf numFmtId="49" fontId="11" fillId="0" borderId="19" xfId="0" applyNumberFormat="1" applyFont="1" applyBorder="1"/>
    <xf numFmtId="0" fontId="11" fillId="0" borderId="83" xfId="0" applyFont="1" applyBorder="1" applyAlignment="1">
      <alignment horizontal="center"/>
    </xf>
    <xf numFmtId="0" fontId="46" fillId="0" borderId="83" xfId="0" applyFont="1" applyBorder="1"/>
    <xf numFmtId="3" fontId="11" fillId="0" borderId="84" xfId="0" applyNumberFormat="1" applyFont="1" applyBorder="1" applyAlignment="1">
      <alignment horizontal="center"/>
    </xf>
    <xf numFmtId="0" fontId="46" fillId="0" borderId="14" xfId="0" applyFont="1" applyBorder="1"/>
    <xf numFmtId="3" fontId="11" fillId="0" borderId="17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0" fontId="46" fillId="0" borderId="25" xfId="0" applyFont="1" applyBorder="1"/>
    <xf numFmtId="3" fontId="11" fillId="0" borderId="26" xfId="0" applyNumberFormat="1" applyFont="1" applyBorder="1" applyAlignment="1">
      <alignment horizontal="center"/>
    </xf>
    <xf numFmtId="3" fontId="6" fillId="0" borderId="57" xfId="0" applyNumberFormat="1" applyFont="1" applyBorder="1" applyAlignment="1" quotePrefix="1">
      <alignment horizontal="right"/>
    </xf>
    <xf numFmtId="3" fontId="6" fillId="0" borderId="26" xfId="0" applyNumberFormat="1" applyFont="1" applyBorder="1" applyAlignment="1" quotePrefix="1">
      <alignment horizontal="right"/>
    </xf>
    <xf numFmtId="171" fontId="6" fillId="0" borderId="55" xfId="0" applyNumberFormat="1" applyFont="1" applyBorder="1" applyAlignment="1" quotePrefix="1">
      <alignment horizontal="right"/>
    </xf>
    <xf numFmtId="171" fontId="6" fillId="0" borderId="13" xfId="0" applyNumberFormat="1" applyFont="1" applyBorder="1" applyAlignment="1" quotePrefix="1">
      <alignment horizontal="right"/>
    </xf>
    <xf numFmtId="171" fontId="6" fillId="0" borderId="15" xfId="0" applyNumberFormat="1" applyFont="1" applyBorder="1" applyAlignment="1" quotePrefix="1">
      <alignment horizontal="right"/>
    </xf>
    <xf numFmtId="0" fontId="47" fillId="0" borderId="0" xfId="0" applyFont="1" applyAlignment="1">
      <alignment vertical="center"/>
    </xf>
    <xf numFmtId="49" fontId="1" fillId="0" borderId="61" xfId="0" applyNumberFormat="1" applyFont="1" applyBorder="1" applyAlignment="1">
      <alignment vertical="top"/>
    </xf>
    <xf numFmtId="49" fontId="1" fillId="0" borderId="62" xfId="0" applyNumberFormat="1" applyFont="1" applyBorder="1" applyAlignment="1">
      <alignment vertical="top"/>
    </xf>
    <xf numFmtId="0" fontId="18" fillId="0" borderId="85" xfId="23" applyFont="1" applyBorder="1" applyAlignment="1">
      <alignment/>
      <protection/>
    </xf>
    <xf numFmtId="0" fontId="18" fillId="0" borderId="86" xfId="23" applyFont="1" applyBorder="1" applyAlignment="1">
      <alignment/>
      <protection/>
    </xf>
    <xf numFmtId="0" fontId="18" fillId="0" borderId="87" xfId="23" applyFont="1" applyBorder="1" applyAlignment="1">
      <alignment/>
      <protection/>
    </xf>
    <xf numFmtId="0" fontId="18" fillId="0" borderId="34" xfId="23" applyFont="1" applyBorder="1" applyAlignment="1">
      <alignment/>
      <protection/>
    </xf>
    <xf numFmtId="0" fontId="18" fillId="0" borderId="20" xfId="23" applyFont="1" applyBorder="1" applyAlignment="1">
      <alignment/>
      <protection/>
    </xf>
    <xf numFmtId="0" fontId="18" fillId="0" borderId="88" xfId="23" applyFont="1" applyBorder="1" applyAlignment="1">
      <alignment/>
      <protection/>
    </xf>
    <xf numFmtId="3" fontId="0" fillId="0" borderId="2" xfId="0" applyNumberFormat="1" applyFont="1" applyBorder="1" applyAlignment="1">
      <alignment horizontal="right"/>
    </xf>
    <xf numFmtId="0" fontId="18" fillId="0" borderId="0" xfId="23" applyFont="1" applyBorder="1" applyAlignment="1">
      <alignment horizontal="left" wrapText="1"/>
      <protection/>
    </xf>
    <xf numFmtId="166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 vertical="top"/>
    </xf>
    <xf numFmtId="0" fontId="40" fillId="0" borderId="89" xfId="0" applyFont="1" applyBorder="1"/>
    <xf numFmtId="174" fontId="40" fillId="0" borderId="90" xfId="0" applyNumberFormat="1" applyFont="1" applyBorder="1"/>
    <xf numFmtId="175" fontId="40" fillId="0" borderId="91" xfId="0" applyNumberFormat="1" applyFont="1" applyBorder="1"/>
    <xf numFmtId="49" fontId="3" fillId="4" borderId="0" xfId="0" applyNumberFormat="1" applyFont="1" applyFill="1" applyBorder="1" applyAlignment="1">
      <alignment horizontal="center" vertical="top"/>
    </xf>
    <xf numFmtId="49" fontId="49" fillId="4" borderId="90" xfId="0" applyNumberFormat="1" applyFont="1" applyFill="1" applyBorder="1" applyAlignment="1" applyProtection="1">
      <alignment vertical="top" wrapText="1"/>
      <protection/>
    </xf>
    <xf numFmtId="49" fontId="3" fillId="4" borderId="90" xfId="0" applyNumberFormat="1" applyFont="1" applyFill="1" applyBorder="1" applyAlignment="1">
      <alignment horizontal="center" vertical="top"/>
    </xf>
    <xf numFmtId="0" fontId="41" fillId="0" borderId="28" xfId="0" applyFont="1" applyBorder="1"/>
    <xf numFmtId="173" fontId="41" fillId="0" borderId="30" xfId="0" applyNumberFormat="1" applyFont="1" applyBorder="1"/>
    <xf numFmtId="0" fontId="41" fillId="0" borderId="30" xfId="0" applyFont="1" applyBorder="1"/>
    <xf numFmtId="2" fontId="41" fillId="0" borderId="30" xfId="0" applyNumberFormat="1" applyFont="1" applyBorder="1"/>
    <xf numFmtId="175" fontId="41" fillId="0" borderId="32" xfId="0" applyNumberFormat="1" applyFont="1" applyBorder="1"/>
    <xf numFmtId="0" fontId="41" fillId="0" borderId="19" xfId="0" applyFont="1" applyFill="1" applyBorder="1"/>
    <xf numFmtId="173" fontId="41" fillId="0" borderId="0" xfId="0" applyNumberFormat="1" applyFont="1" applyFill="1" applyBorder="1"/>
    <xf numFmtId="0" fontId="41" fillId="0" borderId="0" xfId="0" applyFont="1" applyFill="1" applyBorder="1"/>
    <xf numFmtId="2" fontId="41" fillId="0" borderId="0" xfId="0" applyNumberFormat="1" applyFont="1" applyFill="1" applyBorder="1"/>
    <xf numFmtId="174" fontId="41" fillId="0" borderId="0" xfId="0" applyNumberFormat="1" applyFont="1" applyFill="1" applyBorder="1"/>
    <xf numFmtId="175" fontId="41" fillId="0" borderId="23" xfId="0" applyNumberFormat="1" applyFont="1" applyFill="1" applyBorder="1"/>
    <xf numFmtId="0" fontId="41" fillId="0" borderId="0" xfId="0" applyFont="1" applyFill="1"/>
    <xf numFmtId="0" fontId="40" fillId="0" borderId="0" xfId="0" applyFont="1" applyFill="1"/>
    <xf numFmtId="174" fontId="40" fillId="0" borderId="0" xfId="0" applyNumberFormat="1" applyFont="1" applyBorder="1"/>
    <xf numFmtId="173" fontId="40" fillId="0" borderId="75" xfId="0" applyNumberFormat="1" applyFont="1" applyFill="1" applyBorder="1"/>
    <xf numFmtId="49" fontId="40" fillId="0" borderId="75" xfId="0" applyNumberFormat="1" applyFont="1" applyFill="1" applyBorder="1"/>
    <xf numFmtId="2" fontId="40" fillId="0" borderId="75" xfId="0" applyNumberFormat="1" applyFont="1" applyFill="1" applyBorder="1"/>
    <xf numFmtId="174" fontId="40" fillId="0" borderId="75" xfId="0" applyNumberFormat="1" applyFont="1" applyFill="1" applyBorder="1"/>
    <xf numFmtId="175" fontId="40" fillId="0" borderId="76" xfId="0" applyNumberFormat="1" applyFont="1" applyFill="1" applyBorder="1"/>
    <xf numFmtId="0" fontId="42" fillId="0" borderId="0" xfId="0" applyFont="1" applyFill="1"/>
    <xf numFmtId="0" fontId="25" fillId="0" borderId="0" xfId="0" applyFont="1" applyFill="1" applyAlignment="1">
      <alignment vertical="center"/>
    </xf>
    <xf numFmtId="0" fontId="21" fillId="0" borderId="0" xfId="0" applyFont="1" applyFill="1"/>
    <xf numFmtId="0" fontId="42" fillId="3" borderId="6" xfId="0" applyFont="1" applyFill="1" applyBorder="1"/>
    <xf numFmtId="173" fontId="42" fillId="3" borderId="7" xfId="0" applyNumberFormat="1" applyFont="1" applyFill="1" applyBorder="1"/>
    <xf numFmtId="49" fontId="42" fillId="3" borderId="7" xfId="0" applyNumberFormat="1" applyFont="1" applyFill="1" applyBorder="1"/>
    <xf numFmtId="2" fontId="42" fillId="3" borderId="7" xfId="0" applyNumberFormat="1" applyFont="1" applyFill="1" applyBorder="1"/>
    <xf numFmtId="174" fontId="42" fillId="3" borderId="7" xfId="0" applyNumberFormat="1" applyFont="1" applyFill="1" applyBorder="1"/>
    <xf numFmtId="175" fontId="42" fillId="3" borderId="8" xfId="0" applyNumberFormat="1" applyFont="1" applyFill="1" applyBorder="1"/>
    <xf numFmtId="0" fontId="0" fillId="0" borderId="43" xfId="0" applyFont="1" applyBorder="1" applyAlignment="1">
      <alignment horizontal="right"/>
    </xf>
    <xf numFmtId="49" fontId="1" fillId="0" borderId="16" xfId="0" applyNumberFormat="1" applyFont="1" applyBorder="1" applyAlignment="1">
      <alignment vertical="top"/>
    </xf>
    <xf numFmtId="0" fontId="46" fillId="0" borderId="16" xfId="0" applyFont="1" applyBorder="1"/>
    <xf numFmtId="3" fontId="11" fillId="0" borderId="42" xfId="0" applyNumberFormat="1" applyFont="1" applyBorder="1" applyAlignment="1">
      <alignment horizontal="center"/>
    </xf>
    <xf numFmtId="49" fontId="13" fillId="0" borderId="92" xfId="23" applyNumberFormat="1" applyFont="1" applyFill="1" applyBorder="1" applyAlignment="1">
      <alignment horizontal="left"/>
      <protection/>
    </xf>
    <xf numFmtId="0" fontId="13" fillId="0" borderId="92" xfId="23" applyFont="1" applyFill="1" applyBorder="1">
      <alignment/>
      <protection/>
    </xf>
    <xf numFmtId="0" fontId="6" fillId="0" borderId="92" xfId="23" applyFill="1" applyBorder="1" applyAlignment="1">
      <alignment horizontal="center"/>
      <protection/>
    </xf>
    <xf numFmtId="49" fontId="6" fillId="0" borderId="92" xfId="23" applyNumberFormat="1" applyFont="1" applyFill="1" applyBorder="1" applyAlignment="1">
      <alignment horizontal="left"/>
      <protection/>
    </xf>
    <xf numFmtId="0" fontId="6" fillId="0" borderId="92" xfId="23" applyFont="1" applyFill="1" applyBorder="1" applyAlignment="1">
      <alignment wrapText="1"/>
      <protection/>
    </xf>
    <xf numFmtId="49" fontId="6" fillId="0" borderId="92" xfId="23" applyNumberFormat="1" applyFont="1" applyFill="1" applyBorder="1" applyAlignment="1">
      <alignment horizontal="center" shrinkToFit="1"/>
      <protection/>
    </xf>
    <xf numFmtId="0" fontId="6" fillId="0" borderId="83" xfId="23" applyFill="1" applyBorder="1" applyAlignment="1">
      <alignment horizontal="center"/>
      <protection/>
    </xf>
    <xf numFmtId="49" fontId="10" fillId="0" borderId="83" xfId="23" applyNumberFormat="1" applyFont="1" applyFill="1" applyBorder="1" applyAlignment="1">
      <alignment horizontal="left"/>
      <protection/>
    </xf>
    <xf numFmtId="0" fontId="10" fillId="0" borderId="83" xfId="23" applyFont="1" applyFill="1" applyBorder="1">
      <alignment/>
      <protection/>
    </xf>
    <xf numFmtId="0" fontId="40" fillId="0" borderId="18" xfId="0" applyFont="1" applyBorder="1"/>
    <xf numFmtId="173" fontId="40" fillId="0" borderId="10" xfId="0" applyNumberFormat="1" applyFont="1" applyBorder="1"/>
    <xf numFmtId="0" fontId="40" fillId="0" borderId="10" xfId="0" applyFont="1" applyBorder="1"/>
    <xf numFmtId="2" fontId="40" fillId="0" borderId="10" xfId="0" applyNumberFormat="1" applyFont="1" applyBorder="1"/>
    <xf numFmtId="174" fontId="40" fillId="0" borderId="10" xfId="0" applyNumberFormat="1" applyFont="1" applyBorder="1"/>
    <xf numFmtId="175" fontId="40" fillId="0" borderId="11" xfId="0" applyNumberFormat="1" applyFont="1" applyBorder="1"/>
    <xf numFmtId="0" fontId="52" fillId="0" borderId="0" xfId="0" applyFont="1" applyFill="1"/>
    <xf numFmtId="0" fontId="54" fillId="0" borderId="0" xfId="0" applyFont="1" applyFill="1"/>
    <xf numFmtId="0" fontId="55" fillId="0" borderId="0" xfId="0" applyFont="1" applyFill="1" applyBorder="1"/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right"/>
    </xf>
    <xf numFmtId="4" fontId="55" fillId="0" borderId="0" xfId="0" applyNumberFormat="1" applyFont="1" applyFill="1" applyBorder="1" applyAlignment="1">
      <alignment horizontal="right"/>
    </xf>
    <xf numFmtId="0" fontId="29" fillId="0" borderId="0" xfId="0" applyFont="1" applyFill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4" fontId="56" fillId="0" borderId="0" xfId="0" applyNumberFormat="1" applyFont="1" applyFill="1" applyAlignment="1">
      <alignment horizontal="right"/>
    </xf>
    <xf numFmtId="0" fontId="11" fillId="0" borderId="64" xfId="23" applyFont="1" applyBorder="1" applyAlignment="1">
      <alignment/>
      <protection/>
    </xf>
    <xf numFmtId="0" fontId="11" fillId="0" borderId="66" xfId="23" applyFont="1" applyBorder="1" applyAlignment="1">
      <alignment/>
      <protection/>
    </xf>
    <xf numFmtId="0" fontId="11" fillId="0" borderId="67" xfId="23" applyFont="1" applyBorder="1" applyAlignment="1">
      <alignment/>
      <protection/>
    </xf>
    <xf numFmtId="0" fontId="11" fillId="0" borderId="0" xfId="23" applyFont="1">
      <alignment/>
      <protection/>
    </xf>
    <xf numFmtId="0" fontId="57" fillId="0" borderId="18" xfId="0" applyFont="1" applyBorder="1"/>
    <xf numFmtId="0" fontId="27" fillId="0" borderId="0" xfId="0" applyFont="1" applyFill="1"/>
    <xf numFmtId="0" fontId="11" fillId="0" borderId="2" xfId="0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22" fillId="0" borderId="53" xfId="0" applyNumberFormat="1" applyFont="1" applyBorder="1" applyAlignment="1">
      <alignment horizontal="right"/>
    </xf>
    <xf numFmtId="3" fontId="22" fillId="0" borderId="7" xfId="0" applyNumberFormat="1" applyFont="1" applyBorder="1"/>
    <xf numFmtId="3" fontId="24" fillId="0" borderId="7" xfId="0" applyNumberFormat="1" applyFont="1" applyBorder="1"/>
    <xf numFmtId="2" fontId="40" fillId="0" borderId="72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vertical="top"/>
    </xf>
    <xf numFmtId="0" fontId="9" fillId="0" borderId="0" xfId="23" applyFont="1" applyAlignment="1">
      <alignment/>
      <protection/>
    </xf>
    <xf numFmtId="0" fontId="6" fillId="0" borderId="0" xfId="23" applyFill="1" applyAlignment="1">
      <alignment/>
      <protection/>
    </xf>
    <xf numFmtId="2" fontId="40" fillId="0" borderId="10" xfId="0" applyNumberFormat="1" applyFont="1" applyBorder="1" applyAlignment="1">
      <alignment/>
    </xf>
    <xf numFmtId="0" fontId="6" fillId="0" borderId="0" xfId="23" applyAlignment="1">
      <alignment/>
      <protection/>
    </xf>
    <xf numFmtId="175" fontId="40" fillId="0" borderId="11" xfId="0" applyNumberFormat="1" applyFont="1" applyBorder="1" applyAlignment="1">
      <alignment wrapText="1"/>
    </xf>
    <xf numFmtId="175" fontId="6" fillId="0" borderId="0" xfId="23" applyNumberFormat="1">
      <alignment/>
      <protection/>
    </xf>
    <xf numFmtId="175" fontId="18" fillId="0" borderId="62" xfId="23" applyNumberFormat="1" applyFont="1" applyBorder="1" applyAlignment="1">
      <alignment horizontal="left" wrapText="1"/>
      <protection/>
    </xf>
    <xf numFmtId="175" fontId="6" fillId="0" borderId="0" xfId="23" applyNumberFormat="1" applyFill="1">
      <alignment/>
      <protection/>
    </xf>
    <xf numFmtId="0" fontId="6" fillId="0" borderId="19" xfId="23" applyBorder="1">
      <alignment/>
      <protection/>
    </xf>
    <xf numFmtId="0" fontId="6" fillId="0" borderId="0" xfId="23" applyBorder="1" applyAlignment="1">
      <alignment horizontal="right"/>
      <protection/>
    </xf>
    <xf numFmtId="0" fontId="47" fillId="3" borderId="19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171" fontId="1" fillId="0" borderId="61" xfId="0" applyNumberFormat="1" applyFont="1" applyBorder="1" applyAlignment="1">
      <alignment vertical="top"/>
    </xf>
    <xf numFmtId="171" fontId="3" fillId="0" borderId="16" xfId="0" applyNumberFormat="1" applyFont="1" applyFill="1" applyBorder="1" applyAlignment="1">
      <alignment horizontal="right" vertical="top"/>
    </xf>
    <xf numFmtId="171" fontId="3" fillId="0" borderId="70" xfId="0" applyNumberFormat="1" applyFont="1" applyFill="1" applyBorder="1" applyAlignment="1">
      <alignment horizontal="right" vertical="top"/>
    </xf>
    <xf numFmtId="171" fontId="9" fillId="0" borderId="0" xfId="23" applyNumberFormat="1" applyFont="1" applyAlignment="1">
      <alignment horizontal="centerContinuous"/>
      <protection/>
    </xf>
    <xf numFmtId="171" fontId="6" fillId="0" borderId="0" xfId="23" applyNumberFormat="1" applyFill="1" applyAlignment="1">
      <alignment/>
      <protection/>
    </xf>
    <xf numFmtId="171" fontId="40" fillId="0" borderId="10" xfId="0" applyNumberFormat="1" applyFont="1" applyBorder="1"/>
    <xf numFmtId="171" fontId="55" fillId="0" borderId="0" xfId="0" applyNumberFormat="1" applyFont="1" applyFill="1" applyBorder="1" applyAlignment="1">
      <alignment horizontal="right"/>
    </xf>
    <xf numFmtId="171" fontId="56" fillId="0" borderId="0" xfId="0" applyNumberFormat="1" applyFont="1" applyFill="1" applyBorder="1" applyAlignment="1">
      <alignment horizontal="right"/>
    </xf>
    <xf numFmtId="171" fontId="56" fillId="0" borderId="0" xfId="0" applyNumberFormat="1" applyFont="1" applyFill="1" applyBorder="1"/>
    <xf numFmtId="171" fontId="56" fillId="0" borderId="0" xfId="0" applyNumberFormat="1" applyFont="1" applyFill="1"/>
    <xf numFmtId="171" fontId="6" fillId="0" borderId="0" xfId="23" applyNumberFormat="1">
      <alignment/>
      <protection/>
    </xf>
    <xf numFmtId="1" fontId="1" fillId="0" borderId="61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70" xfId="0" applyNumberFormat="1" applyFont="1" applyBorder="1" applyAlignment="1">
      <alignment horizontal="center" vertical="top"/>
    </xf>
    <xf numFmtId="1" fontId="9" fillId="0" borderId="0" xfId="23" applyNumberFormat="1" applyFont="1" applyAlignment="1">
      <alignment horizontal="centerContinuous"/>
      <protection/>
    </xf>
    <xf numFmtId="1" fontId="6" fillId="0" borderId="0" xfId="23" applyNumberFormat="1" applyFill="1">
      <alignment/>
      <protection/>
    </xf>
    <xf numFmtId="1" fontId="40" fillId="0" borderId="72" xfId="0" applyNumberFormat="1" applyFont="1" applyBorder="1"/>
    <xf numFmtId="1" fontId="6" fillId="0" borderId="0" xfId="23" applyNumberFormat="1">
      <alignment/>
      <protection/>
    </xf>
    <xf numFmtId="171" fontId="3" fillId="0" borderId="61" xfId="0" applyNumberFormat="1" applyFont="1" applyFill="1" applyBorder="1" applyAlignment="1">
      <alignment horizontal="right" vertical="top"/>
    </xf>
    <xf numFmtId="171" fontId="40" fillId="0" borderId="72" xfId="0" applyNumberFormat="1" applyFont="1" applyBorder="1"/>
    <xf numFmtId="175" fontId="6" fillId="0" borderId="23" xfId="23" applyNumberFormat="1" applyBorder="1">
      <alignment/>
      <protection/>
    </xf>
    <xf numFmtId="175" fontId="47" fillId="3" borderId="23" xfId="0" applyNumberFormat="1" applyFont="1" applyFill="1" applyBorder="1" applyAlignment="1">
      <alignment vertical="center"/>
    </xf>
    <xf numFmtId="1" fontId="1" fillId="0" borderId="61" xfId="0" applyNumberFormat="1" applyFont="1" applyBorder="1" applyAlignment="1">
      <alignment vertical="top"/>
    </xf>
    <xf numFmtId="175" fontId="1" fillId="0" borderId="62" xfId="0" applyNumberFormat="1" applyFont="1" applyBorder="1" applyAlignment="1">
      <alignment vertical="top"/>
    </xf>
    <xf numFmtId="3" fontId="1" fillId="0" borderId="61" xfId="0" applyNumberFormat="1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3" fontId="1" fillId="0" borderId="70" xfId="0" applyNumberFormat="1" applyFont="1" applyBorder="1" applyAlignment="1">
      <alignment vertical="top"/>
    </xf>
    <xf numFmtId="3" fontId="9" fillId="0" borderId="0" xfId="23" applyNumberFormat="1" applyFont="1" applyAlignment="1">
      <alignment/>
      <protection/>
    </xf>
    <xf numFmtId="3" fontId="6" fillId="0" borderId="0" xfId="23" applyNumberFormat="1" applyFill="1" applyAlignment="1">
      <alignment/>
      <protection/>
    </xf>
    <xf numFmtId="3" fontId="40" fillId="0" borderId="10" xfId="0" applyNumberFormat="1" applyFont="1" applyBorder="1" applyAlignment="1">
      <alignment/>
    </xf>
    <xf numFmtId="3" fontId="6" fillId="0" borderId="0" xfId="23" applyNumberFormat="1" applyAlignment="1">
      <alignment/>
      <protection/>
    </xf>
    <xf numFmtId="171" fontId="3" fillId="0" borderId="61" xfId="0" applyNumberFormat="1" applyFont="1" applyFill="1" applyBorder="1" applyAlignment="1">
      <alignment vertical="top"/>
    </xf>
    <xf numFmtId="171" fontId="3" fillId="0" borderId="16" xfId="0" applyNumberFormat="1" applyFont="1" applyFill="1" applyBorder="1" applyAlignment="1">
      <alignment vertical="top"/>
    </xf>
    <xf numFmtId="171" fontId="3" fillId="0" borderId="70" xfId="0" applyNumberFormat="1" applyFont="1" applyFill="1" applyBorder="1" applyAlignment="1">
      <alignment vertical="top"/>
    </xf>
    <xf numFmtId="171" fontId="9" fillId="0" borderId="0" xfId="23" applyNumberFormat="1" applyFont="1" applyAlignment="1">
      <alignment/>
      <protection/>
    </xf>
    <xf numFmtId="171" fontId="40" fillId="0" borderId="10" xfId="0" applyNumberFormat="1" applyFont="1" applyBorder="1" applyAlignment="1">
      <alignment/>
    </xf>
    <xf numFmtId="171" fontId="6" fillId="0" borderId="0" xfId="23" applyNumberFormat="1" applyAlignment="1">
      <alignment/>
      <protection/>
    </xf>
    <xf numFmtId="14" fontId="6" fillId="0" borderId="5" xfId="23" applyNumberFormat="1" applyFont="1" applyBorder="1" applyAlignment="1">
      <alignment/>
      <protection/>
    </xf>
    <xf numFmtId="0" fontId="29" fillId="0" borderId="0" xfId="0" applyFont="1"/>
    <xf numFmtId="0" fontId="59" fillId="0" borderId="0" xfId="0" applyFont="1"/>
    <xf numFmtId="0" fontId="60" fillId="0" borderId="74" xfId="0" applyFont="1" applyBorder="1"/>
    <xf numFmtId="173" fontId="60" fillId="0" borderId="75" xfId="0" applyNumberFormat="1" applyFont="1" applyBorder="1"/>
    <xf numFmtId="49" fontId="60" fillId="0" borderId="75" xfId="0" applyNumberFormat="1" applyFont="1" applyBorder="1"/>
    <xf numFmtId="2" fontId="60" fillId="0" borderId="75" xfId="0" applyNumberFormat="1" applyFont="1" applyBorder="1"/>
    <xf numFmtId="175" fontId="60" fillId="0" borderId="76" xfId="0" applyNumberFormat="1" applyFont="1" applyBorder="1"/>
    <xf numFmtId="0" fontId="60" fillId="0" borderId="0" xfId="0" applyFont="1"/>
    <xf numFmtId="0" fontId="60" fillId="0" borderId="93" xfId="0" applyFont="1" applyBorder="1"/>
    <xf numFmtId="173" fontId="60" fillId="0" borderId="94" xfId="0" applyNumberFormat="1" applyFont="1" applyBorder="1"/>
    <xf numFmtId="49" fontId="60" fillId="0" borderId="94" xfId="0" applyNumberFormat="1" applyFont="1" applyBorder="1"/>
    <xf numFmtId="2" fontId="60" fillId="0" borderId="94" xfId="0" applyNumberFormat="1" applyFont="1" applyBorder="1"/>
    <xf numFmtId="175" fontId="60" fillId="0" borderId="95" xfId="0" applyNumberFormat="1" applyFont="1" applyBorder="1"/>
    <xf numFmtId="0" fontId="11" fillId="0" borderId="0" xfId="0" applyFont="1" applyFill="1" applyBorder="1"/>
    <xf numFmtId="0" fontId="0" fillId="0" borderId="35" xfId="0" applyFont="1" applyBorder="1"/>
    <xf numFmtId="0" fontId="13" fillId="0" borderId="92" xfId="23" applyFont="1" applyFill="1" applyBorder="1" applyAlignment="1">
      <alignment horizontal="center"/>
      <protection/>
    </xf>
    <xf numFmtId="0" fontId="6" fillId="0" borderId="92" xfId="23" applyNumberFormat="1" applyFill="1" applyBorder="1" applyAlignment="1">
      <alignment horizontal="right"/>
      <protection/>
    </xf>
    <xf numFmtId="0" fontId="29" fillId="0" borderId="96" xfId="23" applyNumberFormat="1" applyFont="1" applyFill="1" applyBorder="1">
      <alignment/>
      <protection/>
    </xf>
    <xf numFmtId="0" fontId="28" fillId="0" borderId="0" xfId="23" applyFont="1">
      <alignment/>
      <protection/>
    </xf>
    <xf numFmtId="0" fontId="6" fillId="0" borderId="92" xfId="23" applyFont="1" applyFill="1" applyBorder="1" applyAlignment="1">
      <alignment horizontal="center"/>
      <protection/>
    </xf>
    <xf numFmtId="4" fontId="6" fillId="0" borderId="92" xfId="23" applyNumberFormat="1" applyFont="1" applyFill="1" applyBorder="1" applyAlignment="1">
      <alignment horizontal="right"/>
      <protection/>
    </xf>
    <xf numFmtId="177" fontId="6" fillId="0" borderId="92" xfId="23" applyNumberFormat="1" applyFont="1" applyFill="1" applyBorder="1">
      <alignment/>
      <protection/>
    </xf>
    <xf numFmtId="4" fontId="6" fillId="0" borderId="83" xfId="23" applyNumberFormat="1" applyFill="1" applyBorder="1" applyAlignment="1">
      <alignment horizontal="right"/>
      <protection/>
    </xf>
    <xf numFmtId="0" fontId="13" fillId="0" borderId="83" xfId="23" applyFont="1" applyFill="1" applyBorder="1">
      <alignment/>
      <protection/>
    </xf>
    <xf numFmtId="177" fontId="13" fillId="0" borderId="83" xfId="23" applyNumberFormat="1" applyFont="1" applyFill="1" applyBorder="1">
      <alignment/>
      <protection/>
    </xf>
    <xf numFmtId="3" fontId="6" fillId="0" borderId="0" xfId="23" applyNumberFormat="1">
      <alignment/>
      <protection/>
    </xf>
    <xf numFmtId="0" fontId="29" fillId="0" borderId="92" xfId="23" applyNumberFormat="1" applyFont="1" applyFill="1" applyBorder="1">
      <alignment/>
      <protection/>
    </xf>
    <xf numFmtId="0" fontId="18" fillId="0" borderId="0" xfId="23" applyFont="1">
      <alignment/>
      <protection/>
    </xf>
    <xf numFmtId="0" fontId="2" fillId="0" borderId="58" xfId="0" applyNumberFormat="1" applyFont="1" applyBorder="1" applyAlignment="1">
      <alignment horizontal="left"/>
    </xf>
    <xf numFmtId="169" fontId="22" fillId="0" borderId="0" xfId="0" applyNumberFormat="1" applyFont="1" applyBorder="1" applyAlignment="1" applyProtection="1">
      <alignment horizontal="right"/>
      <protection locked="0"/>
    </xf>
    <xf numFmtId="0" fontId="52" fillId="0" borderId="97" xfId="0" applyFont="1" applyFill="1" applyBorder="1"/>
    <xf numFmtId="0" fontId="51" fillId="0" borderId="98" xfId="0" applyFont="1" applyBorder="1"/>
    <xf numFmtId="0" fontId="50" fillId="0" borderId="98" xfId="0" applyFont="1" applyFill="1" applyBorder="1"/>
    <xf numFmtId="0" fontId="50" fillId="0" borderId="98" xfId="0" applyFont="1" applyFill="1" applyBorder="1" applyAlignment="1">
      <alignment horizontal="center"/>
    </xf>
    <xf numFmtId="0" fontId="50" fillId="0" borderId="75" xfId="0" applyFont="1" applyFill="1" applyBorder="1"/>
    <xf numFmtId="0" fontId="51" fillId="0" borderId="75" xfId="0" applyFont="1" applyFill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75" xfId="0" applyFont="1" applyBorder="1"/>
    <xf numFmtId="0" fontId="51" fillId="3" borderId="75" xfId="0" applyFont="1" applyFill="1" applyBorder="1"/>
    <xf numFmtId="0" fontId="50" fillId="3" borderId="75" xfId="0" applyFont="1" applyFill="1" applyBorder="1"/>
    <xf numFmtId="0" fontId="50" fillId="3" borderId="75" xfId="0" applyFont="1" applyFill="1" applyBorder="1" applyAlignment="1">
      <alignment horizontal="center"/>
    </xf>
    <xf numFmtId="0" fontId="53" fillId="0" borderId="75" xfId="0" applyFont="1" applyFill="1" applyBorder="1"/>
    <xf numFmtId="0" fontId="50" fillId="0" borderId="75" xfId="0" applyFont="1" applyFill="1" applyBorder="1" applyAlignment="1">
      <alignment horizontal="center"/>
    </xf>
    <xf numFmtId="0" fontId="51" fillId="0" borderId="75" xfId="0" applyFont="1" applyFill="1" applyBorder="1" applyAlignment="1">
      <alignment horizontal="left"/>
    </xf>
    <xf numFmtId="0" fontId="29" fillId="0" borderId="75" xfId="0" applyFont="1" applyBorder="1" applyAlignment="1" applyProtection="1">
      <alignment horizontal="center"/>
      <protection locked="0"/>
    </xf>
    <xf numFmtId="0" fontId="52" fillId="0" borderId="93" xfId="0" applyFont="1" applyFill="1" applyBorder="1"/>
    <xf numFmtId="0" fontId="50" fillId="0" borderId="94" xfId="0" applyFont="1" applyFill="1" applyBorder="1"/>
    <xf numFmtId="0" fontId="50" fillId="0" borderId="94" xfId="0" applyFont="1" applyFill="1" applyBorder="1" applyAlignment="1">
      <alignment horizontal="left"/>
    </xf>
    <xf numFmtId="49" fontId="6" fillId="0" borderId="3" xfId="23" applyNumberFormat="1" applyFont="1" applyBorder="1" applyAlignment="1">
      <alignment horizontal="right"/>
      <protection/>
    </xf>
    <xf numFmtId="0" fontId="6" fillId="0" borderId="3" xfId="23" applyFont="1" applyBorder="1" applyAlignment="1">
      <alignment horizontal="right"/>
      <protection/>
    </xf>
    <xf numFmtId="168" fontId="6" fillId="0" borderId="5" xfId="23" applyNumberFormat="1" applyFont="1" applyBorder="1" applyAlignment="1">
      <alignment horizontal="right"/>
      <protection/>
    </xf>
    <xf numFmtId="0" fontId="65" fillId="3" borderId="6" xfId="0" applyFont="1" applyFill="1" applyBorder="1"/>
    <xf numFmtId="173" fontId="65" fillId="3" borderId="7" xfId="0" applyNumberFormat="1" applyFont="1" applyFill="1" applyBorder="1"/>
    <xf numFmtId="49" fontId="65" fillId="3" borderId="7" xfId="0" applyNumberFormat="1" applyFont="1" applyFill="1" applyBorder="1"/>
    <xf numFmtId="2" fontId="65" fillId="3" borderId="7" xfId="0" applyNumberFormat="1" applyFont="1" applyFill="1" applyBorder="1"/>
    <xf numFmtId="174" fontId="65" fillId="3" borderId="7" xfId="0" applyNumberFormat="1" applyFont="1" applyFill="1" applyBorder="1"/>
    <xf numFmtId="175" fontId="65" fillId="3" borderId="8" xfId="0" applyNumberFormat="1" applyFont="1" applyFill="1" applyBorder="1"/>
    <xf numFmtId="0" fontId="65" fillId="0" borderId="89" xfId="0" applyFont="1" applyFill="1" applyBorder="1"/>
    <xf numFmtId="173" fontId="65" fillId="0" borderId="99" xfId="0" applyNumberFormat="1" applyFont="1" applyFill="1" applyBorder="1"/>
    <xf numFmtId="49" fontId="65" fillId="0" borderId="90" xfId="0" applyNumberFormat="1" applyFont="1" applyFill="1" applyBorder="1"/>
    <xf numFmtId="2" fontId="65" fillId="0" borderId="90" xfId="0" applyNumberFormat="1" applyFont="1" applyFill="1" applyBorder="1"/>
    <xf numFmtId="174" fontId="65" fillId="0" borderId="90" xfId="0" applyNumberFormat="1" applyFont="1" applyFill="1" applyBorder="1"/>
    <xf numFmtId="175" fontId="65" fillId="0" borderId="91" xfId="0" applyNumberFormat="1" applyFont="1" applyFill="1" applyBorder="1"/>
    <xf numFmtId="0" fontId="65" fillId="0" borderId="19" xfId="0" applyFont="1" applyFill="1" applyBorder="1"/>
    <xf numFmtId="173" fontId="65" fillId="0" borderId="0" xfId="0" applyNumberFormat="1" applyFont="1" applyFill="1" applyBorder="1"/>
    <xf numFmtId="49" fontId="65" fillId="0" borderId="0" xfId="0" applyNumberFormat="1" applyFont="1" applyFill="1" applyBorder="1"/>
    <xf numFmtId="2" fontId="65" fillId="0" borderId="0" xfId="0" applyNumberFormat="1" applyFont="1" applyFill="1" applyBorder="1"/>
    <xf numFmtId="174" fontId="65" fillId="0" borderId="0" xfId="0" applyNumberFormat="1" applyFont="1" applyFill="1" applyBorder="1"/>
    <xf numFmtId="175" fontId="65" fillId="0" borderId="23" xfId="0" applyNumberFormat="1" applyFont="1" applyFill="1" applyBorder="1"/>
    <xf numFmtId="173" fontId="65" fillId="0" borderId="90" xfId="0" applyNumberFormat="1" applyFont="1" applyFill="1" applyBorder="1"/>
    <xf numFmtId="0" fontId="45" fillId="0" borderId="19" xfId="0" applyFont="1" applyBorder="1"/>
    <xf numFmtId="0" fontId="65" fillId="0" borderId="100" xfId="0" applyFont="1" applyFill="1" applyBorder="1"/>
    <xf numFmtId="0" fontId="65" fillId="0" borderId="99" xfId="0" applyFont="1" applyFill="1" applyBorder="1"/>
    <xf numFmtId="2" fontId="65" fillId="0" borderId="99" xfId="0" applyNumberFormat="1" applyFont="1" applyFill="1" applyBorder="1"/>
    <xf numFmtId="174" fontId="65" fillId="0" borderId="99" xfId="0" applyNumberFormat="1" applyFont="1" applyFill="1" applyBorder="1"/>
    <xf numFmtId="175" fontId="65" fillId="0" borderId="101" xfId="0" applyNumberFormat="1" applyFont="1" applyFill="1" applyBorder="1"/>
    <xf numFmtId="0" fontId="66" fillId="0" borderId="0" xfId="0" applyFont="1" applyFill="1" applyBorder="1" applyAlignment="1">
      <alignment vertical="center"/>
    </xf>
    <xf numFmtId="175" fontId="66" fillId="0" borderId="0" xfId="0" applyNumberFormat="1" applyFont="1" applyFill="1" applyBorder="1" applyAlignment="1">
      <alignment vertical="center"/>
    </xf>
    <xf numFmtId="175" fontId="66" fillId="0" borderId="23" xfId="0" applyNumberFormat="1" applyFont="1" applyFill="1" applyBorder="1" applyAlignment="1">
      <alignment vertical="center"/>
    </xf>
    <xf numFmtId="49" fontId="3" fillId="4" borderId="0" xfId="0" applyNumberFormat="1" applyFont="1" applyFill="1" applyBorder="1" applyAlignment="1" applyProtection="1">
      <alignment vertical="top" wrapText="1"/>
      <protection/>
    </xf>
    <xf numFmtId="174" fontId="60" fillId="0" borderId="75" xfId="0" applyNumberFormat="1" applyFont="1" applyBorder="1"/>
    <xf numFmtId="0" fontId="60" fillId="0" borderId="75" xfId="0" applyFont="1" applyBorder="1"/>
    <xf numFmtId="0" fontId="51" fillId="0" borderId="75" xfId="0" applyFont="1" applyFill="1" applyBorder="1"/>
    <xf numFmtId="49" fontId="11" fillId="0" borderId="102" xfId="0" applyNumberFormat="1" applyFont="1" applyBorder="1"/>
    <xf numFmtId="0" fontId="11" fillId="0" borderId="38" xfId="0" applyFont="1" applyBorder="1" applyAlignment="1">
      <alignment/>
    </xf>
    <xf numFmtId="0" fontId="46" fillId="0" borderId="37" xfId="0" applyFont="1" applyBorder="1"/>
    <xf numFmtId="3" fontId="11" fillId="0" borderId="39" xfId="0" applyNumberFormat="1" applyFont="1" applyBorder="1" applyAlignment="1">
      <alignment horizontal="center"/>
    </xf>
    <xf numFmtId="0" fontId="9" fillId="0" borderId="0" xfId="23" applyFont="1" applyAlignment="1">
      <alignment horizontal="center"/>
      <protection/>
    </xf>
    <xf numFmtId="0" fontId="6" fillId="0" borderId="0" xfId="23" applyFill="1" applyAlignment="1">
      <alignment horizontal="center"/>
      <protection/>
    </xf>
    <xf numFmtId="2" fontId="40" fillId="0" borderId="10" xfId="0" applyNumberFormat="1" applyFont="1" applyBorder="1" applyAlignment="1">
      <alignment horizontal="center"/>
    </xf>
    <xf numFmtId="0" fontId="51" fillId="0" borderId="98" xfId="0" applyFont="1" applyFill="1" applyBorder="1" applyAlignment="1">
      <alignment horizontal="center"/>
    </xf>
    <xf numFmtId="0" fontId="51" fillId="3" borderId="75" xfId="0" applyFont="1" applyFill="1" applyBorder="1" applyAlignment="1">
      <alignment horizontal="center"/>
    </xf>
    <xf numFmtId="0" fontId="50" fillId="0" borderId="94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0" xfId="23" applyAlignment="1">
      <alignment horizontal="center"/>
      <protection/>
    </xf>
    <xf numFmtId="171" fontId="0" fillId="0" borderId="0" xfId="0" applyNumberFormat="1" applyFont="1" applyBorder="1" applyProtection="1">
      <protection locked="0"/>
    </xf>
    <xf numFmtId="0" fontId="45" fillId="0" borderId="103" xfId="0" applyFont="1" applyBorder="1"/>
    <xf numFmtId="173" fontId="45" fillId="0" borderId="104" xfId="0" applyNumberFormat="1" applyFont="1" applyBorder="1"/>
    <xf numFmtId="49" fontId="45" fillId="0" borderId="104" xfId="0" applyNumberFormat="1" applyFont="1" applyBorder="1"/>
    <xf numFmtId="2" fontId="45" fillId="0" borderId="104" xfId="0" applyNumberFormat="1" applyFont="1" applyBorder="1"/>
    <xf numFmtId="174" fontId="45" fillId="0" borderId="104" xfId="0" applyNumberFormat="1" applyFont="1" applyBorder="1"/>
    <xf numFmtId="175" fontId="45" fillId="0" borderId="105" xfId="0" applyNumberFormat="1" applyFont="1" applyBorder="1"/>
    <xf numFmtId="4" fontId="6" fillId="5" borderId="92" xfId="23" applyNumberFormat="1" applyFont="1" applyFill="1" applyBorder="1" applyAlignment="1">
      <alignment horizontal="right"/>
      <protection/>
    </xf>
    <xf numFmtId="174" fontId="60" fillId="0" borderId="75" xfId="0" applyNumberFormat="1" applyFont="1" applyFill="1" applyBorder="1"/>
    <xf numFmtId="0" fontId="60" fillId="0" borderId="100" xfId="0" applyFont="1" applyBorder="1"/>
    <xf numFmtId="173" fontId="60" fillId="0" borderId="99" xfId="0" applyNumberFormat="1" applyFont="1" applyBorder="1"/>
    <xf numFmtId="49" fontId="60" fillId="0" borderId="99" xfId="0" applyNumberFormat="1" applyFont="1" applyBorder="1"/>
    <xf numFmtId="2" fontId="60" fillId="0" borderId="99" xfId="0" applyNumberFormat="1" applyFont="1" applyBorder="1"/>
    <xf numFmtId="174" fontId="60" fillId="0" borderId="99" xfId="0" applyNumberFormat="1" applyFont="1" applyBorder="1"/>
    <xf numFmtId="175" fontId="60" fillId="0" borderId="101" xfId="0" applyNumberFormat="1" applyFont="1" applyBorder="1"/>
    <xf numFmtId="0" fontId="40" fillId="0" borderId="100" xfId="0" applyFont="1" applyFill="1" applyBorder="1"/>
    <xf numFmtId="173" fontId="40" fillId="0" borderId="99" xfId="0" applyNumberFormat="1" applyFont="1" applyFill="1" applyBorder="1"/>
    <xf numFmtId="49" fontId="40" fillId="0" borderId="99" xfId="0" applyNumberFormat="1" applyFont="1" applyFill="1" applyBorder="1"/>
    <xf numFmtId="2" fontId="40" fillId="0" borderId="99" xfId="0" applyNumberFormat="1" applyFont="1" applyFill="1" applyBorder="1"/>
    <xf numFmtId="174" fontId="40" fillId="0" borderId="99" xfId="0" applyNumberFormat="1" applyFont="1" applyFill="1" applyBorder="1"/>
    <xf numFmtId="175" fontId="40" fillId="0" borderId="101" xfId="0" applyNumberFormat="1" applyFont="1" applyFill="1" applyBorder="1"/>
    <xf numFmtId="0" fontId="40" fillId="0" borderId="106" xfId="0" applyFont="1" applyFill="1" applyBorder="1"/>
    <xf numFmtId="173" fontId="40" fillId="0" borderId="107" xfId="0" applyNumberFormat="1" applyFont="1" applyFill="1" applyBorder="1"/>
    <xf numFmtId="49" fontId="40" fillId="0" borderId="107" xfId="0" applyNumberFormat="1" applyFont="1" applyFill="1" applyBorder="1"/>
    <xf numFmtId="2" fontId="40" fillId="5" borderId="107" xfId="0" applyNumberFormat="1" applyFont="1" applyFill="1" applyBorder="1"/>
    <xf numFmtId="174" fontId="40" fillId="0" borderId="107" xfId="0" applyNumberFormat="1" applyFont="1" applyFill="1" applyBorder="1"/>
    <xf numFmtId="175" fontId="40" fillId="0" borderId="108" xfId="0" applyNumberFormat="1" applyFont="1" applyFill="1" applyBorder="1"/>
    <xf numFmtId="178" fontId="2" fillId="0" borderId="0" xfId="0" applyNumberFormat="1" applyFont="1" applyAlignment="1">
      <alignment horizontal="right"/>
    </xf>
    <xf numFmtId="164" fontId="67" fillId="0" borderId="0" xfId="0" applyNumberFormat="1" applyFont="1" applyAlignment="1">
      <alignment/>
    </xf>
    <xf numFmtId="49" fontId="67" fillId="0" borderId="0" xfId="0" applyNumberFormat="1" applyFont="1" applyAlignment="1">
      <alignment horizontal="center"/>
    </xf>
    <xf numFmtId="0" fontId="67" fillId="0" borderId="0" xfId="0" applyNumberFormat="1" applyFont="1" applyAlignment="1">
      <alignment horizontal="left"/>
    </xf>
    <xf numFmtId="165" fontId="67" fillId="0" borderId="0" xfId="0" applyNumberFormat="1" applyFont="1" applyFill="1" applyBorder="1" applyAlignment="1">
      <alignment/>
    </xf>
    <xf numFmtId="166" fontId="67" fillId="0" borderId="0" xfId="0" applyNumberFormat="1" applyFont="1" applyAlignment="1">
      <alignment/>
    </xf>
    <xf numFmtId="178" fontId="67" fillId="0" borderId="0" xfId="0" applyNumberFormat="1" applyFont="1" applyFill="1" applyBorder="1" applyAlignment="1">
      <alignment/>
    </xf>
    <xf numFmtId="167" fontId="6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78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68" fillId="0" borderId="75" xfId="0" applyNumberFormat="1" applyFont="1" applyBorder="1" applyAlignment="1">
      <alignment horizontal="right" vertical="top"/>
    </xf>
    <xf numFmtId="49" fontId="68" fillId="0" borderId="75" xfId="0" applyNumberFormat="1" applyFont="1" applyBorder="1" applyAlignment="1">
      <alignment horizontal="center" vertical="top"/>
    </xf>
    <xf numFmtId="49" fontId="68" fillId="0" borderId="75" xfId="0" applyNumberFormat="1" applyFont="1" applyBorder="1" applyAlignment="1">
      <alignment horizontal="left" vertical="top"/>
    </xf>
    <xf numFmtId="0" fontId="68" fillId="0" borderId="75" xfId="0" applyNumberFormat="1" applyFont="1" applyBorder="1" applyAlignment="1">
      <alignment horizontal="left" vertical="top" wrapText="1"/>
    </xf>
    <xf numFmtId="165" fontId="49" fillId="0" borderId="75" xfId="0" applyNumberFormat="1" applyFont="1" applyFill="1" applyBorder="1" applyAlignment="1">
      <alignment horizontal="right" vertical="top"/>
    </xf>
    <xf numFmtId="166" fontId="68" fillId="0" borderId="75" xfId="0" applyNumberFormat="1" applyFont="1" applyBorder="1" applyAlignment="1">
      <alignment horizontal="right" vertical="top"/>
    </xf>
    <xf numFmtId="178" fontId="49" fillId="0" borderId="75" xfId="0" applyNumberFormat="1" applyFont="1" applyFill="1" applyBorder="1" applyAlignment="1">
      <alignment horizontal="right" vertical="top"/>
    </xf>
    <xf numFmtId="167" fontId="68" fillId="0" borderId="75" xfId="0" applyNumberFormat="1" applyFont="1" applyBorder="1" applyAlignment="1">
      <alignment horizontal="right" vertical="top"/>
    </xf>
    <xf numFmtId="164" fontId="69" fillId="0" borderId="0" xfId="0" applyNumberFormat="1" applyFont="1" applyAlignment="1">
      <alignment horizontal="left" vertical="top" wrapText="1"/>
    </xf>
    <xf numFmtId="49" fontId="69" fillId="0" borderId="0" xfId="0" applyNumberFormat="1" applyFont="1" applyAlignment="1">
      <alignment horizontal="left" vertical="top" wrapText="1"/>
    </xf>
    <xf numFmtId="0" fontId="69" fillId="0" borderId="0" xfId="0" applyNumberFormat="1" applyFont="1" applyAlignment="1">
      <alignment horizontal="left" vertical="top" wrapText="1"/>
    </xf>
    <xf numFmtId="165" fontId="69" fillId="0" borderId="0" xfId="0" applyNumberFormat="1" applyFont="1" applyFill="1" applyBorder="1" applyAlignment="1">
      <alignment horizontal="right" vertical="top"/>
    </xf>
    <xf numFmtId="166" fontId="69" fillId="0" borderId="0" xfId="0" applyNumberFormat="1" applyFont="1" applyAlignment="1">
      <alignment horizontal="left" vertical="top" wrapText="1"/>
    </xf>
    <xf numFmtId="178" fontId="69" fillId="0" borderId="0" xfId="0" applyNumberFormat="1" applyFont="1" applyFill="1" applyBorder="1" applyAlignment="1">
      <alignment horizontal="left" vertical="top" wrapText="1"/>
    </xf>
    <xf numFmtId="167" fontId="69" fillId="0" borderId="0" xfId="0" applyNumberFormat="1" applyFont="1" applyAlignment="1">
      <alignment horizontal="left" vertical="top" wrapText="1"/>
    </xf>
    <xf numFmtId="178" fontId="3" fillId="0" borderId="0" xfId="0" applyNumberFormat="1" applyFont="1" applyFill="1" applyBorder="1" applyAlignment="1">
      <alignment horizontal="right" vertical="top"/>
    </xf>
    <xf numFmtId="0" fontId="67" fillId="0" borderId="0" xfId="0" applyFont="1"/>
    <xf numFmtId="179" fontId="67" fillId="0" borderId="0" xfId="0" applyNumberFormat="1" applyFont="1" applyAlignment="1">
      <alignment/>
    </xf>
    <xf numFmtId="180" fontId="67" fillId="0" borderId="0" xfId="0" applyNumberFormat="1" applyFont="1" applyAlignment="1">
      <alignment/>
    </xf>
    <xf numFmtId="0" fontId="2" fillId="0" borderId="0" xfId="0" applyFont="1"/>
    <xf numFmtId="179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9" fontId="68" fillId="0" borderId="75" xfId="0" applyNumberFormat="1" applyFont="1" applyBorder="1" applyAlignment="1">
      <alignment horizontal="right" vertical="top"/>
    </xf>
    <xf numFmtId="180" fontId="68" fillId="0" borderId="75" xfId="0" applyNumberFormat="1" applyFont="1" applyBorder="1" applyAlignment="1">
      <alignment horizontal="right" vertical="top"/>
    </xf>
    <xf numFmtId="179" fontId="69" fillId="0" borderId="0" xfId="0" applyNumberFormat="1" applyFont="1" applyAlignment="1">
      <alignment horizontal="left" vertical="top" wrapText="1"/>
    </xf>
    <xf numFmtId="179" fontId="1" fillId="0" borderId="0" xfId="0" applyNumberFormat="1" applyFont="1" applyAlignment="1">
      <alignment horizontal="right" vertical="top"/>
    </xf>
    <xf numFmtId="174" fontId="70" fillId="0" borderId="75" xfId="0" applyNumberFormat="1" applyFont="1" applyBorder="1"/>
    <xf numFmtId="174" fontId="70" fillId="0" borderId="94" xfId="0" applyNumberFormat="1" applyFont="1" applyBorder="1"/>
    <xf numFmtId="0" fontId="45" fillId="0" borderId="103" xfId="0" applyFont="1" applyFill="1" applyBorder="1"/>
    <xf numFmtId="173" fontId="45" fillId="0" borderId="104" xfId="0" applyNumberFormat="1" applyFont="1" applyFill="1" applyBorder="1"/>
    <xf numFmtId="49" fontId="45" fillId="0" borderId="104" xfId="0" applyNumberFormat="1" applyFont="1" applyFill="1" applyBorder="1"/>
    <xf numFmtId="2" fontId="45" fillId="0" borderId="104" xfId="0" applyNumberFormat="1" applyFont="1" applyFill="1" applyBorder="1"/>
    <xf numFmtId="174" fontId="45" fillId="0" borderId="104" xfId="0" applyNumberFormat="1" applyFont="1" applyFill="1" applyBorder="1"/>
    <xf numFmtId="175" fontId="45" fillId="0" borderId="105" xfId="0" applyNumberFormat="1" applyFont="1" applyFill="1" applyBorder="1"/>
    <xf numFmtId="175" fontId="40" fillId="0" borderId="75" xfId="0" applyNumberFormat="1" applyFont="1" applyBorder="1"/>
    <xf numFmtId="175" fontId="40" fillId="0" borderId="75" xfId="0" applyNumberFormat="1" applyFont="1" applyFill="1" applyBorder="1"/>
    <xf numFmtId="175" fontId="60" fillId="0" borderId="75" xfId="0" applyNumberFormat="1" applyFont="1" applyBorder="1"/>
    <xf numFmtId="175" fontId="60" fillId="0" borderId="99" xfId="0" applyNumberFormat="1" applyFont="1" applyBorder="1"/>
    <xf numFmtId="175" fontId="40" fillId="0" borderId="99" xfId="0" applyNumberFormat="1" applyFont="1" applyFill="1" applyBorder="1"/>
    <xf numFmtId="175" fontId="40" fillId="0" borderId="107" xfId="0" applyNumberFormat="1" applyFont="1" applyFill="1" applyBorder="1"/>
    <xf numFmtId="175" fontId="42" fillId="3" borderId="7" xfId="0" applyNumberFormat="1" applyFont="1" applyFill="1" applyBorder="1"/>
    <xf numFmtId="175" fontId="45" fillId="0" borderId="0" xfId="0" applyNumberFormat="1" applyFont="1" applyBorder="1"/>
    <xf numFmtId="175" fontId="40" fillId="0" borderId="90" xfId="0" applyNumberFormat="1" applyFont="1" applyBorder="1"/>
    <xf numFmtId="175" fontId="65" fillId="3" borderId="7" xfId="0" applyNumberFormat="1" applyFont="1" applyFill="1" applyBorder="1"/>
    <xf numFmtId="175" fontId="65" fillId="0" borderId="90" xfId="0" applyNumberFormat="1" applyFont="1" applyFill="1" applyBorder="1"/>
    <xf numFmtId="175" fontId="65" fillId="0" borderId="0" xfId="0" applyNumberFormat="1" applyFont="1" applyFill="1" applyBorder="1"/>
    <xf numFmtId="175" fontId="45" fillId="0" borderId="104" xfId="0" applyNumberFormat="1" applyFont="1" applyBorder="1"/>
    <xf numFmtId="175" fontId="65" fillId="0" borderId="99" xfId="0" applyNumberFormat="1" applyFont="1" applyFill="1" applyBorder="1"/>
    <xf numFmtId="175" fontId="45" fillId="0" borderId="104" xfId="0" applyNumberFormat="1" applyFont="1" applyFill="1" applyBorder="1"/>
    <xf numFmtId="175" fontId="60" fillId="0" borderId="94" xfId="0" applyNumberFormat="1" applyFont="1" applyBorder="1"/>
    <xf numFmtId="175" fontId="41" fillId="0" borderId="0" xfId="0" applyNumberFormat="1" applyFont="1" applyFill="1" applyBorder="1"/>
    <xf numFmtId="175" fontId="40" fillId="5" borderId="75" xfId="0" applyNumberFormat="1" applyFont="1" applyFill="1" applyBorder="1"/>
    <xf numFmtId="175" fontId="60" fillId="5" borderId="75" xfId="0" applyNumberFormat="1" applyFont="1" applyFill="1" applyBorder="1"/>
    <xf numFmtId="175" fontId="3" fillId="4" borderId="0" xfId="0" applyNumberFormat="1" applyFont="1" applyFill="1" applyBorder="1" applyAlignment="1" applyProtection="1">
      <alignment vertical="top" wrapText="1"/>
      <protection/>
    </xf>
    <xf numFmtId="175" fontId="49" fillId="4" borderId="90" xfId="0" applyNumberFormat="1" applyFont="1" applyFill="1" applyBorder="1" applyAlignment="1" applyProtection="1">
      <alignment vertical="top" wrapText="1"/>
      <protection/>
    </xf>
    <xf numFmtId="175" fontId="40" fillId="0" borderId="109" xfId="0" applyNumberFormat="1" applyFont="1" applyBorder="1"/>
    <xf numFmtId="175" fontId="42" fillId="3" borderId="1" xfId="0" applyNumberFormat="1" applyFont="1" applyFill="1" applyBorder="1"/>
    <xf numFmtId="175" fontId="47" fillId="3" borderId="0" xfId="0" applyNumberFormat="1" applyFont="1" applyFill="1" applyBorder="1" applyAlignment="1">
      <alignment vertical="center"/>
    </xf>
    <xf numFmtId="175" fontId="40" fillId="0" borderId="72" xfId="0" applyNumberFormat="1" applyFont="1" applyBorder="1"/>
    <xf numFmtId="175" fontId="41" fillId="0" borderId="30" xfId="0" applyNumberFormat="1" applyFont="1" applyBorder="1"/>
    <xf numFmtId="175" fontId="6" fillId="0" borderId="0" xfId="23" applyNumberFormat="1" applyBorder="1">
      <alignment/>
      <protection/>
    </xf>
    <xf numFmtId="175" fontId="51" fillId="0" borderId="98" xfId="0" applyNumberFormat="1" applyFont="1" applyFill="1" applyBorder="1"/>
    <xf numFmtId="175" fontId="50" fillId="0" borderId="98" xfId="0" applyNumberFormat="1" applyFont="1" applyFill="1" applyBorder="1"/>
    <xf numFmtId="175" fontId="50" fillId="0" borderId="110" xfId="0" applyNumberFormat="1" applyFont="1" applyFill="1" applyBorder="1"/>
    <xf numFmtId="175" fontId="51" fillId="0" borderId="75" xfId="0" applyNumberFormat="1" applyFont="1" applyFill="1" applyBorder="1" applyAlignment="1">
      <alignment horizontal="right"/>
    </xf>
    <xf numFmtId="175" fontId="51" fillId="0" borderId="76" xfId="0" applyNumberFormat="1" applyFont="1" applyFill="1" applyBorder="1" applyAlignment="1">
      <alignment horizontal="right"/>
    </xf>
    <xf numFmtId="175" fontId="52" fillId="0" borderId="75" xfId="0" applyNumberFormat="1" applyFont="1" applyFill="1" applyBorder="1"/>
    <xf numFmtId="175" fontId="29" fillId="0" borderId="75" xfId="20" applyNumberFormat="1" applyFont="1" applyBorder="1" applyAlignment="1">
      <alignment horizontal="right"/>
    </xf>
    <xf numFmtId="175" fontId="29" fillId="0" borderId="75" xfId="0" applyNumberFormat="1" applyFont="1" applyBorder="1"/>
    <xf numFmtId="175" fontId="29" fillId="0" borderId="76" xfId="0" applyNumberFormat="1" applyFont="1" applyBorder="1"/>
    <xf numFmtId="175" fontId="51" fillId="3" borderId="75" xfId="0" applyNumberFormat="1" applyFont="1" applyFill="1" applyBorder="1"/>
    <xf numFmtId="175" fontId="50" fillId="3" borderId="75" xfId="0" applyNumberFormat="1" applyFont="1" applyFill="1" applyBorder="1" applyAlignment="1">
      <alignment horizontal="right"/>
    </xf>
    <xf numFmtId="175" fontId="50" fillId="3" borderId="75" xfId="0" applyNumberFormat="1" applyFont="1" applyFill="1" applyBorder="1"/>
    <xf numFmtId="175" fontId="50" fillId="3" borderId="76" xfId="0" applyNumberFormat="1" applyFont="1" applyFill="1" applyBorder="1"/>
    <xf numFmtId="175" fontId="50" fillId="0" borderId="94" xfId="0" applyNumberFormat="1" applyFont="1" applyFill="1" applyBorder="1" applyAlignment="1">
      <alignment horizontal="right"/>
    </xf>
    <xf numFmtId="175" fontId="50" fillId="0" borderId="95" xfId="0" applyNumberFormat="1" applyFont="1" applyFill="1" applyBorder="1" applyAlignment="1">
      <alignment horizontal="right"/>
    </xf>
    <xf numFmtId="4" fontId="51" fillId="0" borderId="75" xfId="0" applyNumberFormat="1" applyFont="1" applyFill="1" applyBorder="1" applyAlignment="1">
      <alignment horizontal="center"/>
    </xf>
    <xf numFmtId="171" fontId="51" fillId="0" borderId="75" xfId="0" applyNumberFormat="1" applyFont="1" applyFill="1" applyBorder="1" applyAlignment="1">
      <alignment horizontal="right"/>
    </xf>
    <xf numFmtId="4" fontId="51" fillId="0" borderId="75" xfId="0" applyNumberFormat="1" applyFont="1" applyFill="1" applyBorder="1" applyAlignment="1">
      <alignment horizontal="right"/>
    </xf>
    <xf numFmtId="4" fontId="51" fillId="0" borderId="76" xfId="0" applyNumberFormat="1" applyFont="1" applyFill="1" applyBorder="1" applyAlignment="1">
      <alignment horizontal="right"/>
    </xf>
    <xf numFmtId="0" fontId="51" fillId="0" borderId="74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75" xfId="0" applyFont="1" applyBorder="1"/>
    <xf numFmtId="0" fontId="51" fillId="0" borderId="75" xfId="0" applyFont="1" applyBorder="1" applyAlignment="1" applyProtection="1">
      <alignment horizontal="center"/>
      <protection locked="0"/>
    </xf>
    <xf numFmtId="171" fontId="51" fillId="0" borderId="75" xfId="20" applyNumberFormat="1" applyFont="1" applyBorder="1" applyAlignment="1">
      <alignment horizontal="right"/>
    </xf>
    <xf numFmtId="0" fontId="51" fillId="0" borderId="76" xfId="0" applyFont="1" applyBorder="1"/>
    <xf numFmtId="0" fontId="51" fillId="0" borderId="0" xfId="0" applyFont="1"/>
    <xf numFmtId="8" fontId="51" fillId="0" borderId="75" xfId="0" applyNumberFormat="1" applyFont="1" applyBorder="1"/>
    <xf numFmtId="171" fontId="29" fillId="0" borderId="75" xfId="20" applyNumberFormat="1" applyFont="1" applyBorder="1" applyAlignment="1">
      <alignment horizontal="right"/>
    </xf>
    <xf numFmtId="8" fontId="29" fillId="0" borderId="75" xfId="0" applyNumberFormat="1" applyFont="1" applyBorder="1"/>
    <xf numFmtId="7" fontId="29" fillId="0" borderId="76" xfId="0" applyNumberFormat="1" applyFont="1" applyBorder="1"/>
    <xf numFmtId="0" fontId="51" fillId="3" borderId="75" xfId="0" applyFont="1" applyFill="1" applyBorder="1" applyAlignment="1">
      <alignment horizontal="right"/>
    </xf>
    <xf numFmtId="4" fontId="51" fillId="3" borderId="75" xfId="0" applyNumberFormat="1" applyFont="1" applyFill="1" applyBorder="1"/>
    <xf numFmtId="171" fontId="50" fillId="3" borderId="75" xfId="0" applyNumberFormat="1" applyFont="1" applyFill="1" applyBorder="1" applyAlignment="1">
      <alignment horizontal="right"/>
    </xf>
    <xf numFmtId="4" fontId="50" fillId="3" borderId="75" xfId="0" applyNumberFormat="1" applyFont="1" applyFill="1" applyBorder="1"/>
    <xf numFmtId="4" fontId="50" fillId="3" borderId="76" xfId="0" applyNumberFormat="1" applyFont="1" applyFill="1" applyBorder="1"/>
    <xf numFmtId="4" fontId="50" fillId="0" borderId="75" xfId="0" applyNumberFormat="1" applyFont="1" applyFill="1" applyBorder="1" applyAlignment="1">
      <alignment horizontal="right"/>
    </xf>
    <xf numFmtId="171" fontId="50" fillId="0" borderId="75" xfId="0" applyNumberFormat="1" applyFont="1" applyFill="1" applyBorder="1" applyAlignment="1">
      <alignment horizontal="right"/>
    </xf>
    <xf numFmtId="4" fontId="50" fillId="0" borderId="76" xfId="0" applyNumberFormat="1" applyFont="1" applyFill="1" applyBorder="1" applyAlignment="1">
      <alignment horizontal="right"/>
    </xf>
    <xf numFmtId="0" fontId="51" fillId="0" borderId="75" xfId="0" applyFont="1" applyBorder="1" applyAlignment="1">
      <alignment horizontal="left"/>
    </xf>
    <xf numFmtId="4" fontId="51" fillId="5" borderId="75" xfId="20" applyNumberFormat="1" applyFont="1" applyFill="1" applyBorder="1" applyAlignment="1" applyProtection="1">
      <alignment horizontal="right"/>
      <protection locked="0"/>
    </xf>
    <xf numFmtId="0" fontId="29" fillId="0" borderId="76" xfId="0" applyFont="1" applyBorder="1"/>
    <xf numFmtId="0" fontId="51" fillId="0" borderId="75" xfId="0" applyFont="1" applyFill="1" applyBorder="1" applyAlignment="1">
      <alignment horizontal="right"/>
    </xf>
    <xf numFmtId="0" fontId="51" fillId="0" borderId="76" xfId="0" applyFont="1" applyFill="1" applyBorder="1" applyAlignment="1">
      <alignment horizontal="right"/>
    </xf>
    <xf numFmtId="4" fontId="51" fillId="5" borderId="75" xfId="0" applyNumberFormat="1" applyFont="1" applyFill="1" applyBorder="1" applyAlignment="1">
      <alignment horizontal="right"/>
    </xf>
    <xf numFmtId="8" fontId="51" fillId="0" borderId="76" xfId="0" applyNumberFormat="1" applyFont="1" applyBorder="1"/>
    <xf numFmtId="8" fontId="29" fillId="0" borderId="76" xfId="0" applyNumberFormat="1" applyFont="1" applyBorder="1"/>
    <xf numFmtId="4" fontId="51" fillId="0" borderId="75" xfId="0" applyNumberFormat="1" applyFont="1" applyFill="1" applyBorder="1"/>
    <xf numFmtId="4" fontId="50" fillId="0" borderId="75" xfId="0" applyNumberFormat="1" applyFont="1" applyFill="1" applyBorder="1"/>
    <xf numFmtId="4" fontId="50" fillId="0" borderId="76" xfId="0" applyNumberFormat="1" applyFont="1" applyFill="1" applyBorder="1"/>
    <xf numFmtId="0" fontId="51" fillId="0" borderId="0" xfId="0" applyFont="1" applyBorder="1" applyAlignment="1">
      <alignment horizontal="center"/>
    </xf>
    <xf numFmtId="0" fontId="51" fillId="0" borderId="0" xfId="0" applyFont="1" applyBorder="1"/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181" fontId="51" fillId="5" borderId="0" xfId="20" applyNumberFormat="1" applyFont="1" applyFill="1" applyBorder="1" applyAlignment="1">
      <alignment horizontal="right"/>
    </xf>
    <xf numFmtId="4" fontId="52" fillId="0" borderId="75" xfId="0" applyNumberFormat="1" applyFont="1" applyFill="1" applyBorder="1"/>
    <xf numFmtId="4" fontId="52" fillId="0" borderId="75" xfId="0" applyNumberFormat="1" applyFont="1" applyFill="1" applyBorder="1" applyAlignment="1">
      <alignment horizontal="right"/>
    </xf>
    <xf numFmtId="0" fontId="52" fillId="0" borderId="75" xfId="0" applyFont="1" applyFill="1" applyBorder="1"/>
    <xf numFmtId="1" fontId="60" fillId="0" borderId="75" xfId="0" applyNumberFormat="1" applyFont="1" applyBorder="1" applyAlignment="1">
      <alignment horizontal="center"/>
    </xf>
    <xf numFmtId="182" fontId="60" fillId="0" borderId="75" xfId="0" applyNumberFormat="1" applyFont="1" applyBorder="1"/>
    <xf numFmtId="2" fontId="60" fillId="5" borderId="75" xfId="0" applyNumberFormat="1" applyFont="1" applyFill="1" applyBorder="1"/>
    <xf numFmtId="182" fontId="60" fillId="0" borderId="94" xfId="0" applyNumberFormat="1" applyFont="1" applyBorder="1"/>
    <xf numFmtId="0" fontId="6" fillId="0" borderId="92" xfId="23" applyNumberFormat="1" applyFill="1" applyBorder="1">
      <alignment/>
      <protection/>
    </xf>
    <xf numFmtId="0" fontId="11" fillId="0" borderId="0" xfId="23" applyFont="1" applyFill="1" applyAlignment="1">
      <alignment horizontal="center"/>
      <protection/>
    </xf>
    <xf numFmtId="0" fontId="40" fillId="0" borderId="18" xfId="0" applyFont="1" applyBorder="1" applyAlignment="1">
      <alignment horizontal="center"/>
    </xf>
    <xf numFmtId="0" fontId="29" fillId="0" borderId="111" xfId="0" applyFont="1" applyBorder="1" applyAlignment="1">
      <alignment horizontal="center" vertical="top"/>
    </xf>
    <xf numFmtId="0" fontId="29" fillId="0" borderId="112" xfId="0" applyFont="1" applyBorder="1" applyAlignment="1">
      <alignment horizontal="center" vertical="top"/>
    </xf>
    <xf numFmtId="0" fontId="29" fillId="0" borderId="113" xfId="0" applyFont="1" applyBorder="1" applyAlignment="1">
      <alignment horizontal="center" vertical="top"/>
    </xf>
    <xf numFmtId="0" fontId="11" fillId="0" borderId="37" xfId="0" applyFont="1" applyBorder="1"/>
    <xf numFmtId="3" fontId="6" fillId="0" borderId="36" xfId="0" applyNumberFormat="1" applyFont="1" applyBorder="1"/>
    <xf numFmtId="3" fontId="6" fillId="0" borderId="96" xfId="0" applyNumberFormat="1" applyFont="1" applyBorder="1" applyAlignment="1" quotePrefix="1">
      <alignment horizontal="right"/>
    </xf>
    <xf numFmtId="0" fontId="0" fillId="0" borderId="20" xfId="0" applyFont="1" applyBorder="1"/>
    <xf numFmtId="3" fontId="6" fillId="0" borderId="79" xfId="0" applyNumberFormat="1" applyFont="1" applyBorder="1"/>
    <xf numFmtId="3" fontId="6" fillId="0" borderId="83" xfId="0" applyNumberFormat="1" applyFont="1" applyBorder="1" applyAlignment="1" quotePrefix="1">
      <alignment horizontal="right"/>
    </xf>
    <xf numFmtId="3" fontId="6" fillId="0" borderId="84" xfId="0" applyNumberFormat="1" applyFont="1" applyBorder="1" applyAlignment="1" quotePrefix="1">
      <alignment horizontal="right"/>
    </xf>
    <xf numFmtId="1" fontId="22" fillId="0" borderId="0" xfId="0" applyNumberFormat="1" applyFont="1" applyFill="1" applyBorder="1" applyAlignment="1" applyProtection="1">
      <alignment horizontal="right"/>
      <protection locked="0"/>
    </xf>
    <xf numFmtId="171" fontId="22" fillId="0" borderId="0" xfId="0" applyNumberFormat="1" applyFont="1" applyFill="1" applyBorder="1" applyProtection="1">
      <protection locked="0"/>
    </xf>
    <xf numFmtId="3" fontId="6" fillId="0" borderId="41" xfId="0" applyNumberFormat="1" applyFont="1" applyBorder="1" applyAlignment="1" quotePrefix="1">
      <alignment horizontal="right"/>
    </xf>
    <xf numFmtId="0" fontId="14" fillId="0" borderId="64" xfId="23" applyFont="1" applyBorder="1" applyAlignment="1">
      <alignment horizontal="left"/>
      <protection/>
    </xf>
    <xf numFmtId="0" fontId="6" fillId="0" borderId="66" xfId="23" applyFont="1" applyBorder="1" applyAlignment="1">
      <alignment horizontal="left"/>
      <protection/>
    </xf>
    <xf numFmtId="0" fontId="6" fillId="0" borderId="67" xfId="23" applyFont="1" applyBorder="1" applyAlignment="1">
      <alignment horizontal="left"/>
      <protection/>
    </xf>
    <xf numFmtId="0" fontId="11" fillId="5" borderId="1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49" fontId="11" fillId="0" borderId="24" xfId="0" applyNumberFormat="1" applyFont="1" applyFill="1" applyBorder="1"/>
    <xf numFmtId="0" fontId="11" fillId="0" borderId="53" xfId="0" applyFont="1" applyFill="1" applyBorder="1" applyAlignment="1">
      <alignment/>
    </xf>
    <xf numFmtId="0" fontId="46" fillId="0" borderId="58" xfId="0" applyFont="1" applyFill="1" applyBorder="1"/>
    <xf numFmtId="3" fontId="11" fillId="0" borderId="54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 quotePrefix="1">
      <alignment horizontal="right"/>
    </xf>
    <xf numFmtId="3" fontId="6" fillId="0" borderId="25" xfId="0" applyNumberFormat="1" applyFont="1" applyFill="1" applyBorder="1" applyAlignment="1" quotePrefix="1">
      <alignment horizontal="right"/>
    </xf>
    <xf numFmtId="3" fontId="6" fillId="0" borderId="26" xfId="0" applyNumberFormat="1" applyFont="1" applyFill="1" applyBorder="1" applyAlignment="1" quotePrefix="1">
      <alignment horizontal="right"/>
    </xf>
    <xf numFmtId="49" fontId="0" fillId="0" borderId="91" xfId="0" applyNumberFormat="1" applyFont="1" applyFill="1" applyBorder="1" applyAlignment="1">
      <alignment horizontal="left" vertical="top" wrapText="1"/>
    </xf>
    <xf numFmtId="49" fontId="0" fillId="0" borderId="91" xfId="0" applyNumberFormat="1" applyFont="1" applyFill="1" applyBorder="1" applyAlignment="1">
      <alignment horizontal="center" wrapText="1"/>
    </xf>
    <xf numFmtId="169" fontId="0" fillId="0" borderId="114" xfId="0" applyNumberFormat="1" applyFont="1" applyFill="1" applyBorder="1" applyAlignment="1">
      <alignment horizontal="right"/>
    </xf>
    <xf numFmtId="0" fontId="0" fillId="0" borderId="115" xfId="0" applyFont="1" applyFill="1" applyBorder="1" applyAlignment="1">
      <alignment horizontal="right" wrapText="1"/>
    </xf>
    <xf numFmtId="183" fontId="0" fillId="0" borderId="116" xfId="0" applyNumberFormat="1" applyFont="1" applyFill="1" applyBorder="1" applyAlignment="1">
      <alignment horizontal="right" wrapText="1"/>
    </xf>
    <xf numFmtId="49" fontId="0" fillId="0" borderId="101" xfId="0" applyNumberFormat="1" applyFont="1" applyFill="1" applyBorder="1" applyAlignment="1">
      <alignment horizontal="left" vertical="top" wrapText="1"/>
    </xf>
    <xf numFmtId="49" fontId="0" fillId="0" borderId="101" xfId="0" applyNumberFormat="1" applyFont="1" applyFill="1" applyBorder="1" applyAlignment="1">
      <alignment horizontal="center" wrapText="1"/>
    </xf>
    <xf numFmtId="169" fontId="0" fillId="0" borderId="117" xfId="0" applyNumberFormat="1" applyFont="1" applyFill="1" applyBorder="1" applyAlignment="1">
      <alignment horizontal="right"/>
    </xf>
    <xf numFmtId="0" fontId="0" fillId="0" borderId="117" xfId="0" applyFont="1" applyFill="1" applyBorder="1" applyAlignment="1">
      <alignment horizontal="right" wrapText="1"/>
    </xf>
    <xf numFmtId="183" fontId="0" fillId="0" borderId="118" xfId="0" applyNumberFormat="1" applyFont="1" applyFill="1" applyBorder="1" applyAlignment="1">
      <alignment horizontal="right" wrapText="1"/>
    </xf>
    <xf numFmtId="49" fontId="0" fillId="0" borderId="101" xfId="0" applyNumberFormat="1" applyFill="1" applyBorder="1" applyAlignment="1">
      <alignment horizontal="left" vertical="top" wrapText="1"/>
    </xf>
    <xf numFmtId="49" fontId="0" fillId="0" borderId="101" xfId="0" applyNumberFormat="1" applyFill="1" applyBorder="1" applyAlignment="1">
      <alignment horizontal="center" wrapText="1"/>
    </xf>
    <xf numFmtId="49" fontId="0" fillId="0" borderId="119" xfId="0" applyNumberFormat="1" applyFill="1" applyBorder="1" applyAlignment="1">
      <alignment horizontal="left" vertical="top" wrapText="1"/>
    </xf>
    <xf numFmtId="49" fontId="0" fillId="0" borderId="119" xfId="0" applyNumberFormat="1" applyFill="1" applyBorder="1" applyAlignment="1">
      <alignment horizontal="center" wrapText="1"/>
    </xf>
    <xf numFmtId="169" fontId="0" fillId="0" borderId="120" xfId="0" applyNumberFormat="1" applyFont="1" applyFill="1" applyBorder="1" applyAlignment="1">
      <alignment horizontal="right"/>
    </xf>
    <xf numFmtId="0" fontId="0" fillId="0" borderId="120" xfId="0" applyFont="1" applyFill="1" applyBorder="1" applyAlignment="1">
      <alignment horizontal="right" wrapText="1"/>
    </xf>
    <xf numFmtId="183" fontId="0" fillId="0" borderId="121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49" fontId="0" fillId="0" borderId="8" xfId="0" applyNumberForma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center" shrinkToFit="1"/>
    </xf>
    <xf numFmtId="169" fontId="0" fillId="0" borderId="122" xfId="0" applyNumberFormat="1" applyFont="1" applyFill="1" applyBorder="1" applyAlignment="1">
      <alignment vertical="top"/>
    </xf>
    <xf numFmtId="183" fontId="0" fillId="0" borderId="123" xfId="0" applyNumberFormat="1" applyFont="1" applyFill="1" applyBorder="1" applyAlignment="1">
      <alignment vertical="top"/>
    </xf>
    <xf numFmtId="183" fontId="0" fillId="0" borderId="124" xfId="0" applyNumberFormat="1" applyFill="1" applyBorder="1" applyAlignment="1">
      <alignment vertical="top"/>
    </xf>
    <xf numFmtId="0" fontId="0" fillId="0" borderId="122" xfId="0" applyFont="1" applyFill="1" applyBorder="1" applyAlignment="1">
      <alignment wrapText="1"/>
    </xf>
    <xf numFmtId="183" fontId="0" fillId="0" borderId="125" xfId="0" applyNumberFormat="1" applyFont="1" applyFill="1" applyBorder="1" applyAlignment="1">
      <alignment wrapText="1"/>
    </xf>
    <xf numFmtId="169" fontId="0" fillId="0" borderId="122" xfId="0" applyNumberFormat="1" applyFont="1" applyFill="1" applyBorder="1" applyAlignment="1">
      <alignment horizontal="right"/>
    </xf>
    <xf numFmtId="183" fontId="0" fillId="0" borderId="123" xfId="0" applyNumberFormat="1" applyFont="1" applyFill="1" applyBorder="1" applyAlignment="1">
      <alignment horizontal="right"/>
    </xf>
    <xf numFmtId="0" fontId="0" fillId="0" borderId="122" xfId="0" applyFont="1" applyFill="1" applyBorder="1" applyAlignment="1">
      <alignment horizontal="right" wrapText="1"/>
    </xf>
    <xf numFmtId="183" fontId="0" fillId="0" borderId="125" xfId="0" applyNumberFormat="1" applyFont="1" applyFill="1" applyBorder="1" applyAlignment="1">
      <alignment horizontal="right" wrapText="1"/>
    </xf>
    <xf numFmtId="0" fontId="0" fillId="0" borderId="126" xfId="0" applyBorder="1"/>
    <xf numFmtId="0" fontId="0" fillId="0" borderId="127" xfId="0" applyFill="1" applyBorder="1" applyAlignment="1">
      <alignment vertical="top"/>
    </xf>
    <xf numFmtId="0" fontId="0" fillId="0" borderId="128" xfId="0" applyBorder="1" applyAlignment="1">
      <alignment horizontal="right"/>
    </xf>
    <xf numFmtId="0" fontId="0" fillId="0" borderId="129" xfId="0" applyBorder="1" applyAlignment="1">
      <alignment horizontal="right"/>
    </xf>
    <xf numFmtId="0" fontId="0" fillId="0" borderId="109" xfId="0" applyBorder="1"/>
    <xf numFmtId="0" fontId="0" fillId="0" borderId="126" xfId="0" applyBorder="1" applyAlignment="1">
      <alignment horizontal="right"/>
    </xf>
    <xf numFmtId="0" fontId="29" fillId="0" borderId="130" xfId="0" applyFont="1" applyBorder="1" applyAlignment="1">
      <alignment horizontal="center" vertical="top"/>
    </xf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1" fillId="0" borderId="92" xfId="23" applyFont="1" applyFill="1" applyBorder="1" applyAlignment="1">
      <alignment wrapText="1"/>
      <protection/>
    </xf>
    <xf numFmtId="0" fontId="73" fillId="0" borderId="92" xfId="23" applyFont="1" applyFill="1" applyBorder="1">
      <alignment/>
      <protection/>
    </xf>
    <xf numFmtId="0" fontId="74" fillId="0" borderId="92" xfId="23" applyFont="1" applyFill="1" applyBorder="1" applyAlignment="1">
      <alignment wrapText="1"/>
      <protection/>
    </xf>
    <xf numFmtId="0" fontId="74" fillId="0" borderId="92" xfId="23" applyFont="1" applyFill="1" applyBorder="1">
      <alignment/>
      <protection/>
    </xf>
    <xf numFmtId="0" fontId="27" fillId="0" borderId="0" xfId="0" applyFont="1"/>
    <xf numFmtId="0" fontId="75" fillId="0" borderId="0" xfId="0" applyFont="1" applyAlignment="1">
      <alignment horizontal="left" vertical="top" wrapText="1"/>
    </xf>
    <xf numFmtId="0" fontId="52" fillId="0" borderId="74" xfId="0" applyFont="1" applyFill="1" applyBorder="1" applyAlignment="1">
      <alignment horizontal="center"/>
    </xf>
    <xf numFmtId="0" fontId="52" fillId="3" borderId="74" xfId="0" applyFont="1" applyFill="1" applyBorder="1" applyAlignment="1">
      <alignment horizontal="center"/>
    </xf>
    <xf numFmtId="0" fontId="60" fillId="0" borderId="74" xfId="0" applyFont="1" applyBorder="1" applyAlignment="1">
      <alignment horizontal="center"/>
    </xf>
    <xf numFmtId="0" fontId="51" fillId="0" borderId="99" xfId="0" applyFont="1" applyBorder="1" applyAlignment="1">
      <alignment horizontal="left"/>
    </xf>
    <xf numFmtId="2" fontId="51" fillId="5" borderId="75" xfId="0" applyNumberFormat="1" applyFont="1" applyFill="1" applyBorder="1"/>
    <xf numFmtId="174" fontId="60" fillId="0" borderId="94" xfId="0" applyNumberFormat="1" applyFont="1" applyBorder="1"/>
    <xf numFmtId="0" fontId="59" fillId="0" borderId="89" xfId="0" applyFont="1" applyBorder="1"/>
    <xf numFmtId="173" fontId="59" fillId="0" borderId="90" xfId="0" applyNumberFormat="1" applyFont="1" applyBorder="1"/>
    <xf numFmtId="49" fontId="59" fillId="0" borderId="90" xfId="0" applyNumberFormat="1" applyFont="1" applyBorder="1"/>
    <xf numFmtId="2" fontId="59" fillId="0" borderId="90" xfId="0" applyNumberFormat="1" applyFont="1" applyBorder="1"/>
    <xf numFmtId="182" fontId="59" fillId="0" borderId="90" xfId="0" applyNumberFormat="1" applyFont="1" applyBorder="1"/>
    <xf numFmtId="174" fontId="59" fillId="0" borderId="90" xfId="0" applyNumberFormat="1" applyFont="1" applyBorder="1"/>
    <xf numFmtId="175" fontId="59" fillId="0" borderId="91" xfId="0" applyNumberFormat="1" applyFont="1" applyBorder="1"/>
    <xf numFmtId="182" fontId="60" fillId="0" borderId="99" xfId="0" applyNumberFormat="1" applyFont="1" applyBorder="1"/>
    <xf numFmtId="0" fontId="40" fillId="0" borderId="74" xfId="0" applyFont="1" applyFill="1" applyBorder="1"/>
    <xf numFmtId="2" fontId="40" fillId="5" borderId="99" xfId="0" applyNumberFormat="1" applyFont="1" applyFill="1" applyBorder="1"/>
    <xf numFmtId="1" fontId="32" fillId="0" borderId="0" xfId="0" applyNumberFormat="1" applyFont="1" applyFill="1" applyBorder="1" applyAlignment="1" applyProtection="1">
      <alignment horizontal="right"/>
      <protection locked="0"/>
    </xf>
    <xf numFmtId="171" fontId="32" fillId="0" borderId="0" xfId="0" applyNumberFormat="1" applyFont="1" applyFill="1" applyBorder="1" applyProtection="1">
      <protection locked="0"/>
    </xf>
    <xf numFmtId="2" fontId="60" fillId="5" borderId="94" xfId="0" applyNumberFormat="1" applyFont="1" applyFill="1" applyBorder="1"/>
    <xf numFmtId="174" fontId="60" fillId="5" borderId="75" xfId="0" applyNumberFormat="1" applyFont="1" applyFill="1" applyBorder="1"/>
    <xf numFmtId="174" fontId="60" fillId="5" borderId="94" xfId="0" applyNumberFormat="1" applyFont="1" applyFill="1" applyBorder="1"/>
    <xf numFmtId="0" fontId="40" fillId="0" borderId="131" xfId="0" applyFont="1" applyBorder="1"/>
    <xf numFmtId="49" fontId="40" fillId="0" borderId="90" xfId="0" applyNumberFormat="1" applyFont="1" applyBorder="1"/>
    <xf numFmtId="0" fontId="76" fillId="0" borderId="0" xfId="0" applyFont="1" applyBorder="1"/>
    <xf numFmtId="176" fontId="40" fillId="0" borderId="132" xfId="0" applyNumberFormat="1" applyFont="1" applyBorder="1"/>
    <xf numFmtId="175" fontId="40" fillId="0" borderId="132" xfId="0" applyNumberFormat="1" applyFont="1" applyBorder="1"/>
    <xf numFmtId="175" fontId="40" fillId="0" borderId="126" xfId="0" applyNumberFormat="1" applyFont="1" applyBorder="1"/>
    <xf numFmtId="49" fontId="40" fillId="0" borderId="99" xfId="0" applyNumberFormat="1" applyFont="1" applyBorder="1"/>
    <xf numFmtId="176" fontId="40" fillId="5" borderId="75" xfId="0" applyNumberFormat="1" applyFont="1" applyFill="1" applyBorder="1"/>
    <xf numFmtId="175" fontId="40" fillId="0" borderId="128" xfId="0" applyNumberFormat="1" applyFont="1" applyBorder="1"/>
    <xf numFmtId="176" fontId="40" fillId="0" borderId="75" xfId="0" applyNumberFormat="1" applyFont="1" applyBorder="1"/>
    <xf numFmtId="175" fontId="40" fillId="5" borderId="128" xfId="0" applyNumberFormat="1" applyFont="1" applyFill="1" applyBorder="1"/>
    <xf numFmtId="183" fontId="0" fillId="5" borderId="133" xfId="0" applyNumberFormat="1" applyFont="1" applyFill="1" applyBorder="1" applyAlignment="1">
      <alignment horizontal="right"/>
    </xf>
    <xf numFmtId="183" fontId="0" fillId="5" borderId="134" xfId="0" applyNumberFormat="1" applyFont="1" applyFill="1" applyBorder="1" applyAlignment="1">
      <alignment horizontal="right"/>
    </xf>
    <xf numFmtId="183" fontId="0" fillId="5" borderId="135" xfId="0" applyNumberFormat="1" applyFont="1" applyFill="1" applyBorder="1" applyAlignment="1">
      <alignment horizontal="right"/>
    </xf>
    <xf numFmtId="166" fontId="68" fillId="5" borderId="75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wrapText="1"/>
    </xf>
    <xf numFmtId="175" fontId="60" fillId="0" borderId="94" xfId="0" applyNumberFormat="1" applyFont="1" applyFill="1" applyBorder="1"/>
    <xf numFmtId="175" fontId="6" fillId="0" borderId="92" xfId="23" applyNumberFormat="1" applyFont="1" applyFill="1" applyBorder="1">
      <alignment/>
      <protection/>
    </xf>
    <xf numFmtId="175" fontId="13" fillId="0" borderId="83" xfId="23" applyNumberFormat="1" applyFont="1" applyFill="1" applyBorder="1">
      <alignment/>
      <protection/>
    </xf>
    <xf numFmtId="175" fontId="6" fillId="0" borderId="92" xfId="23" applyNumberFormat="1" applyFill="1" applyBorder="1">
      <alignment/>
      <protection/>
    </xf>
    <xf numFmtId="175" fontId="0" fillId="0" borderId="136" xfId="0" applyNumberFormat="1" applyFont="1" applyFill="1" applyBorder="1" applyAlignment="1">
      <alignment horizontal="right"/>
    </xf>
    <xf numFmtId="175" fontId="0" fillId="0" borderId="123" xfId="0" applyNumberFormat="1" applyFont="1" applyFill="1" applyBorder="1" applyAlignment="1">
      <alignment horizontal="right"/>
    </xf>
    <xf numFmtId="175" fontId="0" fillId="0" borderId="137" xfId="0" applyNumberFormat="1" applyFont="1" applyFill="1" applyBorder="1" applyAlignment="1">
      <alignment horizontal="right"/>
    </xf>
    <xf numFmtId="175" fontId="0" fillId="0" borderId="138" xfId="0" applyNumberFormat="1" applyFont="1" applyFill="1" applyBorder="1" applyAlignment="1">
      <alignment horizontal="right"/>
    </xf>
    <xf numFmtId="0" fontId="63" fillId="3" borderId="34" xfId="0" applyFont="1" applyFill="1" applyBorder="1" applyAlignment="1">
      <alignment horizontal="left"/>
    </xf>
    <xf numFmtId="0" fontId="63" fillId="3" borderId="20" xfId="0" applyFont="1" applyFill="1" applyBorder="1" applyAlignment="1">
      <alignment horizontal="left"/>
    </xf>
    <xf numFmtId="0" fontId="63" fillId="3" borderId="79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3" borderId="79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48" fillId="0" borderId="0" xfId="0" applyFont="1" applyBorder="1" applyAlignment="1">
      <alignment horizontal="center" wrapText="1"/>
    </xf>
    <xf numFmtId="170" fontId="0" fillId="0" borderId="2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70" fontId="0" fillId="0" borderId="42" xfId="0" applyNumberForma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 horizontal="left"/>
    </xf>
    <xf numFmtId="0" fontId="62" fillId="0" borderId="48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49" xfId="0" applyFont="1" applyBorder="1" applyAlignment="1">
      <alignment horizontal="left"/>
    </xf>
    <xf numFmtId="168" fontId="62" fillId="0" borderId="2" xfId="0" applyNumberFormat="1" applyFont="1" applyBorder="1" applyAlignment="1">
      <alignment horizontal="left"/>
    </xf>
    <xf numFmtId="168" fontId="62" fillId="0" borderId="16" xfId="0" applyNumberFormat="1" applyFont="1" applyBorder="1" applyAlignment="1">
      <alignment horizontal="left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64" fillId="0" borderId="69" xfId="23" applyFont="1" applyBorder="1" applyAlignment="1">
      <alignment horizontal="center"/>
      <protection/>
    </xf>
    <xf numFmtId="0" fontId="64" fillId="0" borderId="61" xfId="23" applyFont="1" applyBorder="1" applyAlignment="1">
      <alignment horizontal="center"/>
      <protection/>
    </xf>
    <xf numFmtId="0" fontId="64" fillId="0" borderId="62" xfId="23" applyFont="1" applyBorder="1" applyAlignment="1">
      <alignment horizontal="center"/>
      <protection/>
    </xf>
    <xf numFmtId="168" fontId="0" fillId="0" borderId="2" xfId="0" applyNumberFormat="1" applyBorder="1" applyAlignment="1">
      <alignment horizontal="left"/>
    </xf>
    <xf numFmtId="168" fontId="0" fillId="0" borderId="16" xfId="0" applyNumberFormat="1" applyBorder="1" applyAlignment="1">
      <alignment horizontal="left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13" fillId="0" borderId="1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18" fillId="0" borderId="69" xfId="23" applyFont="1" applyBorder="1" applyAlignment="1">
      <alignment horizontal="center"/>
      <protection/>
    </xf>
    <xf numFmtId="0" fontId="18" fillId="0" borderId="61" xfId="23" applyFont="1" applyBorder="1" applyAlignment="1">
      <alignment horizontal="center"/>
      <protection/>
    </xf>
    <xf numFmtId="0" fontId="18" fillId="0" borderId="62" xfId="23" applyFont="1" applyBorder="1" applyAlignment="1">
      <alignment horizontal="center"/>
      <protection/>
    </xf>
    <xf numFmtId="0" fontId="0" fillId="0" borderId="4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8" fillId="0" borderId="85" xfId="23" applyFont="1" applyBorder="1" applyAlignment="1">
      <alignment horizontal="center"/>
      <protection/>
    </xf>
    <xf numFmtId="0" fontId="18" fillId="0" borderId="86" xfId="23" applyFont="1" applyBorder="1" applyAlignment="1">
      <alignment horizontal="center"/>
      <protection/>
    </xf>
    <xf numFmtId="0" fontId="18" fillId="0" borderId="87" xfId="23" applyFont="1" applyBorder="1" applyAlignment="1">
      <alignment horizontal="center"/>
      <protection/>
    </xf>
    <xf numFmtId="0" fontId="18" fillId="0" borderId="34" xfId="23" applyFont="1" applyBorder="1" applyAlignment="1">
      <alignment horizontal="center"/>
      <protection/>
    </xf>
    <xf numFmtId="0" fontId="18" fillId="0" borderId="20" xfId="23" applyFont="1" applyBorder="1" applyAlignment="1">
      <alignment horizontal="center"/>
      <protection/>
    </xf>
    <xf numFmtId="0" fontId="18" fillId="0" borderId="88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0" borderId="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1" fillId="3" borderId="34" xfId="0" applyFont="1" applyFill="1" applyBorder="1" applyAlignment="1">
      <alignment horizontal="left"/>
    </xf>
    <xf numFmtId="0" fontId="61" fillId="3" borderId="20" xfId="0" applyFont="1" applyFill="1" applyBorder="1" applyAlignment="1">
      <alignment horizontal="left"/>
    </xf>
    <xf numFmtId="0" fontId="61" fillId="3" borderId="79" xfId="0" applyFon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Protection="1">
      <protection locked="0"/>
    </xf>
    <xf numFmtId="172" fontId="24" fillId="0" borderId="0" xfId="24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71" fontId="22" fillId="0" borderId="0" xfId="0" applyNumberFormat="1" applyFont="1" applyBorder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y 2" xfId="21"/>
    <cellStyle name="normální 2" xfId="22"/>
    <cellStyle name="normální_POL.XLS" xfId="23"/>
    <cellStyle name="Procent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4"/>
  <sheetViews>
    <sheetView tabSelected="1" view="pageBreakPreview" zoomScale="145" zoomScaleSheetLayoutView="145" workbookViewId="0" topLeftCell="A1">
      <selection activeCell="H37" sqref="H37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6.57421875" style="0" customWidth="1"/>
    <col min="6" max="6" width="3.140625" style="0" customWidth="1"/>
    <col min="7" max="7" width="21.28125" style="0" customWidth="1"/>
    <col min="8" max="8" width="16.7109375" style="0" customWidth="1"/>
    <col min="9" max="9" width="3.71093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41" t="s">
        <v>53</v>
      </c>
      <c r="B1" s="98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21" t="s">
        <v>864</v>
      </c>
      <c r="D4" s="922"/>
      <c r="E4" s="922"/>
      <c r="F4" s="922"/>
      <c r="G4" s="923"/>
      <c r="H4" s="446" t="s">
        <v>392</v>
      </c>
      <c r="I4" s="106"/>
    </row>
    <row r="5" spans="1:9" ht="17.45" customHeight="1">
      <c r="A5" s="107"/>
      <c r="B5" s="108"/>
      <c r="C5" s="921" t="s">
        <v>608</v>
      </c>
      <c r="D5" s="922"/>
      <c r="E5" s="922"/>
      <c r="F5" s="922"/>
      <c r="G5" s="923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1" t="s">
        <v>609</v>
      </c>
      <c r="D7" s="922"/>
      <c r="E7" s="922"/>
      <c r="F7" s="922"/>
      <c r="G7" s="923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61</v>
      </c>
      <c r="D9" s="925"/>
      <c r="E9" s="925"/>
      <c r="F9" s="925"/>
      <c r="G9" s="926"/>
      <c r="H9" s="116"/>
      <c r="I9" s="110"/>
    </row>
    <row r="10" spans="1:11" ht="12.75">
      <c r="A10" s="111" t="s">
        <v>391</v>
      </c>
      <c r="B10" s="113"/>
      <c r="C10" s="927" t="s">
        <v>472</v>
      </c>
      <c r="D10" s="927"/>
      <c r="E10" s="927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27" t="s">
        <v>606</v>
      </c>
      <c r="D11" s="927"/>
      <c r="E11" s="927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607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'SO01 REKAPITULACE'!E19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'SO01 REKAPITULACE'!F19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317" t="str">
        <f>'SO01 REKAPITULACE'!E29</f>
        <v>--------------</v>
      </c>
      <c r="I18" s="126" t="str">
        <f aca="true" t="shared" si="1" ref="I18:I33">IF(H18&gt;0,"Kč","")</f>
        <v>Kč</v>
      </c>
    </row>
    <row r="19" spans="1:9" ht="15.95" customHeight="1">
      <c r="A19" s="132" t="s">
        <v>79</v>
      </c>
      <c r="B19" s="133" t="s">
        <v>80</v>
      </c>
      <c r="C19" s="133"/>
      <c r="D19" s="140" t="str">
        <f>'SO01 REKAPITULACE'!G19</f>
        <v>--------------</v>
      </c>
      <c r="E19" s="126" t="str">
        <f t="shared" si="0"/>
        <v>Kč</v>
      </c>
      <c r="F19" s="141" t="s">
        <v>81</v>
      </c>
      <c r="G19" s="142"/>
      <c r="H19" s="365" t="str">
        <f>'SO01 REKAPITULACE'!F29</f>
        <v>--------------</v>
      </c>
      <c r="I19" s="126" t="str">
        <f t="shared" si="1"/>
        <v>Kč</v>
      </c>
    </row>
    <row r="20" spans="1:9" ht="15.95" customHeight="1">
      <c r="A20" s="143" t="s">
        <v>82</v>
      </c>
      <c r="B20" s="133" t="s">
        <v>83</v>
      </c>
      <c r="C20" s="133"/>
      <c r="D20" s="140" t="str">
        <f>'SO01 REKAPITULACE'!H19</f>
        <v>--------------</v>
      </c>
      <c r="E20" s="126" t="str">
        <f t="shared" si="0"/>
        <v>Kč</v>
      </c>
      <c r="F20" s="141" t="s">
        <v>84</v>
      </c>
      <c r="G20" s="142"/>
      <c r="H20" s="365" t="str">
        <f>'SO01 REKAPITULACE'!G29</f>
        <v>--------------</v>
      </c>
      <c r="I20" s="126" t="str">
        <f t="shared" si="1"/>
        <v>Kč</v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366" t="str">
        <f t="shared" si="0"/>
        <v/>
      </c>
      <c r="F21" s="141"/>
      <c r="G21" s="367" t="s">
        <v>86</v>
      </c>
      <c r="H21" s="486">
        <f>SUM(H18:H20)</f>
        <v>0</v>
      </c>
      <c r="I21" s="366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65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140" t="str">
        <f>'SO01 REKAPITULACE'!I19</f>
        <v>--------------</v>
      </c>
      <c r="E23" s="126" t="str">
        <f t="shared" si="0"/>
        <v>Kč</v>
      </c>
      <c r="F23" s="141" t="s">
        <v>88</v>
      </c>
      <c r="G23" s="147"/>
      <c r="H23" s="317" t="str">
        <f>'SO01 REKAPITULACE'!E36</f>
        <v>--------------</v>
      </c>
      <c r="I23" s="126" t="str">
        <f t="shared" si="1"/>
        <v>Kč</v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65" t="str">
        <f>'SO01 REKAPITULACE'!F36</f>
        <v>--------------</v>
      </c>
      <c r="I24" s="126" t="str">
        <f t="shared" si="1"/>
        <v>Kč</v>
      </c>
    </row>
    <row r="25" spans="1:9" ht="15.95" customHeight="1" thickBot="1">
      <c r="A25" s="368" t="s">
        <v>90</v>
      </c>
      <c r="B25" s="369"/>
      <c r="C25" s="369"/>
      <c r="D25" s="370">
        <f>SUM(D21:D24)</f>
        <v>0</v>
      </c>
      <c r="E25" s="371" t="str">
        <f t="shared" si="0"/>
        <v/>
      </c>
      <c r="F25" s="141" t="s">
        <v>91</v>
      </c>
      <c r="G25" s="147"/>
      <c r="H25" s="317" t="str">
        <f>'SO01 REKAPITULACE'!G36</f>
        <v>--------------</v>
      </c>
      <c r="I25" s="126" t="str">
        <f t="shared" si="1"/>
        <v>Kč</v>
      </c>
    </row>
    <row r="26" spans="1:9" ht="12.75">
      <c r="A26" s="152" t="s">
        <v>92</v>
      </c>
      <c r="B26" s="153"/>
      <c r="C26" s="950" t="s">
        <v>70</v>
      </c>
      <c r="D26" s="951"/>
      <c r="E26" s="952"/>
      <c r="F26" s="141" t="s">
        <v>93</v>
      </c>
      <c r="G26" s="147"/>
      <c r="H26" s="317">
        <f>'SO01 REKAPITULACE'!H36</f>
        <v>55000</v>
      </c>
      <c r="I26" s="126" t="str">
        <f t="shared" si="1"/>
        <v>Kč</v>
      </c>
    </row>
    <row r="27" spans="1:9" ht="12.75">
      <c r="A27" s="154" t="s">
        <v>94</v>
      </c>
      <c r="B27" s="155"/>
      <c r="C27" s="937" t="s">
        <v>38</v>
      </c>
      <c r="D27" s="938"/>
      <c r="E27" s="939"/>
      <c r="F27" s="141" t="s">
        <v>95</v>
      </c>
      <c r="G27" s="147"/>
      <c r="H27" s="365" t="str">
        <f>'SO01 REKAPITULACE'!I36</f>
        <v>--------------</v>
      </c>
      <c r="I27" s="126" t="str">
        <f t="shared" si="1"/>
        <v>Kč</v>
      </c>
    </row>
    <row r="28" spans="1:13" ht="15.75" thickBot="1">
      <c r="A28" s="154" t="s">
        <v>96</v>
      </c>
      <c r="B28" s="156"/>
      <c r="C28" s="953">
        <v>43182</v>
      </c>
      <c r="D28" s="954"/>
      <c r="E28" s="157"/>
      <c r="F28" s="141"/>
      <c r="G28" s="372" t="s">
        <v>97</v>
      </c>
      <c r="H28" s="487">
        <f>SUM(H23:H27)</f>
        <v>55000</v>
      </c>
      <c r="I28" s="371" t="str">
        <f t="shared" si="1"/>
        <v>Kč</v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55" t="s">
        <v>99</v>
      </c>
      <c r="G29" s="956"/>
      <c r="H29" s="488">
        <f>H21+H28</f>
        <v>55000</v>
      </c>
      <c r="I29" s="371" t="str">
        <f t="shared" si="1"/>
        <v>Kč</v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>
        <f>H29</f>
        <v>55000</v>
      </c>
      <c r="I31" s="126" t="str">
        <f t="shared" si="1"/>
        <v>Kč</v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75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376" t="s">
        <v>102</v>
      </c>
      <c r="G33" s="167"/>
      <c r="H33" s="489">
        <f>SUM(H30:H32)</f>
        <v>55000</v>
      </c>
      <c r="I33" s="377" t="str">
        <f t="shared" si="1"/>
        <v>Kč</v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73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74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11550</v>
      </c>
      <c r="I36" s="163" t="str">
        <f>IF(H36&gt;0,"Kč","")</f>
        <v>Kč</v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376" t="s">
        <v>105</v>
      </c>
      <c r="G37" s="167"/>
      <c r="H37" s="489">
        <f>H33+H36</f>
        <v>66550</v>
      </c>
      <c r="I37" s="377" t="str">
        <f>IF(H37&gt;0,"Kč","")</f>
        <v>Kč</v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3.15" customHeight="1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39.75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27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</sheetData>
  <mergeCells count="27">
    <mergeCell ref="C27:E27"/>
    <mergeCell ref="C11:E11"/>
    <mergeCell ref="B39:H43"/>
    <mergeCell ref="C31:E31"/>
    <mergeCell ref="C32:E32"/>
    <mergeCell ref="C33:E33"/>
    <mergeCell ref="C34:E34"/>
    <mergeCell ref="C35:E35"/>
    <mergeCell ref="C37:E37"/>
    <mergeCell ref="C36:E36"/>
    <mergeCell ref="C30:E30"/>
    <mergeCell ref="C26:E26"/>
    <mergeCell ref="C28:D28"/>
    <mergeCell ref="C29:E29"/>
    <mergeCell ref="F29:G29"/>
    <mergeCell ref="C12:E12"/>
    <mergeCell ref="D13:E13"/>
    <mergeCell ref="H13:I13"/>
    <mergeCell ref="B14:E14"/>
    <mergeCell ref="G14:I14"/>
    <mergeCell ref="A16:E16"/>
    <mergeCell ref="F16:I16"/>
    <mergeCell ref="C4:G4"/>
    <mergeCell ref="C5:G5"/>
    <mergeCell ref="C7:G7"/>
    <mergeCell ref="C9:G9"/>
    <mergeCell ref="C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view="pageBreakPreview" zoomScale="130" zoomScaleSheetLayoutView="130" workbookViewId="0" topLeftCell="A1">
      <selection activeCell="N20" sqref="N20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2.8515625" style="0" customWidth="1"/>
    <col min="7" max="7" width="19.8515625" style="0" customWidth="1"/>
    <col min="8" max="8" width="16.7109375" style="0" customWidth="1"/>
    <col min="9" max="9" width="3.574218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41" t="s">
        <v>53</v>
      </c>
      <c r="B1" s="98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24" t="str">
        <f>'SO01 Krycí list ROZPOČTU'!C4:G4</f>
        <v>Stavební úpravy lůžkového oddělení neurologie</v>
      </c>
      <c r="D4" s="925"/>
      <c r="E4" s="925"/>
      <c r="F4" s="925"/>
      <c r="G4" s="926"/>
      <c r="H4" s="446" t="s">
        <v>392</v>
      </c>
      <c r="I4" s="106"/>
    </row>
    <row r="5" spans="1:9" ht="17.45" customHeight="1">
      <c r="A5" s="107"/>
      <c r="B5" s="108"/>
      <c r="C5" s="924" t="str">
        <f>'SO01 Krycí list ROZPOČTU'!C5:G5</f>
        <v>ve 2.NP pavilonu E</v>
      </c>
      <c r="D5" s="925"/>
      <c r="E5" s="925"/>
      <c r="F5" s="925"/>
      <c r="G5" s="926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4" t="str">
        <f>'SO01 Krycí list ROZPOČTU'!C7:G7</f>
        <v>SO 01 pavilon "E"</v>
      </c>
      <c r="D7" s="925"/>
      <c r="E7" s="925"/>
      <c r="F7" s="925"/>
      <c r="G7" s="926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288</v>
      </c>
      <c r="D9" s="925"/>
      <c r="E9" s="925"/>
      <c r="F9" s="925"/>
      <c r="G9" s="926"/>
      <c r="H9" s="116" t="s">
        <v>62</v>
      </c>
      <c r="I9" s="110"/>
    </row>
    <row r="10" spans="1:11" ht="12.75">
      <c r="A10" s="556" t="s">
        <v>391</v>
      </c>
      <c r="B10" s="113"/>
      <c r="C10" s="927" t="str">
        <f>'SO01 Krycí list ROZPOČTU'!C10:E10</f>
        <v>Město Šumperk</v>
      </c>
      <c r="D10" s="927"/>
      <c r="E10" s="927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27" t="str">
        <f>'SO01 Krycí list ROZPOČTU'!C11:E11</f>
        <v>Nemocnice Šumperk a.s.</v>
      </c>
      <c r="D11" s="927"/>
      <c r="E11" s="927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f>'SO01 Krycí list ROZPOČTU'!H12</f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70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'06rek'!E16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'06rek'!F16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407"/>
      <c r="I18" s="126" t="str">
        <f aca="true" t="shared" si="1" ref="I18:I33">IF(H18&gt;0,"Kč","")</f>
        <v/>
      </c>
    </row>
    <row r="19" spans="1:9" ht="15.95" customHeight="1">
      <c r="A19" s="132" t="s">
        <v>79</v>
      </c>
      <c r="B19" s="133" t="s">
        <v>80</v>
      </c>
      <c r="C19" s="133"/>
      <c r="D19" s="293" t="str">
        <f>'06rek'!G16</f>
        <v>--------------</v>
      </c>
      <c r="E19" s="126" t="str">
        <f t="shared" si="0"/>
        <v>Kč</v>
      </c>
      <c r="F19" s="141" t="s">
        <v>81</v>
      </c>
      <c r="G19" s="142"/>
      <c r="H19" s="317"/>
      <c r="I19" s="126" t="str">
        <f t="shared" si="1"/>
        <v/>
      </c>
    </row>
    <row r="20" spans="1:9" ht="15.95" customHeight="1">
      <c r="A20" s="143" t="s">
        <v>82</v>
      </c>
      <c r="B20" s="133" t="s">
        <v>83</v>
      </c>
      <c r="C20" s="133"/>
      <c r="D20" s="293" t="str">
        <f>'06rek'!H16</f>
        <v>--------------</v>
      </c>
      <c r="E20" s="126" t="str">
        <f t="shared" si="0"/>
        <v>Kč</v>
      </c>
      <c r="F20" s="141" t="s">
        <v>84</v>
      </c>
      <c r="G20" s="142"/>
      <c r="H20" s="317"/>
      <c r="I20" s="126" t="str">
        <f t="shared" si="1"/>
        <v/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145" t="str">
        <f t="shared" si="0"/>
        <v/>
      </c>
      <c r="F21" s="141"/>
      <c r="G21" s="146" t="s">
        <v>86</v>
      </c>
      <c r="H21" s="318"/>
      <c r="I21" s="145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17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293" t="str">
        <f>'06rek'!I16</f>
        <v>--------------</v>
      </c>
      <c r="E23" s="126" t="str">
        <f t="shared" si="0"/>
        <v>Kč</v>
      </c>
      <c r="F23" s="141" t="s">
        <v>88</v>
      </c>
      <c r="G23" s="147"/>
      <c r="H23" s="317"/>
      <c r="I23" s="126" t="str">
        <f t="shared" si="1"/>
        <v/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17"/>
      <c r="I24" s="126" t="str">
        <f t="shared" si="1"/>
        <v/>
      </c>
    </row>
    <row r="25" spans="1:9" ht="15.95" customHeight="1" thickBot="1">
      <c r="A25" s="148" t="s">
        <v>90</v>
      </c>
      <c r="B25" s="149"/>
      <c r="C25" s="149"/>
      <c r="D25" s="150">
        <f>SUM(D21:D24)</f>
        <v>0</v>
      </c>
      <c r="E25" s="151" t="str">
        <f t="shared" si="0"/>
        <v/>
      </c>
      <c r="F25" s="141" t="s">
        <v>91</v>
      </c>
      <c r="G25" s="147"/>
      <c r="H25" s="317"/>
      <c r="I25" s="126" t="str">
        <f t="shared" si="1"/>
        <v/>
      </c>
    </row>
    <row r="26" spans="1:9" ht="12.75">
      <c r="A26" s="152" t="s">
        <v>92</v>
      </c>
      <c r="B26" s="153"/>
      <c r="C26" s="966" t="s">
        <v>289</v>
      </c>
      <c r="D26" s="948"/>
      <c r="E26" s="949"/>
      <c r="F26" s="141" t="s">
        <v>93</v>
      </c>
      <c r="G26" s="147"/>
      <c r="H26" s="317"/>
      <c r="I26" s="126" t="str">
        <f t="shared" si="1"/>
        <v/>
      </c>
    </row>
    <row r="27" spans="1:9" ht="12.75">
      <c r="A27" s="154" t="s">
        <v>94</v>
      </c>
      <c r="B27" s="155"/>
      <c r="C27" s="979" t="s">
        <v>323</v>
      </c>
      <c r="D27" s="938"/>
      <c r="E27" s="939"/>
      <c r="F27" s="141" t="s">
        <v>95</v>
      </c>
      <c r="G27" s="147"/>
      <c r="H27" s="317"/>
      <c r="I27" s="126" t="str">
        <f t="shared" si="1"/>
        <v/>
      </c>
    </row>
    <row r="28" spans="1:13" ht="15.75" thickBot="1">
      <c r="A28" s="154" t="s">
        <v>96</v>
      </c>
      <c r="B28" s="156"/>
      <c r="C28" s="961">
        <f>'SO01 Krycí list ROZPOČTU'!C28:D28</f>
        <v>43182</v>
      </c>
      <c r="D28" s="962"/>
      <c r="E28" s="157"/>
      <c r="F28" s="141"/>
      <c r="G28" s="158" t="s">
        <v>97</v>
      </c>
      <c r="H28" s="319"/>
      <c r="I28" s="151" t="str">
        <f t="shared" si="1"/>
        <v/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63" t="s">
        <v>99</v>
      </c>
      <c r="G29" s="964"/>
      <c r="H29" s="320"/>
      <c r="I29" s="151" t="str">
        <f t="shared" si="1"/>
        <v/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/>
      <c r="I31" s="126" t="str">
        <f t="shared" si="1"/>
        <v/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23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166" t="s">
        <v>102</v>
      </c>
      <c r="G33" s="167"/>
      <c r="H33" s="324">
        <f>SUM(H30:H32)</f>
        <v>0</v>
      </c>
      <c r="I33" s="168" t="str">
        <f t="shared" si="1"/>
        <v/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21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22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0</v>
      </c>
      <c r="I36" s="163" t="str">
        <f>IF(H36&gt;0,"Kč","")</f>
        <v/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166" t="s">
        <v>105</v>
      </c>
      <c r="G37" s="167"/>
      <c r="H37" s="324">
        <f>H33+H36</f>
        <v>0</v>
      </c>
      <c r="I37" s="168" t="str">
        <f>IF(H37&gt;0,"Kč","")</f>
        <v/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2.75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39.75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8.25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  <row r="47" ht="12.75">
      <c r="B47" s="347"/>
    </row>
    <row r="48" ht="12.75">
      <c r="B48" s="347"/>
    </row>
    <row r="49" ht="12.75">
      <c r="B49" s="348"/>
    </row>
    <row r="50" ht="12.75">
      <c r="B50" s="347"/>
    </row>
  </sheetData>
  <mergeCells count="27">
    <mergeCell ref="C27:E27"/>
    <mergeCell ref="C11:E11"/>
    <mergeCell ref="B39:H43"/>
    <mergeCell ref="C31:E31"/>
    <mergeCell ref="C32:E32"/>
    <mergeCell ref="C33:E33"/>
    <mergeCell ref="C34:E34"/>
    <mergeCell ref="C35:E35"/>
    <mergeCell ref="C37:E37"/>
    <mergeCell ref="C36:E36"/>
    <mergeCell ref="C30:E30"/>
    <mergeCell ref="C26:E26"/>
    <mergeCell ref="C28:D28"/>
    <mergeCell ref="C29:E29"/>
    <mergeCell ref="F29:G29"/>
    <mergeCell ref="C12:E12"/>
    <mergeCell ref="D13:E13"/>
    <mergeCell ref="H13:I13"/>
    <mergeCell ref="B14:E14"/>
    <mergeCell ref="G14:I14"/>
    <mergeCell ref="A16:E16"/>
    <mergeCell ref="F16:I16"/>
    <mergeCell ref="C4:G4"/>
    <mergeCell ref="C5:G5"/>
    <mergeCell ref="C7:G7"/>
    <mergeCell ref="C9:G9"/>
    <mergeCell ref="C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6"/>
  <sheetViews>
    <sheetView view="pageBreakPreview" zoomScale="115" zoomScaleSheetLayoutView="115" workbookViewId="0" topLeftCell="A1">
      <selection activeCell="F14" sqref="F14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11.421875" style="0" customWidth="1"/>
    <col min="4" max="4" width="7.421875" style="0" customWidth="1"/>
    <col min="5" max="9" width="11.7109375" style="0" customWidth="1"/>
    <col min="11" max="50" width="9.140625" style="0" hidden="1" customWidth="1"/>
  </cols>
  <sheetData>
    <row r="1" spans="1:9" s="32" customFormat="1" ht="16.5" customHeight="1" thickTop="1">
      <c r="A1" s="379" t="s">
        <v>18</v>
      </c>
      <c r="B1" s="380"/>
      <c r="C1" s="972" t="str">
        <f>'SO01 Krycí list ROZPOČTU'!C4:G4</f>
        <v>Stavební úpravy lůžkového oddělení neurologie</v>
      </c>
      <c r="D1" s="973"/>
      <c r="E1" s="973"/>
      <c r="F1" s="973"/>
      <c r="G1" s="973"/>
      <c r="H1" s="973"/>
      <c r="I1" s="974"/>
    </row>
    <row r="2" spans="1:9" s="32" customFormat="1" ht="16.5" customHeight="1">
      <c r="A2" s="349"/>
      <c r="B2" s="350"/>
      <c r="C2" s="975" t="str">
        <f>'SO01 Krycí list ROZPOČTU'!C5:G5</f>
        <v>ve 2.NP pavilonu E</v>
      </c>
      <c r="D2" s="976"/>
      <c r="E2" s="976"/>
      <c r="F2" s="976"/>
      <c r="G2" s="976"/>
      <c r="H2" s="976"/>
      <c r="I2" s="977"/>
    </row>
    <row r="3" spans="1:9" ht="12.75" customHeight="1">
      <c r="A3" s="297" t="s">
        <v>19</v>
      </c>
      <c r="B3" s="298"/>
      <c r="C3" s="304" t="str">
        <f>'SO01 Krycí list ROZPOČTU'!C7:G7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">
        <v>288</v>
      </c>
      <c r="D4" s="305"/>
      <c r="E4" s="305"/>
      <c r="F4" s="305"/>
      <c r="G4" s="306"/>
      <c r="H4" s="35" t="s">
        <v>23</v>
      </c>
      <c r="I4" s="36">
        <f>'06 ZTI'!C28</f>
        <v>43182</v>
      </c>
    </row>
    <row r="5" spans="1:9" ht="13.5" thickTop="1">
      <c r="A5" s="37"/>
      <c r="B5" s="37"/>
      <c r="C5" s="38"/>
      <c r="D5" s="38"/>
      <c r="E5" s="38"/>
      <c r="F5" s="38"/>
      <c r="G5" s="38"/>
      <c r="H5" s="39"/>
      <c r="I5" s="39"/>
    </row>
    <row r="6" spans="1:55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C6" s="43"/>
    </row>
    <row r="7" ht="13.5" thickBot="1">
      <c r="BC7" s="43"/>
    </row>
    <row r="8" spans="1:55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C8" s="51"/>
    </row>
    <row r="9" spans="1:9" s="290" customFormat="1" ht="12.75">
      <c r="A9" s="382" t="s">
        <v>324</v>
      </c>
      <c r="B9" s="57" t="s">
        <v>325</v>
      </c>
      <c r="C9" s="292"/>
      <c r="D9" s="286"/>
      <c r="E9" s="55" t="s">
        <v>32</v>
      </c>
      <c r="F9" s="55">
        <f>'06pol'!G24</f>
        <v>0</v>
      </c>
      <c r="G9" s="55" t="s">
        <v>32</v>
      </c>
      <c r="H9" s="55" t="s">
        <v>32</v>
      </c>
      <c r="I9" s="59" t="s">
        <v>32</v>
      </c>
    </row>
    <row r="10" spans="1:9" s="290" customFormat="1" ht="12.75">
      <c r="A10" s="382" t="s">
        <v>326</v>
      </c>
      <c r="B10" s="57" t="s">
        <v>327</v>
      </c>
      <c r="C10" s="292"/>
      <c r="D10" s="286"/>
      <c r="E10" s="55" t="s">
        <v>32</v>
      </c>
      <c r="F10" s="55">
        <f>'06pol'!G48</f>
        <v>0</v>
      </c>
      <c r="G10" s="55" t="s">
        <v>32</v>
      </c>
      <c r="H10" s="55" t="s">
        <v>32</v>
      </c>
      <c r="I10" s="59" t="s">
        <v>32</v>
      </c>
    </row>
    <row r="11" spans="1:9" s="290" customFormat="1" ht="12.75">
      <c r="A11" s="382" t="s">
        <v>328</v>
      </c>
      <c r="B11" s="57" t="s">
        <v>329</v>
      </c>
      <c r="C11" s="292"/>
      <c r="D11" s="286"/>
      <c r="E11" s="55" t="s">
        <v>32</v>
      </c>
      <c r="F11" s="55">
        <f>'06pol'!G75</f>
        <v>0</v>
      </c>
      <c r="G11" s="55" t="s">
        <v>32</v>
      </c>
      <c r="H11" s="55" t="s">
        <v>32</v>
      </c>
      <c r="I11" s="59" t="s">
        <v>32</v>
      </c>
    </row>
    <row r="12" spans="1:9" s="290" customFormat="1" ht="12.75">
      <c r="A12" s="382" t="s">
        <v>330</v>
      </c>
      <c r="B12" s="57" t="s">
        <v>331</v>
      </c>
      <c r="C12" s="292"/>
      <c r="D12" s="286"/>
      <c r="E12" s="55" t="s">
        <v>32</v>
      </c>
      <c r="F12" s="55">
        <f>'06pol'!G92</f>
        <v>0</v>
      </c>
      <c r="G12" s="55" t="s">
        <v>32</v>
      </c>
      <c r="H12" s="55" t="s">
        <v>32</v>
      </c>
      <c r="I12" s="59" t="s">
        <v>32</v>
      </c>
    </row>
    <row r="13" spans="1:9" s="290" customFormat="1" ht="12.75">
      <c r="A13" s="382" t="s">
        <v>332</v>
      </c>
      <c r="B13" s="57" t="s">
        <v>333</v>
      </c>
      <c r="C13" s="292"/>
      <c r="D13" s="286"/>
      <c r="E13" s="55" t="s">
        <v>32</v>
      </c>
      <c r="F13" s="55">
        <f>'06pol'!G97</f>
        <v>0</v>
      </c>
      <c r="G13" s="55" t="s">
        <v>32</v>
      </c>
      <c r="H13" s="55" t="s">
        <v>32</v>
      </c>
      <c r="I13" s="59" t="s">
        <v>32</v>
      </c>
    </row>
    <row r="14" spans="1:9" s="290" customFormat="1" ht="12.75">
      <c r="A14" s="344"/>
      <c r="B14" s="57"/>
      <c r="C14" s="292"/>
      <c r="D14" s="286"/>
      <c r="E14" s="55" t="s">
        <v>32</v>
      </c>
      <c r="F14" s="55" t="s">
        <v>32</v>
      </c>
      <c r="G14" s="55" t="s">
        <v>32</v>
      </c>
      <c r="H14" s="55" t="s">
        <v>32</v>
      </c>
      <c r="I14" s="59" t="s">
        <v>32</v>
      </c>
    </row>
    <row r="15" spans="1:9" s="290" customFormat="1" ht="13.5" thickBot="1">
      <c r="A15" s="344"/>
      <c r="B15" s="57"/>
      <c r="C15" s="292"/>
      <c r="D15" s="286"/>
      <c r="E15" s="55" t="s">
        <v>32</v>
      </c>
      <c r="F15" s="55" t="s">
        <v>32</v>
      </c>
      <c r="G15" s="55" t="s">
        <v>32</v>
      </c>
      <c r="H15" s="55" t="s">
        <v>32</v>
      </c>
      <c r="I15" s="59" t="s">
        <v>32</v>
      </c>
    </row>
    <row r="16" spans="1:9" s="65" customFormat="1" ht="13.5" thickBot="1">
      <c r="A16" s="60"/>
      <c r="B16" s="61" t="s">
        <v>39</v>
      </c>
      <c r="C16" s="61"/>
      <c r="D16" s="62"/>
      <c r="E16" s="63" t="str">
        <f>IF(SUM(E9:E15)&gt;0,SUM(E9:E15),"--------------")</f>
        <v>--------------</v>
      </c>
      <c r="F16" s="63" t="str">
        <f>IF(SUBTOTAL(9,F9:F15)&gt;0,SUBTOTAL(9,F9:F15),"--------------")</f>
        <v>--------------</v>
      </c>
      <c r="G16" s="63" t="str">
        <f>IF(SUM(G9:G15)&gt;0,SUM(G9:G15),"--------------")</f>
        <v>--------------</v>
      </c>
      <c r="H16" s="63" t="str">
        <f>IF(SUM(H9:H15)&gt;0,SUM(H9:H15),"--------------")</f>
        <v>--------------</v>
      </c>
      <c r="I16" s="64" t="str">
        <f>IF(SUM(I9:I15)&gt;0,SUM(I9:I15),"--------------")</f>
        <v>--------------</v>
      </c>
    </row>
    <row r="17" spans="1:9" ht="12.75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6:9" ht="12.75">
      <c r="F19" s="95"/>
      <c r="G19" s="96"/>
      <c r="H19" s="96"/>
      <c r="I19" s="97"/>
    </row>
    <row r="20" spans="6:9" ht="12.75">
      <c r="F20" s="95"/>
      <c r="G20" s="96"/>
      <c r="H20" s="96"/>
      <c r="I20" s="97"/>
    </row>
    <row r="21" spans="6:9" ht="12.75">
      <c r="F21" s="95"/>
      <c r="G21" s="96"/>
      <c r="H21" s="96"/>
      <c r="I21" s="97"/>
    </row>
    <row r="22" spans="6:9" ht="12.75">
      <c r="F22" s="95"/>
      <c r="G22" s="96"/>
      <c r="H22" s="96"/>
      <c r="I22" s="97"/>
    </row>
    <row r="23" spans="6:9" ht="12.75">
      <c r="F23" s="95"/>
      <c r="G23" s="96"/>
      <c r="H23" s="96"/>
      <c r="I23" s="97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97"/>
  <sheetViews>
    <sheetView view="pageBreakPreview" zoomScaleSheetLayoutView="100" workbookViewId="0" topLeftCell="A67">
      <selection activeCell="G19" sqref="G19"/>
    </sheetView>
  </sheetViews>
  <sheetFormatPr defaultColWidth="9.140625" defaultRowHeight="12.75"/>
  <cols>
    <col min="1" max="1" width="4.421875" style="22" customWidth="1"/>
    <col min="2" max="2" width="15.00390625" style="22" customWidth="1"/>
    <col min="3" max="3" width="47.57421875" style="22" customWidth="1"/>
    <col min="4" max="4" width="5.57421875" style="22" customWidth="1"/>
    <col min="5" max="5" width="8.7109375" style="495" customWidth="1"/>
    <col min="6" max="6" width="10.140625" style="534" customWidth="1"/>
    <col min="7" max="7" width="13.00390625" style="540" customWidth="1"/>
    <col min="8" max="8" width="12.00390625" style="22" customWidth="1"/>
    <col min="9" max="9" width="12.421875" style="22" customWidth="1"/>
    <col min="10" max="29" width="9.140625" style="22" hidden="1" customWidth="1"/>
    <col min="30" max="46" width="9.140625" style="22" customWidth="1"/>
    <col min="47" max="47" width="6.28125" style="22" hidden="1" customWidth="1"/>
    <col min="48" max="58" width="9.140625" style="22" hidden="1" customWidth="1"/>
    <col min="59" max="16384" width="9.140625" style="22" customWidth="1"/>
  </cols>
  <sheetData>
    <row r="1" spans="1:9" ht="16.5" thickTop="1">
      <c r="A1" s="295" t="s">
        <v>18</v>
      </c>
      <c r="B1" s="308"/>
      <c r="C1" s="301" t="str">
        <f>'SO01 Krycí list ROZPOČTU'!$C$4&amp;" "&amp;'SO01 Krycí list ROZPOČTU'!$C$5</f>
        <v>Stavební úpravy lůžkového oddělení neurologie ve 2.NP pavilonu E</v>
      </c>
      <c r="D1" s="311"/>
      <c r="E1" s="399"/>
      <c r="F1" s="528"/>
      <c r="G1" s="535"/>
      <c r="H1" s="172"/>
      <c r="I1" s="173"/>
    </row>
    <row r="2" spans="1:9" ht="12.75">
      <c r="A2" s="297" t="s">
        <v>19</v>
      </c>
      <c r="B2" s="309"/>
      <c r="C2" s="304" t="str">
        <f>'SO01 Krycí list ROZPOČTU'!$C$7</f>
        <v>SO 01 pavilon "E"</v>
      </c>
      <c r="D2" s="313"/>
      <c r="E2" s="447"/>
      <c r="F2" s="529"/>
      <c r="G2" s="536"/>
      <c r="H2" s="33" t="s">
        <v>21</v>
      </c>
      <c r="I2" s="592">
        <f>'SO01 Krycí list ROZPOČTU'!H12</f>
        <v>2016014</v>
      </c>
    </row>
    <row r="3" spans="1:9" ht="13.5" thickBot="1">
      <c r="A3" s="299" t="s">
        <v>22</v>
      </c>
      <c r="B3" s="310"/>
      <c r="C3" s="307" t="str">
        <f>'06rek'!C4</f>
        <v>Zdravotechnika</v>
      </c>
      <c r="D3" s="315"/>
      <c r="E3" s="491"/>
      <c r="F3" s="530"/>
      <c r="G3" s="537"/>
      <c r="H3" s="35" t="s">
        <v>23</v>
      </c>
      <c r="I3" s="593">
        <f>'06rek'!I4</f>
        <v>43182</v>
      </c>
    </row>
    <row r="4" spans="1:9" ht="16.5" thickTop="1">
      <c r="A4" s="978" t="s">
        <v>17</v>
      </c>
      <c r="B4" s="978"/>
      <c r="C4" s="978"/>
      <c r="D4" s="978"/>
      <c r="E4" s="978"/>
      <c r="F4" s="978"/>
      <c r="G4" s="978"/>
      <c r="H4" s="978"/>
      <c r="I4" s="978"/>
    </row>
    <row r="5" spans="2:7" ht="6" customHeight="1">
      <c r="B5" s="23"/>
      <c r="C5" s="24"/>
      <c r="D5" s="24"/>
      <c r="E5" s="492"/>
      <c r="F5" s="531"/>
      <c r="G5" s="538"/>
    </row>
    <row r="6" spans="1:9" ht="6" customHeight="1" thickBot="1">
      <c r="A6" s="26"/>
      <c r="B6" s="27"/>
      <c r="C6" s="27"/>
      <c r="D6" s="28"/>
      <c r="E6" s="493"/>
      <c r="F6" s="532"/>
      <c r="G6" s="508"/>
      <c r="H6" s="28"/>
      <c r="I6" s="28"/>
    </row>
    <row r="7" spans="1:9" ht="34.5" customHeight="1" thickBot="1">
      <c r="A7" s="459" t="s">
        <v>260</v>
      </c>
      <c r="B7" s="460" t="s">
        <v>261</v>
      </c>
      <c r="C7" s="461" t="s">
        <v>262</v>
      </c>
      <c r="D7" s="461" t="s">
        <v>263</v>
      </c>
      <c r="E7" s="494" t="s">
        <v>20</v>
      </c>
      <c r="F7" s="533" t="s">
        <v>264</v>
      </c>
      <c r="G7" s="539" t="s">
        <v>265</v>
      </c>
      <c r="H7" s="463" t="s">
        <v>10</v>
      </c>
      <c r="I7" s="496" t="s">
        <v>11</v>
      </c>
    </row>
    <row r="8" spans="1:17" ht="12.75">
      <c r="A8" s="557" t="s">
        <v>334</v>
      </c>
      <c r="B8" s="450" t="s">
        <v>324</v>
      </c>
      <c r="C8" s="451" t="s">
        <v>325</v>
      </c>
      <c r="D8" s="452"/>
      <c r="E8" s="558"/>
      <c r="F8" s="558"/>
      <c r="G8" s="803"/>
      <c r="H8" s="559"/>
      <c r="I8" s="559"/>
      <c r="J8" s="559"/>
      <c r="K8" s="559"/>
      <c r="Q8" s="560">
        <v>1</v>
      </c>
    </row>
    <row r="9" spans="1:59" ht="12.75">
      <c r="A9" s="561">
        <v>1</v>
      </c>
      <c r="B9" s="453" t="s">
        <v>335</v>
      </c>
      <c r="C9" s="454" t="s">
        <v>422</v>
      </c>
      <c r="D9" s="455" t="s">
        <v>367</v>
      </c>
      <c r="E9" s="562">
        <v>20.8</v>
      </c>
      <c r="F9" s="647"/>
      <c r="G9" s="914">
        <f>E9*F9</f>
        <v>0</v>
      </c>
      <c r="H9" s="563">
        <v>0.00051</v>
      </c>
      <c r="I9" s="563">
        <f>E9*H9</f>
        <v>0.010608000000000001</v>
      </c>
      <c r="J9" s="563">
        <v>0</v>
      </c>
      <c r="K9" s="563">
        <f>E9*J9</f>
        <v>0</v>
      </c>
      <c r="Q9" s="560">
        <v>2</v>
      </c>
      <c r="AA9" s="22">
        <v>12</v>
      </c>
      <c r="AB9" s="22">
        <v>0</v>
      </c>
      <c r="AC9" s="22">
        <v>1</v>
      </c>
      <c r="BB9" s="22">
        <v>2</v>
      </c>
      <c r="BC9" s="22">
        <f>IF(BB9=1,G9,0)</f>
        <v>0</v>
      </c>
      <c r="BD9" s="22">
        <f>IF(BB9=2,G9,0)</f>
        <v>0</v>
      </c>
      <c r="BE9" s="22">
        <f>IF(BB9=3,G9,0)</f>
        <v>0</v>
      </c>
      <c r="BF9" s="22">
        <f>IF(BB9=4,G9,0)</f>
        <v>0</v>
      </c>
      <c r="BG9" s="22">
        <f>IF(BB9=5,G9,0)</f>
        <v>0</v>
      </c>
    </row>
    <row r="10" spans="1:17" ht="12.75">
      <c r="A10" s="561"/>
      <c r="B10" s="453"/>
      <c r="C10" s="870" t="s">
        <v>648</v>
      </c>
      <c r="D10" s="455"/>
      <c r="E10" s="562"/>
      <c r="F10" s="562"/>
      <c r="G10" s="914"/>
      <c r="H10" s="563"/>
      <c r="I10" s="563"/>
      <c r="J10" s="563"/>
      <c r="K10" s="563"/>
      <c r="Q10" s="560"/>
    </row>
    <row r="11" spans="1:17" ht="12.75">
      <c r="A11" s="561"/>
      <c r="B11" s="453"/>
      <c r="C11" s="870" t="s">
        <v>649</v>
      </c>
      <c r="D11" s="455"/>
      <c r="E11" s="562"/>
      <c r="F11" s="562"/>
      <c r="G11" s="914"/>
      <c r="H11" s="563"/>
      <c r="I11" s="563"/>
      <c r="J11" s="563"/>
      <c r="K11" s="563"/>
      <c r="Q11" s="560"/>
    </row>
    <row r="12" spans="1:17" ht="12.75">
      <c r="A12" s="561"/>
      <c r="B12" s="453"/>
      <c r="C12" s="870" t="s">
        <v>650</v>
      </c>
      <c r="D12" s="455"/>
      <c r="E12" s="562"/>
      <c r="F12" s="562"/>
      <c r="G12" s="914"/>
      <c r="H12" s="563"/>
      <c r="I12" s="563"/>
      <c r="J12" s="563"/>
      <c r="K12" s="563"/>
      <c r="Q12" s="560"/>
    </row>
    <row r="13" spans="1:17" ht="12.75">
      <c r="A13" s="561"/>
      <c r="B13" s="453"/>
      <c r="C13" s="870" t="s">
        <v>651</v>
      </c>
      <c r="D13" s="455"/>
      <c r="E13" s="562"/>
      <c r="F13" s="562"/>
      <c r="G13" s="914"/>
      <c r="H13" s="563"/>
      <c r="I13" s="563"/>
      <c r="J13" s="563"/>
      <c r="K13" s="563"/>
      <c r="Q13" s="560"/>
    </row>
    <row r="14" spans="1:17" ht="12.75">
      <c r="A14" s="561"/>
      <c r="B14" s="453"/>
      <c r="C14" s="870" t="s">
        <v>652</v>
      </c>
      <c r="D14" s="455"/>
      <c r="E14" s="562"/>
      <c r="F14" s="562"/>
      <c r="G14" s="914"/>
      <c r="H14" s="563"/>
      <c r="I14" s="563"/>
      <c r="J14" s="563"/>
      <c r="K14" s="563"/>
      <c r="Q14" s="560"/>
    </row>
    <row r="15" spans="1:17" ht="12.75">
      <c r="A15" s="561"/>
      <c r="B15" s="453"/>
      <c r="C15" s="870" t="s">
        <v>653</v>
      </c>
      <c r="D15" s="455"/>
      <c r="E15" s="562"/>
      <c r="F15" s="562"/>
      <c r="G15" s="914"/>
      <c r="H15" s="563"/>
      <c r="I15" s="563"/>
      <c r="J15" s="563"/>
      <c r="K15" s="563"/>
      <c r="Q15" s="560"/>
    </row>
    <row r="16" spans="1:17" ht="12.75">
      <c r="A16" s="561"/>
      <c r="B16" s="453"/>
      <c r="C16" s="870">
        <v>20.8</v>
      </c>
      <c r="D16" s="455"/>
      <c r="E16" s="562"/>
      <c r="F16" s="562"/>
      <c r="G16" s="914"/>
      <c r="H16" s="563"/>
      <c r="I16" s="563"/>
      <c r="J16" s="563"/>
      <c r="K16" s="563"/>
      <c r="Q16" s="560"/>
    </row>
    <row r="17" spans="1:59" ht="12.75">
      <c r="A17" s="561"/>
      <c r="B17" s="453"/>
      <c r="C17" s="871" t="s">
        <v>565</v>
      </c>
      <c r="D17" s="455"/>
      <c r="E17" s="562"/>
      <c r="F17" s="562"/>
      <c r="G17" s="914"/>
      <c r="H17" s="563"/>
      <c r="I17" s="563"/>
      <c r="J17" s="563">
        <v>0</v>
      </c>
      <c r="K17" s="563">
        <f>E17*J17</f>
        <v>0</v>
      </c>
      <c r="Q17" s="560">
        <v>2</v>
      </c>
      <c r="AA17" s="22">
        <v>12</v>
      </c>
      <c r="AB17" s="22">
        <v>0</v>
      </c>
      <c r="AC17" s="22">
        <v>2</v>
      </c>
      <c r="BB17" s="22">
        <v>2</v>
      </c>
      <c r="BC17" s="22">
        <f>IF(BB17=1,G17,0)</f>
        <v>0</v>
      </c>
      <c r="BD17" s="22">
        <f>IF(BB17=2,G17,0)</f>
        <v>0</v>
      </c>
      <c r="BE17" s="22">
        <f>IF(BB17=3,G17,0)</f>
        <v>0</v>
      </c>
      <c r="BF17" s="22">
        <f>IF(BB17=4,G17,0)</f>
        <v>0</v>
      </c>
      <c r="BG17" s="22">
        <f>IF(BB17=5,G17,0)</f>
        <v>0</v>
      </c>
    </row>
    <row r="18" spans="1:59" ht="12.75">
      <c r="A18" s="561">
        <v>2</v>
      </c>
      <c r="B18" s="453" t="s">
        <v>336</v>
      </c>
      <c r="C18" s="454" t="s">
        <v>423</v>
      </c>
      <c r="D18" s="455" t="s">
        <v>362</v>
      </c>
      <c r="E18" s="562">
        <v>9</v>
      </c>
      <c r="F18" s="647"/>
      <c r="G18" s="914">
        <f>E18*F18</f>
        <v>0</v>
      </c>
      <c r="H18" s="563">
        <v>0.00033</v>
      </c>
      <c r="I18" s="563">
        <f>E18*H18</f>
        <v>0.00297</v>
      </c>
      <c r="J18" s="563">
        <v>0</v>
      </c>
      <c r="K18" s="563">
        <f>E18*J18</f>
        <v>0</v>
      </c>
      <c r="Q18" s="560">
        <v>2</v>
      </c>
      <c r="AA18" s="22">
        <v>12</v>
      </c>
      <c r="AB18" s="22">
        <v>0</v>
      </c>
      <c r="AC18" s="22">
        <v>3</v>
      </c>
      <c r="BB18" s="22">
        <v>2</v>
      </c>
      <c r="BC18" s="22">
        <f>IF(BB18=1,G18,0)</f>
        <v>0</v>
      </c>
      <c r="BD18" s="22">
        <f>IF(BB18=2,G18,0)</f>
        <v>0</v>
      </c>
      <c r="BE18" s="22">
        <f>IF(BB18=3,G18,0)</f>
        <v>0</v>
      </c>
      <c r="BF18" s="22">
        <f>IF(BB18=4,G18,0)</f>
        <v>0</v>
      </c>
      <c r="BG18" s="22">
        <f>IF(BB18=5,G18,0)</f>
        <v>0</v>
      </c>
    </row>
    <row r="19" spans="1:17" ht="12.75">
      <c r="A19" s="561">
        <v>3</v>
      </c>
      <c r="B19" s="453" t="s">
        <v>337</v>
      </c>
      <c r="C19" s="454" t="s">
        <v>424</v>
      </c>
      <c r="D19" s="455" t="s">
        <v>362</v>
      </c>
      <c r="E19" s="562">
        <v>14</v>
      </c>
      <c r="F19" s="647"/>
      <c r="G19" s="914">
        <f>E19*F19</f>
        <v>0</v>
      </c>
      <c r="H19" s="563">
        <v>0.00047</v>
      </c>
      <c r="I19" s="563">
        <f>E19*H19</f>
        <v>0.00658</v>
      </c>
      <c r="J19" s="563"/>
      <c r="K19" s="563"/>
      <c r="Q19" s="560"/>
    </row>
    <row r="20" spans="1:59" ht="12.75">
      <c r="A20" s="561"/>
      <c r="B20" s="453"/>
      <c r="C20" s="871" t="s">
        <v>566</v>
      </c>
      <c r="D20" s="455"/>
      <c r="E20" s="562"/>
      <c r="F20" s="562"/>
      <c r="G20" s="914"/>
      <c r="H20" s="563"/>
      <c r="I20" s="563"/>
      <c r="J20" s="563">
        <v>0</v>
      </c>
      <c r="K20" s="563">
        <f>E20*J20</f>
        <v>0</v>
      </c>
      <c r="Q20" s="560">
        <v>2</v>
      </c>
      <c r="AA20" s="22">
        <v>12</v>
      </c>
      <c r="AB20" s="22">
        <v>0</v>
      </c>
      <c r="AC20" s="22">
        <v>4</v>
      </c>
      <c r="BB20" s="22">
        <v>2</v>
      </c>
      <c r="BC20" s="22">
        <f>IF(BB20=1,G20,0)</f>
        <v>0</v>
      </c>
      <c r="BD20" s="22">
        <f>IF(BB20=2,G20,0)</f>
        <v>0</v>
      </c>
      <c r="BE20" s="22">
        <f>IF(BB20=3,G20,0)</f>
        <v>0</v>
      </c>
      <c r="BF20" s="22">
        <f>IF(BB20=4,G20,0)</f>
        <v>0</v>
      </c>
      <c r="BG20" s="22">
        <f>IF(BB20=5,G20,0)</f>
        <v>0</v>
      </c>
    </row>
    <row r="21" spans="1:59" ht="12.75">
      <c r="A21" s="561">
        <v>4</v>
      </c>
      <c r="B21" s="453" t="s">
        <v>654</v>
      </c>
      <c r="C21" s="454" t="s">
        <v>425</v>
      </c>
      <c r="D21" s="455" t="s">
        <v>362</v>
      </c>
      <c r="E21" s="562">
        <v>50</v>
      </c>
      <c r="F21" s="647"/>
      <c r="G21" s="914">
        <f>E21*F21</f>
        <v>0</v>
      </c>
      <c r="H21" s="563">
        <v>0.0001</v>
      </c>
      <c r="I21" s="563">
        <f>E21*H21</f>
        <v>0.005</v>
      </c>
      <c r="J21" s="563">
        <v>0</v>
      </c>
      <c r="K21" s="563">
        <f>E21*J21</f>
        <v>0</v>
      </c>
      <c r="Q21" s="560">
        <v>2</v>
      </c>
      <c r="AA21" s="22">
        <v>12</v>
      </c>
      <c r="AB21" s="22">
        <v>0</v>
      </c>
      <c r="AC21" s="22">
        <v>5</v>
      </c>
      <c r="BB21" s="22">
        <v>2</v>
      </c>
      <c r="BC21" s="22">
        <f>IF(BB21=1,G21,0)</f>
        <v>0</v>
      </c>
      <c r="BD21" s="22">
        <f>IF(BB21=2,G21,0)</f>
        <v>0</v>
      </c>
      <c r="BE21" s="22">
        <f>IF(BB21=3,G21,0)</f>
        <v>0</v>
      </c>
      <c r="BF21" s="22">
        <f>IF(BB21=4,G21,0)</f>
        <v>0</v>
      </c>
      <c r="BG21" s="22">
        <f>IF(BB21=5,G21,0)</f>
        <v>0</v>
      </c>
    </row>
    <row r="22" spans="1:59" ht="12.75">
      <c r="A22" s="561">
        <v>5</v>
      </c>
      <c r="B22" s="453" t="s">
        <v>655</v>
      </c>
      <c r="C22" s="454" t="s">
        <v>426</v>
      </c>
      <c r="D22" s="455" t="s">
        <v>362</v>
      </c>
      <c r="E22" s="562">
        <v>50</v>
      </c>
      <c r="F22" s="647"/>
      <c r="G22" s="914">
        <f>E22*F22</f>
        <v>0</v>
      </c>
      <c r="H22" s="563">
        <v>0.0003</v>
      </c>
      <c r="I22" s="563">
        <f>E22*H22</f>
        <v>0.015</v>
      </c>
      <c r="J22" s="563">
        <v>0</v>
      </c>
      <c r="K22" s="563">
        <f>E22*J22</f>
        <v>0</v>
      </c>
      <c r="Q22" s="560">
        <v>2</v>
      </c>
      <c r="AA22" s="22">
        <v>12</v>
      </c>
      <c r="AB22" s="22">
        <v>0</v>
      </c>
      <c r="AC22" s="22">
        <v>6</v>
      </c>
      <c r="BB22" s="22">
        <v>2</v>
      </c>
      <c r="BC22" s="22">
        <f>IF(BB22=1,G22,0)</f>
        <v>0</v>
      </c>
      <c r="BD22" s="22">
        <f>IF(BB22=2,G22,0)</f>
        <v>0</v>
      </c>
      <c r="BE22" s="22">
        <f>IF(BB22=3,G22,0)</f>
        <v>0</v>
      </c>
      <c r="BF22" s="22">
        <f>IF(BB22=4,G22,0)</f>
        <v>0</v>
      </c>
      <c r="BG22" s="22">
        <f>IF(BB22=5,G22,0)</f>
        <v>0</v>
      </c>
    </row>
    <row r="23" spans="1:59" ht="12.75">
      <c r="A23" s="561">
        <v>6</v>
      </c>
      <c r="B23" s="453" t="s">
        <v>338</v>
      </c>
      <c r="C23" s="454" t="s">
        <v>0</v>
      </c>
      <c r="D23" s="455" t="s">
        <v>363</v>
      </c>
      <c r="E23" s="562">
        <v>0.0402</v>
      </c>
      <c r="F23" s="647"/>
      <c r="G23" s="914">
        <f>E23*F23</f>
        <v>0</v>
      </c>
      <c r="H23" s="563">
        <v>0</v>
      </c>
      <c r="I23" s="563">
        <f>E23*H23</f>
        <v>0</v>
      </c>
      <c r="J23" s="563">
        <v>0</v>
      </c>
      <c r="K23" s="563">
        <f>E23*J23</f>
        <v>0</v>
      </c>
      <c r="Q23" s="560">
        <v>2</v>
      </c>
      <c r="AA23" s="22">
        <v>12</v>
      </c>
      <c r="AB23" s="22">
        <v>0</v>
      </c>
      <c r="AC23" s="22">
        <v>7</v>
      </c>
      <c r="BB23" s="22">
        <v>2</v>
      </c>
      <c r="BC23" s="22">
        <f>IF(BB23=1,G23,0)</f>
        <v>0</v>
      </c>
      <c r="BD23" s="22">
        <f>IF(BB23=2,G23,0)</f>
        <v>0</v>
      </c>
      <c r="BE23" s="22">
        <f>IF(BB23=3,G23,0)</f>
        <v>0</v>
      </c>
      <c r="BF23" s="22">
        <f>IF(BB23=4,G23,0)</f>
        <v>0</v>
      </c>
      <c r="BG23" s="22">
        <f>IF(BB23=5,G23,0)</f>
        <v>0</v>
      </c>
    </row>
    <row r="24" spans="1:59" ht="12.75">
      <c r="A24" s="456"/>
      <c r="B24" s="457" t="s">
        <v>339</v>
      </c>
      <c r="C24" s="458" t="str">
        <f>CONCATENATE(B8," ",C8)</f>
        <v>713 Izolace tepelné</v>
      </c>
      <c r="D24" s="456"/>
      <c r="E24" s="564"/>
      <c r="F24" s="564"/>
      <c r="G24" s="915">
        <f>SUM(G8:G23)</f>
        <v>0</v>
      </c>
      <c r="H24" s="565"/>
      <c r="I24" s="566">
        <f>SUM(I8:I23)</f>
        <v>0.040158</v>
      </c>
      <c r="J24" s="565"/>
      <c r="K24" s="566">
        <f>SUM(K8:K23)</f>
        <v>0</v>
      </c>
      <c r="Q24" s="560">
        <v>4</v>
      </c>
      <c r="BC24" s="567">
        <f>SUM(BC8:BC23)</f>
        <v>0</v>
      </c>
      <c r="BD24" s="567">
        <f>SUM(BD8:BD23)</f>
        <v>0</v>
      </c>
      <c r="BE24" s="567">
        <f>SUM(BE8:BE23)</f>
        <v>0</v>
      </c>
      <c r="BF24" s="567">
        <f>SUM(BF8:BF23)</f>
        <v>0</v>
      </c>
      <c r="BG24" s="567">
        <f>SUM(BG8:BG23)</f>
        <v>0</v>
      </c>
    </row>
    <row r="25" spans="1:17" ht="12.75">
      <c r="A25" s="557" t="s">
        <v>334</v>
      </c>
      <c r="B25" s="450" t="s">
        <v>326</v>
      </c>
      <c r="C25" s="451" t="s">
        <v>327</v>
      </c>
      <c r="D25" s="452"/>
      <c r="E25" s="558"/>
      <c r="F25" s="558"/>
      <c r="G25" s="916"/>
      <c r="H25" s="559"/>
      <c r="I25" s="559"/>
      <c r="J25" s="559"/>
      <c r="K25" s="559"/>
      <c r="Q25" s="560">
        <v>1</v>
      </c>
    </row>
    <row r="26" spans="1:17" ht="25.5">
      <c r="A26" s="557"/>
      <c r="B26" s="450"/>
      <c r="C26" s="872" t="s">
        <v>656</v>
      </c>
      <c r="D26" s="452"/>
      <c r="E26" s="558"/>
      <c r="F26" s="558"/>
      <c r="G26" s="916"/>
      <c r="H26" s="568"/>
      <c r="I26" s="568"/>
      <c r="J26" s="568"/>
      <c r="K26" s="568"/>
      <c r="Q26" s="560"/>
    </row>
    <row r="27" spans="1:59" ht="12.75">
      <c r="A27" s="561">
        <v>7</v>
      </c>
      <c r="B27" s="453" t="s">
        <v>427</v>
      </c>
      <c r="C27" s="454" t="s">
        <v>428</v>
      </c>
      <c r="D27" s="455" t="s">
        <v>362</v>
      </c>
      <c r="E27" s="562">
        <v>8</v>
      </c>
      <c r="F27" s="647"/>
      <c r="G27" s="914">
        <f aca="true" t="shared" si="0" ref="G27:G47">E27*F27</f>
        <v>0</v>
      </c>
      <c r="H27" s="563">
        <v>0.00038</v>
      </c>
      <c r="I27" s="563">
        <f aca="true" t="shared" si="1" ref="I27:I47">E27*H27</f>
        <v>0.00304</v>
      </c>
      <c r="J27" s="563">
        <v>0</v>
      </c>
      <c r="K27" s="563">
        <f aca="true" t="shared" si="2" ref="K27:K50">E27*J27</f>
        <v>0</v>
      </c>
      <c r="Q27" s="560">
        <v>2</v>
      </c>
      <c r="AA27" s="22">
        <v>12</v>
      </c>
      <c r="AB27" s="22">
        <v>0</v>
      </c>
      <c r="AC27" s="22">
        <v>8</v>
      </c>
      <c r="BB27" s="22">
        <v>2</v>
      </c>
      <c r="BC27" s="22">
        <f aca="true" t="shared" si="3" ref="BC27:BC50">IF(BB27=1,G27,0)</f>
        <v>0</v>
      </c>
      <c r="BD27" s="22">
        <f aca="true" t="shared" si="4" ref="BD27:BD50">IF(BB27=2,G27,0)</f>
        <v>0</v>
      </c>
      <c r="BE27" s="22">
        <f aca="true" t="shared" si="5" ref="BE27:BE50">IF(BB27=3,G27,0)</f>
        <v>0</v>
      </c>
      <c r="BF27" s="22">
        <f aca="true" t="shared" si="6" ref="BF27:BF50">IF(BB27=4,G27,0)</f>
        <v>0</v>
      </c>
      <c r="BG27" s="22">
        <f aca="true" t="shared" si="7" ref="BG27:BG50">IF(BB27=5,G27,0)</f>
        <v>0</v>
      </c>
    </row>
    <row r="28" spans="1:59" ht="12.75">
      <c r="A28" s="561">
        <v>8</v>
      </c>
      <c r="B28" s="453" t="s">
        <v>429</v>
      </c>
      <c r="C28" s="454" t="s">
        <v>430</v>
      </c>
      <c r="D28" s="455" t="s">
        <v>362</v>
      </c>
      <c r="E28" s="562">
        <v>1</v>
      </c>
      <c r="F28" s="647"/>
      <c r="G28" s="914">
        <f t="shared" si="0"/>
        <v>0</v>
      </c>
      <c r="H28" s="563">
        <v>0.00047</v>
      </c>
      <c r="I28" s="563">
        <f t="shared" si="1"/>
        <v>0.00047</v>
      </c>
      <c r="J28" s="563">
        <v>0</v>
      </c>
      <c r="K28" s="563">
        <f t="shared" si="2"/>
        <v>0</v>
      </c>
      <c r="Q28" s="560">
        <v>2</v>
      </c>
      <c r="AA28" s="22">
        <v>12</v>
      </c>
      <c r="AB28" s="22">
        <v>0</v>
      </c>
      <c r="AC28" s="22">
        <v>9</v>
      </c>
      <c r="BB28" s="22">
        <v>2</v>
      </c>
      <c r="BC28" s="22">
        <f t="shared" si="3"/>
        <v>0</v>
      </c>
      <c r="BD28" s="22">
        <f t="shared" si="4"/>
        <v>0</v>
      </c>
      <c r="BE28" s="22">
        <f t="shared" si="5"/>
        <v>0</v>
      </c>
      <c r="BF28" s="22">
        <f t="shared" si="6"/>
        <v>0</v>
      </c>
      <c r="BG28" s="22">
        <f t="shared" si="7"/>
        <v>0</v>
      </c>
    </row>
    <row r="29" spans="1:59" ht="12.75">
      <c r="A29" s="561">
        <v>9</v>
      </c>
      <c r="B29" s="453" t="s">
        <v>567</v>
      </c>
      <c r="C29" s="454" t="s">
        <v>568</v>
      </c>
      <c r="D29" s="455" t="s">
        <v>362</v>
      </c>
      <c r="E29" s="562">
        <v>10</v>
      </c>
      <c r="F29" s="647"/>
      <c r="G29" s="914">
        <f t="shared" si="0"/>
        <v>0</v>
      </c>
      <c r="H29" s="563">
        <v>0.00131</v>
      </c>
      <c r="I29" s="563">
        <f t="shared" si="1"/>
        <v>0.0131</v>
      </c>
      <c r="J29" s="563">
        <v>0</v>
      </c>
      <c r="K29" s="563">
        <f t="shared" si="2"/>
        <v>0</v>
      </c>
      <c r="Q29" s="560">
        <v>2</v>
      </c>
      <c r="AA29" s="22">
        <v>12</v>
      </c>
      <c r="AB29" s="22">
        <v>0</v>
      </c>
      <c r="AC29" s="22">
        <v>10</v>
      </c>
      <c r="BB29" s="22">
        <v>2</v>
      </c>
      <c r="BC29" s="22">
        <f t="shared" si="3"/>
        <v>0</v>
      </c>
      <c r="BD29" s="22">
        <f t="shared" si="4"/>
        <v>0</v>
      </c>
      <c r="BE29" s="22">
        <f t="shared" si="5"/>
        <v>0</v>
      </c>
      <c r="BF29" s="22">
        <f t="shared" si="6"/>
        <v>0</v>
      </c>
      <c r="BG29" s="22">
        <f t="shared" si="7"/>
        <v>0</v>
      </c>
    </row>
    <row r="30" spans="1:59" ht="12.75">
      <c r="A30" s="561">
        <v>10</v>
      </c>
      <c r="B30" s="453" t="s">
        <v>657</v>
      </c>
      <c r="C30" s="454" t="s">
        <v>658</v>
      </c>
      <c r="D30" s="455" t="s">
        <v>362</v>
      </c>
      <c r="E30" s="562">
        <v>4</v>
      </c>
      <c r="F30" s="647"/>
      <c r="G30" s="914">
        <f t="shared" si="0"/>
        <v>0</v>
      </c>
      <c r="H30" s="563">
        <v>0.00188</v>
      </c>
      <c r="I30" s="563">
        <f t="shared" si="1"/>
        <v>0.00752</v>
      </c>
      <c r="J30" s="563">
        <v>0</v>
      </c>
      <c r="K30" s="563">
        <f t="shared" si="2"/>
        <v>0</v>
      </c>
      <c r="Q30" s="560">
        <v>2</v>
      </c>
      <c r="AA30" s="22">
        <v>12</v>
      </c>
      <c r="AB30" s="22">
        <v>0</v>
      </c>
      <c r="AC30" s="22">
        <v>11</v>
      </c>
      <c r="BB30" s="22">
        <v>2</v>
      </c>
      <c r="BC30" s="22">
        <f t="shared" si="3"/>
        <v>0</v>
      </c>
      <c r="BD30" s="22">
        <f t="shared" si="4"/>
        <v>0</v>
      </c>
      <c r="BE30" s="22">
        <f t="shared" si="5"/>
        <v>0</v>
      </c>
      <c r="BF30" s="22">
        <f t="shared" si="6"/>
        <v>0</v>
      </c>
      <c r="BG30" s="22">
        <f t="shared" si="7"/>
        <v>0</v>
      </c>
    </row>
    <row r="31" spans="1:59" ht="12.75">
      <c r="A31" s="561">
        <v>11</v>
      </c>
      <c r="B31" s="453" t="s">
        <v>336</v>
      </c>
      <c r="C31" s="454" t="s">
        <v>659</v>
      </c>
      <c r="D31" s="455" t="s">
        <v>245</v>
      </c>
      <c r="E31" s="562">
        <v>2</v>
      </c>
      <c r="F31" s="647"/>
      <c r="G31" s="914">
        <f t="shared" si="0"/>
        <v>0</v>
      </c>
      <c r="H31" s="563">
        <v>0.0005</v>
      </c>
      <c r="I31" s="563">
        <f t="shared" si="1"/>
        <v>0.001</v>
      </c>
      <c r="J31" s="563">
        <v>0</v>
      </c>
      <c r="K31" s="563">
        <f t="shared" si="2"/>
        <v>0</v>
      </c>
      <c r="Q31" s="560">
        <v>2</v>
      </c>
      <c r="AA31" s="22">
        <v>12</v>
      </c>
      <c r="AB31" s="22">
        <v>0</v>
      </c>
      <c r="AC31" s="22">
        <v>12</v>
      </c>
      <c r="BB31" s="22">
        <v>2</v>
      </c>
      <c r="BC31" s="22">
        <f t="shared" si="3"/>
        <v>0</v>
      </c>
      <c r="BD31" s="22">
        <f t="shared" si="4"/>
        <v>0</v>
      </c>
      <c r="BE31" s="22">
        <f t="shared" si="5"/>
        <v>0</v>
      </c>
      <c r="BF31" s="22">
        <f t="shared" si="6"/>
        <v>0</v>
      </c>
      <c r="BG31" s="22">
        <f t="shared" si="7"/>
        <v>0</v>
      </c>
    </row>
    <row r="32" spans="1:59" ht="12.75">
      <c r="A32" s="561">
        <v>12</v>
      </c>
      <c r="B32" s="453" t="s">
        <v>337</v>
      </c>
      <c r="C32" s="454" t="s">
        <v>660</v>
      </c>
      <c r="D32" s="455" t="s">
        <v>245</v>
      </c>
      <c r="E32" s="562">
        <v>2</v>
      </c>
      <c r="F32" s="647"/>
      <c r="G32" s="914">
        <f t="shared" si="0"/>
        <v>0</v>
      </c>
      <c r="H32" s="563">
        <v>0.0009</v>
      </c>
      <c r="I32" s="563">
        <f t="shared" si="1"/>
        <v>0.0018</v>
      </c>
      <c r="J32" s="563">
        <v>0</v>
      </c>
      <c r="K32" s="563">
        <f t="shared" si="2"/>
        <v>0</v>
      </c>
      <c r="Q32" s="560">
        <v>2</v>
      </c>
      <c r="AA32" s="22">
        <v>12</v>
      </c>
      <c r="AB32" s="22">
        <v>0</v>
      </c>
      <c r="AC32" s="22">
        <v>13</v>
      </c>
      <c r="BB32" s="22">
        <v>2</v>
      </c>
      <c r="BC32" s="22">
        <f t="shared" si="3"/>
        <v>0</v>
      </c>
      <c r="BD32" s="22">
        <f t="shared" si="4"/>
        <v>0</v>
      </c>
      <c r="BE32" s="22">
        <f t="shared" si="5"/>
        <v>0</v>
      </c>
      <c r="BF32" s="22">
        <f t="shared" si="6"/>
        <v>0</v>
      </c>
      <c r="BG32" s="22">
        <f t="shared" si="7"/>
        <v>0</v>
      </c>
    </row>
    <row r="33" spans="1:59" ht="12.75">
      <c r="A33" s="561">
        <v>13</v>
      </c>
      <c r="B33" s="453" t="s">
        <v>517</v>
      </c>
      <c r="C33" s="454" t="s">
        <v>518</v>
      </c>
      <c r="D33" s="455" t="s">
        <v>371</v>
      </c>
      <c r="E33" s="562">
        <v>4</v>
      </c>
      <c r="F33" s="647"/>
      <c r="G33" s="914">
        <f t="shared" si="0"/>
        <v>0</v>
      </c>
      <c r="H33" s="563">
        <v>0</v>
      </c>
      <c r="I33" s="563">
        <f t="shared" si="1"/>
        <v>0</v>
      </c>
      <c r="J33" s="563">
        <v>0</v>
      </c>
      <c r="K33" s="563">
        <f t="shared" si="2"/>
        <v>0</v>
      </c>
      <c r="Q33" s="560">
        <v>2</v>
      </c>
      <c r="AA33" s="22">
        <v>12</v>
      </c>
      <c r="AB33" s="22">
        <v>0</v>
      </c>
      <c r="AC33" s="22">
        <v>14</v>
      </c>
      <c r="BB33" s="22">
        <v>2</v>
      </c>
      <c r="BC33" s="22">
        <f t="shared" si="3"/>
        <v>0</v>
      </c>
      <c r="BD33" s="22">
        <f t="shared" si="4"/>
        <v>0</v>
      </c>
      <c r="BE33" s="22">
        <f t="shared" si="5"/>
        <v>0</v>
      </c>
      <c r="BF33" s="22">
        <f t="shared" si="6"/>
        <v>0</v>
      </c>
      <c r="BG33" s="22">
        <f t="shared" si="7"/>
        <v>0</v>
      </c>
    </row>
    <row r="34" spans="1:59" ht="12.75">
      <c r="A34" s="561">
        <v>14</v>
      </c>
      <c r="B34" s="453" t="s">
        <v>661</v>
      </c>
      <c r="C34" s="454" t="s">
        <v>662</v>
      </c>
      <c r="D34" s="455" t="s">
        <v>371</v>
      </c>
      <c r="E34" s="562">
        <v>2</v>
      </c>
      <c r="F34" s="647"/>
      <c r="G34" s="914">
        <f t="shared" si="0"/>
        <v>0</v>
      </c>
      <c r="H34" s="563">
        <v>0</v>
      </c>
      <c r="I34" s="563">
        <f t="shared" si="1"/>
        <v>0</v>
      </c>
      <c r="J34" s="563">
        <v>0</v>
      </c>
      <c r="K34" s="563">
        <f t="shared" si="2"/>
        <v>0</v>
      </c>
      <c r="Q34" s="560">
        <v>2</v>
      </c>
      <c r="AA34" s="22">
        <v>12</v>
      </c>
      <c r="AB34" s="22">
        <v>0</v>
      </c>
      <c r="AC34" s="22">
        <v>15</v>
      </c>
      <c r="BB34" s="22">
        <v>2</v>
      </c>
      <c r="BC34" s="22">
        <f t="shared" si="3"/>
        <v>0</v>
      </c>
      <c r="BD34" s="22">
        <f t="shared" si="4"/>
        <v>0</v>
      </c>
      <c r="BE34" s="22">
        <f t="shared" si="5"/>
        <v>0</v>
      </c>
      <c r="BF34" s="22">
        <f t="shared" si="6"/>
        <v>0</v>
      </c>
      <c r="BG34" s="22">
        <f t="shared" si="7"/>
        <v>0</v>
      </c>
    </row>
    <row r="35" spans="1:59" ht="12.75">
      <c r="A35" s="561">
        <v>15</v>
      </c>
      <c r="B35" s="453" t="s">
        <v>663</v>
      </c>
      <c r="C35" s="454" t="s">
        <v>664</v>
      </c>
      <c r="D35" s="455" t="s">
        <v>371</v>
      </c>
      <c r="E35" s="562">
        <v>2</v>
      </c>
      <c r="F35" s="647"/>
      <c r="G35" s="914">
        <f t="shared" si="0"/>
        <v>0</v>
      </c>
      <c r="H35" s="563">
        <v>0</v>
      </c>
      <c r="I35" s="563">
        <f t="shared" si="1"/>
        <v>0</v>
      </c>
      <c r="J35" s="563">
        <v>0</v>
      </c>
      <c r="K35" s="563">
        <f t="shared" si="2"/>
        <v>0</v>
      </c>
      <c r="Q35" s="560">
        <v>2</v>
      </c>
      <c r="AA35" s="22">
        <v>12</v>
      </c>
      <c r="AB35" s="22">
        <v>0</v>
      </c>
      <c r="AC35" s="22">
        <v>16</v>
      </c>
      <c r="BB35" s="22">
        <v>2</v>
      </c>
      <c r="BC35" s="22">
        <f t="shared" si="3"/>
        <v>0</v>
      </c>
      <c r="BD35" s="22">
        <f t="shared" si="4"/>
        <v>0</v>
      </c>
      <c r="BE35" s="22">
        <f t="shared" si="5"/>
        <v>0</v>
      </c>
      <c r="BF35" s="22">
        <f t="shared" si="6"/>
        <v>0</v>
      </c>
      <c r="BG35" s="22">
        <f t="shared" si="7"/>
        <v>0</v>
      </c>
    </row>
    <row r="36" spans="1:59" ht="12.75">
      <c r="A36" s="561">
        <v>16</v>
      </c>
      <c r="B36" s="453" t="s">
        <v>665</v>
      </c>
      <c r="C36" s="454" t="s">
        <v>666</v>
      </c>
      <c r="D36" s="455" t="s">
        <v>371</v>
      </c>
      <c r="E36" s="562">
        <v>4</v>
      </c>
      <c r="F36" s="647"/>
      <c r="G36" s="914">
        <f t="shared" si="0"/>
        <v>0</v>
      </c>
      <c r="H36" s="563">
        <v>0.00158</v>
      </c>
      <c r="I36" s="563">
        <f t="shared" si="1"/>
        <v>0.00632</v>
      </c>
      <c r="J36" s="563">
        <v>0</v>
      </c>
      <c r="K36" s="563">
        <f t="shared" si="2"/>
        <v>0</v>
      </c>
      <c r="Q36" s="560">
        <v>2</v>
      </c>
      <c r="AA36" s="22">
        <v>12</v>
      </c>
      <c r="AB36" s="22">
        <v>0</v>
      </c>
      <c r="AC36" s="22">
        <v>17</v>
      </c>
      <c r="BB36" s="22">
        <v>2</v>
      </c>
      <c r="BC36" s="22">
        <f t="shared" si="3"/>
        <v>0</v>
      </c>
      <c r="BD36" s="22">
        <f t="shared" si="4"/>
        <v>0</v>
      </c>
      <c r="BE36" s="22">
        <f t="shared" si="5"/>
        <v>0</v>
      </c>
      <c r="BF36" s="22">
        <f t="shared" si="6"/>
        <v>0</v>
      </c>
      <c r="BG36" s="22">
        <f t="shared" si="7"/>
        <v>0</v>
      </c>
    </row>
    <row r="37" spans="1:59" ht="12.75">
      <c r="A37" s="561">
        <v>17</v>
      </c>
      <c r="B37" s="453" t="s">
        <v>519</v>
      </c>
      <c r="C37" s="454" t="s">
        <v>520</v>
      </c>
      <c r="D37" s="455" t="s">
        <v>371</v>
      </c>
      <c r="E37" s="562">
        <v>2</v>
      </c>
      <c r="F37" s="647"/>
      <c r="G37" s="914">
        <f t="shared" si="0"/>
        <v>0</v>
      </c>
      <c r="H37" s="563">
        <v>0.00022</v>
      </c>
      <c r="I37" s="563">
        <f t="shared" si="1"/>
        <v>0.00044</v>
      </c>
      <c r="J37" s="563">
        <v>0</v>
      </c>
      <c r="K37" s="563">
        <f t="shared" si="2"/>
        <v>0</v>
      </c>
      <c r="Q37" s="560">
        <v>2</v>
      </c>
      <c r="AA37" s="22">
        <v>12</v>
      </c>
      <c r="AB37" s="22">
        <v>0</v>
      </c>
      <c r="AC37" s="22">
        <v>18</v>
      </c>
      <c r="BB37" s="22">
        <v>2</v>
      </c>
      <c r="BC37" s="22">
        <f t="shared" si="3"/>
        <v>0</v>
      </c>
      <c r="BD37" s="22">
        <f t="shared" si="4"/>
        <v>0</v>
      </c>
      <c r="BE37" s="22">
        <f t="shared" si="5"/>
        <v>0</v>
      </c>
      <c r="BF37" s="22">
        <f t="shared" si="6"/>
        <v>0</v>
      </c>
      <c r="BG37" s="22">
        <f t="shared" si="7"/>
        <v>0</v>
      </c>
    </row>
    <row r="38" spans="1:59" ht="12.75">
      <c r="A38" s="561">
        <v>18</v>
      </c>
      <c r="B38" s="453" t="s">
        <v>569</v>
      </c>
      <c r="C38" s="454" t="s">
        <v>570</v>
      </c>
      <c r="D38" s="455" t="s">
        <v>371</v>
      </c>
      <c r="E38" s="562">
        <v>4</v>
      </c>
      <c r="F38" s="647"/>
      <c r="G38" s="914">
        <f t="shared" si="0"/>
        <v>0</v>
      </c>
      <c r="H38" s="563">
        <v>0.00779</v>
      </c>
      <c r="I38" s="563">
        <f t="shared" si="1"/>
        <v>0.03116</v>
      </c>
      <c r="J38" s="563">
        <v>0</v>
      </c>
      <c r="K38" s="563">
        <f t="shared" si="2"/>
        <v>0</v>
      </c>
      <c r="Q38" s="560">
        <v>2</v>
      </c>
      <c r="AA38" s="22">
        <v>12</v>
      </c>
      <c r="AB38" s="22">
        <v>0</v>
      </c>
      <c r="AC38" s="22">
        <v>19</v>
      </c>
      <c r="BB38" s="22">
        <v>2</v>
      </c>
      <c r="BC38" s="22">
        <f t="shared" si="3"/>
        <v>0</v>
      </c>
      <c r="BD38" s="22">
        <f t="shared" si="4"/>
        <v>0</v>
      </c>
      <c r="BE38" s="22">
        <f t="shared" si="5"/>
        <v>0</v>
      </c>
      <c r="BF38" s="22">
        <f t="shared" si="6"/>
        <v>0</v>
      </c>
      <c r="BG38" s="22">
        <f t="shared" si="7"/>
        <v>0</v>
      </c>
    </row>
    <row r="39" spans="1:59" ht="12.75">
      <c r="A39" s="561">
        <v>19</v>
      </c>
      <c r="B39" s="453" t="s">
        <v>654</v>
      </c>
      <c r="C39" s="454" t="s">
        <v>667</v>
      </c>
      <c r="D39" s="455" t="s">
        <v>245</v>
      </c>
      <c r="E39" s="562">
        <v>4</v>
      </c>
      <c r="F39" s="647"/>
      <c r="G39" s="914">
        <f t="shared" si="0"/>
        <v>0</v>
      </c>
      <c r="H39" s="563">
        <v>0.00041</v>
      </c>
      <c r="I39" s="563">
        <f t="shared" si="1"/>
        <v>0.00164</v>
      </c>
      <c r="J39" s="563">
        <v>0</v>
      </c>
      <c r="K39" s="563">
        <f t="shared" si="2"/>
        <v>0</v>
      </c>
      <c r="Q39" s="560">
        <v>2</v>
      </c>
      <c r="AA39" s="22">
        <v>12</v>
      </c>
      <c r="AB39" s="22">
        <v>0</v>
      </c>
      <c r="AC39" s="22">
        <v>20</v>
      </c>
      <c r="BB39" s="22">
        <v>2</v>
      </c>
      <c r="BC39" s="22">
        <f t="shared" si="3"/>
        <v>0</v>
      </c>
      <c r="BD39" s="22">
        <f t="shared" si="4"/>
        <v>0</v>
      </c>
      <c r="BE39" s="22">
        <f t="shared" si="5"/>
        <v>0</v>
      </c>
      <c r="BF39" s="22">
        <f t="shared" si="6"/>
        <v>0</v>
      </c>
      <c r="BG39" s="22">
        <f t="shared" si="7"/>
        <v>0</v>
      </c>
    </row>
    <row r="40" spans="1:59" ht="12.75">
      <c r="A40" s="561">
        <v>20</v>
      </c>
      <c r="B40" s="453" t="s">
        <v>571</v>
      </c>
      <c r="C40" s="454" t="s">
        <v>572</v>
      </c>
      <c r="D40" s="455" t="s">
        <v>371</v>
      </c>
      <c r="E40" s="562">
        <v>2</v>
      </c>
      <c r="F40" s="647"/>
      <c r="G40" s="914">
        <f t="shared" si="0"/>
        <v>0</v>
      </c>
      <c r="H40" s="563">
        <v>0</v>
      </c>
      <c r="I40" s="563">
        <f t="shared" si="1"/>
        <v>0</v>
      </c>
      <c r="J40" s="563">
        <v>0</v>
      </c>
      <c r="K40" s="563">
        <f t="shared" si="2"/>
        <v>0</v>
      </c>
      <c r="Q40" s="560">
        <v>2</v>
      </c>
      <c r="AA40" s="22">
        <v>12</v>
      </c>
      <c r="AB40" s="22">
        <v>0</v>
      </c>
      <c r="AC40" s="22">
        <v>21</v>
      </c>
      <c r="BB40" s="22">
        <v>2</v>
      </c>
      <c r="BC40" s="22">
        <f t="shared" si="3"/>
        <v>0</v>
      </c>
      <c r="BD40" s="22">
        <f t="shared" si="4"/>
        <v>0</v>
      </c>
      <c r="BE40" s="22">
        <f t="shared" si="5"/>
        <v>0</v>
      </c>
      <c r="BF40" s="22">
        <f t="shared" si="6"/>
        <v>0</v>
      </c>
      <c r="BG40" s="22">
        <f t="shared" si="7"/>
        <v>0</v>
      </c>
    </row>
    <row r="41" spans="1:59" ht="12.75">
      <c r="A41" s="561">
        <v>21</v>
      </c>
      <c r="B41" s="453" t="s">
        <v>668</v>
      </c>
      <c r="C41" s="454" t="s">
        <v>669</v>
      </c>
      <c r="D41" s="455" t="s">
        <v>362</v>
      </c>
      <c r="E41" s="562">
        <v>4</v>
      </c>
      <c r="F41" s="647"/>
      <c r="G41" s="914">
        <f t="shared" si="0"/>
        <v>0</v>
      </c>
      <c r="H41" s="563">
        <v>0</v>
      </c>
      <c r="I41" s="563">
        <f t="shared" si="1"/>
        <v>0</v>
      </c>
      <c r="J41" s="563">
        <v>0</v>
      </c>
      <c r="K41" s="563">
        <f t="shared" si="2"/>
        <v>0</v>
      </c>
      <c r="Q41" s="560">
        <v>2</v>
      </c>
      <c r="AA41" s="22">
        <v>12</v>
      </c>
      <c r="AB41" s="22">
        <v>0</v>
      </c>
      <c r="AC41" s="22">
        <v>22</v>
      </c>
      <c r="BB41" s="22">
        <v>2</v>
      </c>
      <c r="BC41" s="22">
        <f t="shared" si="3"/>
        <v>0</v>
      </c>
      <c r="BD41" s="22">
        <f t="shared" si="4"/>
        <v>0</v>
      </c>
      <c r="BE41" s="22">
        <f t="shared" si="5"/>
        <v>0</v>
      </c>
      <c r="BF41" s="22">
        <f t="shared" si="6"/>
        <v>0</v>
      </c>
      <c r="BG41" s="22">
        <f t="shared" si="7"/>
        <v>0</v>
      </c>
    </row>
    <row r="42" spans="1:59" ht="12.75">
      <c r="A42" s="561">
        <v>22</v>
      </c>
      <c r="B42" s="453" t="s">
        <v>521</v>
      </c>
      <c r="C42" s="454" t="s">
        <v>522</v>
      </c>
      <c r="D42" s="455" t="s">
        <v>362</v>
      </c>
      <c r="E42" s="562">
        <v>23</v>
      </c>
      <c r="F42" s="647"/>
      <c r="G42" s="914">
        <f t="shared" si="0"/>
        <v>0</v>
      </c>
      <c r="H42" s="563">
        <v>0</v>
      </c>
      <c r="I42" s="563">
        <f t="shared" si="1"/>
        <v>0</v>
      </c>
      <c r="J42" s="563">
        <v>0</v>
      </c>
      <c r="K42" s="563">
        <f t="shared" si="2"/>
        <v>0</v>
      </c>
      <c r="Q42" s="560">
        <v>2</v>
      </c>
      <c r="AA42" s="22">
        <v>12</v>
      </c>
      <c r="AB42" s="22">
        <v>0</v>
      </c>
      <c r="AC42" s="22">
        <v>23</v>
      </c>
      <c r="BB42" s="22">
        <v>2</v>
      </c>
      <c r="BC42" s="22">
        <f t="shared" si="3"/>
        <v>0</v>
      </c>
      <c r="BD42" s="22">
        <f t="shared" si="4"/>
        <v>0</v>
      </c>
      <c r="BE42" s="22">
        <f t="shared" si="5"/>
        <v>0</v>
      </c>
      <c r="BF42" s="22">
        <f t="shared" si="6"/>
        <v>0</v>
      </c>
      <c r="BG42" s="22">
        <f t="shared" si="7"/>
        <v>0</v>
      </c>
    </row>
    <row r="43" spans="1:59" ht="12.75">
      <c r="A43" s="561">
        <v>23</v>
      </c>
      <c r="B43" s="453" t="s">
        <v>340</v>
      </c>
      <c r="C43" s="454" t="s">
        <v>1</v>
      </c>
      <c r="D43" s="455" t="s">
        <v>363</v>
      </c>
      <c r="E43" s="562">
        <v>0.0665</v>
      </c>
      <c r="F43" s="647"/>
      <c r="G43" s="914">
        <f t="shared" si="0"/>
        <v>0</v>
      </c>
      <c r="H43" s="563">
        <v>0</v>
      </c>
      <c r="I43" s="563">
        <f t="shared" si="1"/>
        <v>0</v>
      </c>
      <c r="J43" s="563">
        <v>0</v>
      </c>
      <c r="K43" s="563">
        <f t="shared" si="2"/>
        <v>0</v>
      </c>
      <c r="Q43" s="560">
        <v>2</v>
      </c>
      <c r="AA43" s="22">
        <v>12</v>
      </c>
      <c r="AB43" s="22">
        <v>0</v>
      </c>
      <c r="AC43" s="22">
        <v>24</v>
      </c>
      <c r="BB43" s="22">
        <v>2</v>
      </c>
      <c r="BC43" s="22">
        <f t="shared" si="3"/>
        <v>0</v>
      </c>
      <c r="BD43" s="22">
        <f t="shared" si="4"/>
        <v>0</v>
      </c>
      <c r="BE43" s="22">
        <f t="shared" si="5"/>
        <v>0</v>
      </c>
      <c r="BF43" s="22">
        <f t="shared" si="6"/>
        <v>0</v>
      </c>
      <c r="BG43" s="22">
        <f t="shared" si="7"/>
        <v>0</v>
      </c>
    </row>
    <row r="44" spans="1:59" ht="12.75">
      <c r="A44" s="561">
        <v>24</v>
      </c>
      <c r="B44" s="453" t="s">
        <v>431</v>
      </c>
      <c r="C44" s="454" t="s">
        <v>432</v>
      </c>
      <c r="D44" s="455" t="s">
        <v>362</v>
      </c>
      <c r="E44" s="562">
        <v>10</v>
      </c>
      <c r="F44" s="647"/>
      <c r="G44" s="914">
        <f t="shared" si="0"/>
        <v>0</v>
      </c>
      <c r="H44" s="563">
        <v>0</v>
      </c>
      <c r="I44" s="563">
        <f t="shared" si="1"/>
        <v>0</v>
      </c>
      <c r="J44" s="563">
        <v>0</v>
      </c>
      <c r="K44" s="563">
        <f t="shared" si="2"/>
        <v>0</v>
      </c>
      <c r="Q44" s="560">
        <v>2</v>
      </c>
      <c r="AA44" s="22">
        <v>12</v>
      </c>
      <c r="AB44" s="22">
        <v>0</v>
      </c>
      <c r="AC44" s="22">
        <v>25</v>
      </c>
      <c r="BB44" s="22">
        <v>2</v>
      </c>
      <c r="BC44" s="22">
        <f t="shared" si="3"/>
        <v>0</v>
      </c>
      <c r="BD44" s="22">
        <f t="shared" si="4"/>
        <v>0</v>
      </c>
      <c r="BE44" s="22">
        <f t="shared" si="5"/>
        <v>0</v>
      </c>
      <c r="BF44" s="22">
        <f t="shared" si="6"/>
        <v>0</v>
      </c>
      <c r="BG44" s="22">
        <f t="shared" si="7"/>
        <v>0</v>
      </c>
    </row>
    <row r="45" spans="1:59" ht="12.75">
      <c r="A45" s="561">
        <v>25</v>
      </c>
      <c r="B45" s="453" t="s">
        <v>394</v>
      </c>
      <c r="C45" s="454" t="s">
        <v>395</v>
      </c>
      <c r="D45" s="455" t="s">
        <v>363</v>
      </c>
      <c r="E45" s="562">
        <v>0.1492</v>
      </c>
      <c r="F45" s="647"/>
      <c r="G45" s="914">
        <f t="shared" si="0"/>
        <v>0</v>
      </c>
      <c r="H45" s="563">
        <v>0</v>
      </c>
      <c r="I45" s="563">
        <f t="shared" si="1"/>
        <v>0</v>
      </c>
      <c r="J45" s="563">
        <v>0</v>
      </c>
      <c r="K45" s="563">
        <f t="shared" si="2"/>
        <v>0</v>
      </c>
      <c r="Q45" s="560">
        <v>2</v>
      </c>
      <c r="AA45" s="22">
        <v>12</v>
      </c>
      <c r="AB45" s="22">
        <v>0</v>
      </c>
      <c r="AC45" s="22">
        <v>26</v>
      </c>
      <c r="BB45" s="22">
        <v>2</v>
      </c>
      <c r="BC45" s="22">
        <f t="shared" si="3"/>
        <v>0</v>
      </c>
      <c r="BD45" s="22">
        <f t="shared" si="4"/>
        <v>0</v>
      </c>
      <c r="BE45" s="22">
        <f t="shared" si="5"/>
        <v>0</v>
      </c>
      <c r="BF45" s="22">
        <f t="shared" si="6"/>
        <v>0</v>
      </c>
      <c r="BG45" s="22">
        <f t="shared" si="7"/>
        <v>0</v>
      </c>
    </row>
    <row r="46" spans="1:59" ht="12.75">
      <c r="A46" s="561">
        <v>26</v>
      </c>
      <c r="B46" s="453" t="s">
        <v>655</v>
      </c>
      <c r="C46" s="454" t="s">
        <v>396</v>
      </c>
      <c r="D46" s="455" t="s">
        <v>363</v>
      </c>
      <c r="E46" s="562">
        <v>0.1492</v>
      </c>
      <c r="F46" s="647"/>
      <c r="G46" s="914">
        <f t="shared" si="0"/>
        <v>0</v>
      </c>
      <c r="H46" s="563">
        <v>0</v>
      </c>
      <c r="I46" s="563">
        <f t="shared" si="1"/>
        <v>0</v>
      </c>
      <c r="J46" s="563">
        <v>0</v>
      </c>
      <c r="K46" s="563">
        <f t="shared" si="2"/>
        <v>0</v>
      </c>
      <c r="Q46" s="560">
        <v>2</v>
      </c>
      <c r="AA46" s="22">
        <v>12</v>
      </c>
      <c r="AB46" s="22">
        <v>0</v>
      </c>
      <c r="AC46" s="22">
        <v>27</v>
      </c>
      <c r="BB46" s="22">
        <v>2</v>
      </c>
      <c r="BC46" s="22">
        <f t="shared" si="3"/>
        <v>0</v>
      </c>
      <c r="BD46" s="22">
        <f t="shared" si="4"/>
        <v>0</v>
      </c>
      <c r="BE46" s="22">
        <f t="shared" si="5"/>
        <v>0</v>
      </c>
      <c r="BF46" s="22">
        <f t="shared" si="6"/>
        <v>0</v>
      </c>
      <c r="BG46" s="22">
        <f t="shared" si="7"/>
        <v>0</v>
      </c>
    </row>
    <row r="47" spans="1:59" ht="12.75">
      <c r="A47" s="561">
        <v>27</v>
      </c>
      <c r="B47" s="453" t="s">
        <v>670</v>
      </c>
      <c r="C47" s="454" t="s">
        <v>433</v>
      </c>
      <c r="D47" s="455" t="s">
        <v>434</v>
      </c>
      <c r="E47" s="562">
        <v>0.1492</v>
      </c>
      <c r="F47" s="647"/>
      <c r="G47" s="914">
        <f t="shared" si="0"/>
        <v>0</v>
      </c>
      <c r="H47" s="563">
        <v>0</v>
      </c>
      <c r="I47" s="563">
        <f t="shared" si="1"/>
        <v>0</v>
      </c>
      <c r="J47" s="563">
        <v>-0.01492</v>
      </c>
      <c r="K47" s="563">
        <f t="shared" si="2"/>
        <v>-0.002226064</v>
      </c>
      <c r="Q47" s="560">
        <v>2</v>
      </c>
      <c r="AA47" s="22">
        <v>12</v>
      </c>
      <c r="AB47" s="22">
        <v>0</v>
      </c>
      <c r="AC47" s="22">
        <v>28</v>
      </c>
      <c r="BB47" s="22">
        <v>2</v>
      </c>
      <c r="BC47" s="22">
        <f t="shared" si="3"/>
        <v>0</v>
      </c>
      <c r="BD47" s="22">
        <f t="shared" si="4"/>
        <v>0</v>
      </c>
      <c r="BE47" s="22">
        <f t="shared" si="5"/>
        <v>0</v>
      </c>
      <c r="BF47" s="22">
        <f t="shared" si="6"/>
        <v>0</v>
      </c>
      <c r="BG47" s="22">
        <f t="shared" si="7"/>
        <v>0</v>
      </c>
    </row>
    <row r="48" spans="1:59" ht="12.75">
      <c r="A48" s="456"/>
      <c r="B48" s="457" t="s">
        <v>339</v>
      </c>
      <c r="C48" s="458" t="str">
        <f>CONCATENATE(B25," ",C25)</f>
        <v>721 Vnitřní kanalizace</v>
      </c>
      <c r="D48" s="456"/>
      <c r="E48" s="564"/>
      <c r="F48" s="564"/>
      <c r="G48" s="915">
        <f>SUM(G25:G47)</f>
        <v>0</v>
      </c>
      <c r="H48" s="565"/>
      <c r="I48" s="566">
        <f>SUM(I25:I47)</f>
        <v>0.06649000000000001</v>
      </c>
      <c r="J48" s="563">
        <v>0</v>
      </c>
      <c r="K48" s="563">
        <f t="shared" si="2"/>
        <v>0</v>
      </c>
      <c r="Q48" s="560">
        <v>2</v>
      </c>
      <c r="AA48" s="22">
        <v>12</v>
      </c>
      <c r="AB48" s="22">
        <v>0</v>
      </c>
      <c r="AC48" s="22">
        <v>29</v>
      </c>
      <c r="BB48" s="22">
        <v>2</v>
      </c>
      <c r="BC48" s="22">
        <f t="shared" si="3"/>
        <v>0</v>
      </c>
      <c r="BD48" s="22">
        <f t="shared" si="4"/>
        <v>0</v>
      </c>
      <c r="BE48" s="22">
        <f t="shared" si="5"/>
        <v>0</v>
      </c>
      <c r="BF48" s="22">
        <f t="shared" si="6"/>
        <v>0</v>
      </c>
      <c r="BG48" s="22">
        <f t="shared" si="7"/>
        <v>0</v>
      </c>
    </row>
    <row r="49" spans="1:59" ht="12.75">
      <c r="A49" s="557" t="s">
        <v>334</v>
      </c>
      <c r="B49" s="450" t="s">
        <v>328</v>
      </c>
      <c r="C49" s="451" t="s">
        <v>329</v>
      </c>
      <c r="D49" s="452"/>
      <c r="E49" s="558"/>
      <c r="F49" s="558"/>
      <c r="G49" s="916"/>
      <c r="H49" s="559"/>
      <c r="I49" s="559"/>
      <c r="J49" s="563">
        <v>0</v>
      </c>
      <c r="K49" s="563">
        <f t="shared" si="2"/>
        <v>0</v>
      </c>
      <c r="Q49" s="560">
        <v>2</v>
      </c>
      <c r="AA49" s="22">
        <v>12</v>
      </c>
      <c r="AB49" s="22">
        <v>0</v>
      </c>
      <c r="AC49" s="22">
        <v>30</v>
      </c>
      <c r="BB49" s="22">
        <v>2</v>
      </c>
      <c r="BC49" s="22">
        <f t="shared" si="3"/>
        <v>0</v>
      </c>
      <c r="BD49" s="22">
        <f t="shared" si="4"/>
        <v>0</v>
      </c>
      <c r="BE49" s="22">
        <f t="shared" si="5"/>
        <v>0</v>
      </c>
      <c r="BF49" s="22">
        <f t="shared" si="6"/>
        <v>0</v>
      </c>
      <c r="BG49" s="22">
        <f t="shared" si="7"/>
        <v>0</v>
      </c>
    </row>
    <row r="50" spans="1:59" ht="25.5">
      <c r="A50" s="557"/>
      <c r="B50" s="450"/>
      <c r="C50" s="872" t="s">
        <v>656</v>
      </c>
      <c r="D50" s="452"/>
      <c r="E50" s="558"/>
      <c r="F50" s="558"/>
      <c r="G50" s="916"/>
      <c r="H50" s="568"/>
      <c r="I50" s="568"/>
      <c r="J50" s="563">
        <v>0</v>
      </c>
      <c r="K50" s="563">
        <f t="shared" si="2"/>
        <v>0</v>
      </c>
      <c r="Q50" s="560">
        <v>2</v>
      </c>
      <c r="AA50" s="22">
        <v>12</v>
      </c>
      <c r="AB50" s="22">
        <v>0</v>
      </c>
      <c r="AC50" s="22">
        <v>31</v>
      </c>
      <c r="BB50" s="22">
        <v>2</v>
      </c>
      <c r="BC50" s="22">
        <f t="shared" si="3"/>
        <v>0</v>
      </c>
      <c r="BD50" s="22">
        <f t="shared" si="4"/>
        <v>0</v>
      </c>
      <c r="BE50" s="22">
        <f t="shared" si="5"/>
        <v>0</v>
      </c>
      <c r="BF50" s="22">
        <f t="shared" si="6"/>
        <v>0</v>
      </c>
      <c r="BG50" s="22">
        <f t="shared" si="7"/>
        <v>0</v>
      </c>
    </row>
    <row r="51" spans="1:59" ht="12.75">
      <c r="A51" s="561">
        <v>28</v>
      </c>
      <c r="B51" s="453" t="s">
        <v>523</v>
      </c>
      <c r="C51" s="454" t="s">
        <v>671</v>
      </c>
      <c r="D51" s="455" t="s">
        <v>362</v>
      </c>
      <c r="E51" s="562">
        <v>50</v>
      </c>
      <c r="F51" s="647"/>
      <c r="G51" s="914">
        <f aca="true" t="shared" si="8" ref="G51:G74">E51*F51</f>
        <v>0</v>
      </c>
      <c r="H51" s="563">
        <v>0.00398</v>
      </c>
      <c r="I51" s="563">
        <f aca="true" t="shared" si="9" ref="I51:I74">E51*H51</f>
        <v>0.199</v>
      </c>
      <c r="J51" s="565"/>
      <c r="K51" s="566">
        <f>SUM(K25:K50)</f>
        <v>-0.002226064</v>
      </c>
      <c r="Q51" s="560">
        <v>4</v>
      </c>
      <c r="BC51" s="567">
        <f>SUM(BC25:BC50)</f>
        <v>0</v>
      </c>
      <c r="BD51" s="567">
        <f>SUM(BD25:BD50)</f>
        <v>0</v>
      </c>
      <c r="BE51" s="567">
        <f>SUM(BE25:BE50)</f>
        <v>0</v>
      </c>
      <c r="BF51" s="567">
        <f>SUM(BF25:BF50)</f>
        <v>0</v>
      </c>
      <c r="BG51" s="567">
        <f>SUM(BG25:BG50)</f>
        <v>0</v>
      </c>
    </row>
    <row r="52" spans="1:17" ht="12.75">
      <c r="A52" s="561">
        <v>29</v>
      </c>
      <c r="B52" s="453" t="s">
        <v>524</v>
      </c>
      <c r="C52" s="454" t="s">
        <v>672</v>
      </c>
      <c r="D52" s="455" t="s">
        <v>362</v>
      </c>
      <c r="E52" s="562">
        <v>50</v>
      </c>
      <c r="F52" s="647"/>
      <c r="G52" s="914">
        <f t="shared" si="8"/>
        <v>0</v>
      </c>
      <c r="H52" s="563">
        <v>0.00518</v>
      </c>
      <c r="I52" s="563">
        <f t="shared" si="9"/>
        <v>0.259</v>
      </c>
      <c r="J52" s="559"/>
      <c r="K52" s="559"/>
      <c r="Q52" s="560">
        <v>1</v>
      </c>
    </row>
    <row r="53" spans="1:17" ht="12.75">
      <c r="A53" s="561">
        <v>30</v>
      </c>
      <c r="B53" s="453" t="s">
        <v>525</v>
      </c>
      <c r="C53" s="454" t="s">
        <v>526</v>
      </c>
      <c r="D53" s="455" t="s">
        <v>362</v>
      </c>
      <c r="E53" s="562">
        <v>50</v>
      </c>
      <c r="F53" s="647"/>
      <c r="G53" s="914">
        <f t="shared" si="8"/>
        <v>0</v>
      </c>
      <c r="H53" s="563">
        <v>0.00028</v>
      </c>
      <c r="I53" s="563">
        <f t="shared" si="9"/>
        <v>0.013999999999999999</v>
      </c>
      <c r="J53" s="568"/>
      <c r="K53" s="568"/>
      <c r="Q53" s="560"/>
    </row>
    <row r="54" spans="1:59" ht="12.75">
      <c r="A54" s="561">
        <v>31</v>
      </c>
      <c r="B54" s="453" t="s">
        <v>527</v>
      </c>
      <c r="C54" s="454" t="s">
        <v>528</v>
      </c>
      <c r="D54" s="455" t="s">
        <v>362</v>
      </c>
      <c r="E54" s="562">
        <v>50</v>
      </c>
      <c r="F54" s="647"/>
      <c r="G54" s="914">
        <f t="shared" si="8"/>
        <v>0</v>
      </c>
      <c r="H54" s="563">
        <v>0.00028</v>
      </c>
      <c r="I54" s="563">
        <f t="shared" si="9"/>
        <v>0.013999999999999999</v>
      </c>
      <c r="J54" s="563">
        <v>0</v>
      </c>
      <c r="K54" s="563">
        <f aca="true" t="shared" si="10" ref="K54:K94">E54*J54</f>
        <v>0</v>
      </c>
      <c r="Q54" s="560">
        <v>2</v>
      </c>
      <c r="AA54" s="22">
        <v>12</v>
      </c>
      <c r="AB54" s="22">
        <v>0</v>
      </c>
      <c r="AC54" s="22">
        <v>32</v>
      </c>
      <c r="BB54" s="22">
        <v>2</v>
      </c>
      <c r="BC54" s="22">
        <f aca="true" t="shared" si="11" ref="BC54:BC94">IF(BB54=1,G54,0)</f>
        <v>0</v>
      </c>
      <c r="BD54" s="22">
        <f aca="true" t="shared" si="12" ref="BD54:BD94">IF(BB54=2,G54,0)</f>
        <v>0</v>
      </c>
      <c r="BE54" s="22">
        <f aca="true" t="shared" si="13" ref="BE54:BE94">IF(BB54=3,G54,0)</f>
        <v>0</v>
      </c>
      <c r="BF54" s="22">
        <f aca="true" t="shared" si="14" ref="BF54:BF94">IF(BB54=4,G54,0)</f>
        <v>0</v>
      </c>
      <c r="BG54" s="22">
        <f aca="true" t="shared" si="15" ref="BG54:BG94">IF(BB54=5,G54,0)</f>
        <v>0</v>
      </c>
    </row>
    <row r="55" spans="1:59" ht="12.75">
      <c r="A55" s="561">
        <v>32</v>
      </c>
      <c r="B55" s="453" t="s">
        <v>342</v>
      </c>
      <c r="C55" s="454" t="s">
        <v>2</v>
      </c>
      <c r="D55" s="455" t="s">
        <v>371</v>
      </c>
      <c r="E55" s="562">
        <v>8</v>
      </c>
      <c r="F55" s="647"/>
      <c r="G55" s="914">
        <f t="shared" si="8"/>
        <v>0</v>
      </c>
      <c r="H55" s="563">
        <v>0</v>
      </c>
      <c r="I55" s="563">
        <f t="shared" si="9"/>
        <v>0</v>
      </c>
      <c r="J55" s="563">
        <v>0</v>
      </c>
      <c r="K55" s="563">
        <f t="shared" si="10"/>
        <v>0</v>
      </c>
      <c r="Q55" s="560">
        <v>2</v>
      </c>
      <c r="AA55" s="22">
        <v>12</v>
      </c>
      <c r="AB55" s="22">
        <v>0</v>
      </c>
      <c r="AC55" s="22">
        <v>33</v>
      </c>
      <c r="BB55" s="22">
        <v>2</v>
      </c>
      <c r="BC55" s="22">
        <f t="shared" si="11"/>
        <v>0</v>
      </c>
      <c r="BD55" s="22">
        <f t="shared" si="12"/>
        <v>0</v>
      </c>
      <c r="BE55" s="22">
        <f t="shared" si="13"/>
        <v>0</v>
      </c>
      <c r="BF55" s="22">
        <f t="shared" si="14"/>
        <v>0</v>
      </c>
      <c r="BG55" s="22">
        <f t="shared" si="15"/>
        <v>0</v>
      </c>
    </row>
    <row r="56" spans="1:59" ht="25.5">
      <c r="A56" s="561">
        <v>33</v>
      </c>
      <c r="B56" s="453" t="s">
        <v>341</v>
      </c>
      <c r="C56" s="454" t="s">
        <v>435</v>
      </c>
      <c r="D56" s="455" t="s">
        <v>371</v>
      </c>
      <c r="E56" s="562">
        <v>8</v>
      </c>
      <c r="F56" s="647"/>
      <c r="G56" s="914">
        <f t="shared" si="8"/>
        <v>0</v>
      </c>
      <c r="H56" s="563">
        <v>4E-05</v>
      </c>
      <c r="I56" s="563">
        <f t="shared" si="9"/>
        <v>0.00032</v>
      </c>
      <c r="J56" s="563">
        <v>0</v>
      </c>
      <c r="K56" s="563">
        <f t="shared" si="10"/>
        <v>0</v>
      </c>
      <c r="Q56" s="560">
        <v>2</v>
      </c>
      <c r="AA56" s="22">
        <v>12</v>
      </c>
      <c r="AB56" s="22">
        <v>0</v>
      </c>
      <c r="AC56" s="22">
        <v>34</v>
      </c>
      <c r="BB56" s="22">
        <v>2</v>
      </c>
      <c r="BC56" s="22">
        <f t="shared" si="11"/>
        <v>0</v>
      </c>
      <c r="BD56" s="22">
        <f t="shared" si="12"/>
        <v>0</v>
      </c>
      <c r="BE56" s="22">
        <f t="shared" si="13"/>
        <v>0</v>
      </c>
      <c r="BF56" s="22">
        <f t="shared" si="14"/>
        <v>0</v>
      </c>
      <c r="BG56" s="22">
        <f t="shared" si="15"/>
        <v>0</v>
      </c>
    </row>
    <row r="57" spans="1:59" ht="12.75">
      <c r="A57" s="561">
        <v>34</v>
      </c>
      <c r="B57" s="453" t="s">
        <v>436</v>
      </c>
      <c r="C57" s="454" t="s">
        <v>437</v>
      </c>
      <c r="D57" s="455" t="s">
        <v>371</v>
      </c>
      <c r="E57" s="562">
        <v>8</v>
      </c>
      <c r="F57" s="647"/>
      <c r="G57" s="914">
        <f t="shared" si="8"/>
        <v>0</v>
      </c>
      <c r="H57" s="563">
        <v>0.00027</v>
      </c>
      <c r="I57" s="563">
        <f t="shared" si="9"/>
        <v>0.00216</v>
      </c>
      <c r="J57" s="563">
        <v>0</v>
      </c>
      <c r="K57" s="563">
        <f t="shared" si="10"/>
        <v>0</v>
      </c>
      <c r="Q57" s="560">
        <v>2</v>
      </c>
      <c r="AA57" s="22">
        <v>12</v>
      </c>
      <c r="AB57" s="22">
        <v>0</v>
      </c>
      <c r="AC57" s="22">
        <v>35</v>
      </c>
      <c r="BB57" s="22">
        <v>2</v>
      </c>
      <c r="BC57" s="22">
        <f t="shared" si="11"/>
        <v>0</v>
      </c>
      <c r="BD57" s="22">
        <f t="shared" si="12"/>
        <v>0</v>
      </c>
      <c r="BE57" s="22">
        <f t="shared" si="13"/>
        <v>0</v>
      </c>
      <c r="BF57" s="22">
        <f t="shared" si="14"/>
        <v>0</v>
      </c>
      <c r="BG57" s="22">
        <f t="shared" si="15"/>
        <v>0</v>
      </c>
    </row>
    <row r="58" spans="1:59" ht="12.75">
      <c r="A58" s="561">
        <v>35</v>
      </c>
      <c r="B58" s="453" t="s">
        <v>343</v>
      </c>
      <c r="C58" s="454" t="s">
        <v>397</v>
      </c>
      <c r="D58" s="455" t="s">
        <v>374</v>
      </c>
      <c r="E58" s="562">
        <v>8</v>
      </c>
      <c r="F58" s="647"/>
      <c r="G58" s="914">
        <f t="shared" si="8"/>
        <v>0</v>
      </c>
      <c r="H58" s="563">
        <v>0</v>
      </c>
      <c r="I58" s="563">
        <f t="shared" si="9"/>
        <v>0</v>
      </c>
      <c r="J58" s="563">
        <v>0</v>
      </c>
      <c r="K58" s="563">
        <f t="shared" si="10"/>
        <v>0</v>
      </c>
      <c r="Q58" s="560">
        <v>2</v>
      </c>
      <c r="AA58" s="22">
        <v>12</v>
      </c>
      <c r="AB58" s="22">
        <v>0</v>
      </c>
      <c r="AC58" s="22">
        <v>36</v>
      </c>
      <c r="BB58" s="22">
        <v>2</v>
      </c>
      <c r="BC58" s="22">
        <f t="shared" si="11"/>
        <v>0</v>
      </c>
      <c r="BD58" s="22">
        <f t="shared" si="12"/>
        <v>0</v>
      </c>
      <c r="BE58" s="22">
        <f t="shared" si="13"/>
        <v>0</v>
      </c>
      <c r="BF58" s="22">
        <f t="shared" si="14"/>
        <v>0</v>
      </c>
      <c r="BG58" s="22">
        <f t="shared" si="15"/>
        <v>0</v>
      </c>
    </row>
    <row r="59" spans="1:59" ht="12.75">
      <c r="A59" s="561">
        <v>36</v>
      </c>
      <c r="B59" s="453" t="s">
        <v>336</v>
      </c>
      <c r="C59" s="454" t="s">
        <v>529</v>
      </c>
      <c r="D59" s="455" t="s">
        <v>245</v>
      </c>
      <c r="E59" s="562">
        <v>10</v>
      </c>
      <c r="F59" s="647"/>
      <c r="G59" s="914">
        <f t="shared" si="8"/>
        <v>0</v>
      </c>
      <c r="H59" s="563">
        <v>0.00055</v>
      </c>
      <c r="I59" s="563">
        <f t="shared" si="9"/>
        <v>0.0055000000000000005</v>
      </c>
      <c r="J59" s="563">
        <v>0</v>
      </c>
      <c r="K59" s="563">
        <f t="shared" si="10"/>
        <v>0</v>
      </c>
      <c r="Q59" s="560">
        <v>2</v>
      </c>
      <c r="AA59" s="22">
        <v>12</v>
      </c>
      <c r="AB59" s="22">
        <v>0</v>
      </c>
      <c r="AC59" s="22">
        <v>37</v>
      </c>
      <c r="BB59" s="22">
        <v>2</v>
      </c>
      <c r="BC59" s="22">
        <f t="shared" si="11"/>
        <v>0</v>
      </c>
      <c r="BD59" s="22">
        <f t="shared" si="12"/>
        <v>0</v>
      </c>
      <c r="BE59" s="22">
        <f t="shared" si="13"/>
        <v>0</v>
      </c>
      <c r="BF59" s="22">
        <f t="shared" si="14"/>
        <v>0</v>
      </c>
      <c r="BG59" s="22">
        <f t="shared" si="15"/>
        <v>0</v>
      </c>
    </row>
    <row r="60" spans="1:59" ht="12.75">
      <c r="A60" s="561">
        <v>37</v>
      </c>
      <c r="B60" s="453" t="s">
        <v>337</v>
      </c>
      <c r="C60" s="454" t="s">
        <v>530</v>
      </c>
      <c r="D60" s="455" t="s">
        <v>245</v>
      </c>
      <c r="E60" s="562">
        <v>4</v>
      </c>
      <c r="F60" s="647"/>
      <c r="G60" s="914">
        <f t="shared" si="8"/>
        <v>0</v>
      </c>
      <c r="H60" s="563">
        <v>0.0007</v>
      </c>
      <c r="I60" s="563">
        <f t="shared" si="9"/>
        <v>0.0028</v>
      </c>
      <c r="J60" s="563">
        <v>0</v>
      </c>
      <c r="K60" s="563">
        <f t="shared" si="10"/>
        <v>0</v>
      </c>
      <c r="Q60" s="560">
        <v>2</v>
      </c>
      <c r="AA60" s="22">
        <v>12</v>
      </c>
      <c r="AB60" s="22">
        <v>0</v>
      </c>
      <c r="AC60" s="22">
        <v>38</v>
      </c>
      <c r="BB60" s="22">
        <v>2</v>
      </c>
      <c r="BC60" s="22">
        <f t="shared" si="11"/>
        <v>0</v>
      </c>
      <c r="BD60" s="22">
        <f t="shared" si="12"/>
        <v>0</v>
      </c>
      <c r="BE60" s="22">
        <f t="shared" si="13"/>
        <v>0</v>
      </c>
      <c r="BF60" s="22">
        <f t="shared" si="14"/>
        <v>0</v>
      </c>
      <c r="BG60" s="22">
        <f t="shared" si="15"/>
        <v>0</v>
      </c>
    </row>
    <row r="61" spans="1:59" ht="12.75">
      <c r="A61" s="561">
        <v>38</v>
      </c>
      <c r="B61" s="453" t="s">
        <v>438</v>
      </c>
      <c r="C61" s="454" t="s">
        <v>439</v>
      </c>
      <c r="D61" s="455" t="s">
        <v>371</v>
      </c>
      <c r="E61" s="562">
        <v>10</v>
      </c>
      <c r="F61" s="647"/>
      <c r="G61" s="914">
        <f t="shared" si="8"/>
        <v>0</v>
      </c>
      <c r="H61" s="563">
        <v>0</v>
      </c>
      <c r="I61" s="563">
        <f t="shared" si="9"/>
        <v>0</v>
      </c>
      <c r="J61" s="563">
        <v>0</v>
      </c>
      <c r="K61" s="563">
        <f t="shared" si="10"/>
        <v>0</v>
      </c>
      <c r="Q61" s="560">
        <v>2</v>
      </c>
      <c r="AA61" s="22">
        <v>12</v>
      </c>
      <c r="AB61" s="22">
        <v>0</v>
      </c>
      <c r="AC61" s="22">
        <v>39</v>
      </c>
      <c r="BB61" s="22">
        <v>2</v>
      </c>
      <c r="BC61" s="22">
        <f t="shared" si="11"/>
        <v>0</v>
      </c>
      <c r="BD61" s="22">
        <f t="shared" si="12"/>
        <v>0</v>
      </c>
      <c r="BE61" s="22">
        <f t="shared" si="13"/>
        <v>0</v>
      </c>
      <c r="BF61" s="22">
        <f t="shared" si="14"/>
        <v>0</v>
      </c>
      <c r="BG61" s="22">
        <f t="shared" si="15"/>
        <v>0</v>
      </c>
    </row>
    <row r="62" spans="1:59" ht="12.75">
      <c r="A62" s="561">
        <v>39</v>
      </c>
      <c r="B62" s="453" t="s">
        <v>3</v>
      </c>
      <c r="C62" s="454" t="s">
        <v>440</v>
      </c>
      <c r="D62" s="455" t="s">
        <v>371</v>
      </c>
      <c r="E62" s="562">
        <v>4</v>
      </c>
      <c r="F62" s="647"/>
      <c r="G62" s="914">
        <f t="shared" si="8"/>
        <v>0</v>
      </c>
      <c r="H62" s="563">
        <v>0</v>
      </c>
      <c r="I62" s="563">
        <f t="shared" si="9"/>
        <v>0</v>
      </c>
      <c r="J62" s="563">
        <v>0</v>
      </c>
      <c r="K62" s="563">
        <f t="shared" si="10"/>
        <v>0</v>
      </c>
      <c r="Q62" s="560">
        <v>2</v>
      </c>
      <c r="AA62" s="22">
        <v>12</v>
      </c>
      <c r="AB62" s="22">
        <v>0</v>
      </c>
      <c r="AC62" s="22">
        <v>40</v>
      </c>
      <c r="BB62" s="22">
        <v>2</v>
      </c>
      <c r="BC62" s="22">
        <f t="shared" si="11"/>
        <v>0</v>
      </c>
      <c r="BD62" s="22">
        <f t="shared" si="12"/>
        <v>0</v>
      </c>
      <c r="BE62" s="22">
        <f t="shared" si="13"/>
        <v>0</v>
      </c>
      <c r="BF62" s="22">
        <f t="shared" si="14"/>
        <v>0</v>
      </c>
      <c r="BG62" s="22">
        <f t="shared" si="15"/>
        <v>0</v>
      </c>
    </row>
    <row r="63" spans="1:59" ht="25.5">
      <c r="A63" s="561">
        <v>40</v>
      </c>
      <c r="B63" s="453" t="s">
        <v>654</v>
      </c>
      <c r="C63" s="454" t="s">
        <v>531</v>
      </c>
      <c r="D63" s="455" t="s">
        <v>245</v>
      </c>
      <c r="E63" s="562">
        <v>2</v>
      </c>
      <c r="F63" s="647"/>
      <c r="G63" s="914">
        <f t="shared" si="8"/>
        <v>0</v>
      </c>
      <c r="H63" s="563">
        <v>0</v>
      </c>
      <c r="I63" s="563">
        <f t="shared" si="9"/>
        <v>0</v>
      </c>
      <c r="J63" s="563">
        <v>0</v>
      </c>
      <c r="K63" s="563">
        <f t="shared" si="10"/>
        <v>0</v>
      </c>
      <c r="Q63" s="560">
        <v>2</v>
      </c>
      <c r="AA63" s="22">
        <v>12</v>
      </c>
      <c r="AB63" s="22">
        <v>0</v>
      </c>
      <c r="AC63" s="22">
        <v>41</v>
      </c>
      <c r="BB63" s="22">
        <v>2</v>
      </c>
      <c r="BC63" s="22">
        <f t="shared" si="11"/>
        <v>0</v>
      </c>
      <c r="BD63" s="22">
        <f t="shared" si="12"/>
        <v>0</v>
      </c>
      <c r="BE63" s="22">
        <f t="shared" si="13"/>
        <v>0</v>
      </c>
      <c r="BF63" s="22">
        <f t="shared" si="14"/>
        <v>0</v>
      </c>
      <c r="BG63" s="22">
        <f t="shared" si="15"/>
        <v>0</v>
      </c>
    </row>
    <row r="64" spans="1:59" ht="12.75">
      <c r="A64" s="561">
        <v>41</v>
      </c>
      <c r="B64" s="453" t="s">
        <v>655</v>
      </c>
      <c r="C64" s="454" t="s">
        <v>673</v>
      </c>
      <c r="D64" s="455" t="s">
        <v>245</v>
      </c>
      <c r="E64" s="562">
        <v>2</v>
      </c>
      <c r="F64" s="647"/>
      <c r="G64" s="914">
        <f t="shared" si="8"/>
        <v>0</v>
      </c>
      <c r="H64" s="563">
        <v>0.0003</v>
      </c>
      <c r="I64" s="563">
        <f t="shared" si="9"/>
        <v>0.0006</v>
      </c>
      <c r="J64" s="563">
        <v>0</v>
      </c>
      <c r="K64" s="563">
        <f t="shared" si="10"/>
        <v>0</v>
      </c>
      <c r="Q64" s="560">
        <v>2</v>
      </c>
      <c r="AA64" s="22">
        <v>12</v>
      </c>
      <c r="AB64" s="22">
        <v>1</v>
      </c>
      <c r="AC64" s="22">
        <v>42</v>
      </c>
      <c r="BB64" s="22">
        <v>2</v>
      </c>
      <c r="BC64" s="22">
        <f t="shared" si="11"/>
        <v>0</v>
      </c>
      <c r="BD64" s="22">
        <f t="shared" si="12"/>
        <v>0</v>
      </c>
      <c r="BE64" s="22">
        <f t="shared" si="13"/>
        <v>0</v>
      </c>
      <c r="BF64" s="22">
        <f t="shared" si="14"/>
        <v>0</v>
      </c>
      <c r="BG64" s="22">
        <f t="shared" si="15"/>
        <v>0</v>
      </c>
    </row>
    <row r="65" spans="1:59" ht="12.75">
      <c r="A65" s="561">
        <v>42</v>
      </c>
      <c r="B65" s="453" t="s">
        <v>344</v>
      </c>
      <c r="C65" s="454" t="s">
        <v>6</v>
      </c>
      <c r="D65" s="455" t="s">
        <v>363</v>
      </c>
      <c r="E65" s="562">
        <v>0.5365</v>
      </c>
      <c r="F65" s="647"/>
      <c r="G65" s="914">
        <f t="shared" si="8"/>
        <v>0</v>
      </c>
      <c r="H65" s="563">
        <v>0</v>
      </c>
      <c r="I65" s="563">
        <f t="shared" si="9"/>
        <v>0</v>
      </c>
      <c r="J65" s="563">
        <v>0</v>
      </c>
      <c r="K65" s="563">
        <f t="shared" si="10"/>
        <v>0</v>
      </c>
      <c r="Q65" s="560">
        <v>2</v>
      </c>
      <c r="AA65" s="22">
        <v>12</v>
      </c>
      <c r="AB65" s="22">
        <v>0</v>
      </c>
      <c r="AC65" s="22">
        <v>43</v>
      </c>
      <c r="BB65" s="22">
        <v>2</v>
      </c>
      <c r="BC65" s="22">
        <f t="shared" si="11"/>
        <v>0</v>
      </c>
      <c r="BD65" s="22">
        <f t="shared" si="12"/>
        <v>0</v>
      </c>
      <c r="BE65" s="22">
        <f t="shared" si="13"/>
        <v>0</v>
      </c>
      <c r="BF65" s="22">
        <f t="shared" si="14"/>
        <v>0</v>
      </c>
      <c r="BG65" s="22">
        <f t="shared" si="15"/>
        <v>0</v>
      </c>
    </row>
    <row r="66" spans="1:59" ht="12.75">
      <c r="A66" s="561">
        <v>43</v>
      </c>
      <c r="B66" s="453" t="s">
        <v>399</v>
      </c>
      <c r="C66" s="454" t="s">
        <v>400</v>
      </c>
      <c r="D66" s="455" t="s">
        <v>371</v>
      </c>
      <c r="E66" s="562">
        <v>2</v>
      </c>
      <c r="F66" s="647"/>
      <c r="G66" s="914">
        <f t="shared" si="8"/>
        <v>0</v>
      </c>
      <c r="H66" s="563">
        <v>0</v>
      </c>
      <c r="I66" s="563">
        <f t="shared" si="9"/>
        <v>0</v>
      </c>
      <c r="J66" s="563">
        <v>0</v>
      </c>
      <c r="K66" s="563">
        <f t="shared" si="10"/>
        <v>0</v>
      </c>
      <c r="Q66" s="560">
        <v>2</v>
      </c>
      <c r="AA66" s="22">
        <v>12</v>
      </c>
      <c r="AB66" s="22">
        <v>0</v>
      </c>
      <c r="AC66" s="22">
        <v>44</v>
      </c>
      <c r="BB66" s="22">
        <v>2</v>
      </c>
      <c r="BC66" s="22">
        <f t="shared" si="11"/>
        <v>0</v>
      </c>
      <c r="BD66" s="22">
        <f t="shared" si="12"/>
        <v>0</v>
      </c>
      <c r="BE66" s="22">
        <f t="shared" si="13"/>
        <v>0</v>
      </c>
      <c r="BF66" s="22">
        <f t="shared" si="14"/>
        <v>0</v>
      </c>
      <c r="BG66" s="22">
        <f t="shared" si="15"/>
        <v>0</v>
      </c>
    </row>
    <row r="67" spans="1:59" ht="12.75">
      <c r="A67" s="561">
        <v>44</v>
      </c>
      <c r="B67" s="453" t="s">
        <v>345</v>
      </c>
      <c r="C67" s="454" t="s">
        <v>398</v>
      </c>
      <c r="D67" s="455" t="s">
        <v>362</v>
      </c>
      <c r="E67" s="562">
        <v>100</v>
      </c>
      <c r="F67" s="647"/>
      <c r="G67" s="914">
        <f t="shared" si="8"/>
        <v>0</v>
      </c>
      <c r="H67" s="563">
        <v>1E-05</v>
      </c>
      <c r="I67" s="563">
        <f t="shared" si="9"/>
        <v>0.001</v>
      </c>
      <c r="J67" s="563">
        <v>0</v>
      </c>
      <c r="K67" s="563">
        <f t="shared" si="10"/>
        <v>0</v>
      </c>
      <c r="Q67" s="560">
        <v>2</v>
      </c>
      <c r="AA67" s="22">
        <v>12</v>
      </c>
      <c r="AB67" s="22">
        <v>0</v>
      </c>
      <c r="AC67" s="22">
        <v>45</v>
      </c>
      <c r="BB67" s="22">
        <v>2</v>
      </c>
      <c r="BC67" s="22">
        <f t="shared" si="11"/>
        <v>0</v>
      </c>
      <c r="BD67" s="22">
        <f t="shared" si="12"/>
        <v>0</v>
      </c>
      <c r="BE67" s="22">
        <f t="shared" si="13"/>
        <v>0</v>
      </c>
      <c r="BF67" s="22">
        <f t="shared" si="14"/>
        <v>0</v>
      </c>
      <c r="BG67" s="22">
        <f t="shared" si="15"/>
        <v>0</v>
      </c>
    </row>
    <row r="68" spans="1:59" ht="12.75">
      <c r="A68" s="561">
        <v>45</v>
      </c>
      <c r="B68" s="453" t="s">
        <v>4</v>
      </c>
      <c r="C68" s="454" t="s">
        <v>5</v>
      </c>
      <c r="D68" s="455" t="s">
        <v>362</v>
      </c>
      <c r="E68" s="562">
        <v>100</v>
      </c>
      <c r="F68" s="647"/>
      <c r="G68" s="914">
        <f t="shared" si="8"/>
        <v>0</v>
      </c>
      <c r="H68" s="563">
        <v>0.00018</v>
      </c>
      <c r="I68" s="563">
        <f t="shared" si="9"/>
        <v>0.018000000000000002</v>
      </c>
      <c r="J68" s="563">
        <v>0</v>
      </c>
      <c r="K68" s="563">
        <f t="shared" si="10"/>
        <v>0</v>
      </c>
      <c r="Q68" s="560">
        <v>2</v>
      </c>
      <c r="AA68" s="22">
        <v>12</v>
      </c>
      <c r="AB68" s="22">
        <v>0</v>
      </c>
      <c r="AC68" s="22">
        <v>46</v>
      </c>
      <c r="BB68" s="22">
        <v>2</v>
      </c>
      <c r="BC68" s="22">
        <f t="shared" si="11"/>
        <v>0</v>
      </c>
      <c r="BD68" s="22">
        <f t="shared" si="12"/>
        <v>0</v>
      </c>
      <c r="BE68" s="22">
        <f t="shared" si="13"/>
        <v>0</v>
      </c>
      <c r="BF68" s="22">
        <f t="shared" si="14"/>
        <v>0</v>
      </c>
      <c r="BG68" s="22">
        <f t="shared" si="15"/>
        <v>0</v>
      </c>
    </row>
    <row r="69" spans="1:59" ht="12.75">
      <c r="A69" s="561">
        <v>46</v>
      </c>
      <c r="B69" s="453" t="s">
        <v>401</v>
      </c>
      <c r="C69" s="454" t="s">
        <v>402</v>
      </c>
      <c r="D69" s="455" t="s">
        <v>362</v>
      </c>
      <c r="E69" s="562">
        <v>195</v>
      </c>
      <c r="F69" s="647"/>
      <c r="G69" s="914">
        <f t="shared" si="8"/>
        <v>0</v>
      </c>
      <c r="H69" s="563">
        <v>0</v>
      </c>
      <c r="I69" s="563">
        <f t="shared" si="9"/>
        <v>0</v>
      </c>
      <c r="J69" s="563">
        <v>0</v>
      </c>
      <c r="K69" s="563">
        <f t="shared" si="10"/>
        <v>0</v>
      </c>
      <c r="Q69" s="560">
        <v>2</v>
      </c>
      <c r="AA69" s="22">
        <v>12</v>
      </c>
      <c r="AB69" s="22">
        <v>0</v>
      </c>
      <c r="AC69" s="22">
        <v>47</v>
      </c>
      <c r="BB69" s="22">
        <v>2</v>
      </c>
      <c r="BC69" s="22">
        <f t="shared" si="11"/>
        <v>0</v>
      </c>
      <c r="BD69" s="22">
        <f t="shared" si="12"/>
        <v>0</v>
      </c>
      <c r="BE69" s="22">
        <f t="shared" si="13"/>
        <v>0</v>
      </c>
      <c r="BF69" s="22">
        <f t="shared" si="14"/>
        <v>0</v>
      </c>
      <c r="BG69" s="22">
        <f t="shared" si="15"/>
        <v>0</v>
      </c>
    </row>
    <row r="70" spans="1:59" ht="12.75">
      <c r="A70" s="561">
        <v>47</v>
      </c>
      <c r="B70" s="453" t="s">
        <v>403</v>
      </c>
      <c r="C70" s="454" t="s">
        <v>404</v>
      </c>
      <c r="D70" s="455" t="s">
        <v>362</v>
      </c>
      <c r="E70" s="562">
        <v>195</v>
      </c>
      <c r="F70" s="647"/>
      <c r="G70" s="914">
        <f t="shared" si="8"/>
        <v>0</v>
      </c>
      <c r="H70" s="563">
        <v>0</v>
      </c>
      <c r="I70" s="563">
        <f t="shared" si="9"/>
        <v>0</v>
      </c>
      <c r="J70" s="563">
        <v>0</v>
      </c>
      <c r="K70" s="563">
        <f t="shared" si="10"/>
        <v>0</v>
      </c>
      <c r="Q70" s="560">
        <v>2</v>
      </c>
      <c r="AA70" s="22">
        <v>12</v>
      </c>
      <c r="AB70" s="22">
        <v>0</v>
      </c>
      <c r="AC70" s="22">
        <v>48</v>
      </c>
      <c r="BB70" s="22">
        <v>2</v>
      </c>
      <c r="BC70" s="22">
        <f t="shared" si="11"/>
        <v>0</v>
      </c>
      <c r="BD70" s="22">
        <f t="shared" si="12"/>
        <v>0</v>
      </c>
      <c r="BE70" s="22">
        <f t="shared" si="13"/>
        <v>0</v>
      </c>
      <c r="BF70" s="22">
        <f t="shared" si="14"/>
        <v>0</v>
      </c>
      <c r="BG70" s="22">
        <f t="shared" si="15"/>
        <v>0</v>
      </c>
    </row>
    <row r="71" spans="1:59" ht="12.75">
      <c r="A71" s="561">
        <v>48</v>
      </c>
      <c r="B71" s="453" t="s">
        <v>441</v>
      </c>
      <c r="C71" s="454" t="s">
        <v>442</v>
      </c>
      <c r="D71" s="455" t="s">
        <v>371</v>
      </c>
      <c r="E71" s="562">
        <v>18</v>
      </c>
      <c r="F71" s="647"/>
      <c r="G71" s="914">
        <f t="shared" si="8"/>
        <v>0</v>
      </c>
      <c r="H71" s="563">
        <v>0</v>
      </c>
      <c r="I71" s="563">
        <f t="shared" si="9"/>
        <v>0</v>
      </c>
      <c r="J71" s="563">
        <v>0</v>
      </c>
      <c r="K71" s="563">
        <f t="shared" si="10"/>
        <v>0</v>
      </c>
      <c r="Q71" s="560">
        <v>2</v>
      </c>
      <c r="AA71" s="22">
        <v>12</v>
      </c>
      <c r="AB71" s="22">
        <v>0</v>
      </c>
      <c r="AC71" s="22">
        <v>49</v>
      </c>
      <c r="BB71" s="22">
        <v>2</v>
      </c>
      <c r="BC71" s="22">
        <f t="shared" si="11"/>
        <v>0</v>
      </c>
      <c r="BD71" s="22">
        <f t="shared" si="12"/>
        <v>0</v>
      </c>
      <c r="BE71" s="22">
        <f t="shared" si="13"/>
        <v>0</v>
      </c>
      <c r="BF71" s="22">
        <f t="shared" si="14"/>
        <v>0</v>
      </c>
      <c r="BG71" s="22">
        <f t="shared" si="15"/>
        <v>0</v>
      </c>
    </row>
    <row r="72" spans="1:59" ht="12.75">
      <c r="A72" s="561">
        <v>49</v>
      </c>
      <c r="B72" s="453" t="s">
        <v>405</v>
      </c>
      <c r="C72" s="454" t="s">
        <v>406</v>
      </c>
      <c r="D72" s="455" t="s">
        <v>363</v>
      </c>
      <c r="E72" s="562">
        <v>0.4823</v>
      </c>
      <c r="F72" s="647"/>
      <c r="G72" s="914">
        <f t="shared" si="8"/>
        <v>0</v>
      </c>
      <c r="H72" s="563">
        <v>0</v>
      </c>
      <c r="I72" s="563">
        <f t="shared" si="9"/>
        <v>0</v>
      </c>
      <c r="J72" s="563">
        <v>0</v>
      </c>
      <c r="K72" s="563">
        <f t="shared" si="10"/>
        <v>0</v>
      </c>
      <c r="Q72" s="560">
        <v>2</v>
      </c>
      <c r="AA72" s="22">
        <v>12</v>
      </c>
      <c r="AB72" s="22">
        <v>0</v>
      </c>
      <c r="AC72" s="22">
        <v>50</v>
      </c>
      <c r="BB72" s="22">
        <v>2</v>
      </c>
      <c r="BC72" s="22">
        <f t="shared" si="11"/>
        <v>0</v>
      </c>
      <c r="BD72" s="22">
        <f t="shared" si="12"/>
        <v>0</v>
      </c>
      <c r="BE72" s="22">
        <f t="shared" si="13"/>
        <v>0</v>
      </c>
      <c r="BF72" s="22">
        <f t="shared" si="14"/>
        <v>0</v>
      </c>
      <c r="BG72" s="22">
        <f t="shared" si="15"/>
        <v>0</v>
      </c>
    </row>
    <row r="73" spans="1:59" ht="12.75">
      <c r="A73" s="561">
        <v>50</v>
      </c>
      <c r="B73" s="453" t="s">
        <v>670</v>
      </c>
      <c r="C73" s="454" t="s">
        <v>407</v>
      </c>
      <c r="D73" s="455" t="s">
        <v>363</v>
      </c>
      <c r="E73" s="562">
        <v>0.4823</v>
      </c>
      <c r="F73" s="647"/>
      <c r="G73" s="914">
        <f t="shared" si="8"/>
        <v>0</v>
      </c>
      <c r="H73" s="563">
        <v>0</v>
      </c>
      <c r="I73" s="563">
        <f t="shared" si="9"/>
        <v>0</v>
      </c>
      <c r="J73" s="563">
        <v>0</v>
      </c>
      <c r="K73" s="563">
        <f t="shared" si="10"/>
        <v>0</v>
      </c>
      <c r="Q73" s="560">
        <v>2</v>
      </c>
      <c r="AA73" s="22">
        <v>12</v>
      </c>
      <c r="AB73" s="22">
        <v>0</v>
      </c>
      <c r="AC73" s="22">
        <v>51</v>
      </c>
      <c r="BB73" s="22">
        <v>2</v>
      </c>
      <c r="BC73" s="22">
        <f t="shared" si="11"/>
        <v>0</v>
      </c>
      <c r="BD73" s="22">
        <f t="shared" si="12"/>
        <v>0</v>
      </c>
      <c r="BE73" s="22">
        <f t="shared" si="13"/>
        <v>0</v>
      </c>
      <c r="BF73" s="22">
        <f t="shared" si="14"/>
        <v>0</v>
      </c>
      <c r="BG73" s="22">
        <f t="shared" si="15"/>
        <v>0</v>
      </c>
    </row>
    <row r="74" spans="1:59" ht="12.75">
      <c r="A74" s="561">
        <v>51</v>
      </c>
      <c r="B74" s="453" t="s">
        <v>674</v>
      </c>
      <c r="C74" s="454" t="s">
        <v>443</v>
      </c>
      <c r="D74" s="455" t="s">
        <v>434</v>
      </c>
      <c r="E74" s="562">
        <v>0.4823</v>
      </c>
      <c r="F74" s="647"/>
      <c r="G74" s="914">
        <f t="shared" si="8"/>
        <v>0</v>
      </c>
      <c r="H74" s="563">
        <v>0</v>
      </c>
      <c r="I74" s="563">
        <f t="shared" si="9"/>
        <v>0</v>
      </c>
      <c r="J74" s="563">
        <v>0</v>
      </c>
      <c r="K74" s="563">
        <f t="shared" si="10"/>
        <v>0</v>
      </c>
      <c r="Q74" s="560">
        <v>2</v>
      </c>
      <c r="AA74" s="22">
        <v>12</v>
      </c>
      <c r="AB74" s="22">
        <v>0</v>
      </c>
      <c r="AC74" s="22">
        <v>52</v>
      </c>
      <c r="BB74" s="22">
        <v>2</v>
      </c>
      <c r="BC74" s="22">
        <f t="shared" si="11"/>
        <v>0</v>
      </c>
      <c r="BD74" s="22">
        <f t="shared" si="12"/>
        <v>0</v>
      </c>
      <c r="BE74" s="22">
        <f t="shared" si="13"/>
        <v>0</v>
      </c>
      <c r="BF74" s="22">
        <f t="shared" si="14"/>
        <v>0</v>
      </c>
      <c r="BG74" s="22">
        <f t="shared" si="15"/>
        <v>0</v>
      </c>
    </row>
    <row r="75" spans="1:59" ht="12.75">
      <c r="A75" s="456"/>
      <c r="B75" s="457" t="s">
        <v>339</v>
      </c>
      <c r="C75" s="458" t="str">
        <f>CONCATENATE(B49," ",C49)</f>
        <v>722 Vnitřní vodovod</v>
      </c>
      <c r="D75" s="456"/>
      <c r="E75" s="564"/>
      <c r="F75" s="564"/>
      <c r="G75" s="915">
        <f>SUM(G49:G74)</f>
        <v>0</v>
      </c>
      <c r="H75" s="565"/>
      <c r="I75" s="566">
        <f>SUM(I49:I74)</f>
        <v>0.5163800000000001</v>
      </c>
      <c r="J75" s="563">
        <v>0</v>
      </c>
      <c r="K75" s="563">
        <f t="shared" si="10"/>
        <v>0</v>
      </c>
      <c r="Q75" s="560">
        <v>2</v>
      </c>
      <c r="AA75" s="22">
        <v>12</v>
      </c>
      <c r="AB75" s="22">
        <v>0</v>
      </c>
      <c r="AC75" s="22">
        <v>53</v>
      </c>
      <c r="BB75" s="22">
        <v>2</v>
      </c>
      <c r="BC75" s="22">
        <f t="shared" si="11"/>
        <v>0</v>
      </c>
      <c r="BD75" s="22">
        <f t="shared" si="12"/>
        <v>0</v>
      </c>
      <c r="BE75" s="22">
        <f t="shared" si="13"/>
        <v>0</v>
      </c>
      <c r="BF75" s="22">
        <f t="shared" si="14"/>
        <v>0</v>
      </c>
      <c r="BG75" s="22">
        <f t="shared" si="15"/>
        <v>0</v>
      </c>
    </row>
    <row r="76" spans="1:59" ht="12.75">
      <c r="A76" s="557" t="s">
        <v>334</v>
      </c>
      <c r="B76" s="450" t="s">
        <v>330</v>
      </c>
      <c r="C76" s="451" t="s">
        <v>331</v>
      </c>
      <c r="D76" s="452"/>
      <c r="E76" s="558"/>
      <c r="F76" s="558"/>
      <c r="G76" s="916"/>
      <c r="H76" s="559"/>
      <c r="I76" s="559"/>
      <c r="J76" s="563">
        <v>0</v>
      </c>
      <c r="K76" s="563">
        <f t="shared" si="10"/>
        <v>0</v>
      </c>
      <c r="Q76" s="560">
        <v>2</v>
      </c>
      <c r="AA76" s="22">
        <v>12</v>
      </c>
      <c r="AB76" s="22">
        <v>0</v>
      </c>
      <c r="AC76" s="22">
        <v>54</v>
      </c>
      <c r="BB76" s="22">
        <v>2</v>
      </c>
      <c r="BC76" s="22">
        <f t="shared" si="11"/>
        <v>0</v>
      </c>
      <c r="BD76" s="22">
        <f t="shared" si="12"/>
        <v>0</v>
      </c>
      <c r="BE76" s="22">
        <f t="shared" si="13"/>
        <v>0</v>
      </c>
      <c r="BF76" s="22">
        <f t="shared" si="14"/>
        <v>0</v>
      </c>
      <c r="BG76" s="22">
        <f t="shared" si="15"/>
        <v>0</v>
      </c>
    </row>
    <row r="77" spans="1:59" ht="12.75">
      <c r="A77" s="557"/>
      <c r="B77" s="450"/>
      <c r="C77" s="873" t="s">
        <v>675</v>
      </c>
      <c r="D77" s="452"/>
      <c r="E77" s="558"/>
      <c r="F77" s="558"/>
      <c r="G77" s="916"/>
      <c r="H77" s="568"/>
      <c r="I77" s="568"/>
      <c r="J77" s="563">
        <v>0</v>
      </c>
      <c r="K77" s="563">
        <f t="shared" si="10"/>
        <v>0</v>
      </c>
      <c r="Q77" s="560">
        <v>2</v>
      </c>
      <c r="AA77" s="22">
        <v>12</v>
      </c>
      <c r="AB77" s="22">
        <v>0</v>
      </c>
      <c r="AC77" s="22">
        <v>55</v>
      </c>
      <c r="BB77" s="22">
        <v>2</v>
      </c>
      <c r="BC77" s="22">
        <f t="shared" si="11"/>
        <v>0</v>
      </c>
      <c r="BD77" s="22">
        <f t="shared" si="12"/>
        <v>0</v>
      </c>
      <c r="BE77" s="22">
        <f t="shared" si="13"/>
        <v>0</v>
      </c>
      <c r="BF77" s="22">
        <f t="shared" si="14"/>
        <v>0</v>
      </c>
      <c r="BG77" s="22">
        <f t="shared" si="15"/>
        <v>0</v>
      </c>
    </row>
    <row r="78" spans="1:59" ht="12.75">
      <c r="A78" s="561">
        <v>52</v>
      </c>
      <c r="B78" s="453" t="s">
        <v>444</v>
      </c>
      <c r="C78" s="454" t="s">
        <v>445</v>
      </c>
      <c r="D78" s="455" t="s">
        <v>374</v>
      </c>
      <c r="E78" s="562">
        <v>4</v>
      </c>
      <c r="F78" s="647"/>
      <c r="G78" s="914">
        <f aca="true" t="shared" si="16" ref="G78:G91">E78*F78</f>
        <v>0</v>
      </c>
      <c r="H78" s="563">
        <v>0.01531</v>
      </c>
      <c r="I78" s="563">
        <f aca="true" t="shared" si="17" ref="I78:I91">E78*H78</f>
        <v>0.06124</v>
      </c>
      <c r="J78" s="563">
        <v>0</v>
      </c>
      <c r="K78" s="563">
        <f t="shared" si="10"/>
        <v>0</v>
      </c>
      <c r="Q78" s="560">
        <v>2</v>
      </c>
      <c r="AA78" s="22">
        <v>12</v>
      </c>
      <c r="AB78" s="22">
        <v>0</v>
      </c>
      <c r="AC78" s="22">
        <v>56</v>
      </c>
      <c r="BB78" s="22">
        <v>2</v>
      </c>
      <c r="BC78" s="22">
        <f t="shared" si="11"/>
        <v>0</v>
      </c>
      <c r="BD78" s="22">
        <f t="shared" si="12"/>
        <v>0</v>
      </c>
      <c r="BE78" s="22">
        <f t="shared" si="13"/>
        <v>0</v>
      </c>
      <c r="BF78" s="22">
        <f t="shared" si="14"/>
        <v>0</v>
      </c>
      <c r="BG78" s="22">
        <f t="shared" si="15"/>
        <v>0</v>
      </c>
    </row>
    <row r="79" spans="1:59" ht="12.75">
      <c r="A79" s="561">
        <v>53</v>
      </c>
      <c r="B79" s="453" t="s">
        <v>336</v>
      </c>
      <c r="C79" s="454" t="s">
        <v>446</v>
      </c>
      <c r="D79" s="455" t="s">
        <v>245</v>
      </c>
      <c r="E79" s="562">
        <v>4</v>
      </c>
      <c r="F79" s="647"/>
      <c r="G79" s="914">
        <f t="shared" si="16"/>
        <v>0</v>
      </c>
      <c r="H79" s="563">
        <v>0.00018</v>
      </c>
      <c r="I79" s="563">
        <f t="shared" si="17"/>
        <v>0.00072</v>
      </c>
      <c r="J79" s="563">
        <v>0</v>
      </c>
      <c r="K79" s="563">
        <f t="shared" si="10"/>
        <v>0</v>
      </c>
      <c r="Q79" s="560">
        <v>2</v>
      </c>
      <c r="AA79" s="22">
        <v>12</v>
      </c>
      <c r="AB79" s="22">
        <v>0</v>
      </c>
      <c r="AC79" s="22">
        <v>57</v>
      </c>
      <c r="BB79" s="22">
        <v>2</v>
      </c>
      <c r="BC79" s="22">
        <f t="shared" si="11"/>
        <v>0</v>
      </c>
      <c r="BD79" s="22">
        <f t="shared" si="12"/>
        <v>0</v>
      </c>
      <c r="BE79" s="22">
        <f t="shared" si="13"/>
        <v>0</v>
      </c>
      <c r="BF79" s="22">
        <f t="shared" si="14"/>
        <v>0</v>
      </c>
      <c r="BG79" s="22">
        <f t="shared" si="15"/>
        <v>0</v>
      </c>
    </row>
    <row r="80" spans="1:59" ht="25.5">
      <c r="A80" s="561">
        <v>54</v>
      </c>
      <c r="B80" s="453" t="s">
        <v>447</v>
      </c>
      <c r="C80" s="454" t="s">
        <v>448</v>
      </c>
      <c r="D80" s="455" t="s">
        <v>371</v>
      </c>
      <c r="E80" s="562">
        <v>4</v>
      </c>
      <c r="F80" s="647"/>
      <c r="G80" s="914">
        <f t="shared" si="16"/>
        <v>0</v>
      </c>
      <c r="H80" s="563">
        <v>0.00089</v>
      </c>
      <c r="I80" s="563">
        <f t="shared" si="17"/>
        <v>0.00356</v>
      </c>
      <c r="J80" s="563">
        <v>0</v>
      </c>
      <c r="K80" s="563">
        <f t="shared" si="10"/>
        <v>0</v>
      </c>
      <c r="Q80" s="560">
        <v>2</v>
      </c>
      <c r="AA80" s="22">
        <v>12</v>
      </c>
      <c r="AB80" s="22">
        <v>0</v>
      </c>
      <c r="AC80" s="22">
        <v>58</v>
      </c>
      <c r="BB80" s="22">
        <v>2</v>
      </c>
      <c r="BC80" s="22">
        <f t="shared" si="11"/>
        <v>0</v>
      </c>
      <c r="BD80" s="22">
        <f t="shared" si="12"/>
        <v>0</v>
      </c>
      <c r="BE80" s="22">
        <f t="shared" si="13"/>
        <v>0</v>
      </c>
      <c r="BF80" s="22">
        <f t="shared" si="14"/>
        <v>0</v>
      </c>
      <c r="BG80" s="22">
        <f t="shared" si="15"/>
        <v>0</v>
      </c>
    </row>
    <row r="81" spans="1:59" ht="12.75">
      <c r="A81" s="561">
        <v>55</v>
      </c>
      <c r="B81" s="453" t="s">
        <v>346</v>
      </c>
      <c r="C81" s="454" t="s">
        <v>7</v>
      </c>
      <c r="D81" s="455" t="s">
        <v>374</v>
      </c>
      <c r="E81" s="562">
        <v>4</v>
      </c>
      <c r="F81" s="647"/>
      <c r="G81" s="914">
        <f t="shared" si="16"/>
        <v>0</v>
      </c>
      <c r="H81" s="563">
        <v>0.0014</v>
      </c>
      <c r="I81" s="563">
        <f t="shared" si="17"/>
        <v>0.0056</v>
      </c>
      <c r="J81" s="563">
        <v>-0.00213</v>
      </c>
      <c r="K81" s="563">
        <f t="shared" si="10"/>
        <v>-0.00852</v>
      </c>
      <c r="Q81" s="560">
        <v>2</v>
      </c>
      <c r="AA81" s="22">
        <v>12</v>
      </c>
      <c r="AB81" s="22">
        <v>0</v>
      </c>
      <c r="AC81" s="22">
        <v>59</v>
      </c>
      <c r="BB81" s="22">
        <v>2</v>
      </c>
      <c r="BC81" s="22">
        <f t="shared" si="11"/>
        <v>0</v>
      </c>
      <c r="BD81" s="22">
        <f t="shared" si="12"/>
        <v>0</v>
      </c>
      <c r="BE81" s="22">
        <f t="shared" si="13"/>
        <v>0</v>
      </c>
      <c r="BF81" s="22">
        <f t="shared" si="14"/>
        <v>0</v>
      </c>
      <c r="BG81" s="22">
        <f t="shared" si="15"/>
        <v>0</v>
      </c>
    </row>
    <row r="82" spans="1:59" ht="12.75">
      <c r="A82" s="561">
        <v>56</v>
      </c>
      <c r="B82" s="453" t="s">
        <v>347</v>
      </c>
      <c r="C82" s="454" t="s">
        <v>449</v>
      </c>
      <c r="D82" s="455" t="s">
        <v>371</v>
      </c>
      <c r="E82" s="562">
        <v>4</v>
      </c>
      <c r="F82" s="647"/>
      <c r="G82" s="914">
        <f t="shared" si="16"/>
        <v>0</v>
      </c>
      <c r="H82" s="563">
        <v>0.00014</v>
      </c>
      <c r="I82" s="563">
        <f t="shared" si="17"/>
        <v>0.00056</v>
      </c>
      <c r="J82" s="563">
        <v>0</v>
      </c>
      <c r="K82" s="563">
        <f t="shared" si="10"/>
        <v>0</v>
      </c>
      <c r="Q82" s="560">
        <v>2</v>
      </c>
      <c r="AA82" s="22">
        <v>12</v>
      </c>
      <c r="AB82" s="22">
        <v>0</v>
      </c>
      <c r="AC82" s="22">
        <v>60</v>
      </c>
      <c r="BB82" s="22">
        <v>2</v>
      </c>
      <c r="BC82" s="22">
        <f t="shared" si="11"/>
        <v>0</v>
      </c>
      <c r="BD82" s="22">
        <f t="shared" si="12"/>
        <v>0</v>
      </c>
      <c r="BE82" s="22">
        <f t="shared" si="13"/>
        <v>0</v>
      </c>
      <c r="BF82" s="22">
        <f t="shared" si="14"/>
        <v>0</v>
      </c>
      <c r="BG82" s="22">
        <f t="shared" si="15"/>
        <v>0</v>
      </c>
    </row>
    <row r="83" spans="1:59" ht="12.75">
      <c r="A83" s="561">
        <v>57</v>
      </c>
      <c r="B83" s="453" t="s">
        <v>337</v>
      </c>
      <c r="C83" s="454" t="s">
        <v>8</v>
      </c>
      <c r="D83" s="455" t="s">
        <v>245</v>
      </c>
      <c r="E83" s="562">
        <v>2</v>
      </c>
      <c r="F83" s="647"/>
      <c r="G83" s="914">
        <f t="shared" si="16"/>
        <v>0</v>
      </c>
      <c r="H83" s="563">
        <v>0.0003</v>
      </c>
      <c r="I83" s="563">
        <f t="shared" si="17"/>
        <v>0.0006</v>
      </c>
      <c r="J83" s="563">
        <v>0</v>
      </c>
      <c r="K83" s="563">
        <f t="shared" si="10"/>
        <v>0</v>
      </c>
      <c r="Q83" s="560">
        <v>2</v>
      </c>
      <c r="AA83" s="22">
        <v>12</v>
      </c>
      <c r="AB83" s="22">
        <v>0</v>
      </c>
      <c r="AC83" s="22">
        <v>61</v>
      </c>
      <c r="BB83" s="22">
        <v>2</v>
      </c>
      <c r="BC83" s="22">
        <f t="shared" si="11"/>
        <v>0</v>
      </c>
      <c r="BD83" s="22">
        <f t="shared" si="12"/>
        <v>0</v>
      </c>
      <c r="BE83" s="22">
        <f t="shared" si="13"/>
        <v>0</v>
      </c>
      <c r="BF83" s="22">
        <f t="shared" si="14"/>
        <v>0</v>
      </c>
      <c r="BG83" s="22">
        <f t="shared" si="15"/>
        <v>0</v>
      </c>
    </row>
    <row r="84" spans="1:59" ht="12.75">
      <c r="A84" s="561">
        <v>58</v>
      </c>
      <c r="B84" s="453" t="s">
        <v>348</v>
      </c>
      <c r="C84" s="454" t="s">
        <v>9</v>
      </c>
      <c r="D84" s="455" t="s">
        <v>363</v>
      </c>
      <c r="E84" s="562">
        <v>0.0737</v>
      </c>
      <c r="F84" s="647"/>
      <c r="G84" s="914">
        <f t="shared" si="16"/>
        <v>0</v>
      </c>
      <c r="H84" s="563">
        <v>0</v>
      </c>
      <c r="I84" s="563">
        <f t="shared" si="17"/>
        <v>0</v>
      </c>
      <c r="J84" s="563">
        <v>0</v>
      </c>
      <c r="K84" s="563">
        <f t="shared" si="10"/>
        <v>0</v>
      </c>
      <c r="Q84" s="560">
        <v>2</v>
      </c>
      <c r="AA84" s="22">
        <v>12</v>
      </c>
      <c r="AB84" s="22">
        <v>0</v>
      </c>
      <c r="AC84" s="22">
        <v>62</v>
      </c>
      <c r="BB84" s="22">
        <v>2</v>
      </c>
      <c r="BC84" s="22">
        <f t="shared" si="11"/>
        <v>0</v>
      </c>
      <c r="BD84" s="22">
        <f t="shared" si="12"/>
        <v>0</v>
      </c>
      <c r="BE84" s="22">
        <f t="shared" si="13"/>
        <v>0</v>
      </c>
      <c r="BF84" s="22">
        <f t="shared" si="14"/>
        <v>0</v>
      </c>
      <c r="BG84" s="22">
        <f t="shared" si="15"/>
        <v>0</v>
      </c>
    </row>
    <row r="85" spans="1:59" ht="12.75">
      <c r="A85" s="561">
        <v>59</v>
      </c>
      <c r="B85" s="453" t="s">
        <v>408</v>
      </c>
      <c r="C85" s="454" t="s">
        <v>409</v>
      </c>
      <c r="D85" s="455" t="s">
        <v>374</v>
      </c>
      <c r="E85" s="562">
        <v>2</v>
      </c>
      <c r="F85" s="647"/>
      <c r="G85" s="914">
        <f t="shared" si="16"/>
        <v>0</v>
      </c>
      <c r="H85" s="563">
        <v>0</v>
      </c>
      <c r="I85" s="563">
        <f t="shared" si="17"/>
        <v>0</v>
      </c>
      <c r="J85" s="563">
        <v>0</v>
      </c>
      <c r="K85" s="563">
        <f t="shared" si="10"/>
        <v>0</v>
      </c>
      <c r="Q85" s="560">
        <v>2</v>
      </c>
      <c r="AA85" s="22">
        <v>12</v>
      </c>
      <c r="AB85" s="22">
        <v>0</v>
      </c>
      <c r="AC85" s="22">
        <v>63</v>
      </c>
      <c r="BB85" s="22">
        <v>2</v>
      </c>
      <c r="BC85" s="22">
        <f t="shared" si="11"/>
        <v>0</v>
      </c>
      <c r="BD85" s="22">
        <f t="shared" si="12"/>
        <v>0</v>
      </c>
      <c r="BE85" s="22">
        <f t="shared" si="13"/>
        <v>0</v>
      </c>
      <c r="BF85" s="22">
        <f t="shared" si="14"/>
        <v>0</v>
      </c>
      <c r="BG85" s="22">
        <f t="shared" si="15"/>
        <v>0</v>
      </c>
    </row>
    <row r="86" spans="1:59" ht="12.75">
      <c r="A86" s="561">
        <v>60</v>
      </c>
      <c r="B86" s="453" t="s">
        <v>532</v>
      </c>
      <c r="C86" s="454" t="s">
        <v>533</v>
      </c>
      <c r="D86" s="455" t="s">
        <v>374</v>
      </c>
      <c r="E86" s="562">
        <v>2</v>
      </c>
      <c r="F86" s="647"/>
      <c r="G86" s="914">
        <f t="shared" si="16"/>
        <v>0</v>
      </c>
      <c r="H86" s="563">
        <v>0</v>
      </c>
      <c r="I86" s="563">
        <f t="shared" si="17"/>
        <v>0</v>
      </c>
      <c r="J86" s="563">
        <v>0</v>
      </c>
      <c r="K86" s="563">
        <f t="shared" si="10"/>
        <v>0</v>
      </c>
      <c r="Q86" s="560">
        <v>2</v>
      </c>
      <c r="AA86" s="22">
        <v>12</v>
      </c>
      <c r="AB86" s="22">
        <v>0</v>
      </c>
      <c r="AC86" s="22">
        <v>64</v>
      </c>
      <c r="BB86" s="22">
        <v>2</v>
      </c>
      <c r="BC86" s="22">
        <f t="shared" si="11"/>
        <v>0</v>
      </c>
      <c r="BD86" s="22">
        <f t="shared" si="12"/>
        <v>0</v>
      </c>
      <c r="BE86" s="22">
        <f t="shared" si="13"/>
        <v>0</v>
      </c>
      <c r="BF86" s="22">
        <f t="shared" si="14"/>
        <v>0</v>
      </c>
      <c r="BG86" s="22">
        <f t="shared" si="15"/>
        <v>0</v>
      </c>
    </row>
    <row r="87" spans="1:59" ht="12.75">
      <c r="A87" s="561">
        <v>61</v>
      </c>
      <c r="B87" s="453" t="s">
        <v>534</v>
      </c>
      <c r="C87" s="454" t="s">
        <v>535</v>
      </c>
      <c r="D87" s="455" t="s">
        <v>371</v>
      </c>
      <c r="E87" s="562">
        <v>2</v>
      </c>
      <c r="F87" s="647"/>
      <c r="G87" s="914">
        <f t="shared" si="16"/>
        <v>0</v>
      </c>
      <c r="H87" s="563">
        <v>0</v>
      </c>
      <c r="I87" s="563">
        <f t="shared" si="17"/>
        <v>0</v>
      </c>
      <c r="J87" s="563">
        <v>0</v>
      </c>
      <c r="K87" s="563">
        <f t="shared" si="10"/>
        <v>0</v>
      </c>
      <c r="Q87" s="560">
        <v>2</v>
      </c>
      <c r="AA87" s="22">
        <v>12</v>
      </c>
      <c r="AB87" s="22">
        <v>0</v>
      </c>
      <c r="AC87" s="22">
        <v>65</v>
      </c>
      <c r="BB87" s="22">
        <v>2</v>
      </c>
      <c r="BC87" s="22">
        <f t="shared" si="11"/>
        <v>0</v>
      </c>
      <c r="BD87" s="22">
        <f t="shared" si="12"/>
        <v>0</v>
      </c>
      <c r="BE87" s="22">
        <f t="shared" si="13"/>
        <v>0</v>
      </c>
      <c r="BF87" s="22">
        <f t="shared" si="14"/>
        <v>0</v>
      </c>
      <c r="BG87" s="22">
        <f t="shared" si="15"/>
        <v>0</v>
      </c>
    </row>
    <row r="88" spans="1:59" ht="12.75">
      <c r="A88" s="561">
        <v>62</v>
      </c>
      <c r="B88" s="453" t="s">
        <v>410</v>
      </c>
      <c r="C88" s="454" t="s">
        <v>411</v>
      </c>
      <c r="D88" s="455" t="s">
        <v>363</v>
      </c>
      <c r="E88" s="562">
        <v>0.0423</v>
      </c>
      <c r="F88" s="647"/>
      <c r="G88" s="914">
        <f t="shared" si="16"/>
        <v>0</v>
      </c>
      <c r="H88" s="563">
        <v>0</v>
      </c>
      <c r="I88" s="563">
        <f t="shared" si="17"/>
        <v>0</v>
      </c>
      <c r="J88" s="563">
        <v>0</v>
      </c>
      <c r="K88" s="563">
        <f t="shared" si="10"/>
        <v>0</v>
      </c>
      <c r="Q88" s="560">
        <v>2</v>
      </c>
      <c r="AA88" s="22">
        <v>12</v>
      </c>
      <c r="AB88" s="22">
        <v>0</v>
      </c>
      <c r="AC88" s="22">
        <v>66</v>
      </c>
      <c r="BB88" s="22">
        <v>2</v>
      </c>
      <c r="BC88" s="22">
        <f t="shared" si="11"/>
        <v>0</v>
      </c>
      <c r="BD88" s="22">
        <f t="shared" si="12"/>
        <v>0</v>
      </c>
      <c r="BE88" s="22">
        <f t="shared" si="13"/>
        <v>0</v>
      </c>
      <c r="BF88" s="22">
        <f t="shared" si="14"/>
        <v>0</v>
      </c>
      <c r="BG88" s="22">
        <f t="shared" si="15"/>
        <v>0</v>
      </c>
    </row>
    <row r="89" spans="1:59" ht="12.75">
      <c r="A89" s="561">
        <v>63</v>
      </c>
      <c r="B89" s="453" t="s">
        <v>654</v>
      </c>
      <c r="C89" s="454" t="s">
        <v>396</v>
      </c>
      <c r="D89" s="455" t="s">
        <v>363</v>
      </c>
      <c r="E89" s="562">
        <v>0.0423</v>
      </c>
      <c r="F89" s="647"/>
      <c r="G89" s="914">
        <f t="shared" si="16"/>
        <v>0</v>
      </c>
      <c r="H89" s="563">
        <v>0</v>
      </c>
      <c r="I89" s="563">
        <f t="shared" si="17"/>
        <v>0</v>
      </c>
      <c r="J89" s="563">
        <v>0</v>
      </c>
      <c r="K89" s="563">
        <f t="shared" si="10"/>
        <v>0</v>
      </c>
      <c r="Q89" s="560">
        <v>2</v>
      </c>
      <c r="AA89" s="22">
        <v>12</v>
      </c>
      <c r="AB89" s="22">
        <v>0</v>
      </c>
      <c r="AC89" s="22">
        <v>67</v>
      </c>
      <c r="BB89" s="22">
        <v>2</v>
      </c>
      <c r="BC89" s="22">
        <f t="shared" si="11"/>
        <v>0</v>
      </c>
      <c r="BD89" s="22">
        <f t="shared" si="12"/>
        <v>0</v>
      </c>
      <c r="BE89" s="22">
        <f t="shared" si="13"/>
        <v>0</v>
      </c>
      <c r="BF89" s="22">
        <f t="shared" si="14"/>
        <v>0</v>
      </c>
      <c r="BG89" s="22">
        <f t="shared" si="15"/>
        <v>0</v>
      </c>
    </row>
    <row r="90" spans="1:59" ht="12.75">
      <c r="A90" s="561">
        <v>64</v>
      </c>
      <c r="B90" s="453" t="s">
        <v>655</v>
      </c>
      <c r="C90" s="454" t="s">
        <v>433</v>
      </c>
      <c r="D90" s="455" t="s">
        <v>434</v>
      </c>
      <c r="E90" s="562">
        <v>0.0423</v>
      </c>
      <c r="F90" s="647"/>
      <c r="G90" s="914">
        <f t="shared" si="16"/>
        <v>0</v>
      </c>
      <c r="H90" s="563">
        <v>0</v>
      </c>
      <c r="I90" s="563">
        <f t="shared" si="17"/>
        <v>0</v>
      </c>
      <c r="J90" s="563">
        <v>-0.00023</v>
      </c>
      <c r="K90" s="563">
        <f t="shared" si="10"/>
        <v>-9.729E-06</v>
      </c>
      <c r="Q90" s="560">
        <v>2</v>
      </c>
      <c r="AA90" s="22">
        <v>12</v>
      </c>
      <c r="AB90" s="22">
        <v>0</v>
      </c>
      <c r="AC90" s="22">
        <v>68</v>
      </c>
      <c r="BB90" s="22">
        <v>2</v>
      </c>
      <c r="BC90" s="22">
        <f t="shared" si="11"/>
        <v>0</v>
      </c>
      <c r="BD90" s="22">
        <f t="shared" si="12"/>
        <v>0</v>
      </c>
      <c r="BE90" s="22">
        <f t="shared" si="13"/>
        <v>0</v>
      </c>
      <c r="BF90" s="22">
        <f t="shared" si="14"/>
        <v>0</v>
      </c>
      <c r="BG90" s="22">
        <f t="shared" si="15"/>
        <v>0</v>
      </c>
    </row>
    <row r="91" spans="1:59" ht="25.5">
      <c r="A91" s="561">
        <v>65</v>
      </c>
      <c r="B91" s="453" t="s">
        <v>676</v>
      </c>
      <c r="C91" s="454" t="s">
        <v>677</v>
      </c>
      <c r="D91" s="455" t="s">
        <v>371</v>
      </c>
      <c r="E91" s="562">
        <v>2</v>
      </c>
      <c r="F91" s="647"/>
      <c r="G91" s="914">
        <f t="shared" si="16"/>
        <v>0</v>
      </c>
      <c r="H91" s="563">
        <v>0.0007</v>
      </c>
      <c r="I91" s="563">
        <f t="shared" si="17"/>
        <v>0.0014</v>
      </c>
      <c r="J91" s="563">
        <v>-0.00123</v>
      </c>
      <c r="K91" s="563">
        <f t="shared" si="10"/>
        <v>-0.00246</v>
      </c>
      <c r="Q91" s="560">
        <v>2</v>
      </c>
      <c r="AA91" s="22">
        <v>12</v>
      </c>
      <c r="AB91" s="22">
        <v>0</v>
      </c>
      <c r="AC91" s="22">
        <v>69</v>
      </c>
      <c r="BB91" s="22">
        <v>2</v>
      </c>
      <c r="BC91" s="22">
        <f t="shared" si="11"/>
        <v>0</v>
      </c>
      <c r="BD91" s="22">
        <f t="shared" si="12"/>
        <v>0</v>
      </c>
      <c r="BE91" s="22">
        <f t="shared" si="13"/>
        <v>0</v>
      </c>
      <c r="BF91" s="22">
        <f t="shared" si="14"/>
        <v>0</v>
      </c>
      <c r="BG91" s="22">
        <f t="shared" si="15"/>
        <v>0</v>
      </c>
    </row>
    <row r="92" spans="1:59" ht="12.75">
      <c r="A92" s="456"/>
      <c r="B92" s="457" t="s">
        <v>339</v>
      </c>
      <c r="C92" s="458" t="str">
        <f>CONCATENATE(B76," ",C76)</f>
        <v>725 Zařizovací předměty</v>
      </c>
      <c r="D92" s="456"/>
      <c r="E92" s="564"/>
      <c r="F92" s="564"/>
      <c r="G92" s="915">
        <f>SUM(G76:G91)</f>
        <v>0</v>
      </c>
      <c r="H92" s="565"/>
      <c r="I92" s="566">
        <f>SUM(I76:I91)</f>
        <v>0.07368</v>
      </c>
      <c r="J92" s="563">
        <v>0</v>
      </c>
      <c r="K92" s="563">
        <f t="shared" si="10"/>
        <v>0</v>
      </c>
      <c r="Q92" s="560">
        <v>2</v>
      </c>
      <c r="AA92" s="22">
        <v>12</v>
      </c>
      <c r="AB92" s="22">
        <v>0</v>
      </c>
      <c r="AC92" s="22">
        <v>70</v>
      </c>
      <c r="BB92" s="22">
        <v>2</v>
      </c>
      <c r="BC92" s="22">
        <f t="shared" si="11"/>
        <v>0</v>
      </c>
      <c r="BD92" s="22">
        <f t="shared" si="12"/>
        <v>0</v>
      </c>
      <c r="BE92" s="22">
        <f t="shared" si="13"/>
        <v>0</v>
      </c>
      <c r="BF92" s="22">
        <f t="shared" si="14"/>
        <v>0</v>
      </c>
      <c r="BG92" s="22">
        <f t="shared" si="15"/>
        <v>0</v>
      </c>
    </row>
    <row r="93" spans="1:59" ht="12.75">
      <c r="A93" s="557" t="s">
        <v>334</v>
      </c>
      <c r="B93" s="450" t="s">
        <v>332</v>
      </c>
      <c r="C93" s="451" t="s">
        <v>333</v>
      </c>
      <c r="D93" s="452"/>
      <c r="E93" s="558"/>
      <c r="F93" s="558"/>
      <c r="G93" s="916"/>
      <c r="H93" s="559"/>
      <c r="I93" s="559"/>
      <c r="J93" s="563">
        <v>0</v>
      </c>
      <c r="K93" s="563">
        <f t="shared" si="10"/>
        <v>0</v>
      </c>
      <c r="Q93" s="560">
        <v>2</v>
      </c>
      <c r="AA93" s="22">
        <v>12</v>
      </c>
      <c r="AB93" s="22">
        <v>0</v>
      </c>
      <c r="AC93" s="22">
        <v>71</v>
      </c>
      <c r="BB93" s="22">
        <v>2</v>
      </c>
      <c r="BC93" s="22">
        <f t="shared" si="11"/>
        <v>0</v>
      </c>
      <c r="BD93" s="22">
        <f t="shared" si="12"/>
        <v>0</v>
      </c>
      <c r="BE93" s="22">
        <f t="shared" si="13"/>
        <v>0</v>
      </c>
      <c r="BF93" s="22">
        <f t="shared" si="14"/>
        <v>0</v>
      </c>
      <c r="BG93" s="22">
        <f t="shared" si="15"/>
        <v>0</v>
      </c>
    </row>
    <row r="94" spans="1:59" ht="12.75">
      <c r="A94" s="561">
        <v>66</v>
      </c>
      <c r="B94" s="453" t="s">
        <v>336</v>
      </c>
      <c r="C94" s="454" t="s">
        <v>450</v>
      </c>
      <c r="D94" s="455" t="s">
        <v>314</v>
      </c>
      <c r="E94" s="562">
        <v>65</v>
      </c>
      <c r="F94" s="647"/>
      <c r="G94" s="914">
        <f>E94*F94</f>
        <v>0</v>
      </c>
      <c r="H94" s="563">
        <v>0.001</v>
      </c>
      <c r="I94" s="563">
        <f>E94*H94</f>
        <v>0.065</v>
      </c>
      <c r="J94" s="563">
        <v>0</v>
      </c>
      <c r="K94" s="563">
        <f t="shared" si="10"/>
        <v>0</v>
      </c>
      <c r="Q94" s="560">
        <v>2</v>
      </c>
      <c r="AA94" s="22">
        <v>12</v>
      </c>
      <c r="AB94" s="22">
        <v>0</v>
      </c>
      <c r="AC94" s="22">
        <v>72</v>
      </c>
      <c r="BB94" s="22">
        <v>2</v>
      </c>
      <c r="BC94" s="22">
        <f t="shared" si="11"/>
        <v>0</v>
      </c>
      <c r="BD94" s="22">
        <f t="shared" si="12"/>
        <v>0</v>
      </c>
      <c r="BE94" s="22">
        <f t="shared" si="13"/>
        <v>0</v>
      </c>
      <c r="BF94" s="22">
        <f t="shared" si="14"/>
        <v>0</v>
      </c>
      <c r="BG94" s="22">
        <f t="shared" si="15"/>
        <v>0</v>
      </c>
    </row>
    <row r="95" spans="1:59" ht="12.75">
      <c r="A95" s="561">
        <v>67</v>
      </c>
      <c r="B95" s="453" t="s">
        <v>337</v>
      </c>
      <c r="C95" s="454" t="s">
        <v>451</v>
      </c>
      <c r="D95" s="455" t="s">
        <v>314</v>
      </c>
      <c r="E95" s="562">
        <v>65</v>
      </c>
      <c r="F95" s="647"/>
      <c r="G95" s="914">
        <f>E95*F95</f>
        <v>0</v>
      </c>
      <c r="H95" s="563">
        <v>0.001</v>
      </c>
      <c r="I95" s="563">
        <f>E95*H95</f>
        <v>0.065</v>
      </c>
      <c r="J95" s="565"/>
      <c r="K95" s="566">
        <f>SUM(K52:K94)</f>
        <v>-0.010989729</v>
      </c>
      <c r="Q95" s="560">
        <v>4</v>
      </c>
      <c r="BC95" s="567">
        <f>SUM(BC52:BC94)</f>
        <v>0</v>
      </c>
      <c r="BD95" s="567">
        <f>SUM(BD52:BD94)</f>
        <v>0</v>
      </c>
      <c r="BE95" s="567">
        <f>SUM(BE52:BE94)</f>
        <v>0</v>
      </c>
      <c r="BF95" s="567">
        <f>SUM(BF52:BF94)</f>
        <v>0</v>
      </c>
      <c r="BG95" s="567">
        <f>SUM(BG52:BG94)</f>
        <v>0</v>
      </c>
    </row>
    <row r="96" spans="1:17" ht="12.75">
      <c r="A96" s="561">
        <v>68</v>
      </c>
      <c r="B96" s="453" t="s">
        <v>654</v>
      </c>
      <c r="C96" s="454" t="s">
        <v>452</v>
      </c>
      <c r="D96" s="455" t="s">
        <v>363</v>
      </c>
      <c r="E96" s="562">
        <v>0.065</v>
      </c>
      <c r="F96" s="647"/>
      <c r="G96" s="914">
        <f>E96*F96</f>
        <v>0</v>
      </c>
      <c r="H96" s="563">
        <v>0</v>
      </c>
      <c r="I96" s="563">
        <f>E96*H96</f>
        <v>0</v>
      </c>
      <c r="J96" s="559"/>
      <c r="K96" s="559"/>
      <c r="Q96" s="560">
        <v>1</v>
      </c>
    </row>
    <row r="97" spans="1:17" ht="12.75">
      <c r="A97" s="456"/>
      <c r="B97" s="457" t="s">
        <v>339</v>
      </c>
      <c r="C97" s="458" t="str">
        <f>CONCATENATE(B93," ",C93)</f>
        <v>767 Konstrukce zámečnické</v>
      </c>
      <c r="D97" s="456"/>
      <c r="E97" s="564"/>
      <c r="F97" s="564"/>
      <c r="G97" s="915">
        <f>SUM(G93:G96)</f>
        <v>0</v>
      </c>
      <c r="H97" s="565"/>
      <c r="I97" s="566">
        <f>SUM(I93:I96)</f>
        <v>0.13</v>
      </c>
      <c r="J97" s="568"/>
      <c r="K97" s="568"/>
      <c r="Q97" s="560"/>
    </row>
  </sheetData>
  <autoFilter ref="A7:I97"/>
  <mergeCells count="1"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&amp;Czdravotechnika&amp;Rstránka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view="pageBreakPreview" zoomScale="115" zoomScaleSheetLayoutView="115" workbookViewId="0" topLeftCell="A7">
      <selection activeCell="M31" sqref="M31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3.140625" style="0" customWidth="1"/>
    <col min="7" max="7" width="19.421875" style="0" customWidth="1"/>
    <col min="8" max="8" width="16.7109375" style="0" customWidth="1"/>
    <col min="9" max="9" width="3.4218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41" t="s">
        <v>53</v>
      </c>
      <c r="B1" s="98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24" t="str">
        <f>'SO01 Krycí list ROZPOČTU'!C4:G4</f>
        <v>Stavební úpravy lůžkového oddělení neurologie</v>
      </c>
      <c r="D4" s="925"/>
      <c r="E4" s="925"/>
      <c r="F4" s="925"/>
      <c r="G4" s="926"/>
      <c r="H4" s="294" t="str">
        <f>'SO01 Krycí list ROZPOČTU'!H4</f>
        <v>801 11</v>
      </c>
      <c r="I4" s="106"/>
    </row>
    <row r="5" spans="1:9" ht="17.45" customHeight="1">
      <c r="A5" s="107"/>
      <c r="B5" s="108"/>
      <c r="C5" s="924" t="str">
        <f>'SO01 Krycí list ROZPOČTU'!C5:G5</f>
        <v>ve 2.NP pavilonu E</v>
      </c>
      <c r="D5" s="925"/>
      <c r="E5" s="925"/>
      <c r="F5" s="925"/>
      <c r="G5" s="926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4" t="str">
        <f>'SO01 Krycí list ROZPOČTU'!C7:G7</f>
        <v>SO 01 pavilon "E"</v>
      </c>
      <c r="D7" s="925"/>
      <c r="E7" s="925"/>
      <c r="F7" s="925"/>
      <c r="G7" s="926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360</v>
      </c>
      <c r="D9" s="925"/>
      <c r="E9" s="925"/>
      <c r="F9" s="925"/>
      <c r="G9" s="926"/>
      <c r="H9" s="116" t="s">
        <v>62</v>
      </c>
      <c r="I9" s="110"/>
    </row>
    <row r="10" spans="1:11" ht="12.75">
      <c r="A10" s="556" t="s">
        <v>393</v>
      </c>
      <c r="B10" s="113"/>
      <c r="C10" s="927" t="str">
        <f>'SO01 Krycí list ROZPOČTU'!C10:E10</f>
        <v>Město Šumperk</v>
      </c>
      <c r="D10" s="927"/>
      <c r="E10" s="927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65" t="str">
        <f>'SO01 Krycí list ROZPOČTU'!C11:E11</f>
        <v>Nemocnice Šumperk a.s.</v>
      </c>
      <c r="D11" s="965"/>
      <c r="E11" s="965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f>'SO01 Krycí list ROZPOČTU'!H12</f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70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'07rek'!E24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'07rek'!F24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317"/>
      <c r="I18" s="126" t="str">
        <f aca="true" t="shared" si="1" ref="I18:I33">IF(H18&gt;0,"Kč","")</f>
        <v/>
      </c>
    </row>
    <row r="19" spans="1:9" ht="15.95" customHeight="1">
      <c r="A19" s="132" t="s">
        <v>79</v>
      </c>
      <c r="B19" s="133" t="s">
        <v>80</v>
      </c>
      <c r="C19" s="133"/>
      <c r="D19" s="293" t="str">
        <f>'07rek'!G24</f>
        <v>--------------</v>
      </c>
      <c r="E19" s="126" t="str">
        <f t="shared" si="0"/>
        <v>Kč</v>
      </c>
      <c r="F19" s="141" t="s">
        <v>81</v>
      </c>
      <c r="G19" s="142"/>
      <c r="H19" s="317"/>
      <c r="I19" s="126" t="str">
        <f t="shared" si="1"/>
        <v/>
      </c>
    </row>
    <row r="20" spans="1:9" ht="15.95" customHeight="1">
      <c r="A20" s="143" t="s">
        <v>82</v>
      </c>
      <c r="B20" s="133" t="s">
        <v>83</v>
      </c>
      <c r="C20" s="133"/>
      <c r="D20" s="293" t="str">
        <f>'07rek'!H24</f>
        <v>--------------</v>
      </c>
      <c r="E20" s="126" t="str">
        <f t="shared" si="0"/>
        <v>Kč</v>
      </c>
      <c r="F20" s="141" t="s">
        <v>84</v>
      </c>
      <c r="G20" s="142"/>
      <c r="H20" s="317"/>
      <c r="I20" s="126" t="str">
        <f t="shared" si="1"/>
        <v/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145" t="str">
        <f t="shared" si="0"/>
        <v/>
      </c>
      <c r="F21" s="141"/>
      <c r="G21" s="146" t="s">
        <v>86</v>
      </c>
      <c r="H21" s="318"/>
      <c r="I21" s="145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17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293" t="str">
        <f>'07rek'!I24</f>
        <v>--------------</v>
      </c>
      <c r="E23" s="126" t="str">
        <f t="shared" si="0"/>
        <v>Kč</v>
      </c>
      <c r="F23" s="141" t="s">
        <v>88</v>
      </c>
      <c r="G23" s="147"/>
      <c r="H23" s="317"/>
      <c r="I23" s="126" t="str">
        <f t="shared" si="1"/>
        <v/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17"/>
      <c r="I24" s="126" t="str">
        <f t="shared" si="1"/>
        <v/>
      </c>
    </row>
    <row r="25" spans="1:9" ht="15.95" customHeight="1" thickBot="1">
      <c r="A25" s="148" t="s">
        <v>90</v>
      </c>
      <c r="B25" s="149"/>
      <c r="C25" s="149"/>
      <c r="D25" s="150">
        <f>SUM(D21:D24)</f>
        <v>0</v>
      </c>
      <c r="E25" s="151" t="str">
        <f t="shared" si="0"/>
        <v/>
      </c>
      <c r="F25" s="141" t="s">
        <v>91</v>
      </c>
      <c r="G25" s="147"/>
      <c r="H25" s="317"/>
      <c r="I25" s="126" t="str">
        <f t="shared" si="1"/>
        <v/>
      </c>
    </row>
    <row r="26" spans="1:9" ht="12.75">
      <c r="A26" s="152" t="s">
        <v>92</v>
      </c>
      <c r="B26" s="153"/>
      <c r="C26" s="966" t="s">
        <v>289</v>
      </c>
      <c r="D26" s="948"/>
      <c r="E26" s="949"/>
      <c r="F26" s="141" t="s">
        <v>93</v>
      </c>
      <c r="G26" s="147"/>
      <c r="H26" s="317"/>
      <c r="I26" s="126" t="str">
        <f t="shared" si="1"/>
        <v/>
      </c>
    </row>
    <row r="27" spans="1:9" ht="12.75">
      <c r="A27" s="154" t="s">
        <v>94</v>
      </c>
      <c r="B27" s="155"/>
      <c r="C27" s="971" t="s">
        <v>381</v>
      </c>
      <c r="D27" s="938"/>
      <c r="E27" s="939"/>
      <c r="F27" s="141" t="s">
        <v>95</v>
      </c>
      <c r="G27" s="147"/>
      <c r="H27" s="317"/>
      <c r="I27" s="126" t="str">
        <f t="shared" si="1"/>
        <v/>
      </c>
    </row>
    <row r="28" spans="1:13" ht="15.75" thickBot="1">
      <c r="A28" s="154" t="s">
        <v>96</v>
      </c>
      <c r="B28" s="156"/>
      <c r="C28" s="961">
        <f>'SO01 Krycí list ROZPOČTU'!C28:D28</f>
        <v>43182</v>
      </c>
      <c r="D28" s="962"/>
      <c r="E28" s="157"/>
      <c r="F28" s="141"/>
      <c r="G28" s="158" t="s">
        <v>97</v>
      </c>
      <c r="H28" s="319"/>
      <c r="I28" s="151" t="str">
        <f t="shared" si="1"/>
        <v/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63" t="s">
        <v>99</v>
      </c>
      <c r="G29" s="964"/>
      <c r="H29" s="320"/>
      <c r="I29" s="151" t="str">
        <f t="shared" si="1"/>
        <v/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/>
      <c r="I31" s="126" t="str">
        <f t="shared" si="1"/>
        <v/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23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166" t="s">
        <v>102</v>
      </c>
      <c r="G33" s="167"/>
      <c r="H33" s="324">
        <f>SUM(H30:H32)</f>
        <v>0</v>
      </c>
      <c r="I33" s="168" t="str">
        <f t="shared" si="1"/>
        <v/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21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22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0</v>
      </c>
      <c r="I36" s="163" t="str">
        <f>IF(H36&gt;0,"Kč","")</f>
        <v/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166" t="s">
        <v>105</v>
      </c>
      <c r="G37" s="167"/>
      <c r="H37" s="324">
        <f>H33+H36</f>
        <v>0</v>
      </c>
      <c r="I37" s="168" t="str">
        <f>IF(H37&gt;0,"Kč","")</f>
        <v/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2.75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44.25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8.25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  <row r="47" ht="12.75">
      <c r="B47" s="347"/>
    </row>
    <row r="48" ht="12.75">
      <c r="B48" s="347"/>
    </row>
    <row r="49" ht="12.75">
      <c r="B49" s="348"/>
    </row>
    <row r="50" ht="12.75">
      <c r="B50" s="347"/>
    </row>
  </sheetData>
  <mergeCells count="27">
    <mergeCell ref="C11:E11"/>
    <mergeCell ref="C10:E10"/>
    <mergeCell ref="C4:G4"/>
    <mergeCell ref="C5:G5"/>
    <mergeCell ref="C7:G7"/>
    <mergeCell ref="C9:G9"/>
    <mergeCell ref="C30:E30"/>
    <mergeCell ref="F29:G29"/>
    <mergeCell ref="C12:E12"/>
    <mergeCell ref="D13:E13"/>
    <mergeCell ref="C27:E27"/>
    <mergeCell ref="C28:D28"/>
    <mergeCell ref="C26:E26"/>
    <mergeCell ref="C29:E29"/>
    <mergeCell ref="H13:I13"/>
    <mergeCell ref="B14:E14"/>
    <mergeCell ref="G14:I14"/>
    <mergeCell ref="A16:E16"/>
    <mergeCell ref="F16:I16"/>
    <mergeCell ref="C37:E37"/>
    <mergeCell ref="B39:H43"/>
    <mergeCell ref="C31:E31"/>
    <mergeCell ref="C32:E32"/>
    <mergeCell ref="C33:E33"/>
    <mergeCell ref="C34:E34"/>
    <mergeCell ref="C35:E35"/>
    <mergeCell ref="C36:E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BC33"/>
  <sheetViews>
    <sheetView view="pageBreakPreview" zoomScale="130" zoomScaleSheetLayoutView="130" workbookViewId="0" topLeftCell="A1">
      <selection activeCell="I24" sqref="I24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1.421875" style="0" customWidth="1"/>
    <col min="4" max="4" width="7.8515625" style="0" customWidth="1"/>
    <col min="5" max="9" width="11.7109375" style="0" customWidth="1"/>
    <col min="11" max="50" width="9.140625" style="0" hidden="1" customWidth="1"/>
  </cols>
  <sheetData>
    <row r="1" spans="1:9" s="32" customFormat="1" ht="16.5" customHeight="1" thickTop="1">
      <c r="A1" s="379" t="s">
        <v>18</v>
      </c>
      <c r="B1" s="380"/>
      <c r="C1" s="401" t="str">
        <f>'SO01 Krycí list ROZPOČTU'!C4:G4</f>
        <v>Stavební úpravy lůžkového oddělení neurologie</v>
      </c>
      <c r="D1" s="402"/>
      <c r="E1" s="402"/>
      <c r="F1" s="402"/>
      <c r="G1" s="402"/>
      <c r="H1" s="402"/>
      <c r="I1" s="403"/>
    </row>
    <row r="2" spans="1:9" s="32" customFormat="1" ht="16.5" customHeight="1">
      <c r="A2" s="349"/>
      <c r="B2" s="350"/>
      <c r="C2" s="404" t="str">
        <f>'SO01 Krycí list ROZPOČTU'!C5:G5</f>
        <v>ve 2.NP pavilonu E</v>
      </c>
      <c r="D2" s="405"/>
      <c r="E2" s="405"/>
      <c r="F2" s="405"/>
      <c r="G2" s="405"/>
      <c r="H2" s="405"/>
      <c r="I2" s="406"/>
    </row>
    <row r="3" spans="1:9" ht="12.75" customHeight="1">
      <c r="A3" s="297" t="s">
        <v>19</v>
      </c>
      <c r="B3" s="298"/>
      <c r="C3" s="304" t="str">
        <f>'SO01 Krycí list ROZPOČTU'!C7:G7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tr">
        <f>'07 silnoproud'!C9:G9</f>
        <v>Silnoproudé zařízení</v>
      </c>
      <c r="D4" s="305"/>
      <c r="E4" s="305"/>
      <c r="F4" s="305"/>
      <c r="G4" s="306"/>
      <c r="H4" s="35" t="s">
        <v>23</v>
      </c>
      <c r="I4" s="36">
        <f>'07 silnoproud'!C28</f>
        <v>43182</v>
      </c>
    </row>
    <row r="5" spans="1:9" ht="13.5" thickTop="1">
      <c r="A5" s="37"/>
      <c r="B5" s="37"/>
      <c r="C5" s="38"/>
      <c r="D5" s="38"/>
      <c r="E5" s="38"/>
      <c r="F5" s="38"/>
      <c r="G5" s="38"/>
      <c r="H5" s="39"/>
      <c r="I5" s="39"/>
    </row>
    <row r="6" spans="1:55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C6" s="43"/>
    </row>
    <row r="7" ht="13.5" thickBot="1">
      <c r="BC7" s="43"/>
    </row>
    <row r="8" spans="1:55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C8" s="51"/>
    </row>
    <row r="9" spans="1:55" s="290" customFormat="1" ht="12.75">
      <c r="A9" s="381" t="s">
        <v>279</v>
      </c>
      <c r="B9" s="52" t="s">
        <v>300</v>
      </c>
      <c r="C9" s="289"/>
      <c r="D9" s="285"/>
      <c r="E9" s="55" t="s">
        <v>32</v>
      </c>
      <c r="F9" s="54" t="s">
        <v>32</v>
      </c>
      <c r="G9" s="54">
        <f>'07pol'!G17</f>
        <v>0</v>
      </c>
      <c r="H9" s="56" t="s">
        <v>32</v>
      </c>
      <c r="I9" s="56" t="s">
        <v>32</v>
      </c>
      <c r="BC9" s="291"/>
    </row>
    <row r="10" spans="1:55" s="290" customFormat="1" ht="12.75">
      <c r="A10" s="382" t="s">
        <v>279</v>
      </c>
      <c r="B10" s="57" t="s">
        <v>301</v>
      </c>
      <c r="C10" s="292"/>
      <c r="D10" s="286"/>
      <c r="E10" s="55" t="s">
        <v>32</v>
      </c>
      <c r="F10" s="55" t="s">
        <v>32</v>
      </c>
      <c r="G10" s="55" t="s">
        <v>32</v>
      </c>
      <c r="H10" s="55">
        <f>'07pol'!G73</f>
        <v>0</v>
      </c>
      <c r="I10" s="59" t="s">
        <v>32</v>
      </c>
      <c r="BC10" s="291"/>
    </row>
    <row r="11" spans="1:9" s="290" customFormat="1" ht="12.75">
      <c r="A11" s="382" t="s">
        <v>279</v>
      </c>
      <c r="B11" s="290" t="s">
        <v>302</v>
      </c>
      <c r="C11" s="292"/>
      <c r="D11" s="286"/>
      <c r="E11" s="55" t="s">
        <v>32</v>
      </c>
      <c r="F11" s="55" t="s">
        <v>32</v>
      </c>
      <c r="G11" s="55" t="s">
        <v>32</v>
      </c>
      <c r="H11" s="55">
        <f>'07pol'!G110</f>
        <v>0</v>
      </c>
      <c r="I11" s="59" t="s">
        <v>32</v>
      </c>
    </row>
    <row r="12" spans="1:9" s="290" customFormat="1" ht="12.75">
      <c r="A12" s="382" t="s">
        <v>388</v>
      </c>
      <c r="B12" s="555" t="s">
        <v>389</v>
      </c>
      <c r="C12" s="292"/>
      <c r="D12" s="286"/>
      <c r="E12" s="55" t="s">
        <v>32</v>
      </c>
      <c r="F12" s="55" t="s">
        <v>32</v>
      </c>
      <c r="G12" s="55" t="s">
        <v>32</v>
      </c>
      <c r="H12" s="55">
        <f>'07pol'!G124</f>
        <v>0</v>
      </c>
      <c r="I12" s="59" t="s">
        <v>32</v>
      </c>
    </row>
    <row r="13" spans="1:9" s="290" customFormat="1" ht="12.75">
      <c r="A13" s="382"/>
      <c r="B13" s="57"/>
      <c r="C13" s="292"/>
      <c r="D13" s="286"/>
      <c r="E13" s="55" t="s">
        <v>32</v>
      </c>
      <c r="F13" s="55" t="s">
        <v>32</v>
      </c>
      <c r="G13" s="55" t="s">
        <v>32</v>
      </c>
      <c r="H13" s="55" t="s">
        <v>32</v>
      </c>
      <c r="I13" s="59" t="s">
        <v>32</v>
      </c>
    </row>
    <row r="14" spans="1:9" s="290" customFormat="1" ht="12.75">
      <c r="A14" s="344"/>
      <c r="B14" s="57"/>
      <c r="C14" s="292"/>
      <c r="D14" s="286"/>
      <c r="E14" s="55" t="s">
        <v>32</v>
      </c>
      <c r="F14" s="55" t="s">
        <v>32</v>
      </c>
      <c r="G14" s="55" t="s">
        <v>32</v>
      </c>
      <c r="H14" s="55" t="s">
        <v>32</v>
      </c>
      <c r="I14" s="59" t="s">
        <v>32</v>
      </c>
    </row>
    <row r="15" spans="1:9" s="290" customFormat="1" ht="12.75">
      <c r="A15" s="344"/>
      <c r="B15" s="57"/>
      <c r="C15" s="292"/>
      <c r="D15" s="286"/>
      <c r="E15" s="55" t="s">
        <v>32</v>
      </c>
      <c r="F15" s="55" t="s">
        <v>32</v>
      </c>
      <c r="G15" s="55" t="s">
        <v>32</v>
      </c>
      <c r="H15" s="55" t="s">
        <v>32</v>
      </c>
      <c r="I15" s="59" t="s">
        <v>32</v>
      </c>
    </row>
    <row r="16" spans="1:9" s="290" customFormat="1" ht="12.75">
      <c r="A16" s="344"/>
      <c r="B16" s="57"/>
      <c r="C16" s="292"/>
      <c r="D16" s="286"/>
      <c r="E16" s="55" t="s">
        <v>32</v>
      </c>
      <c r="F16" s="55" t="s">
        <v>32</v>
      </c>
      <c r="G16" s="55" t="s">
        <v>32</v>
      </c>
      <c r="H16" s="55" t="s">
        <v>32</v>
      </c>
      <c r="I16" s="59" t="s">
        <v>32</v>
      </c>
    </row>
    <row r="17" spans="1:9" s="50" customFormat="1" ht="12.75">
      <c r="A17" s="360"/>
      <c r="B17" s="57" t="s">
        <v>278</v>
      </c>
      <c r="C17" s="58"/>
      <c r="D17" s="361"/>
      <c r="E17" s="383" t="s">
        <v>32</v>
      </c>
      <c r="F17" s="55" t="s">
        <v>32</v>
      </c>
      <c r="G17" s="55" t="s">
        <v>32</v>
      </c>
      <c r="H17" s="55">
        <f>'07pol'!G132</f>
        <v>0</v>
      </c>
      <c r="I17" s="59" t="s">
        <v>32</v>
      </c>
    </row>
    <row r="18" spans="1:9" s="50" customFormat="1" ht="12.75">
      <c r="A18" s="360" t="s">
        <v>30</v>
      </c>
      <c r="B18" s="57" t="s">
        <v>280</v>
      </c>
      <c r="C18" s="58"/>
      <c r="D18" s="361"/>
      <c r="E18" s="383" t="s">
        <v>32</v>
      </c>
      <c r="F18" s="55" t="s">
        <v>32</v>
      </c>
      <c r="G18" s="55" t="s">
        <v>32</v>
      </c>
      <c r="H18" s="55" t="s">
        <v>32</v>
      </c>
      <c r="I18" s="59">
        <f>'07pol'!G140</f>
        <v>0</v>
      </c>
    </row>
    <row r="19" spans="1:9" s="50" customFormat="1" ht="12.75">
      <c r="A19" s="360" t="s">
        <v>303</v>
      </c>
      <c r="B19" s="57" t="s">
        <v>304</v>
      </c>
      <c r="C19" s="58"/>
      <c r="D19" s="361"/>
      <c r="E19" s="383" t="s">
        <v>32</v>
      </c>
      <c r="F19" s="55" t="s">
        <v>32</v>
      </c>
      <c r="G19" s="55" t="s">
        <v>32</v>
      </c>
      <c r="H19" s="55" t="s">
        <v>32</v>
      </c>
      <c r="I19" s="55" t="s">
        <v>32</v>
      </c>
    </row>
    <row r="20" spans="1:9" s="50" customFormat="1" ht="12.75">
      <c r="A20" s="384"/>
      <c r="B20" s="385" t="s">
        <v>361</v>
      </c>
      <c r="C20" s="386" t="s">
        <v>305</v>
      </c>
      <c r="D20" s="387" t="s">
        <v>306</v>
      </c>
      <c r="E20" s="383" t="s">
        <v>32</v>
      </c>
      <c r="F20" s="55" t="s">
        <v>32</v>
      </c>
      <c r="G20" s="55" t="s">
        <v>32</v>
      </c>
      <c r="H20" s="55" t="s">
        <v>32</v>
      </c>
      <c r="I20" s="59" t="s">
        <v>32</v>
      </c>
    </row>
    <row r="21" spans="1:9" s="50" customFormat="1" ht="12.75">
      <c r="A21" s="384"/>
      <c r="B21" s="822">
        <v>6</v>
      </c>
      <c r="C21" s="388" t="s">
        <v>307</v>
      </c>
      <c r="D21" s="389">
        <f>SUM(H10:H12)</f>
        <v>0</v>
      </c>
      <c r="E21" s="383" t="s">
        <v>32</v>
      </c>
      <c r="F21" s="55" t="s">
        <v>32</v>
      </c>
      <c r="G21" s="55" t="s">
        <v>32</v>
      </c>
      <c r="H21" s="390" t="str">
        <f>IF(D21=0,"--------------",ROUND(D21*B21/100,0))</f>
        <v>--------------</v>
      </c>
      <c r="I21" s="59" t="s">
        <v>32</v>
      </c>
    </row>
    <row r="22" spans="1:9" s="50" customFormat="1" ht="12.75">
      <c r="A22" s="384"/>
      <c r="B22" s="822">
        <v>2</v>
      </c>
      <c r="C22" s="388" t="s">
        <v>308</v>
      </c>
      <c r="D22" s="389"/>
      <c r="E22" s="383" t="s">
        <v>32</v>
      </c>
      <c r="F22" s="55" t="s">
        <v>32</v>
      </c>
      <c r="G22" s="55" t="s">
        <v>32</v>
      </c>
      <c r="H22" s="390" t="str">
        <f>IF(D22=0,"--------------",ROUND(D22*B22/100,0))</f>
        <v>--------------</v>
      </c>
      <c r="I22" s="59" t="s">
        <v>32</v>
      </c>
    </row>
    <row r="23" spans="1:9" s="50" customFormat="1" ht="13.5" thickBot="1">
      <c r="A23" s="384"/>
      <c r="B23" s="823">
        <v>1</v>
      </c>
      <c r="C23" s="391" t="s">
        <v>309</v>
      </c>
      <c r="D23" s="392"/>
      <c r="E23" s="393" t="s">
        <v>32</v>
      </c>
      <c r="F23" s="284" t="s">
        <v>32</v>
      </c>
      <c r="G23" s="284" t="s">
        <v>32</v>
      </c>
      <c r="H23" s="390" t="str">
        <f>IF(D23=0,"--------------",ROUND(D23*B23/100,0))</f>
        <v>--------------</v>
      </c>
      <c r="I23" s="394" t="s">
        <v>32</v>
      </c>
    </row>
    <row r="24" spans="1:9" s="65" customFormat="1" ht="13.5" thickBot="1">
      <c r="A24" s="60"/>
      <c r="B24" s="61" t="s">
        <v>39</v>
      </c>
      <c r="C24" s="61"/>
      <c r="D24" s="62"/>
      <c r="E24" s="63" t="str">
        <f>IF(SUM(E9:E23)&gt;0,SUM(E9:E23),"--------------")</f>
        <v>--------------</v>
      </c>
      <c r="F24" s="63" t="str">
        <f>IF(SUM(F9:F23)&gt;0,SUM(F9:F23),"--------------")</f>
        <v>--------------</v>
      </c>
      <c r="G24" s="63" t="str">
        <f>IF(SUM(G9:G23)&gt;0,SUM(G9:G23),"--------------")</f>
        <v>--------------</v>
      </c>
      <c r="H24" s="63" t="str">
        <f>IF(SUM(H9:H23)&gt;0,SUM(H9:H23),"--------------")</f>
        <v>--------------</v>
      </c>
      <c r="I24" s="64" t="str">
        <f>IF(SUM(I9:I23)&gt;0,SUM(I9:I23),"--------------")</f>
        <v>--------------</v>
      </c>
    </row>
    <row r="25" spans="1:9" ht="12.75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50"/>
      <c r="B26" s="50"/>
      <c r="C26" s="50"/>
      <c r="D26" s="50"/>
      <c r="E26" s="50"/>
      <c r="F26" s="50"/>
      <c r="G26" s="50"/>
      <c r="H26" s="50"/>
      <c r="I26" s="50"/>
    </row>
    <row r="27" spans="6:9" ht="12.75">
      <c r="F27" s="95"/>
      <c r="G27" s="96"/>
      <c r="H27" s="96"/>
      <c r="I27" s="97"/>
    </row>
    <row r="28" spans="6:9" ht="12.75">
      <c r="F28" s="95"/>
      <c r="G28" s="96"/>
      <c r="H28" s="96"/>
      <c r="I28" s="97"/>
    </row>
    <row r="29" spans="6:9" ht="12.75">
      <c r="F29" s="95"/>
      <c r="G29" s="96"/>
      <c r="H29" s="96"/>
      <c r="I29" s="97"/>
    </row>
    <row r="30" spans="6:9" ht="12.75">
      <c r="F30" s="95"/>
      <c r="G30" s="96"/>
      <c r="H30" s="96"/>
      <c r="I30" s="97"/>
    </row>
    <row r="31" spans="6:9" ht="12.75">
      <c r="F31" s="95"/>
      <c r="G31" s="96"/>
      <c r="H31" s="96"/>
      <c r="I31" s="97"/>
    </row>
    <row r="32" spans="6:9" ht="12.75">
      <c r="F32" s="95"/>
      <c r="G32" s="96"/>
      <c r="H32" s="96"/>
      <c r="I32" s="97"/>
    </row>
    <row r="33" spans="6:9" ht="12.75">
      <c r="F33" s="95"/>
      <c r="G33" s="96"/>
      <c r="H33" s="96"/>
      <c r="I33" s="9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I142"/>
  <sheetViews>
    <sheetView zoomScaleSheetLayoutView="115" workbookViewId="0" topLeftCell="A121">
      <selection activeCell="F147" sqref="F147"/>
    </sheetView>
  </sheetViews>
  <sheetFormatPr defaultColWidth="9.140625" defaultRowHeight="12.75"/>
  <cols>
    <col min="1" max="1" width="4.421875" style="22" customWidth="1"/>
    <col min="2" max="2" width="15.00390625" style="22" customWidth="1"/>
    <col min="3" max="3" width="47.57421875" style="22" customWidth="1"/>
    <col min="4" max="4" width="4.57421875" style="22" customWidth="1"/>
    <col min="5" max="5" width="9.140625" style="31" customWidth="1"/>
    <col min="6" max="6" width="12.28125" style="521" customWidth="1"/>
    <col min="7" max="7" width="14.7109375" style="514" customWidth="1"/>
    <col min="8" max="8" width="11.8515625" style="22" customWidth="1"/>
    <col min="9" max="9" width="13.7109375" style="497" customWidth="1"/>
    <col min="10" max="16384" width="9.140625" style="22" customWidth="1"/>
  </cols>
  <sheetData>
    <row r="1" spans="1:9" ht="16.5" thickTop="1">
      <c r="A1" s="295" t="s">
        <v>18</v>
      </c>
      <c r="B1" s="308"/>
      <c r="C1" s="301" t="str">
        <f>'SO01 Krycí list ROZPOČTU'!$C$4&amp;" "&amp;'SO01 Krycí list ROZPOČTU'!$C$5</f>
        <v>Stavební úpravy lůžkového oddělení neurologie ve 2.NP pavilonu E</v>
      </c>
      <c r="D1" s="311"/>
      <c r="E1" s="399"/>
      <c r="F1" s="526"/>
      <c r="G1" s="504"/>
      <c r="H1" s="399"/>
      <c r="I1" s="527"/>
    </row>
    <row r="2" spans="1:9" ht="12.75">
      <c r="A2" s="297" t="s">
        <v>19</v>
      </c>
      <c r="B2" s="309"/>
      <c r="C2" s="304" t="str">
        <f>'SO01 Krycí list ROZPOČTU'!$C$7</f>
        <v>SO 01 pavilon "E"</v>
      </c>
      <c r="D2" s="313"/>
      <c r="E2" s="309"/>
      <c r="F2" s="516"/>
      <c r="G2" s="505"/>
      <c r="H2" s="33" t="s">
        <v>21</v>
      </c>
      <c r="I2" s="591">
        <f>'07 silnoproud'!H12</f>
        <v>2016014</v>
      </c>
    </row>
    <row r="3" spans="1:9" ht="13.5" thickBot="1">
      <c r="A3" s="299" t="s">
        <v>22</v>
      </c>
      <c r="B3" s="310"/>
      <c r="C3" s="307" t="str">
        <f>'07rek'!C4</f>
        <v>Silnoproudé zařízení</v>
      </c>
      <c r="D3" s="315"/>
      <c r="E3" s="310"/>
      <c r="F3" s="517"/>
      <c r="G3" s="506"/>
      <c r="H3" s="35" t="s">
        <v>23</v>
      </c>
      <c r="I3" s="541">
        <f>'07rek'!I4</f>
        <v>43182</v>
      </c>
    </row>
    <row r="4" spans="1:9" ht="16.5" thickTop="1">
      <c r="A4" s="978" t="s">
        <v>17</v>
      </c>
      <c r="B4" s="978"/>
      <c r="C4" s="978"/>
      <c r="D4" s="978"/>
      <c r="E4" s="978"/>
      <c r="F4" s="978"/>
      <c r="G4" s="978"/>
      <c r="H4" s="978"/>
      <c r="I4" s="978"/>
    </row>
    <row r="5" spans="2:7" ht="6" customHeight="1">
      <c r="B5" s="23"/>
      <c r="C5" s="24"/>
      <c r="D5" s="24"/>
      <c r="E5" s="25"/>
      <c r="F5" s="518"/>
      <c r="G5" s="507"/>
    </row>
    <row r="6" spans="1:9" ht="6" customHeight="1" thickBot="1">
      <c r="A6" s="26"/>
      <c r="B6" s="27"/>
      <c r="C6" s="27"/>
      <c r="D6" s="28"/>
      <c r="E6" s="29"/>
      <c r="F6" s="519"/>
      <c r="G6" s="508"/>
      <c r="H6" s="28"/>
      <c r="I6" s="499"/>
    </row>
    <row r="7" spans="1:9" ht="15.75" thickBot="1">
      <c r="A7" s="325" t="s">
        <v>260</v>
      </c>
      <c r="B7" s="326" t="s">
        <v>261</v>
      </c>
      <c r="C7" s="327" t="s">
        <v>262</v>
      </c>
      <c r="D7" s="327" t="s">
        <v>263</v>
      </c>
      <c r="E7" s="490" t="s">
        <v>20</v>
      </c>
      <c r="F7" s="520" t="s">
        <v>264</v>
      </c>
      <c r="G7" s="523" t="s">
        <v>265</v>
      </c>
      <c r="H7" s="329" t="s">
        <v>266</v>
      </c>
      <c r="I7" s="330" t="s">
        <v>267</v>
      </c>
    </row>
    <row r="8" spans="1:9" s="429" customFormat="1" ht="19.9" customHeight="1">
      <c r="A8" s="423" t="s">
        <v>290</v>
      </c>
      <c r="B8" s="424"/>
      <c r="C8" s="425"/>
      <c r="D8" s="425"/>
      <c r="E8" s="426"/>
      <c r="F8" s="731"/>
      <c r="G8" s="731"/>
      <c r="H8" s="427"/>
      <c r="I8" s="428"/>
    </row>
    <row r="9" spans="1:9" s="549" customFormat="1" ht="15">
      <c r="A9" s="544">
        <v>1</v>
      </c>
      <c r="B9" s="545">
        <v>0</v>
      </c>
      <c r="C9" s="546" t="s">
        <v>833</v>
      </c>
      <c r="D9" s="546" t="s">
        <v>245</v>
      </c>
      <c r="E9" s="547">
        <v>1</v>
      </c>
      <c r="F9" s="547">
        <f>'07spec'!G40</f>
        <v>0</v>
      </c>
      <c r="G9" s="800">
        <f>E9*F9</f>
        <v>0</v>
      </c>
      <c r="H9" s="623">
        <v>0</v>
      </c>
      <c r="I9" s="548">
        <f>E9*H9</f>
        <v>0</v>
      </c>
    </row>
    <row r="10" spans="1:9" s="549" customFormat="1" ht="15">
      <c r="A10" s="544">
        <v>2</v>
      </c>
      <c r="B10" s="545">
        <v>513247</v>
      </c>
      <c r="C10" s="546" t="s">
        <v>459</v>
      </c>
      <c r="D10" s="546" t="s">
        <v>245</v>
      </c>
      <c r="E10" s="547">
        <v>8</v>
      </c>
      <c r="F10" s="801"/>
      <c r="G10" s="800">
        <f>E10*F10</f>
        <v>0</v>
      </c>
      <c r="H10" s="623">
        <v>0</v>
      </c>
      <c r="I10" s="548">
        <f>E10*H10</f>
        <v>0</v>
      </c>
    </row>
    <row r="11" spans="1:9" s="549" customFormat="1" ht="15">
      <c r="A11" s="544">
        <v>3</v>
      </c>
      <c r="B11" s="545">
        <v>519224</v>
      </c>
      <c r="C11" s="546" t="s">
        <v>834</v>
      </c>
      <c r="D11" s="546" t="s">
        <v>245</v>
      </c>
      <c r="E11" s="547">
        <v>4</v>
      </c>
      <c r="F11" s="801"/>
      <c r="G11" s="800">
        <f>E11*F11</f>
        <v>0</v>
      </c>
      <c r="H11" s="623">
        <v>0</v>
      </c>
      <c r="I11" s="548">
        <f>E11*H11</f>
        <v>0</v>
      </c>
    </row>
    <row r="12" spans="1:9" s="549" customFormat="1" ht="15">
      <c r="A12" s="544">
        <v>4</v>
      </c>
      <c r="B12" s="545">
        <v>519013</v>
      </c>
      <c r="C12" s="546" t="s">
        <v>835</v>
      </c>
      <c r="D12" s="546" t="s">
        <v>245</v>
      </c>
      <c r="E12" s="547">
        <v>8</v>
      </c>
      <c r="F12" s="801"/>
      <c r="G12" s="800">
        <f>E12*F12</f>
        <v>0</v>
      </c>
      <c r="H12" s="623">
        <v>0</v>
      </c>
      <c r="I12" s="548">
        <f>E12*H12</f>
        <v>0</v>
      </c>
    </row>
    <row r="13" spans="1:9" s="549" customFormat="1" ht="15.75" thickBot="1">
      <c r="A13" s="550">
        <v>5</v>
      </c>
      <c r="B13" s="551">
        <v>519204</v>
      </c>
      <c r="C13" s="552" t="s">
        <v>836</v>
      </c>
      <c r="D13" s="552" t="s">
        <v>245</v>
      </c>
      <c r="E13" s="553">
        <v>4</v>
      </c>
      <c r="F13" s="894"/>
      <c r="G13" s="802">
        <f>E13*F13</f>
        <v>0</v>
      </c>
      <c r="H13" s="881">
        <v>0</v>
      </c>
      <c r="I13" s="554">
        <f>E13*H13</f>
        <v>0</v>
      </c>
    </row>
    <row r="14" spans="1:9" s="549" customFormat="1" ht="15">
      <c r="A14" s="649"/>
      <c r="B14" s="650"/>
      <c r="C14" s="651"/>
      <c r="D14" s="651"/>
      <c r="E14" s="652"/>
      <c r="F14" s="718"/>
      <c r="G14" s="718"/>
      <c r="H14" s="653"/>
      <c r="I14" s="654"/>
    </row>
    <row r="15" spans="1:9" s="430" customFormat="1" ht="15">
      <c r="A15" s="655"/>
      <c r="B15" s="656"/>
      <c r="C15" s="657" t="s">
        <v>291</v>
      </c>
      <c r="D15" s="657"/>
      <c r="E15" s="658"/>
      <c r="F15" s="719"/>
      <c r="G15" s="719">
        <f>SUM(G9:G14)</f>
        <v>0</v>
      </c>
      <c r="H15" s="659"/>
      <c r="I15" s="660"/>
    </row>
    <row r="16" spans="1:9" s="430" customFormat="1" ht="15.75" thickBot="1">
      <c r="A16" s="661"/>
      <c r="B16" s="662"/>
      <c r="C16" s="663" t="s">
        <v>292</v>
      </c>
      <c r="D16" s="663" t="s">
        <v>361</v>
      </c>
      <c r="E16" s="664">
        <v>4.5</v>
      </c>
      <c r="F16" s="720">
        <f>G15</f>
        <v>0</v>
      </c>
      <c r="G16" s="720">
        <f>E16*F16/100</f>
        <v>0</v>
      </c>
      <c r="H16" s="665"/>
      <c r="I16" s="666"/>
    </row>
    <row r="17" spans="1:9" s="338" customFormat="1" ht="15" thickBot="1">
      <c r="A17" s="440"/>
      <c r="B17" s="441"/>
      <c r="C17" s="442" t="s">
        <v>352</v>
      </c>
      <c r="D17" s="442"/>
      <c r="E17" s="443"/>
      <c r="F17" s="721"/>
      <c r="G17" s="721">
        <f>SUM(G15:G16)</f>
        <v>0</v>
      </c>
      <c r="H17" s="444"/>
      <c r="I17" s="445"/>
    </row>
    <row r="18" spans="1:9" s="543" customFormat="1" ht="19.9" customHeight="1">
      <c r="A18" s="882" t="s">
        <v>268</v>
      </c>
      <c r="B18" s="883"/>
      <c r="C18" s="884"/>
      <c r="D18" s="884"/>
      <c r="E18" s="885"/>
      <c r="F18" s="885"/>
      <c r="G18" s="886"/>
      <c r="H18" s="887"/>
      <c r="I18" s="888"/>
    </row>
    <row r="19" spans="1:9" s="549" customFormat="1" ht="15">
      <c r="A19" s="544">
        <v>6</v>
      </c>
      <c r="B19" s="545">
        <v>171107</v>
      </c>
      <c r="C19" s="546" t="s">
        <v>837</v>
      </c>
      <c r="D19" s="546" t="s">
        <v>362</v>
      </c>
      <c r="E19" s="547">
        <v>56</v>
      </c>
      <c r="F19" s="801"/>
      <c r="G19" s="800">
        <f aca="true" t="shared" si="0" ref="G19:G67">E19*F19</f>
        <v>0</v>
      </c>
      <c r="H19" s="623">
        <v>0</v>
      </c>
      <c r="I19" s="548">
        <f aca="true" t="shared" si="1" ref="I19:I67">E19*H19</f>
        <v>0</v>
      </c>
    </row>
    <row r="20" spans="1:9" s="549" customFormat="1" ht="15">
      <c r="A20" s="544">
        <v>7</v>
      </c>
      <c r="B20" s="545">
        <v>171110</v>
      </c>
      <c r="C20" s="546" t="s">
        <v>385</v>
      </c>
      <c r="D20" s="546" t="s">
        <v>362</v>
      </c>
      <c r="E20" s="547">
        <v>34</v>
      </c>
      <c r="F20" s="801"/>
      <c r="G20" s="800">
        <f t="shared" si="0"/>
        <v>0</v>
      </c>
      <c r="H20" s="623">
        <v>0</v>
      </c>
      <c r="I20" s="548">
        <f t="shared" si="1"/>
        <v>0</v>
      </c>
    </row>
    <row r="21" spans="1:9" s="549" customFormat="1" ht="15">
      <c r="A21" s="544">
        <v>8</v>
      </c>
      <c r="B21" s="545">
        <v>101005</v>
      </c>
      <c r="C21" s="546" t="s">
        <v>315</v>
      </c>
      <c r="D21" s="546" t="s">
        <v>362</v>
      </c>
      <c r="E21" s="547">
        <v>24</v>
      </c>
      <c r="F21" s="801"/>
      <c r="G21" s="800">
        <f t="shared" si="0"/>
        <v>0</v>
      </c>
      <c r="H21" s="623">
        <v>0</v>
      </c>
      <c r="I21" s="548">
        <f t="shared" si="1"/>
        <v>0</v>
      </c>
    </row>
    <row r="22" spans="1:9" s="549" customFormat="1" ht="15">
      <c r="A22" s="544">
        <v>9</v>
      </c>
      <c r="B22" s="545">
        <v>101105</v>
      </c>
      <c r="C22" s="546" t="s">
        <v>838</v>
      </c>
      <c r="D22" s="546" t="s">
        <v>362</v>
      </c>
      <c r="E22" s="547">
        <v>128</v>
      </c>
      <c r="F22" s="801"/>
      <c r="G22" s="800">
        <f t="shared" si="0"/>
        <v>0</v>
      </c>
      <c r="H22" s="623">
        <v>0</v>
      </c>
      <c r="I22" s="548">
        <f t="shared" si="1"/>
        <v>0</v>
      </c>
    </row>
    <row r="23" spans="1:9" s="549" customFormat="1" ht="15">
      <c r="A23" s="544">
        <v>10</v>
      </c>
      <c r="B23" s="545">
        <v>101106</v>
      </c>
      <c r="C23" s="546" t="s">
        <v>460</v>
      </c>
      <c r="D23" s="546" t="s">
        <v>362</v>
      </c>
      <c r="E23" s="547">
        <v>228</v>
      </c>
      <c r="F23" s="801"/>
      <c r="G23" s="800">
        <f t="shared" si="0"/>
        <v>0</v>
      </c>
      <c r="H23" s="623">
        <v>0</v>
      </c>
      <c r="I23" s="548">
        <f t="shared" si="1"/>
        <v>0</v>
      </c>
    </row>
    <row r="24" spans="1:9" s="549" customFormat="1" ht="15">
      <c r="A24" s="544">
        <v>11</v>
      </c>
      <c r="B24" s="545">
        <v>131309</v>
      </c>
      <c r="C24" s="546" t="s">
        <v>839</v>
      </c>
      <c r="D24" s="546" t="s">
        <v>362</v>
      </c>
      <c r="E24" s="547">
        <v>7</v>
      </c>
      <c r="F24" s="801"/>
      <c r="G24" s="800">
        <f t="shared" si="0"/>
        <v>0</v>
      </c>
      <c r="H24" s="623">
        <v>0</v>
      </c>
      <c r="I24" s="548">
        <f t="shared" si="1"/>
        <v>0</v>
      </c>
    </row>
    <row r="25" spans="1:9" s="549" customFormat="1" ht="15">
      <c r="A25" s="544">
        <v>12</v>
      </c>
      <c r="B25" s="545">
        <v>131310</v>
      </c>
      <c r="C25" s="546" t="s">
        <v>840</v>
      </c>
      <c r="D25" s="546" t="s">
        <v>362</v>
      </c>
      <c r="E25" s="547">
        <v>7</v>
      </c>
      <c r="F25" s="801"/>
      <c r="G25" s="800">
        <f t="shared" si="0"/>
        <v>0</v>
      </c>
      <c r="H25" s="623">
        <v>0</v>
      </c>
      <c r="I25" s="548">
        <f t="shared" si="1"/>
        <v>0</v>
      </c>
    </row>
    <row r="26" spans="1:9" s="549" customFormat="1" ht="15">
      <c r="A26" s="544">
        <v>13</v>
      </c>
      <c r="B26" s="545">
        <v>209372</v>
      </c>
      <c r="C26" s="546" t="s">
        <v>841</v>
      </c>
      <c r="D26" s="546" t="s">
        <v>362</v>
      </c>
      <c r="E26" s="547">
        <v>19</v>
      </c>
      <c r="F26" s="801"/>
      <c r="G26" s="800">
        <f t="shared" si="0"/>
        <v>0</v>
      </c>
      <c r="H26" s="623">
        <v>0</v>
      </c>
      <c r="I26" s="548">
        <f t="shared" si="1"/>
        <v>0</v>
      </c>
    </row>
    <row r="27" spans="1:9" s="549" customFormat="1" ht="15">
      <c r="A27" s="544">
        <v>15</v>
      </c>
      <c r="B27" s="545">
        <v>191408</v>
      </c>
      <c r="C27" s="546" t="s">
        <v>269</v>
      </c>
      <c r="D27" s="546" t="s">
        <v>245</v>
      </c>
      <c r="E27" s="547">
        <v>12</v>
      </c>
      <c r="F27" s="801"/>
      <c r="G27" s="800">
        <f t="shared" si="0"/>
        <v>0</v>
      </c>
      <c r="H27" s="623">
        <v>0</v>
      </c>
      <c r="I27" s="548">
        <f t="shared" si="1"/>
        <v>0</v>
      </c>
    </row>
    <row r="28" spans="1:9" s="549" customFormat="1" ht="15">
      <c r="A28" s="544">
        <v>16</v>
      </c>
      <c r="B28" s="545">
        <v>190108</v>
      </c>
      <c r="C28" s="546" t="s">
        <v>270</v>
      </c>
      <c r="D28" s="546" t="s">
        <v>245</v>
      </c>
      <c r="E28" s="547">
        <v>36</v>
      </c>
      <c r="F28" s="801"/>
      <c r="G28" s="800">
        <f t="shared" si="0"/>
        <v>0</v>
      </c>
      <c r="H28" s="623">
        <v>0</v>
      </c>
      <c r="I28" s="548">
        <f t="shared" si="1"/>
        <v>0</v>
      </c>
    </row>
    <row r="29" spans="1:9" s="549" customFormat="1" ht="15">
      <c r="A29" s="544">
        <v>17</v>
      </c>
      <c r="B29" s="545">
        <v>125</v>
      </c>
      <c r="C29" s="546" t="s">
        <v>349</v>
      </c>
      <c r="D29" s="546" t="s">
        <v>362</v>
      </c>
      <c r="E29" s="547">
        <v>0.4</v>
      </c>
      <c r="F29" s="801"/>
      <c r="G29" s="800">
        <f t="shared" si="0"/>
        <v>0</v>
      </c>
      <c r="H29" s="623">
        <v>0</v>
      </c>
      <c r="I29" s="548">
        <f t="shared" si="1"/>
        <v>0</v>
      </c>
    </row>
    <row r="30" spans="1:9" s="549" customFormat="1" ht="15">
      <c r="A30" s="544">
        <v>18</v>
      </c>
      <c r="B30" s="545">
        <v>311111</v>
      </c>
      <c r="C30" s="546" t="s">
        <v>842</v>
      </c>
      <c r="D30" s="546" t="s">
        <v>245</v>
      </c>
      <c r="E30" s="547">
        <v>28</v>
      </c>
      <c r="F30" s="801"/>
      <c r="G30" s="800">
        <f t="shared" si="0"/>
        <v>0</v>
      </c>
      <c r="H30" s="623">
        <v>0</v>
      </c>
      <c r="I30" s="548">
        <f t="shared" si="1"/>
        <v>0</v>
      </c>
    </row>
    <row r="31" spans="1:9" s="549" customFormat="1" ht="15">
      <c r="A31" s="544">
        <v>19</v>
      </c>
      <c r="B31" s="545">
        <v>311117</v>
      </c>
      <c r="C31" s="546" t="s">
        <v>316</v>
      </c>
      <c r="D31" s="546" t="s">
        <v>245</v>
      </c>
      <c r="E31" s="547">
        <v>26</v>
      </c>
      <c r="F31" s="801"/>
      <c r="G31" s="800">
        <f t="shared" si="0"/>
        <v>0</v>
      </c>
      <c r="H31" s="623">
        <v>0</v>
      </c>
      <c r="I31" s="548">
        <f t="shared" si="1"/>
        <v>0</v>
      </c>
    </row>
    <row r="32" spans="1:9" s="549" customFormat="1" ht="15">
      <c r="A32" s="544">
        <v>20</v>
      </c>
      <c r="B32" s="545">
        <v>321122</v>
      </c>
      <c r="C32" s="546" t="s">
        <v>419</v>
      </c>
      <c r="D32" s="546" t="s">
        <v>362</v>
      </c>
      <c r="E32" s="547">
        <v>26</v>
      </c>
      <c r="F32" s="801"/>
      <c r="G32" s="800">
        <f t="shared" si="0"/>
        <v>0</v>
      </c>
      <c r="H32" s="623">
        <v>0</v>
      </c>
      <c r="I32" s="548">
        <f t="shared" si="1"/>
        <v>0</v>
      </c>
    </row>
    <row r="33" spans="1:9" s="549" customFormat="1" ht="15">
      <c r="A33" s="544">
        <v>21</v>
      </c>
      <c r="B33" s="545">
        <v>321133</v>
      </c>
      <c r="C33" s="546" t="s">
        <v>843</v>
      </c>
      <c r="D33" s="546" t="s">
        <v>362</v>
      </c>
      <c r="E33" s="547">
        <v>14</v>
      </c>
      <c r="F33" s="801"/>
      <c r="G33" s="800">
        <f t="shared" si="0"/>
        <v>0</v>
      </c>
      <c r="H33" s="623">
        <v>0</v>
      </c>
      <c r="I33" s="548">
        <f t="shared" si="1"/>
        <v>0</v>
      </c>
    </row>
    <row r="34" spans="1:9" s="549" customFormat="1" ht="15">
      <c r="A34" s="544">
        <v>22</v>
      </c>
      <c r="B34" s="545">
        <v>311322</v>
      </c>
      <c r="C34" s="546" t="s">
        <v>844</v>
      </c>
      <c r="D34" s="546" t="s">
        <v>245</v>
      </c>
      <c r="E34" s="547">
        <v>2</v>
      </c>
      <c r="F34" s="801"/>
      <c r="G34" s="800">
        <f t="shared" si="0"/>
        <v>0</v>
      </c>
      <c r="H34" s="623">
        <v>0</v>
      </c>
      <c r="I34" s="548">
        <f t="shared" si="1"/>
        <v>0</v>
      </c>
    </row>
    <row r="35" spans="1:9" s="549" customFormat="1" ht="15">
      <c r="A35" s="544">
        <v>23</v>
      </c>
      <c r="B35" s="545">
        <v>199411</v>
      </c>
      <c r="C35" s="546" t="s">
        <v>555</v>
      </c>
      <c r="D35" s="546" t="s">
        <v>245</v>
      </c>
      <c r="E35" s="547">
        <v>2</v>
      </c>
      <c r="F35" s="801"/>
      <c r="G35" s="800">
        <f t="shared" si="0"/>
        <v>0</v>
      </c>
      <c r="H35" s="623">
        <v>0</v>
      </c>
      <c r="I35" s="548">
        <f t="shared" si="1"/>
        <v>0</v>
      </c>
    </row>
    <row r="36" spans="1:9" s="549" customFormat="1" ht="15">
      <c r="A36" s="544">
        <v>24</v>
      </c>
      <c r="B36" s="545">
        <v>340211</v>
      </c>
      <c r="C36" s="546" t="s">
        <v>556</v>
      </c>
      <c r="D36" s="546" t="s">
        <v>362</v>
      </c>
      <c r="E36" s="547">
        <v>18</v>
      </c>
      <c r="F36" s="801"/>
      <c r="G36" s="800">
        <f t="shared" si="0"/>
        <v>0</v>
      </c>
      <c r="H36" s="623">
        <v>0</v>
      </c>
      <c r="I36" s="548">
        <f t="shared" si="1"/>
        <v>0</v>
      </c>
    </row>
    <row r="37" spans="1:9" s="549" customFormat="1" ht="15">
      <c r="A37" s="544">
        <v>25</v>
      </c>
      <c r="B37" s="545">
        <v>340212</v>
      </c>
      <c r="C37" s="546" t="s">
        <v>845</v>
      </c>
      <c r="D37" s="546" t="s">
        <v>245</v>
      </c>
      <c r="E37" s="547">
        <v>8</v>
      </c>
      <c r="F37" s="801"/>
      <c r="G37" s="800">
        <f t="shared" si="0"/>
        <v>0</v>
      </c>
      <c r="H37" s="623">
        <v>0</v>
      </c>
      <c r="I37" s="548">
        <f t="shared" si="1"/>
        <v>0</v>
      </c>
    </row>
    <row r="38" spans="1:9" s="549" customFormat="1" ht="15">
      <c r="A38" s="544">
        <v>26</v>
      </c>
      <c r="B38" s="545">
        <v>340213</v>
      </c>
      <c r="C38" s="546" t="s">
        <v>846</v>
      </c>
      <c r="D38" s="546" t="s">
        <v>245</v>
      </c>
      <c r="E38" s="547">
        <v>8</v>
      </c>
      <c r="F38" s="801"/>
      <c r="G38" s="800">
        <f t="shared" si="0"/>
        <v>0</v>
      </c>
      <c r="H38" s="623">
        <v>0</v>
      </c>
      <c r="I38" s="548">
        <f t="shared" si="1"/>
        <v>0</v>
      </c>
    </row>
    <row r="39" spans="1:9" s="549" customFormat="1" ht="15">
      <c r="A39" s="544">
        <v>27</v>
      </c>
      <c r="B39" s="545">
        <v>340232</v>
      </c>
      <c r="C39" s="546" t="s">
        <v>847</v>
      </c>
      <c r="D39" s="546" t="s">
        <v>245</v>
      </c>
      <c r="E39" s="547">
        <v>52</v>
      </c>
      <c r="F39" s="801"/>
      <c r="G39" s="800">
        <f t="shared" si="0"/>
        <v>0</v>
      </c>
      <c r="H39" s="623">
        <v>0</v>
      </c>
      <c r="I39" s="548">
        <f t="shared" si="1"/>
        <v>0</v>
      </c>
    </row>
    <row r="40" spans="1:9" s="549" customFormat="1" ht="15">
      <c r="A40" s="544">
        <v>28</v>
      </c>
      <c r="B40" s="545">
        <v>340235</v>
      </c>
      <c r="C40" s="546" t="s">
        <v>848</v>
      </c>
      <c r="D40" s="546" t="s">
        <v>245</v>
      </c>
      <c r="E40" s="547">
        <v>20</v>
      </c>
      <c r="F40" s="801"/>
      <c r="G40" s="800">
        <f t="shared" si="0"/>
        <v>0</v>
      </c>
      <c r="H40" s="623">
        <v>0</v>
      </c>
      <c r="I40" s="548">
        <f t="shared" si="1"/>
        <v>0</v>
      </c>
    </row>
    <row r="41" spans="1:9" s="549" customFormat="1" ht="15">
      <c r="A41" s="544">
        <v>29</v>
      </c>
      <c r="B41" s="545">
        <v>340236</v>
      </c>
      <c r="C41" s="546" t="s">
        <v>849</v>
      </c>
      <c r="D41" s="546" t="s">
        <v>245</v>
      </c>
      <c r="E41" s="547">
        <v>16</v>
      </c>
      <c r="F41" s="801"/>
      <c r="G41" s="800">
        <f t="shared" si="0"/>
        <v>0</v>
      </c>
      <c r="H41" s="623">
        <v>0</v>
      </c>
      <c r="I41" s="548">
        <f t="shared" si="1"/>
        <v>0</v>
      </c>
    </row>
    <row r="42" spans="1:9" s="549" customFormat="1" ht="15">
      <c r="A42" s="544">
        <v>30</v>
      </c>
      <c r="B42" s="545">
        <v>410130</v>
      </c>
      <c r="C42" s="546" t="s">
        <v>317</v>
      </c>
      <c r="D42" s="624"/>
      <c r="E42" s="547">
        <v>12</v>
      </c>
      <c r="F42" s="547"/>
      <c r="G42" s="800">
        <f t="shared" si="0"/>
        <v>0</v>
      </c>
      <c r="H42" s="623">
        <v>0</v>
      </c>
      <c r="I42" s="548">
        <f t="shared" si="1"/>
        <v>0</v>
      </c>
    </row>
    <row r="43" spans="1:9" s="549" customFormat="1" ht="15">
      <c r="A43" s="544">
        <v>31</v>
      </c>
      <c r="B43" s="545">
        <v>409820</v>
      </c>
      <c r="C43" s="546" t="s">
        <v>318</v>
      </c>
      <c r="D43" s="546" t="s">
        <v>245</v>
      </c>
      <c r="E43" s="547">
        <v>12</v>
      </c>
      <c r="F43" s="801"/>
      <c r="G43" s="800">
        <f t="shared" si="0"/>
        <v>0</v>
      </c>
      <c r="H43" s="623">
        <v>0</v>
      </c>
      <c r="I43" s="548">
        <f t="shared" si="1"/>
        <v>0</v>
      </c>
    </row>
    <row r="44" spans="1:9" s="549" customFormat="1" ht="15">
      <c r="A44" s="544">
        <v>32</v>
      </c>
      <c r="B44" s="545">
        <v>410101</v>
      </c>
      <c r="C44" s="546" t="s">
        <v>319</v>
      </c>
      <c r="D44" s="546" t="s">
        <v>245</v>
      </c>
      <c r="E44" s="547">
        <v>12</v>
      </c>
      <c r="F44" s="801"/>
      <c r="G44" s="800">
        <f t="shared" si="0"/>
        <v>0</v>
      </c>
      <c r="H44" s="623">
        <v>0</v>
      </c>
      <c r="I44" s="548">
        <f t="shared" si="1"/>
        <v>0</v>
      </c>
    </row>
    <row r="45" spans="1:9" s="549" customFormat="1" ht="15">
      <c r="A45" s="544">
        <v>33</v>
      </c>
      <c r="B45" s="545">
        <v>420091</v>
      </c>
      <c r="C45" s="546" t="s">
        <v>271</v>
      </c>
      <c r="D45" s="546" t="s">
        <v>245</v>
      </c>
      <c r="E45" s="547">
        <v>12</v>
      </c>
      <c r="F45" s="801"/>
      <c r="G45" s="800">
        <f t="shared" si="0"/>
        <v>0</v>
      </c>
      <c r="H45" s="623">
        <v>0</v>
      </c>
      <c r="I45" s="548">
        <f t="shared" si="1"/>
        <v>0</v>
      </c>
    </row>
    <row r="46" spans="1:9" s="549" customFormat="1" ht="15">
      <c r="A46" s="544">
        <v>34</v>
      </c>
      <c r="B46" s="545">
        <v>410130</v>
      </c>
      <c r="C46" s="546" t="s">
        <v>850</v>
      </c>
      <c r="D46" s="624"/>
      <c r="E46" s="547">
        <v>8</v>
      </c>
      <c r="F46" s="547"/>
      <c r="G46" s="800">
        <f t="shared" si="0"/>
        <v>0</v>
      </c>
      <c r="H46" s="623">
        <v>0</v>
      </c>
      <c r="I46" s="548">
        <f t="shared" si="1"/>
        <v>0</v>
      </c>
    </row>
    <row r="47" spans="1:9" s="549" customFormat="1" ht="15">
      <c r="A47" s="544">
        <v>35</v>
      </c>
      <c r="B47" s="545">
        <v>409820</v>
      </c>
      <c r="C47" s="546" t="s">
        <v>318</v>
      </c>
      <c r="D47" s="546" t="s">
        <v>245</v>
      </c>
      <c r="E47" s="547">
        <v>8</v>
      </c>
      <c r="F47" s="801"/>
      <c r="G47" s="800">
        <f t="shared" si="0"/>
        <v>0</v>
      </c>
      <c r="H47" s="623">
        <v>0</v>
      </c>
      <c r="I47" s="548">
        <f t="shared" si="1"/>
        <v>0</v>
      </c>
    </row>
    <row r="48" spans="1:9" s="549" customFormat="1" ht="15">
      <c r="A48" s="544">
        <v>36</v>
      </c>
      <c r="B48" s="545">
        <v>410101</v>
      </c>
      <c r="C48" s="546" t="s">
        <v>319</v>
      </c>
      <c r="D48" s="546" t="s">
        <v>245</v>
      </c>
      <c r="E48" s="547">
        <v>8</v>
      </c>
      <c r="F48" s="801"/>
      <c r="G48" s="800">
        <f t="shared" si="0"/>
        <v>0</v>
      </c>
      <c r="H48" s="623">
        <v>0</v>
      </c>
      <c r="I48" s="548">
        <f t="shared" si="1"/>
        <v>0</v>
      </c>
    </row>
    <row r="49" spans="1:9" s="549" customFormat="1" ht="15">
      <c r="A49" s="544">
        <v>37</v>
      </c>
      <c r="B49" s="545">
        <v>420091</v>
      </c>
      <c r="C49" s="546" t="s">
        <v>271</v>
      </c>
      <c r="D49" s="546" t="s">
        <v>245</v>
      </c>
      <c r="E49" s="547">
        <v>8</v>
      </c>
      <c r="F49" s="801"/>
      <c r="G49" s="800">
        <f t="shared" si="0"/>
        <v>0</v>
      </c>
      <c r="H49" s="623">
        <v>0</v>
      </c>
      <c r="I49" s="548">
        <f t="shared" si="1"/>
        <v>0</v>
      </c>
    </row>
    <row r="50" spans="1:9" s="549" customFormat="1" ht="15">
      <c r="A50" s="544">
        <v>38</v>
      </c>
      <c r="B50" s="545">
        <v>420006</v>
      </c>
      <c r="C50" s="546" t="s">
        <v>851</v>
      </c>
      <c r="D50" s="546" t="s">
        <v>245</v>
      </c>
      <c r="E50" s="547">
        <v>4</v>
      </c>
      <c r="F50" s="801"/>
      <c r="G50" s="800">
        <f t="shared" si="0"/>
        <v>0</v>
      </c>
      <c r="H50" s="623">
        <v>0</v>
      </c>
      <c r="I50" s="548">
        <f t="shared" si="1"/>
        <v>0</v>
      </c>
    </row>
    <row r="51" spans="1:9" s="549" customFormat="1" ht="15">
      <c r="A51" s="544">
        <v>39</v>
      </c>
      <c r="B51" s="545">
        <v>420091</v>
      </c>
      <c r="C51" s="546" t="s">
        <v>271</v>
      </c>
      <c r="D51" s="546" t="s">
        <v>245</v>
      </c>
      <c r="E51" s="547">
        <v>4</v>
      </c>
      <c r="F51" s="801"/>
      <c r="G51" s="800">
        <f t="shared" si="0"/>
        <v>0</v>
      </c>
      <c r="H51" s="623">
        <v>0</v>
      </c>
      <c r="I51" s="548">
        <f t="shared" si="1"/>
        <v>0</v>
      </c>
    </row>
    <row r="52" spans="1:9" s="549" customFormat="1" ht="15">
      <c r="A52" s="544">
        <v>40</v>
      </c>
      <c r="B52" s="545">
        <v>420007</v>
      </c>
      <c r="C52" s="546" t="s">
        <v>852</v>
      </c>
      <c r="D52" s="546" t="s">
        <v>245</v>
      </c>
      <c r="E52" s="547">
        <v>24</v>
      </c>
      <c r="F52" s="801"/>
      <c r="G52" s="800">
        <f t="shared" si="0"/>
        <v>0</v>
      </c>
      <c r="H52" s="623">
        <v>0</v>
      </c>
      <c r="I52" s="548">
        <f t="shared" si="1"/>
        <v>0</v>
      </c>
    </row>
    <row r="53" spans="1:9" s="549" customFormat="1" ht="15">
      <c r="A53" s="544">
        <v>41</v>
      </c>
      <c r="B53" s="545">
        <v>420091</v>
      </c>
      <c r="C53" s="546" t="s">
        <v>271</v>
      </c>
      <c r="D53" s="546" t="s">
        <v>245</v>
      </c>
      <c r="E53" s="547">
        <v>24</v>
      </c>
      <c r="F53" s="801"/>
      <c r="G53" s="800">
        <f t="shared" si="0"/>
        <v>0</v>
      </c>
      <c r="H53" s="623">
        <v>0</v>
      </c>
      <c r="I53" s="548">
        <f t="shared" si="1"/>
        <v>0</v>
      </c>
    </row>
    <row r="54" spans="1:9" s="549" customFormat="1" ht="15">
      <c r="A54" s="544">
        <v>42</v>
      </c>
      <c r="B54" s="545">
        <v>420008</v>
      </c>
      <c r="C54" s="546" t="s">
        <v>853</v>
      </c>
      <c r="D54" s="546" t="s">
        <v>245</v>
      </c>
      <c r="E54" s="547">
        <v>8</v>
      </c>
      <c r="F54" s="801"/>
      <c r="G54" s="800">
        <f t="shared" si="0"/>
        <v>0</v>
      </c>
      <c r="H54" s="623">
        <v>0</v>
      </c>
      <c r="I54" s="548">
        <f t="shared" si="1"/>
        <v>0</v>
      </c>
    </row>
    <row r="55" spans="1:9" s="549" customFormat="1" ht="15">
      <c r="A55" s="544">
        <v>43</v>
      </c>
      <c r="B55" s="545">
        <v>420091</v>
      </c>
      <c r="C55" s="546" t="s">
        <v>271</v>
      </c>
      <c r="D55" s="546" t="s">
        <v>245</v>
      </c>
      <c r="E55" s="547">
        <v>8</v>
      </c>
      <c r="F55" s="801"/>
      <c r="G55" s="800">
        <f t="shared" si="0"/>
        <v>0</v>
      </c>
      <c r="H55" s="623">
        <v>0</v>
      </c>
      <c r="I55" s="548">
        <f t="shared" si="1"/>
        <v>0</v>
      </c>
    </row>
    <row r="56" spans="1:9" s="549" customFormat="1" ht="15">
      <c r="A56" s="544">
        <v>44</v>
      </c>
      <c r="B56" s="545">
        <v>420010</v>
      </c>
      <c r="C56" s="546" t="s">
        <v>854</v>
      </c>
      <c r="D56" s="546" t="s">
        <v>245</v>
      </c>
      <c r="E56" s="547">
        <v>8</v>
      </c>
      <c r="F56" s="801"/>
      <c r="G56" s="800">
        <f t="shared" si="0"/>
        <v>0</v>
      </c>
      <c r="H56" s="623">
        <v>0</v>
      </c>
      <c r="I56" s="548">
        <f t="shared" si="1"/>
        <v>0</v>
      </c>
    </row>
    <row r="57" spans="1:9" s="549" customFormat="1" ht="15">
      <c r="A57" s="544">
        <v>45</v>
      </c>
      <c r="B57" s="545">
        <v>420060</v>
      </c>
      <c r="C57" s="546" t="s">
        <v>545</v>
      </c>
      <c r="D57" s="624"/>
      <c r="E57" s="547">
        <v>2</v>
      </c>
      <c r="F57" s="547"/>
      <c r="G57" s="800">
        <f t="shared" si="0"/>
        <v>0</v>
      </c>
      <c r="H57" s="623">
        <v>0</v>
      </c>
      <c r="I57" s="548">
        <f t="shared" si="1"/>
        <v>0</v>
      </c>
    </row>
    <row r="58" spans="1:9" s="549" customFormat="1" ht="15">
      <c r="A58" s="544">
        <v>46</v>
      </c>
      <c r="B58" s="545">
        <v>420030</v>
      </c>
      <c r="C58" s="546" t="s">
        <v>546</v>
      </c>
      <c r="D58" s="546" t="s">
        <v>245</v>
      </c>
      <c r="E58" s="547">
        <v>2</v>
      </c>
      <c r="F58" s="801"/>
      <c r="G58" s="800">
        <f t="shared" si="0"/>
        <v>0</v>
      </c>
      <c r="H58" s="623">
        <v>0</v>
      </c>
      <c r="I58" s="548">
        <f t="shared" si="1"/>
        <v>0</v>
      </c>
    </row>
    <row r="59" spans="1:9" s="549" customFormat="1" ht="15">
      <c r="A59" s="544">
        <v>47</v>
      </c>
      <c r="B59" s="545">
        <v>420050</v>
      </c>
      <c r="C59" s="546" t="s">
        <v>547</v>
      </c>
      <c r="D59" s="546" t="s">
        <v>245</v>
      </c>
      <c r="E59" s="547">
        <v>2</v>
      </c>
      <c r="F59" s="801"/>
      <c r="G59" s="800">
        <f t="shared" si="0"/>
        <v>0</v>
      </c>
      <c r="H59" s="623">
        <v>0</v>
      </c>
      <c r="I59" s="548">
        <f t="shared" si="1"/>
        <v>0</v>
      </c>
    </row>
    <row r="60" spans="1:9" s="549" customFormat="1" ht="15">
      <c r="A60" s="544">
        <v>48</v>
      </c>
      <c r="B60" s="545">
        <v>420091</v>
      </c>
      <c r="C60" s="546" t="s">
        <v>271</v>
      </c>
      <c r="D60" s="546" t="s">
        <v>245</v>
      </c>
      <c r="E60" s="547">
        <v>2</v>
      </c>
      <c r="F60" s="801"/>
      <c r="G60" s="800">
        <f t="shared" si="0"/>
        <v>0</v>
      </c>
      <c r="H60" s="623">
        <v>0</v>
      </c>
      <c r="I60" s="548">
        <f t="shared" si="1"/>
        <v>0</v>
      </c>
    </row>
    <row r="61" spans="1:9" s="549" customFormat="1" ht="15">
      <c r="A61" s="544">
        <v>49</v>
      </c>
      <c r="B61" s="545">
        <v>420061</v>
      </c>
      <c r="C61" s="546" t="s">
        <v>548</v>
      </c>
      <c r="D61" s="624"/>
      <c r="E61" s="547">
        <v>2</v>
      </c>
      <c r="F61" s="547"/>
      <c r="G61" s="800">
        <f t="shared" si="0"/>
        <v>0</v>
      </c>
      <c r="H61" s="623">
        <v>0</v>
      </c>
      <c r="I61" s="548">
        <f t="shared" si="1"/>
        <v>0</v>
      </c>
    </row>
    <row r="62" spans="1:9" s="549" customFormat="1" ht="15">
      <c r="A62" s="544">
        <v>50</v>
      </c>
      <c r="B62" s="545">
        <v>420031</v>
      </c>
      <c r="C62" s="546" t="s">
        <v>549</v>
      </c>
      <c r="D62" s="546" t="s">
        <v>245</v>
      </c>
      <c r="E62" s="547">
        <v>2</v>
      </c>
      <c r="F62" s="801"/>
      <c r="G62" s="800">
        <f t="shared" si="0"/>
        <v>0</v>
      </c>
      <c r="H62" s="623">
        <v>0</v>
      </c>
      <c r="I62" s="548">
        <f t="shared" si="1"/>
        <v>0</v>
      </c>
    </row>
    <row r="63" spans="1:9" s="549" customFormat="1" ht="15">
      <c r="A63" s="544">
        <v>51</v>
      </c>
      <c r="B63" s="545">
        <v>420050</v>
      </c>
      <c r="C63" s="546" t="s">
        <v>547</v>
      </c>
      <c r="D63" s="546" t="s">
        <v>245</v>
      </c>
      <c r="E63" s="547">
        <v>2</v>
      </c>
      <c r="F63" s="801"/>
      <c r="G63" s="800">
        <f t="shared" si="0"/>
        <v>0</v>
      </c>
      <c r="H63" s="623">
        <v>0</v>
      </c>
      <c r="I63" s="548">
        <f t="shared" si="1"/>
        <v>0</v>
      </c>
    </row>
    <row r="64" spans="1:9" s="549" customFormat="1" ht="15">
      <c r="A64" s="544">
        <v>52</v>
      </c>
      <c r="B64" s="545">
        <v>420091</v>
      </c>
      <c r="C64" s="546" t="s">
        <v>271</v>
      </c>
      <c r="D64" s="546" t="s">
        <v>245</v>
      </c>
      <c r="E64" s="547">
        <v>2</v>
      </c>
      <c r="F64" s="801"/>
      <c r="G64" s="800">
        <f t="shared" si="0"/>
        <v>0</v>
      </c>
      <c r="H64" s="623">
        <v>0</v>
      </c>
      <c r="I64" s="548">
        <f t="shared" si="1"/>
        <v>0</v>
      </c>
    </row>
    <row r="65" spans="1:9" s="549" customFormat="1" ht="15">
      <c r="A65" s="544">
        <v>53</v>
      </c>
      <c r="B65" s="545">
        <v>592153</v>
      </c>
      <c r="C65" s="546" t="s">
        <v>415</v>
      </c>
      <c r="D65" s="546" t="s">
        <v>245</v>
      </c>
      <c r="E65" s="547">
        <v>16</v>
      </c>
      <c r="F65" s="801"/>
      <c r="G65" s="800">
        <f t="shared" si="0"/>
        <v>0</v>
      </c>
      <c r="H65" s="623">
        <v>0</v>
      </c>
      <c r="I65" s="548">
        <f t="shared" si="1"/>
        <v>0</v>
      </c>
    </row>
    <row r="66" spans="1:9" s="549" customFormat="1" ht="15">
      <c r="A66" s="544">
        <v>54</v>
      </c>
      <c r="B66" s="545">
        <v>592274</v>
      </c>
      <c r="C66" s="546" t="s">
        <v>855</v>
      </c>
      <c r="D66" s="546" t="s">
        <v>245</v>
      </c>
      <c r="E66" s="547">
        <v>4</v>
      </c>
      <c r="F66" s="801"/>
      <c r="G66" s="800">
        <f t="shared" si="0"/>
        <v>0</v>
      </c>
      <c r="H66" s="623">
        <v>0</v>
      </c>
      <c r="I66" s="548">
        <f t="shared" si="1"/>
        <v>0</v>
      </c>
    </row>
    <row r="67" spans="1:9" s="549" customFormat="1" ht="15">
      <c r="A67" s="544">
        <v>55</v>
      </c>
      <c r="B67" s="545">
        <v>592276</v>
      </c>
      <c r="C67" s="546" t="s">
        <v>856</v>
      </c>
      <c r="D67" s="546" t="s">
        <v>245</v>
      </c>
      <c r="E67" s="547">
        <v>4</v>
      </c>
      <c r="F67" s="801"/>
      <c r="G67" s="800">
        <f t="shared" si="0"/>
        <v>0</v>
      </c>
      <c r="H67" s="623">
        <v>0</v>
      </c>
      <c r="I67" s="548">
        <f t="shared" si="1"/>
        <v>0</v>
      </c>
    </row>
    <row r="68" spans="1:9" s="549" customFormat="1" ht="15">
      <c r="A68" s="649"/>
      <c r="B68" s="650"/>
      <c r="C68" s="651"/>
      <c r="D68" s="651"/>
      <c r="E68" s="652"/>
      <c r="F68" s="652"/>
      <c r="G68" s="889"/>
      <c r="H68" s="653"/>
      <c r="I68" s="654"/>
    </row>
    <row r="69" spans="1:9" s="430" customFormat="1" ht="15">
      <c r="A69" s="655"/>
      <c r="B69" s="656"/>
      <c r="C69" s="657" t="s">
        <v>291</v>
      </c>
      <c r="D69" s="657"/>
      <c r="E69" s="658"/>
      <c r="F69" s="719"/>
      <c r="G69" s="719">
        <f>SUM(G19:G68)</f>
        <v>0</v>
      </c>
      <c r="H69" s="659"/>
      <c r="I69" s="660"/>
    </row>
    <row r="70" spans="1:9" s="430" customFormat="1" ht="15">
      <c r="A70" s="655"/>
      <c r="B70" s="656"/>
      <c r="C70" s="657" t="s">
        <v>293</v>
      </c>
      <c r="D70" s="657" t="s">
        <v>361</v>
      </c>
      <c r="E70" s="891"/>
      <c r="F70" s="719">
        <f>SUM(G19:G26,G29,G32:G33,G36)</f>
        <v>0</v>
      </c>
      <c r="G70" s="719">
        <f>E70*F70/100</f>
        <v>0</v>
      </c>
      <c r="H70" s="659"/>
      <c r="I70" s="660"/>
    </row>
    <row r="71" spans="1:9" s="430" customFormat="1" ht="15">
      <c r="A71" s="655"/>
      <c r="B71" s="656"/>
      <c r="C71" s="657" t="s">
        <v>294</v>
      </c>
      <c r="D71" s="657" t="s">
        <v>361</v>
      </c>
      <c r="E71" s="891"/>
      <c r="F71" s="719">
        <f>G69</f>
        <v>0</v>
      </c>
      <c r="G71" s="719">
        <f>E71*F71/100</f>
        <v>0</v>
      </c>
      <c r="H71" s="659"/>
      <c r="I71" s="660"/>
    </row>
    <row r="72" spans="1:9" s="337" customFormat="1" ht="15.75" thickBot="1">
      <c r="A72" s="613"/>
      <c r="B72" s="415"/>
      <c r="C72" s="622"/>
      <c r="D72" s="622"/>
      <c r="E72" s="622"/>
      <c r="F72" s="734"/>
      <c r="G72" s="722"/>
      <c r="H72" s="431"/>
      <c r="I72" s="378"/>
    </row>
    <row r="73" spans="1:9" s="338" customFormat="1" ht="15" thickBot="1">
      <c r="A73" s="440"/>
      <c r="B73" s="441"/>
      <c r="C73" s="442" t="s">
        <v>353</v>
      </c>
      <c r="D73" s="442"/>
      <c r="E73" s="443"/>
      <c r="F73" s="721"/>
      <c r="G73" s="721">
        <f>SUM(G18:G72)</f>
        <v>0</v>
      </c>
      <c r="H73" s="444"/>
      <c r="I73" s="445">
        <f>SUM(I50:I63)</f>
        <v>0</v>
      </c>
    </row>
    <row r="74" spans="1:9" s="337" customFormat="1" ht="15">
      <c r="A74" s="412"/>
      <c r="B74" s="417"/>
      <c r="C74" s="416"/>
      <c r="D74" s="416"/>
      <c r="E74" s="416"/>
      <c r="F74" s="735"/>
      <c r="G74" s="723"/>
      <c r="H74" s="413"/>
      <c r="I74" s="414"/>
    </row>
    <row r="75" spans="1:9" s="437" customFormat="1" ht="14.25">
      <c r="A75" s="606"/>
      <c r="B75" s="607"/>
      <c r="C75" s="608"/>
      <c r="D75" s="608"/>
      <c r="E75" s="609"/>
      <c r="F75" s="726"/>
      <c r="G75" s="726"/>
      <c r="H75" s="610"/>
      <c r="I75" s="611"/>
    </row>
    <row r="76" spans="1:9" s="429" customFormat="1" ht="19.9" customHeight="1">
      <c r="A76" s="600" t="s">
        <v>273</v>
      </c>
      <c r="B76" s="612"/>
      <c r="C76" s="602"/>
      <c r="D76" s="602"/>
      <c r="E76" s="603"/>
      <c r="F76" s="725"/>
      <c r="G76" s="725"/>
      <c r="H76" s="604"/>
      <c r="I76" s="605"/>
    </row>
    <row r="77" spans="1:9" s="549" customFormat="1" ht="15">
      <c r="A77" s="544">
        <v>61</v>
      </c>
      <c r="B77" s="545">
        <v>210800851</v>
      </c>
      <c r="C77" s="546" t="s">
        <v>295</v>
      </c>
      <c r="D77" s="546" t="s">
        <v>362</v>
      </c>
      <c r="E77" s="547">
        <v>56</v>
      </c>
      <c r="F77" s="801"/>
      <c r="G77" s="800">
        <f aca="true" t="shared" si="2" ref="G77:G108">E77*F77</f>
        <v>0</v>
      </c>
      <c r="H77" s="623"/>
      <c r="I77" s="548">
        <f aca="true" t="shared" si="3" ref="I77:I108">E77*H77</f>
        <v>0</v>
      </c>
    </row>
    <row r="78" spans="1:9" s="549" customFormat="1" ht="15">
      <c r="A78" s="544">
        <v>62</v>
      </c>
      <c r="B78" s="545">
        <v>210800851</v>
      </c>
      <c r="C78" s="546" t="s">
        <v>295</v>
      </c>
      <c r="D78" s="546" t="s">
        <v>362</v>
      </c>
      <c r="E78" s="547">
        <v>34</v>
      </c>
      <c r="F78" s="801"/>
      <c r="G78" s="800">
        <f t="shared" si="2"/>
        <v>0</v>
      </c>
      <c r="H78" s="623"/>
      <c r="I78" s="548">
        <f t="shared" si="3"/>
        <v>0</v>
      </c>
    </row>
    <row r="79" spans="1:9" s="549" customFormat="1" ht="15">
      <c r="A79" s="544">
        <v>63</v>
      </c>
      <c r="B79" s="545">
        <v>210810048</v>
      </c>
      <c r="C79" s="546" t="s">
        <v>274</v>
      </c>
      <c r="D79" s="546" t="s">
        <v>362</v>
      </c>
      <c r="E79" s="547">
        <v>24</v>
      </c>
      <c r="F79" s="801"/>
      <c r="G79" s="800">
        <f t="shared" si="2"/>
        <v>0</v>
      </c>
      <c r="H79" s="623"/>
      <c r="I79" s="548">
        <f t="shared" si="3"/>
        <v>0</v>
      </c>
    </row>
    <row r="80" spans="1:9" s="549" customFormat="1" ht="15">
      <c r="A80" s="544">
        <v>64</v>
      </c>
      <c r="B80" s="545">
        <v>210810048</v>
      </c>
      <c r="C80" s="546" t="s">
        <v>274</v>
      </c>
      <c r="D80" s="546" t="s">
        <v>362</v>
      </c>
      <c r="E80" s="547">
        <v>128</v>
      </c>
      <c r="F80" s="801"/>
      <c r="G80" s="800">
        <f t="shared" si="2"/>
        <v>0</v>
      </c>
      <c r="H80" s="623"/>
      <c r="I80" s="548">
        <f t="shared" si="3"/>
        <v>0</v>
      </c>
    </row>
    <row r="81" spans="1:9" s="549" customFormat="1" ht="15">
      <c r="A81" s="544">
        <v>65</v>
      </c>
      <c r="B81" s="545">
        <v>210810048</v>
      </c>
      <c r="C81" s="546" t="s">
        <v>274</v>
      </c>
      <c r="D81" s="546" t="s">
        <v>362</v>
      </c>
      <c r="E81" s="547">
        <v>228</v>
      </c>
      <c r="F81" s="801"/>
      <c r="G81" s="800">
        <f t="shared" si="2"/>
        <v>0</v>
      </c>
      <c r="H81" s="623"/>
      <c r="I81" s="548">
        <f t="shared" si="3"/>
        <v>0</v>
      </c>
    </row>
    <row r="82" spans="1:9" s="549" customFormat="1" ht="15">
      <c r="A82" s="544">
        <v>66</v>
      </c>
      <c r="B82" s="545">
        <v>210810954</v>
      </c>
      <c r="C82" s="546" t="s">
        <v>557</v>
      </c>
      <c r="D82" s="546" t="s">
        <v>362</v>
      </c>
      <c r="E82" s="547">
        <v>7</v>
      </c>
      <c r="F82" s="801"/>
      <c r="G82" s="800">
        <f t="shared" si="2"/>
        <v>0</v>
      </c>
      <c r="H82" s="623"/>
      <c r="I82" s="548">
        <f t="shared" si="3"/>
        <v>0</v>
      </c>
    </row>
    <row r="83" spans="1:9" s="549" customFormat="1" ht="15">
      <c r="A83" s="544">
        <v>67</v>
      </c>
      <c r="B83" s="545">
        <v>210810955</v>
      </c>
      <c r="C83" s="546" t="s">
        <v>462</v>
      </c>
      <c r="D83" s="546" t="s">
        <v>362</v>
      </c>
      <c r="E83" s="547">
        <v>7</v>
      </c>
      <c r="F83" s="801"/>
      <c r="G83" s="800">
        <f t="shared" si="2"/>
        <v>0</v>
      </c>
      <c r="H83" s="623"/>
      <c r="I83" s="548">
        <f t="shared" si="3"/>
        <v>0</v>
      </c>
    </row>
    <row r="84" spans="1:9" s="549" customFormat="1" ht="15">
      <c r="A84" s="544">
        <v>68</v>
      </c>
      <c r="B84" s="545">
        <v>210803511</v>
      </c>
      <c r="C84" s="546" t="s">
        <v>550</v>
      </c>
      <c r="D84" s="546" t="s">
        <v>362</v>
      </c>
      <c r="E84" s="547">
        <v>19</v>
      </c>
      <c r="F84" s="801"/>
      <c r="G84" s="800">
        <f t="shared" si="2"/>
        <v>0</v>
      </c>
      <c r="H84" s="623"/>
      <c r="I84" s="548">
        <f t="shared" si="3"/>
        <v>0</v>
      </c>
    </row>
    <row r="85" spans="1:9" s="549" customFormat="1" ht="15">
      <c r="A85" s="544">
        <v>70</v>
      </c>
      <c r="B85" s="545">
        <v>210100002</v>
      </c>
      <c r="C85" s="546" t="s">
        <v>857</v>
      </c>
      <c r="D85" s="546" t="s">
        <v>245</v>
      </c>
      <c r="E85" s="547">
        <v>8</v>
      </c>
      <c r="F85" s="801"/>
      <c r="G85" s="800">
        <f t="shared" si="2"/>
        <v>0</v>
      </c>
      <c r="H85" s="623"/>
      <c r="I85" s="548">
        <f t="shared" si="3"/>
        <v>0</v>
      </c>
    </row>
    <row r="86" spans="1:9" s="549" customFormat="1" ht="15">
      <c r="A86" s="544">
        <v>71</v>
      </c>
      <c r="B86" s="545">
        <v>210100101</v>
      </c>
      <c r="C86" s="546" t="s">
        <v>320</v>
      </c>
      <c r="D86" s="546" t="s">
        <v>245</v>
      </c>
      <c r="E86" s="547">
        <v>24</v>
      </c>
      <c r="F86" s="801"/>
      <c r="G86" s="800">
        <f t="shared" si="2"/>
        <v>0</v>
      </c>
      <c r="H86" s="623"/>
      <c r="I86" s="548">
        <f t="shared" si="3"/>
        <v>0</v>
      </c>
    </row>
    <row r="87" spans="1:9" s="549" customFormat="1" ht="15">
      <c r="A87" s="544">
        <v>72</v>
      </c>
      <c r="B87" s="545">
        <v>210100251</v>
      </c>
      <c r="C87" s="546" t="s">
        <v>275</v>
      </c>
      <c r="D87" s="546" t="s">
        <v>245</v>
      </c>
      <c r="E87" s="547">
        <v>12</v>
      </c>
      <c r="F87" s="801"/>
      <c r="G87" s="800">
        <f t="shared" si="2"/>
        <v>0</v>
      </c>
      <c r="H87" s="623"/>
      <c r="I87" s="548">
        <f t="shared" si="3"/>
        <v>0</v>
      </c>
    </row>
    <row r="88" spans="1:9" s="549" customFormat="1" ht="15">
      <c r="A88" s="544">
        <v>73</v>
      </c>
      <c r="B88" s="545">
        <v>210100259</v>
      </c>
      <c r="C88" s="546" t="s">
        <v>858</v>
      </c>
      <c r="D88" s="546" t="s">
        <v>245</v>
      </c>
      <c r="E88" s="547">
        <v>4</v>
      </c>
      <c r="F88" s="801"/>
      <c r="G88" s="800">
        <f t="shared" si="2"/>
        <v>0</v>
      </c>
      <c r="H88" s="623"/>
      <c r="I88" s="548">
        <f t="shared" si="3"/>
        <v>0</v>
      </c>
    </row>
    <row r="89" spans="1:9" s="549" customFormat="1" ht="15">
      <c r="A89" s="544">
        <v>74</v>
      </c>
      <c r="B89" s="545">
        <v>210010301</v>
      </c>
      <c r="C89" s="546" t="s">
        <v>276</v>
      </c>
      <c r="D89" s="546" t="s">
        <v>245</v>
      </c>
      <c r="E89" s="547">
        <v>28</v>
      </c>
      <c r="F89" s="801"/>
      <c r="G89" s="800">
        <f t="shared" si="2"/>
        <v>0</v>
      </c>
      <c r="H89" s="623"/>
      <c r="I89" s="548">
        <f t="shared" si="3"/>
        <v>0</v>
      </c>
    </row>
    <row r="90" spans="1:9" s="549" customFormat="1" ht="15">
      <c r="A90" s="544">
        <v>75</v>
      </c>
      <c r="B90" s="545">
        <v>210010321</v>
      </c>
      <c r="C90" s="546" t="s">
        <v>321</v>
      </c>
      <c r="D90" s="546" t="s">
        <v>245</v>
      </c>
      <c r="E90" s="547">
        <v>26</v>
      </c>
      <c r="F90" s="801"/>
      <c r="G90" s="800">
        <f t="shared" si="2"/>
        <v>0</v>
      </c>
      <c r="H90" s="623"/>
      <c r="I90" s="548">
        <f t="shared" si="3"/>
        <v>0</v>
      </c>
    </row>
    <row r="91" spans="1:9" s="549" customFormat="1" ht="15">
      <c r="A91" s="544">
        <v>76</v>
      </c>
      <c r="B91" s="545">
        <v>210010002</v>
      </c>
      <c r="C91" s="546" t="s">
        <v>420</v>
      </c>
      <c r="D91" s="546" t="s">
        <v>362</v>
      </c>
      <c r="E91" s="547">
        <v>26</v>
      </c>
      <c r="F91" s="801"/>
      <c r="G91" s="800">
        <f t="shared" si="2"/>
        <v>0</v>
      </c>
      <c r="H91" s="623"/>
      <c r="I91" s="548">
        <f t="shared" si="3"/>
        <v>0</v>
      </c>
    </row>
    <row r="92" spans="1:9" s="549" customFormat="1" ht="15">
      <c r="A92" s="544">
        <v>77</v>
      </c>
      <c r="B92" s="545">
        <v>210010003</v>
      </c>
      <c r="C92" s="546" t="s">
        <v>421</v>
      </c>
      <c r="D92" s="546" t="s">
        <v>362</v>
      </c>
      <c r="E92" s="547">
        <v>14</v>
      </c>
      <c r="F92" s="801"/>
      <c r="G92" s="800">
        <f t="shared" si="2"/>
        <v>0</v>
      </c>
      <c r="H92" s="623"/>
      <c r="I92" s="548">
        <f t="shared" si="3"/>
        <v>0</v>
      </c>
    </row>
    <row r="93" spans="1:9" s="549" customFormat="1" ht="15">
      <c r="A93" s="544">
        <v>78</v>
      </c>
      <c r="B93" s="545">
        <v>210010313</v>
      </c>
      <c r="C93" s="546" t="s">
        <v>461</v>
      </c>
      <c r="D93" s="546" t="s">
        <v>245</v>
      </c>
      <c r="E93" s="547">
        <v>2</v>
      </c>
      <c r="F93" s="801"/>
      <c r="G93" s="800">
        <f t="shared" si="2"/>
        <v>0</v>
      </c>
      <c r="H93" s="623"/>
      <c r="I93" s="548">
        <f t="shared" si="3"/>
        <v>0</v>
      </c>
    </row>
    <row r="94" spans="1:9" s="549" customFormat="1" ht="15">
      <c r="A94" s="544">
        <v>79</v>
      </c>
      <c r="B94" s="545">
        <v>210192562</v>
      </c>
      <c r="C94" s="546" t="s">
        <v>558</v>
      </c>
      <c r="D94" s="546" t="s">
        <v>245</v>
      </c>
      <c r="E94" s="547">
        <v>2</v>
      </c>
      <c r="F94" s="801"/>
      <c r="G94" s="800">
        <f t="shared" si="2"/>
        <v>0</v>
      </c>
      <c r="H94" s="623"/>
      <c r="I94" s="548">
        <f t="shared" si="3"/>
        <v>0</v>
      </c>
    </row>
    <row r="95" spans="1:9" s="549" customFormat="1" ht="15">
      <c r="A95" s="544">
        <v>80</v>
      </c>
      <c r="B95" s="545">
        <v>210020412</v>
      </c>
      <c r="C95" s="546" t="s">
        <v>859</v>
      </c>
      <c r="D95" s="546" t="s">
        <v>362</v>
      </c>
      <c r="E95" s="547">
        <v>18</v>
      </c>
      <c r="F95" s="801"/>
      <c r="G95" s="800">
        <f t="shared" si="2"/>
        <v>0</v>
      </c>
      <c r="H95" s="623"/>
      <c r="I95" s="548">
        <f t="shared" si="3"/>
        <v>0</v>
      </c>
    </row>
    <row r="96" spans="1:9" s="549" customFormat="1" ht="15">
      <c r="A96" s="544">
        <v>81</v>
      </c>
      <c r="B96" s="545">
        <v>210020451</v>
      </c>
      <c r="C96" s="546" t="s">
        <v>860</v>
      </c>
      <c r="D96" s="546" t="s">
        <v>245</v>
      </c>
      <c r="E96" s="547">
        <v>52</v>
      </c>
      <c r="F96" s="801"/>
      <c r="G96" s="800">
        <f t="shared" si="2"/>
        <v>0</v>
      </c>
      <c r="H96" s="623"/>
      <c r="I96" s="548">
        <f t="shared" si="3"/>
        <v>0</v>
      </c>
    </row>
    <row r="97" spans="1:9" s="549" customFormat="1" ht="15">
      <c r="A97" s="544">
        <v>82</v>
      </c>
      <c r="B97" s="545">
        <v>210110041</v>
      </c>
      <c r="C97" s="546" t="s">
        <v>322</v>
      </c>
      <c r="D97" s="546" t="s">
        <v>245</v>
      </c>
      <c r="E97" s="547">
        <v>12</v>
      </c>
      <c r="F97" s="801"/>
      <c r="G97" s="800">
        <f t="shared" si="2"/>
        <v>0</v>
      </c>
      <c r="H97" s="623"/>
      <c r="I97" s="548">
        <f t="shared" si="3"/>
        <v>0</v>
      </c>
    </row>
    <row r="98" spans="1:9" s="549" customFormat="1" ht="15">
      <c r="A98" s="544">
        <v>83</v>
      </c>
      <c r="B98" s="545">
        <v>210110041</v>
      </c>
      <c r="C98" s="546" t="s">
        <v>322</v>
      </c>
      <c r="D98" s="546" t="s">
        <v>245</v>
      </c>
      <c r="E98" s="547">
        <v>8</v>
      </c>
      <c r="F98" s="801"/>
      <c r="G98" s="800">
        <f t="shared" si="2"/>
        <v>0</v>
      </c>
      <c r="H98" s="623"/>
      <c r="I98" s="548">
        <f t="shared" si="3"/>
        <v>0</v>
      </c>
    </row>
    <row r="99" spans="1:9" s="549" customFormat="1" ht="15">
      <c r="A99" s="544">
        <v>84</v>
      </c>
      <c r="B99" s="545">
        <v>210111012</v>
      </c>
      <c r="C99" s="546" t="s">
        <v>277</v>
      </c>
      <c r="D99" s="546" t="s">
        <v>245</v>
      </c>
      <c r="E99" s="547">
        <v>4</v>
      </c>
      <c r="F99" s="801"/>
      <c r="G99" s="800">
        <f t="shared" si="2"/>
        <v>0</v>
      </c>
      <c r="H99" s="623"/>
      <c r="I99" s="548">
        <f t="shared" si="3"/>
        <v>0</v>
      </c>
    </row>
    <row r="100" spans="1:9" s="549" customFormat="1" ht="15">
      <c r="A100" s="544">
        <v>85</v>
      </c>
      <c r="B100" s="545">
        <v>210111012</v>
      </c>
      <c r="C100" s="546" t="s">
        <v>277</v>
      </c>
      <c r="D100" s="546" t="s">
        <v>245</v>
      </c>
      <c r="E100" s="547">
        <v>24</v>
      </c>
      <c r="F100" s="801"/>
      <c r="G100" s="800">
        <f t="shared" si="2"/>
        <v>0</v>
      </c>
      <c r="H100" s="623"/>
      <c r="I100" s="548">
        <f t="shared" si="3"/>
        <v>0</v>
      </c>
    </row>
    <row r="101" spans="1:9" s="549" customFormat="1" ht="15">
      <c r="A101" s="544">
        <v>86</v>
      </c>
      <c r="B101" s="545">
        <v>210111012</v>
      </c>
      <c r="C101" s="546" t="s">
        <v>277</v>
      </c>
      <c r="D101" s="546" t="s">
        <v>245</v>
      </c>
      <c r="E101" s="547">
        <v>8</v>
      </c>
      <c r="F101" s="801"/>
      <c r="G101" s="800">
        <f t="shared" si="2"/>
        <v>0</v>
      </c>
      <c r="H101" s="623"/>
      <c r="I101" s="548">
        <f t="shared" si="3"/>
        <v>0</v>
      </c>
    </row>
    <row r="102" spans="1:9" s="549" customFormat="1" ht="15">
      <c r="A102" s="544">
        <v>87</v>
      </c>
      <c r="B102" s="545">
        <v>210111012</v>
      </c>
      <c r="C102" s="546" t="s">
        <v>277</v>
      </c>
      <c r="D102" s="546" t="s">
        <v>245</v>
      </c>
      <c r="E102" s="547">
        <v>8</v>
      </c>
      <c r="F102" s="801"/>
      <c r="G102" s="800">
        <f t="shared" si="2"/>
        <v>0</v>
      </c>
      <c r="H102" s="623"/>
      <c r="I102" s="548">
        <f t="shared" si="3"/>
        <v>0</v>
      </c>
    </row>
    <row r="103" spans="1:9" s="549" customFormat="1" ht="15">
      <c r="A103" s="544">
        <v>88</v>
      </c>
      <c r="B103" s="545">
        <v>210111311</v>
      </c>
      <c r="C103" s="546" t="s">
        <v>551</v>
      </c>
      <c r="D103" s="546" t="s">
        <v>245</v>
      </c>
      <c r="E103" s="547">
        <v>2</v>
      </c>
      <c r="F103" s="801"/>
      <c r="G103" s="800">
        <f t="shared" si="2"/>
        <v>0</v>
      </c>
      <c r="H103" s="623"/>
      <c r="I103" s="548">
        <f t="shared" si="3"/>
        <v>0</v>
      </c>
    </row>
    <row r="104" spans="1:9" s="549" customFormat="1" ht="15">
      <c r="A104" s="544">
        <v>89</v>
      </c>
      <c r="B104" s="545">
        <v>210111312</v>
      </c>
      <c r="C104" s="546" t="s">
        <v>471</v>
      </c>
      <c r="D104" s="546" t="s">
        <v>245</v>
      </c>
      <c r="E104" s="547">
        <v>2</v>
      </c>
      <c r="F104" s="801"/>
      <c r="G104" s="800">
        <f t="shared" si="2"/>
        <v>0</v>
      </c>
      <c r="H104" s="623"/>
      <c r="I104" s="548">
        <f t="shared" si="3"/>
        <v>0</v>
      </c>
    </row>
    <row r="105" spans="1:9" s="549" customFormat="1" ht="15">
      <c r="A105" s="544">
        <v>90</v>
      </c>
      <c r="B105" s="545">
        <v>210201002</v>
      </c>
      <c r="C105" s="546" t="s">
        <v>861</v>
      </c>
      <c r="D105" s="546" t="s">
        <v>245</v>
      </c>
      <c r="E105" s="547">
        <v>8</v>
      </c>
      <c r="F105" s="801"/>
      <c r="G105" s="800">
        <f t="shared" si="2"/>
        <v>0</v>
      </c>
      <c r="H105" s="623"/>
      <c r="I105" s="548">
        <f t="shared" si="3"/>
        <v>0</v>
      </c>
    </row>
    <row r="106" spans="1:9" s="549" customFormat="1" ht="15">
      <c r="A106" s="544">
        <v>91</v>
      </c>
      <c r="B106" s="545">
        <v>210201041</v>
      </c>
      <c r="C106" s="546" t="s">
        <v>862</v>
      </c>
      <c r="D106" s="546" t="s">
        <v>245</v>
      </c>
      <c r="E106" s="547">
        <v>4</v>
      </c>
      <c r="F106" s="801"/>
      <c r="G106" s="800">
        <f t="shared" si="2"/>
        <v>0</v>
      </c>
      <c r="H106" s="623"/>
      <c r="I106" s="548">
        <f t="shared" si="3"/>
        <v>0</v>
      </c>
    </row>
    <row r="107" spans="1:9" s="549" customFormat="1" ht="15">
      <c r="A107" s="544">
        <v>92</v>
      </c>
      <c r="B107" s="545">
        <v>210201031</v>
      </c>
      <c r="C107" s="546" t="s">
        <v>863</v>
      </c>
      <c r="D107" s="546" t="s">
        <v>245</v>
      </c>
      <c r="E107" s="547">
        <v>8</v>
      </c>
      <c r="F107" s="801"/>
      <c r="G107" s="800">
        <f t="shared" si="2"/>
        <v>0</v>
      </c>
      <c r="H107" s="623"/>
      <c r="I107" s="548">
        <f t="shared" si="3"/>
        <v>0</v>
      </c>
    </row>
    <row r="108" spans="1:9" s="549" customFormat="1" ht="15">
      <c r="A108" s="544">
        <v>93</v>
      </c>
      <c r="B108" s="545">
        <v>210201031</v>
      </c>
      <c r="C108" s="546" t="s">
        <v>863</v>
      </c>
      <c r="D108" s="546" t="s">
        <v>245</v>
      </c>
      <c r="E108" s="547">
        <v>4</v>
      </c>
      <c r="F108" s="801"/>
      <c r="G108" s="800">
        <f t="shared" si="2"/>
        <v>0</v>
      </c>
      <c r="H108" s="623"/>
      <c r="I108" s="548">
        <f t="shared" si="3"/>
        <v>0</v>
      </c>
    </row>
    <row r="109" spans="1:9" s="337" customFormat="1" ht="15.75" thickBot="1">
      <c r="A109" s="641"/>
      <c r="B109" s="642"/>
      <c r="C109" s="643"/>
      <c r="D109" s="643"/>
      <c r="E109" s="644"/>
      <c r="F109" s="727"/>
      <c r="G109" s="727"/>
      <c r="H109" s="645"/>
      <c r="I109" s="646"/>
    </row>
    <row r="110" spans="1:9" s="437" customFormat="1" ht="15" thickBot="1">
      <c r="A110" s="594"/>
      <c r="B110" s="595"/>
      <c r="C110" s="596" t="s">
        <v>83</v>
      </c>
      <c r="D110" s="596"/>
      <c r="E110" s="597"/>
      <c r="F110" s="724"/>
      <c r="G110" s="724">
        <f>SUM(G77:G109)</f>
        <v>0</v>
      </c>
      <c r="H110" s="598"/>
      <c r="I110" s="599">
        <f>SUM(I109:I109)</f>
        <v>0</v>
      </c>
    </row>
    <row r="111" spans="1:9" s="437" customFormat="1" ht="14.25">
      <c r="A111" s="606"/>
      <c r="B111" s="607"/>
      <c r="C111" s="608"/>
      <c r="D111" s="608"/>
      <c r="E111" s="609"/>
      <c r="F111" s="726"/>
      <c r="G111" s="726"/>
      <c r="H111" s="610"/>
      <c r="I111" s="611"/>
    </row>
    <row r="112" spans="1:9" s="429" customFormat="1" ht="19.9" customHeight="1">
      <c r="A112" s="600" t="s">
        <v>386</v>
      </c>
      <c r="B112" s="612"/>
      <c r="C112" s="602"/>
      <c r="D112" s="602"/>
      <c r="E112" s="603"/>
      <c r="F112" s="725"/>
      <c r="G112" s="725"/>
      <c r="H112" s="604"/>
      <c r="I112" s="605"/>
    </row>
    <row r="113" spans="1:9" s="549" customFormat="1" ht="13.9" customHeight="1">
      <c r="A113" s="544">
        <v>167</v>
      </c>
      <c r="B113" s="545">
        <v>210200012</v>
      </c>
      <c r="C113" s="546" t="s">
        <v>463</v>
      </c>
      <c r="D113" s="546" t="s">
        <v>245</v>
      </c>
      <c r="E113" s="547">
        <v>4</v>
      </c>
      <c r="F113" s="801"/>
      <c r="G113" s="800">
        <f aca="true" t="shared" si="4" ref="G113:G122">E113*F113</f>
        <v>0</v>
      </c>
      <c r="H113" s="623"/>
      <c r="I113" s="548">
        <f aca="true" t="shared" si="5" ref="I113:I122">E113*H113</f>
        <v>0</v>
      </c>
    </row>
    <row r="114" spans="1:9" s="549" customFormat="1" ht="13.9" customHeight="1">
      <c r="A114" s="544">
        <v>168</v>
      </c>
      <c r="B114" s="545">
        <v>210200045</v>
      </c>
      <c r="C114" s="546" t="s">
        <v>559</v>
      </c>
      <c r="D114" s="546" t="s">
        <v>245</v>
      </c>
      <c r="E114" s="547">
        <v>2</v>
      </c>
      <c r="F114" s="801"/>
      <c r="G114" s="800">
        <f t="shared" si="4"/>
        <v>0</v>
      </c>
      <c r="H114" s="623"/>
      <c r="I114" s="548">
        <f t="shared" si="5"/>
        <v>0</v>
      </c>
    </row>
    <row r="115" spans="1:9" s="549" customFormat="1" ht="13.9" customHeight="1">
      <c r="A115" s="544">
        <v>169</v>
      </c>
      <c r="B115" s="545">
        <v>210201002</v>
      </c>
      <c r="C115" s="546" t="s">
        <v>418</v>
      </c>
      <c r="D115" s="546" t="s">
        <v>245</v>
      </c>
      <c r="E115" s="547">
        <v>2</v>
      </c>
      <c r="F115" s="801"/>
      <c r="G115" s="800">
        <f t="shared" si="4"/>
        <v>0</v>
      </c>
      <c r="H115" s="623"/>
      <c r="I115" s="548">
        <f t="shared" si="5"/>
        <v>0</v>
      </c>
    </row>
    <row r="116" spans="1:9" s="549" customFormat="1" ht="13.9" customHeight="1">
      <c r="A116" s="544">
        <v>170</v>
      </c>
      <c r="B116" s="545">
        <v>210110045</v>
      </c>
      <c r="C116" s="546" t="s">
        <v>560</v>
      </c>
      <c r="D116" s="546" t="s">
        <v>245</v>
      </c>
      <c r="E116" s="547">
        <v>6</v>
      </c>
      <c r="F116" s="801"/>
      <c r="G116" s="800">
        <f t="shared" si="4"/>
        <v>0</v>
      </c>
      <c r="H116" s="623"/>
      <c r="I116" s="548">
        <f t="shared" si="5"/>
        <v>0</v>
      </c>
    </row>
    <row r="117" spans="1:9" s="549" customFormat="1" ht="13.9" customHeight="1">
      <c r="A117" s="544">
        <v>171</v>
      </c>
      <c r="B117" s="545">
        <v>210111012</v>
      </c>
      <c r="C117" s="546" t="s">
        <v>561</v>
      </c>
      <c r="D117" s="546" t="s">
        <v>245</v>
      </c>
      <c r="E117" s="547">
        <v>8</v>
      </c>
      <c r="F117" s="801"/>
      <c r="G117" s="800">
        <f t="shared" si="4"/>
        <v>0</v>
      </c>
      <c r="H117" s="623"/>
      <c r="I117" s="548">
        <f t="shared" si="5"/>
        <v>0</v>
      </c>
    </row>
    <row r="118" spans="1:9" s="549" customFormat="1" ht="13.9" customHeight="1">
      <c r="A118" s="544">
        <v>172</v>
      </c>
      <c r="B118" s="545">
        <v>210010321</v>
      </c>
      <c r="C118" s="546" t="s">
        <v>416</v>
      </c>
      <c r="D118" s="546" t="s">
        <v>245</v>
      </c>
      <c r="E118" s="547">
        <v>6</v>
      </c>
      <c r="F118" s="801"/>
      <c r="G118" s="800">
        <f t="shared" si="4"/>
        <v>0</v>
      </c>
      <c r="H118" s="623"/>
      <c r="I118" s="548">
        <f t="shared" si="5"/>
        <v>0</v>
      </c>
    </row>
    <row r="119" spans="1:9" s="549" customFormat="1" ht="13.9" customHeight="1">
      <c r="A119" s="544">
        <v>173</v>
      </c>
      <c r="B119" s="545">
        <v>210810012</v>
      </c>
      <c r="C119" s="546" t="s">
        <v>562</v>
      </c>
      <c r="D119" s="546" t="s">
        <v>362</v>
      </c>
      <c r="E119" s="547">
        <v>40</v>
      </c>
      <c r="F119" s="801"/>
      <c r="G119" s="800">
        <f t="shared" si="4"/>
        <v>0</v>
      </c>
      <c r="H119" s="623"/>
      <c r="I119" s="548">
        <f t="shared" si="5"/>
        <v>0</v>
      </c>
    </row>
    <row r="120" spans="1:9" s="549" customFormat="1" ht="13.9" customHeight="1">
      <c r="A120" s="544">
        <v>174</v>
      </c>
      <c r="B120" s="545">
        <v>210100251</v>
      </c>
      <c r="C120" s="546" t="s">
        <v>417</v>
      </c>
      <c r="D120" s="546" t="s">
        <v>245</v>
      </c>
      <c r="E120" s="547">
        <v>21</v>
      </c>
      <c r="F120" s="801"/>
      <c r="G120" s="800">
        <f t="shared" si="4"/>
        <v>0</v>
      </c>
      <c r="H120" s="623"/>
      <c r="I120" s="548">
        <f t="shared" si="5"/>
        <v>0</v>
      </c>
    </row>
    <row r="121" spans="1:9" s="549" customFormat="1" ht="13.9" customHeight="1">
      <c r="A121" s="544">
        <v>175</v>
      </c>
      <c r="B121" s="545">
        <v>210100001</v>
      </c>
      <c r="C121" s="546" t="s">
        <v>563</v>
      </c>
      <c r="D121" s="546" t="s">
        <v>245</v>
      </c>
      <c r="E121" s="547">
        <v>42</v>
      </c>
      <c r="F121" s="801"/>
      <c r="G121" s="800">
        <f t="shared" si="4"/>
        <v>0</v>
      </c>
      <c r="H121" s="623"/>
      <c r="I121" s="548">
        <f t="shared" si="5"/>
        <v>0</v>
      </c>
    </row>
    <row r="122" spans="1:9" s="549" customFormat="1" ht="13.9" customHeight="1">
      <c r="A122" s="544">
        <v>176</v>
      </c>
      <c r="B122" s="545">
        <v>210190004</v>
      </c>
      <c r="C122" s="546" t="s">
        <v>564</v>
      </c>
      <c r="D122" s="546" t="s">
        <v>245</v>
      </c>
      <c r="E122" s="547">
        <v>1</v>
      </c>
      <c r="F122" s="801"/>
      <c r="G122" s="800">
        <f t="shared" si="4"/>
        <v>0</v>
      </c>
      <c r="H122" s="623"/>
      <c r="I122" s="548">
        <f t="shared" si="5"/>
        <v>0</v>
      </c>
    </row>
    <row r="123" spans="1:9" s="337" customFormat="1" ht="15.75" thickBot="1">
      <c r="A123" s="641"/>
      <c r="B123" s="642"/>
      <c r="C123" s="643"/>
      <c r="D123" s="643"/>
      <c r="E123" s="644"/>
      <c r="F123" s="727"/>
      <c r="G123" s="727"/>
      <c r="H123" s="645"/>
      <c r="I123" s="646"/>
    </row>
    <row r="124" spans="1:9" s="437" customFormat="1" ht="15" thickBot="1">
      <c r="A124" s="594"/>
      <c r="B124" s="595"/>
      <c r="C124" s="596" t="s">
        <v>387</v>
      </c>
      <c r="D124" s="596"/>
      <c r="E124" s="597"/>
      <c r="F124" s="724"/>
      <c r="G124" s="724">
        <f>SUM(G113:G123)</f>
        <v>0</v>
      </c>
      <c r="H124" s="598"/>
      <c r="I124" s="599">
        <f>SUM(I113:I123)</f>
        <v>0</v>
      </c>
    </row>
    <row r="125" spans="1:9" s="437" customFormat="1" ht="14.25">
      <c r="A125" s="614"/>
      <c r="B125" s="601"/>
      <c r="C125" s="615"/>
      <c r="D125" s="615"/>
      <c r="E125" s="616"/>
      <c r="F125" s="728"/>
      <c r="G125" s="728"/>
      <c r="H125" s="617"/>
      <c r="I125" s="618"/>
    </row>
    <row r="126" spans="1:9" s="429" customFormat="1" ht="19.9" customHeight="1">
      <c r="A126" s="600" t="s">
        <v>278</v>
      </c>
      <c r="B126" s="612"/>
      <c r="C126" s="602"/>
      <c r="D126" s="602"/>
      <c r="E126" s="603"/>
      <c r="F126" s="725"/>
      <c r="G126" s="725"/>
      <c r="H126" s="604"/>
      <c r="I126" s="605"/>
    </row>
    <row r="127" spans="1:9" s="430" customFormat="1" ht="15">
      <c r="A127" s="890">
        <v>178</v>
      </c>
      <c r="B127" s="432">
        <v>218009001</v>
      </c>
      <c r="C127" s="433" t="s">
        <v>296</v>
      </c>
      <c r="D127" s="433" t="s">
        <v>245</v>
      </c>
      <c r="E127" s="434">
        <v>24</v>
      </c>
      <c r="F127" s="732"/>
      <c r="G127" s="716">
        <f>E127*F127</f>
        <v>0</v>
      </c>
      <c r="H127" s="435">
        <v>0</v>
      </c>
      <c r="I127" s="436">
        <f>E127*H127</f>
        <v>0</v>
      </c>
    </row>
    <row r="128" spans="1:9" s="430" customFormat="1" ht="15">
      <c r="A128" s="890">
        <v>179</v>
      </c>
      <c r="B128" s="432">
        <v>218009011</v>
      </c>
      <c r="C128" s="433" t="s">
        <v>297</v>
      </c>
      <c r="D128" s="433" t="s">
        <v>245</v>
      </c>
      <c r="E128" s="434">
        <v>32</v>
      </c>
      <c r="F128" s="732"/>
      <c r="G128" s="716">
        <f>E128*F128</f>
        <v>0</v>
      </c>
      <c r="H128" s="435">
        <v>0</v>
      </c>
      <c r="I128" s="436">
        <f>E128*H128</f>
        <v>0</v>
      </c>
    </row>
    <row r="129" spans="1:9" s="549" customFormat="1" ht="15">
      <c r="A129" s="544">
        <v>180</v>
      </c>
      <c r="B129" s="545">
        <v>219002611</v>
      </c>
      <c r="C129" s="546" t="s">
        <v>464</v>
      </c>
      <c r="D129" s="546" t="s">
        <v>362</v>
      </c>
      <c r="E129" s="547">
        <v>12</v>
      </c>
      <c r="F129" s="733"/>
      <c r="G129" s="717">
        <f>E129*F129</f>
        <v>0</v>
      </c>
      <c r="H129" s="648"/>
      <c r="I129" s="548"/>
    </row>
    <row r="130" spans="1:9" s="549" customFormat="1" ht="15">
      <c r="A130" s="544">
        <v>181</v>
      </c>
      <c r="B130" s="545">
        <v>219002612</v>
      </c>
      <c r="C130" s="546" t="s">
        <v>465</v>
      </c>
      <c r="D130" s="546" t="s">
        <v>362</v>
      </c>
      <c r="E130" s="547">
        <v>38</v>
      </c>
      <c r="F130" s="733"/>
      <c r="G130" s="717">
        <f>E130*F130</f>
        <v>0</v>
      </c>
      <c r="H130" s="648"/>
      <c r="I130" s="548"/>
    </row>
    <row r="131" spans="1:9" s="430" customFormat="1" ht="15.75" thickBot="1">
      <c r="A131" s="709"/>
      <c r="B131" s="710"/>
      <c r="C131" s="711"/>
      <c r="D131" s="711"/>
      <c r="E131" s="712"/>
      <c r="F131" s="729"/>
      <c r="G131" s="729"/>
      <c r="H131" s="713"/>
      <c r="I131" s="714"/>
    </row>
    <row r="132" spans="1:9" s="437" customFormat="1" ht="15" thickBot="1">
      <c r="A132" s="594"/>
      <c r="B132" s="595"/>
      <c r="C132" s="596" t="s">
        <v>354</v>
      </c>
      <c r="D132" s="596"/>
      <c r="E132" s="597"/>
      <c r="F132" s="724"/>
      <c r="G132" s="724">
        <f>SUM(G127:G130)</f>
        <v>0</v>
      </c>
      <c r="H132" s="598"/>
      <c r="I132" s="599">
        <f>SUM(I127:I131)</f>
        <v>0</v>
      </c>
    </row>
    <row r="133" spans="1:9" s="437" customFormat="1" ht="14.25">
      <c r="A133" s="614"/>
      <c r="B133" s="601"/>
      <c r="C133" s="615"/>
      <c r="D133" s="615"/>
      <c r="E133" s="616"/>
      <c r="F133" s="728"/>
      <c r="G133" s="728"/>
      <c r="H133" s="617"/>
      <c r="I133" s="618"/>
    </row>
    <row r="134" spans="1:9" s="438" customFormat="1" ht="15" customHeight="1">
      <c r="A134" s="600" t="s">
        <v>298</v>
      </c>
      <c r="B134" s="619"/>
      <c r="C134" s="619"/>
      <c r="D134" s="619"/>
      <c r="E134" s="619"/>
      <c r="F134" s="620"/>
      <c r="G134" s="620"/>
      <c r="H134" s="620"/>
      <c r="I134" s="621"/>
    </row>
    <row r="135" spans="1:9" s="549" customFormat="1" ht="15">
      <c r="A135" s="544">
        <v>184</v>
      </c>
      <c r="B135" s="545">
        <v>217301002</v>
      </c>
      <c r="C135" s="546" t="s">
        <v>466</v>
      </c>
      <c r="D135" s="546" t="s">
        <v>245</v>
      </c>
      <c r="E135" s="547">
        <v>2</v>
      </c>
      <c r="F135" s="733"/>
      <c r="G135" s="717">
        <f aca="true" t="shared" si="6" ref="G135:G137">E135*F135</f>
        <v>0</v>
      </c>
      <c r="H135" s="707"/>
      <c r="I135" s="548">
        <f aca="true" t="shared" si="7" ref="I135:I137">E135*H135</f>
        <v>0</v>
      </c>
    </row>
    <row r="136" spans="1:9" s="549" customFormat="1" ht="15">
      <c r="A136" s="544">
        <v>186</v>
      </c>
      <c r="B136" s="545">
        <v>217303002</v>
      </c>
      <c r="C136" s="546" t="s">
        <v>467</v>
      </c>
      <c r="D136" s="546" t="s">
        <v>245</v>
      </c>
      <c r="E136" s="547">
        <v>4</v>
      </c>
      <c r="F136" s="733"/>
      <c r="G136" s="717">
        <f t="shared" si="6"/>
        <v>0</v>
      </c>
      <c r="H136" s="707"/>
      <c r="I136" s="548">
        <f t="shared" si="7"/>
        <v>0</v>
      </c>
    </row>
    <row r="137" spans="1:9" s="549" customFormat="1" ht="15">
      <c r="A137" s="544">
        <v>188</v>
      </c>
      <c r="B137" s="545">
        <v>217307002</v>
      </c>
      <c r="C137" s="546" t="s">
        <v>468</v>
      </c>
      <c r="D137" s="546" t="s">
        <v>245</v>
      </c>
      <c r="E137" s="547">
        <v>20</v>
      </c>
      <c r="F137" s="733"/>
      <c r="G137" s="717">
        <f t="shared" si="6"/>
        <v>0</v>
      </c>
      <c r="H137" s="707"/>
      <c r="I137" s="548">
        <f t="shared" si="7"/>
        <v>0</v>
      </c>
    </row>
    <row r="138" spans="1:9" s="549" customFormat="1" ht="15">
      <c r="A138" s="544">
        <v>189</v>
      </c>
      <c r="B138" s="545">
        <v>217309002</v>
      </c>
      <c r="C138" s="546" t="s">
        <v>390</v>
      </c>
      <c r="D138" s="546" t="s">
        <v>169</v>
      </c>
      <c r="E138" s="547">
        <v>14</v>
      </c>
      <c r="F138" s="733"/>
      <c r="G138" s="717">
        <f>E138*F138</f>
        <v>0</v>
      </c>
      <c r="H138" s="707"/>
      <c r="I138" s="548">
        <f>E138*H138</f>
        <v>0</v>
      </c>
    </row>
    <row r="139" spans="1:9" s="549" customFormat="1" ht="15.75" thickBot="1">
      <c r="A139" s="550"/>
      <c r="B139" s="551"/>
      <c r="C139" s="552"/>
      <c r="D139" s="552"/>
      <c r="E139" s="553"/>
      <c r="F139" s="913"/>
      <c r="G139" s="730"/>
      <c r="H139" s="708"/>
      <c r="I139" s="554"/>
    </row>
    <row r="140" spans="1:9" s="439" customFormat="1" ht="13.5" thickBot="1">
      <c r="A140" s="594"/>
      <c r="B140" s="595"/>
      <c r="C140" s="596" t="s">
        <v>299</v>
      </c>
      <c r="D140" s="596"/>
      <c r="E140" s="597"/>
      <c r="F140" s="724"/>
      <c r="G140" s="724">
        <f>ROUND(SUM(G134:G139),0)</f>
        <v>0</v>
      </c>
      <c r="H140" s="598"/>
      <c r="I140" s="599"/>
    </row>
    <row r="141" spans="6:7" ht="12.75">
      <c r="F141" s="497"/>
      <c r="G141" s="497"/>
    </row>
    <row r="142" spans="6:7" ht="12.75">
      <c r="F142" s="497"/>
      <c r="G142" s="497"/>
    </row>
  </sheetData>
  <mergeCells count="1"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9" r:id="rId1"/>
  <headerFooter>
    <oddFooter>&amp;Csilnoproudá elektrotechnika&amp;Rstránka &amp;P z &amp;N</oddFooter>
  </headerFooter>
  <rowBreaks count="2" manualBreakCount="2">
    <brk id="57" max="16383" man="1"/>
    <brk id="1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I41"/>
  <sheetViews>
    <sheetView view="pageBreakPreview" zoomScaleSheetLayoutView="100" workbookViewId="0" topLeftCell="A7">
      <selection activeCell="G39" sqref="G39"/>
    </sheetView>
  </sheetViews>
  <sheetFormatPr defaultColWidth="9.140625" defaultRowHeight="12.75"/>
  <cols>
    <col min="1" max="1" width="4.421875" style="22" customWidth="1"/>
    <col min="2" max="2" width="15.00390625" style="22" customWidth="1"/>
    <col min="3" max="3" width="47.57421875" style="22" customWidth="1"/>
    <col min="4" max="4" width="5.57421875" style="22" customWidth="1"/>
    <col min="5" max="5" width="10.00390625" style="31" customWidth="1"/>
    <col min="6" max="6" width="11.28125" style="521" customWidth="1"/>
    <col min="7" max="7" width="16.140625" style="514" customWidth="1"/>
    <col min="8" max="8" width="11.28125" style="22" customWidth="1"/>
    <col min="9" max="9" width="12.28125" style="497" customWidth="1"/>
    <col min="10" max="16384" width="9.140625" style="22" customWidth="1"/>
  </cols>
  <sheetData>
    <row r="1" spans="1:9" ht="16.5" thickTop="1">
      <c r="A1" s="295" t="s">
        <v>18</v>
      </c>
      <c r="B1" s="308"/>
      <c r="C1" s="301" t="str">
        <f>'SO01 Krycí list ROZPOČTU'!$C$4&amp;" "&amp;'SO01 Krycí list ROZPOČTU'!$C$5</f>
        <v>Stavební úpravy lůžkového oddělení neurologie ve 2.NP pavilonu E</v>
      </c>
      <c r="D1" s="311"/>
      <c r="E1" s="308"/>
      <c r="F1" s="515"/>
      <c r="G1" s="522"/>
      <c r="H1" s="172"/>
      <c r="I1" s="498"/>
    </row>
    <row r="2" spans="1:9" ht="12.75">
      <c r="A2" s="297" t="s">
        <v>19</v>
      </c>
      <c r="B2" s="309"/>
      <c r="C2" s="304" t="str">
        <f>'SO01 Krycí list ROZPOČTU'!$C$7</f>
        <v>SO 01 pavilon "E"</v>
      </c>
      <c r="D2" s="313"/>
      <c r="E2" s="309"/>
      <c r="F2" s="516"/>
      <c r="G2" s="505"/>
      <c r="H2" s="33" t="s">
        <v>21</v>
      </c>
      <c r="I2" s="591">
        <f>'SO01 Krycí list ROZPOČTU'!H12</f>
        <v>2016014</v>
      </c>
    </row>
    <row r="3" spans="1:9" ht="13.5" thickBot="1">
      <c r="A3" s="299" t="s">
        <v>22</v>
      </c>
      <c r="B3" s="310"/>
      <c r="C3" s="307" t="str">
        <f>'07rek'!C4</f>
        <v>Silnoproudé zařízení</v>
      </c>
      <c r="D3" s="315"/>
      <c r="E3" s="310"/>
      <c r="F3" s="517"/>
      <c r="G3" s="506"/>
      <c r="H3" s="35" t="s">
        <v>23</v>
      </c>
      <c r="I3" s="541">
        <f>'07rek'!I4</f>
        <v>43182</v>
      </c>
    </row>
    <row r="4" spans="1:9" ht="16.5" thickTop="1">
      <c r="A4" s="978" t="s">
        <v>17</v>
      </c>
      <c r="B4" s="978"/>
      <c r="C4" s="978"/>
      <c r="D4" s="978"/>
      <c r="E4" s="978"/>
      <c r="F4" s="978"/>
      <c r="G4" s="978"/>
      <c r="H4" s="978"/>
      <c r="I4" s="978"/>
    </row>
    <row r="5" spans="2:7" ht="6" customHeight="1">
      <c r="B5" s="23"/>
      <c r="C5" s="24"/>
      <c r="D5" s="24"/>
      <c r="E5" s="25"/>
      <c r="F5" s="518"/>
      <c r="G5" s="507"/>
    </row>
    <row r="6" spans="1:9" ht="6" customHeight="1">
      <c r="A6" s="26"/>
      <c r="B6" s="27"/>
      <c r="C6" s="27"/>
      <c r="D6" s="28"/>
      <c r="E6" s="29"/>
      <c r="F6" s="519"/>
      <c r="G6" s="508"/>
      <c r="H6" s="28"/>
      <c r="I6" s="499"/>
    </row>
    <row r="7" spans="1:9" s="398" customFormat="1" ht="24.6" customHeight="1" thickBot="1">
      <c r="A7" s="502" t="s">
        <v>384</v>
      </c>
      <c r="B7" s="503"/>
      <c r="C7" s="503"/>
      <c r="D7" s="503"/>
      <c r="E7" s="503"/>
      <c r="F7" s="738"/>
      <c r="G7" s="738"/>
      <c r="H7" s="738"/>
      <c r="I7" s="525"/>
    </row>
    <row r="8" spans="1:9" s="337" customFormat="1" ht="15.75" thickBot="1">
      <c r="A8" s="325" t="s">
        <v>260</v>
      </c>
      <c r="B8" s="326" t="s">
        <v>261</v>
      </c>
      <c r="C8" s="327" t="s">
        <v>262</v>
      </c>
      <c r="D8" s="327" t="s">
        <v>263</v>
      </c>
      <c r="E8" s="328" t="s">
        <v>20</v>
      </c>
      <c r="F8" s="739" t="s">
        <v>264</v>
      </c>
      <c r="G8" s="739" t="s">
        <v>265</v>
      </c>
      <c r="H8" s="739" t="s">
        <v>266</v>
      </c>
      <c r="I8" s="330" t="s">
        <v>267</v>
      </c>
    </row>
    <row r="9" spans="1:9" s="331" customFormat="1" ht="19.9" customHeight="1">
      <c r="A9" s="418"/>
      <c r="B9" s="419" t="s">
        <v>458</v>
      </c>
      <c r="C9" s="420"/>
      <c r="D9" s="420"/>
      <c r="E9" s="421"/>
      <c r="F9" s="740"/>
      <c r="G9" s="740"/>
      <c r="H9" s="740"/>
      <c r="I9" s="422"/>
    </row>
    <row r="10" spans="1:9" s="549" customFormat="1" ht="15">
      <c r="A10" s="544">
        <v>1</v>
      </c>
      <c r="B10" s="545">
        <v>761393</v>
      </c>
      <c r="C10" s="546" t="s">
        <v>815</v>
      </c>
      <c r="D10" s="546" t="s">
        <v>245</v>
      </c>
      <c r="E10" s="547">
        <v>1</v>
      </c>
      <c r="F10" s="801"/>
      <c r="G10" s="800">
        <f aca="true" t="shared" si="0" ref="G10:G34">E10*F10</f>
        <v>0</v>
      </c>
      <c r="H10" s="895"/>
      <c r="I10" s="548">
        <f aca="true" t="shared" si="1" ref="I10:I34">E10*H10</f>
        <v>0</v>
      </c>
    </row>
    <row r="11" spans="1:9" s="549" customFormat="1" ht="15">
      <c r="A11" s="544">
        <v>2</v>
      </c>
      <c r="B11" s="545">
        <v>761464</v>
      </c>
      <c r="C11" s="546" t="s">
        <v>816</v>
      </c>
      <c r="D11" s="546" t="s">
        <v>245</v>
      </c>
      <c r="E11" s="547">
        <v>1</v>
      </c>
      <c r="F11" s="801"/>
      <c r="G11" s="800">
        <f t="shared" si="0"/>
        <v>0</v>
      </c>
      <c r="H11" s="895"/>
      <c r="I11" s="548">
        <f t="shared" si="1"/>
        <v>0</v>
      </c>
    </row>
    <row r="12" spans="1:9" s="549" customFormat="1" ht="15">
      <c r="A12" s="544">
        <v>3</v>
      </c>
      <c r="B12" s="545">
        <v>290211</v>
      </c>
      <c r="C12" s="546" t="s">
        <v>456</v>
      </c>
      <c r="D12" s="546" t="s">
        <v>362</v>
      </c>
      <c r="E12" s="547">
        <v>3</v>
      </c>
      <c r="F12" s="801"/>
      <c r="G12" s="800">
        <f t="shared" si="0"/>
        <v>0</v>
      </c>
      <c r="H12" s="895"/>
      <c r="I12" s="548">
        <f t="shared" si="1"/>
        <v>0</v>
      </c>
    </row>
    <row r="13" spans="1:9" s="549" customFormat="1" ht="15">
      <c r="A13" s="544">
        <v>4</v>
      </c>
      <c r="B13" s="545">
        <v>782311</v>
      </c>
      <c r="C13" s="546" t="s">
        <v>350</v>
      </c>
      <c r="D13" s="546" t="s">
        <v>362</v>
      </c>
      <c r="E13" s="547">
        <v>1</v>
      </c>
      <c r="F13" s="801"/>
      <c r="G13" s="800">
        <f t="shared" si="0"/>
        <v>0</v>
      </c>
      <c r="H13" s="895"/>
      <c r="I13" s="548">
        <f t="shared" si="1"/>
        <v>0</v>
      </c>
    </row>
    <row r="14" spans="1:9" s="549" customFormat="1" ht="15">
      <c r="A14" s="544">
        <v>5</v>
      </c>
      <c r="B14" s="545">
        <v>415014</v>
      </c>
      <c r="C14" s="546" t="s">
        <v>817</v>
      </c>
      <c r="D14" s="546" t="s">
        <v>245</v>
      </c>
      <c r="E14" s="547">
        <v>1</v>
      </c>
      <c r="F14" s="801"/>
      <c r="G14" s="800">
        <f t="shared" si="0"/>
        <v>0</v>
      </c>
      <c r="H14" s="895"/>
      <c r="I14" s="548">
        <f t="shared" si="1"/>
        <v>0</v>
      </c>
    </row>
    <row r="15" spans="1:9" s="549" customFormat="1" ht="15">
      <c r="A15" s="544">
        <v>6</v>
      </c>
      <c r="B15" s="545">
        <v>415024</v>
      </c>
      <c r="C15" s="546" t="s">
        <v>554</v>
      </c>
      <c r="D15" s="546" t="s">
        <v>245</v>
      </c>
      <c r="E15" s="547">
        <v>1</v>
      </c>
      <c r="F15" s="801"/>
      <c r="G15" s="800">
        <f t="shared" si="0"/>
        <v>0</v>
      </c>
      <c r="H15" s="895"/>
      <c r="I15" s="548">
        <f t="shared" si="1"/>
        <v>0</v>
      </c>
    </row>
    <row r="16" spans="1:9" s="549" customFormat="1" ht="15">
      <c r="A16" s="544">
        <v>7</v>
      </c>
      <c r="B16" s="545">
        <v>432216</v>
      </c>
      <c r="C16" s="546" t="s">
        <v>818</v>
      </c>
      <c r="D16" s="546" t="s">
        <v>245</v>
      </c>
      <c r="E16" s="547">
        <v>1</v>
      </c>
      <c r="F16" s="801"/>
      <c r="G16" s="800">
        <f t="shared" si="0"/>
        <v>0</v>
      </c>
      <c r="H16" s="895"/>
      <c r="I16" s="548">
        <f t="shared" si="1"/>
        <v>0</v>
      </c>
    </row>
    <row r="17" spans="1:9" s="549" customFormat="1" ht="15">
      <c r="A17" s="544">
        <v>8</v>
      </c>
      <c r="B17" s="545">
        <v>432232</v>
      </c>
      <c r="C17" s="546" t="s">
        <v>382</v>
      </c>
      <c r="D17" s="546" t="s">
        <v>245</v>
      </c>
      <c r="E17" s="547">
        <v>3</v>
      </c>
      <c r="F17" s="801"/>
      <c r="G17" s="800">
        <f t="shared" si="0"/>
        <v>0</v>
      </c>
      <c r="H17" s="895"/>
      <c r="I17" s="548">
        <f t="shared" si="1"/>
        <v>0</v>
      </c>
    </row>
    <row r="18" spans="1:9" s="549" customFormat="1" ht="15">
      <c r="A18" s="544">
        <v>9</v>
      </c>
      <c r="B18" s="545">
        <v>434080</v>
      </c>
      <c r="C18" s="546" t="s">
        <v>819</v>
      </c>
      <c r="D18" s="546" t="s">
        <v>245</v>
      </c>
      <c r="E18" s="547">
        <v>6</v>
      </c>
      <c r="F18" s="801"/>
      <c r="G18" s="800">
        <f t="shared" si="0"/>
        <v>0</v>
      </c>
      <c r="H18" s="895"/>
      <c r="I18" s="548">
        <f t="shared" si="1"/>
        <v>0</v>
      </c>
    </row>
    <row r="19" spans="1:9" s="549" customFormat="1" ht="15">
      <c r="A19" s="544">
        <v>10</v>
      </c>
      <c r="B19" s="545">
        <v>434081</v>
      </c>
      <c r="C19" s="546" t="s">
        <v>820</v>
      </c>
      <c r="D19" s="546" t="s">
        <v>245</v>
      </c>
      <c r="E19" s="547">
        <v>4</v>
      </c>
      <c r="F19" s="801"/>
      <c r="G19" s="800">
        <f t="shared" si="0"/>
        <v>0</v>
      </c>
      <c r="H19" s="895"/>
      <c r="I19" s="548">
        <f t="shared" si="1"/>
        <v>0</v>
      </c>
    </row>
    <row r="20" spans="1:9" s="549" customFormat="1" ht="15">
      <c r="A20" s="544">
        <v>11</v>
      </c>
      <c r="B20" s="545">
        <v>434501</v>
      </c>
      <c r="C20" s="546" t="s">
        <v>821</v>
      </c>
      <c r="D20" s="546" t="s">
        <v>245</v>
      </c>
      <c r="E20" s="547">
        <v>8</v>
      </c>
      <c r="F20" s="801"/>
      <c r="G20" s="800">
        <f t="shared" si="0"/>
        <v>0</v>
      </c>
      <c r="H20" s="895"/>
      <c r="I20" s="548">
        <f t="shared" si="1"/>
        <v>0</v>
      </c>
    </row>
    <row r="21" spans="1:9" s="549" customFormat="1" ht="15">
      <c r="A21" s="544">
        <v>12</v>
      </c>
      <c r="B21" s="545">
        <v>434501</v>
      </c>
      <c r="C21" s="546" t="s">
        <v>822</v>
      </c>
      <c r="D21" s="546" t="s">
        <v>245</v>
      </c>
      <c r="E21" s="547">
        <v>8</v>
      </c>
      <c r="F21" s="801"/>
      <c r="G21" s="800">
        <f t="shared" si="0"/>
        <v>0</v>
      </c>
      <c r="H21" s="895"/>
      <c r="I21" s="548">
        <f t="shared" si="1"/>
        <v>0</v>
      </c>
    </row>
    <row r="22" spans="1:9" s="549" customFormat="1" ht="15">
      <c r="A22" s="544">
        <v>13</v>
      </c>
      <c r="B22" s="545">
        <v>435160</v>
      </c>
      <c r="C22" s="546" t="s">
        <v>823</v>
      </c>
      <c r="D22" s="546" t="s">
        <v>245</v>
      </c>
      <c r="E22" s="547">
        <v>2</v>
      </c>
      <c r="F22" s="801"/>
      <c r="G22" s="800">
        <f t="shared" si="0"/>
        <v>0</v>
      </c>
      <c r="H22" s="895"/>
      <c r="I22" s="548">
        <f t="shared" si="1"/>
        <v>0</v>
      </c>
    </row>
    <row r="23" spans="1:9" s="549" customFormat="1" ht="15">
      <c r="A23" s="544">
        <v>14</v>
      </c>
      <c r="B23" s="545">
        <v>435161</v>
      </c>
      <c r="C23" s="546" t="s">
        <v>824</v>
      </c>
      <c r="D23" s="546" t="s">
        <v>245</v>
      </c>
      <c r="E23" s="547">
        <v>2</v>
      </c>
      <c r="F23" s="801"/>
      <c r="G23" s="800">
        <f t="shared" si="0"/>
        <v>0</v>
      </c>
      <c r="H23" s="895"/>
      <c r="I23" s="548">
        <f t="shared" si="1"/>
        <v>0</v>
      </c>
    </row>
    <row r="24" spans="1:9" s="549" customFormat="1" ht="15">
      <c r="A24" s="544">
        <v>15</v>
      </c>
      <c r="B24" s="545">
        <v>435164</v>
      </c>
      <c r="C24" s="546" t="s">
        <v>825</v>
      </c>
      <c r="D24" s="546" t="s">
        <v>245</v>
      </c>
      <c r="E24" s="547">
        <v>3</v>
      </c>
      <c r="F24" s="801"/>
      <c r="G24" s="800">
        <f t="shared" si="0"/>
        <v>0</v>
      </c>
      <c r="H24" s="895"/>
      <c r="I24" s="548">
        <f t="shared" si="1"/>
        <v>0</v>
      </c>
    </row>
    <row r="25" spans="1:9" s="549" customFormat="1" ht="15">
      <c r="A25" s="544">
        <v>16</v>
      </c>
      <c r="B25" s="545">
        <v>438722</v>
      </c>
      <c r="C25" s="546" t="s">
        <v>826</v>
      </c>
      <c r="D25" s="546" t="s">
        <v>245</v>
      </c>
      <c r="E25" s="547">
        <v>3</v>
      </c>
      <c r="F25" s="801"/>
      <c r="G25" s="800">
        <f t="shared" si="0"/>
        <v>0</v>
      </c>
      <c r="H25" s="895"/>
      <c r="I25" s="548">
        <f t="shared" si="1"/>
        <v>0</v>
      </c>
    </row>
    <row r="26" spans="1:9" s="549" customFormat="1" ht="15">
      <c r="A26" s="544">
        <v>17</v>
      </c>
      <c r="B26" s="545">
        <v>434670</v>
      </c>
      <c r="C26" s="546" t="s">
        <v>827</v>
      </c>
      <c r="D26" s="546" t="s">
        <v>245</v>
      </c>
      <c r="E26" s="547">
        <v>4</v>
      </c>
      <c r="F26" s="801"/>
      <c r="G26" s="800">
        <f t="shared" si="0"/>
        <v>0</v>
      </c>
      <c r="H26" s="895"/>
      <c r="I26" s="548">
        <f t="shared" si="1"/>
        <v>0</v>
      </c>
    </row>
    <row r="27" spans="1:9" s="549" customFormat="1" ht="15">
      <c r="A27" s="544">
        <v>18</v>
      </c>
      <c r="B27" s="545">
        <v>434671</v>
      </c>
      <c r="C27" s="546" t="s">
        <v>828</v>
      </c>
      <c r="D27" s="546" t="s">
        <v>245</v>
      </c>
      <c r="E27" s="547">
        <v>3</v>
      </c>
      <c r="F27" s="801"/>
      <c r="G27" s="800">
        <f t="shared" si="0"/>
        <v>0</v>
      </c>
      <c r="H27" s="895"/>
      <c r="I27" s="548">
        <f t="shared" si="1"/>
        <v>0</v>
      </c>
    </row>
    <row r="28" spans="1:9" s="549" customFormat="1" ht="15">
      <c r="A28" s="544">
        <v>19</v>
      </c>
      <c r="B28" s="545">
        <v>443125</v>
      </c>
      <c r="C28" s="546" t="s">
        <v>553</v>
      </c>
      <c r="D28" s="546" t="s">
        <v>245</v>
      </c>
      <c r="E28" s="547">
        <v>2</v>
      </c>
      <c r="F28" s="801"/>
      <c r="G28" s="800">
        <f t="shared" si="0"/>
        <v>0</v>
      </c>
      <c r="H28" s="895"/>
      <c r="I28" s="548">
        <f t="shared" si="1"/>
        <v>0</v>
      </c>
    </row>
    <row r="29" spans="1:9" s="549" customFormat="1" ht="15">
      <c r="A29" s="544">
        <v>20</v>
      </c>
      <c r="B29" s="545">
        <v>443155</v>
      </c>
      <c r="C29" s="546" t="s">
        <v>829</v>
      </c>
      <c r="D29" s="546" t="s">
        <v>245</v>
      </c>
      <c r="E29" s="547">
        <v>1</v>
      </c>
      <c r="F29" s="801"/>
      <c r="G29" s="800">
        <f t="shared" si="0"/>
        <v>0</v>
      </c>
      <c r="H29" s="895"/>
      <c r="I29" s="548">
        <f t="shared" si="1"/>
        <v>0</v>
      </c>
    </row>
    <row r="30" spans="1:9" s="549" customFormat="1" ht="15">
      <c r="A30" s="544">
        <v>21</v>
      </c>
      <c r="B30" s="545">
        <v>450003</v>
      </c>
      <c r="C30" s="546" t="s">
        <v>457</v>
      </c>
      <c r="D30" s="546" t="s">
        <v>245</v>
      </c>
      <c r="E30" s="547">
        <v>2</v>
      </c>
      <c r="F30" s="801"/>
      <c r="G30" s="800">
        <f t="shared" si="0"/>
        <v>0</v>
      </c>
      <c r="H30" s="895"/>
      <c r="I30" s="548">
        <f t="shared" si="1"/>
        <v>0</v>
      </c>
    </row>
    <row r="31" spans="1:9" s="549" customFormat="1" ht="15">
      <c r="A31" s="544">
        <v>22</v>
      </c>
      <c r="B31" s="545">
        <v>450052</v>
      </c>
      <c r="C31" s="546" t="s">
        <v>383</v>
      </c>
      <c r="D31" s="546" t="s">
        <v>245</v>
      </c>
      <c r="E31" s="547">
        <v>3</v>
      </c>
      <c r="F31" s="801"/>
      <c r="G31" s="800">
        <f t="shared" si="0"/>
        <v>0</v>
      </c>
      <c r="H31" s="895"/>
      <c r="I31" s="548">
        <f t="shared" si="1"/>
        <v>0</v>
      </c>
    </row>
    <row r="32" spans="1:9" s="549" customFormat="1" ht="15">
      <c r="A32" s="544">
        <v>23</v>
      </c>
      <c r="B32" s="545">
        <v>461131</v>
      </c>
      <c r="C32" s="546" t="s">
        <v>830</v>
      </c>
      <c r="D32" s="546" t="s">
        <v>245</v>
      </c>
      <c r="E32" s="547">
        <v>6</v>
      </c>
      <c r="F32" s="801"/>
      <c r="G32" s="800">
        <f t="shared" si="0"/>
        <v>0</v>
      </c>
      <c r="H32" s="895"/>
      <c r="I32" s="548">
        <f t="shared" si="1"/>
        <v>0</v>
      </c>
    </row>
    <row r="33" spans="1:9" s="549" customFormat="1" ht="15">
      <c r="A33" s="544">
        <v>24</v>
      </c>
      <c r="B33" s="545">
        <v>462511</v>
      </c>
      <c r="C33" s="546" t="s">
        <v>831</v>
      </c>
      <c r="D33" s="546" t="s">
        <v>245</v>
      </c>
      <c r="E33" s="547">
        <v>2</v>
      </c>
      <c r="F33" s="801"/>
      <c r="G33" s="800">
        <f t="shared" si="0"/>
        <v>0</v>
      </c>
      <c r="H33" s="895"/>
      <c r="I33" s="548">
        <f t="shared" si="1"/>
        <v>0</v>
      </c>
    </row>
    <row r="34" spans="1:9" s="549" customFormat="1" ht="15.75" thickBot="1">
      <c r="A34" s="550">
        <v>25</v>
      </c>
      <c r="B34" s="551">
        <v>472205</v>
      </c>
      <c r="C34" s="552" t="s">
        <v>832</v>
      </c>
      <c r="D34" s="552" t="s">
        <v>245</v>
      </c>
      <c r="E34" s="553">
        <v>2</v>
      </c>
      <c r="F34" s="894"/>
      <c r="G34" s="802">
        <f t="shared" si="0"/>
        <v>0</v>
      </c>
      <c r="H34" s="896"/>
      <c r="I34" s="554">
        <f t="shared" si="1"/>
        <v>0</v>
      </c>
    </row>
    <row r="35" spans="1:9" s="337" customFormat="1" ht="15">
      <c r="A35" s="332"/>
      <c r="B35" s="333"/>
      <c r="C35" s="334"/>
      <c r="D35" s="334"/>
      <c r="E35" s="335"/>
      <c r="F35" s="715"/>
      <c r="G35" s="715"/>
      <c r="H35" s="715"/>
      <c r="I35" s="336"/>
    </row>
    <row r="36" spans="1:9" s="337" customFormat="1" ht="15">
      <c r="A36" s="897" t="s">
        <v>38</v>
      </c>
      <c r="B36" s="898"/>
      <c r="C36" s="898" t="s">
        <v>310</v>
      </c>
      <c r="D36" s="899"/>
      <c r="E36" s="900"/>
      <c r="F36" s="901"/>
      <c r="G36" s="902">
        <f>SUM(G10:G35)</f>
        <v>0</v>
      </c>
      <c r="H36" s="736"/>
      <c r="I36" s="378">
        <f>SUM(I10:I35)</f>
        <v>0</v>
      </c>
    </row>
    <row r="37" spans="1:9" s="337" customFormat="1" ht="15">
      <c r="A37" s="332" t="s">
        <v>38</v>
      </c>
      <c r="B37" s="903"/>
      <c r="C37" s="903" t="s">
        <v>311</v>
      </c>
      <c r="D37" s="899"/>
      <c r="E37" s="904"/>
      <c r="F37" s="715">
        <f>G36</f>
        <v>0</v>
      </c>
      <c r="G37" s="905">
        <f>E37*F37/100</f>
        <v>0</v>
      </c>
      <c r="H37" s="736"/>
      <c r="I37" s="378"/>
    </row>
    <row r="38" spans="1:9" s="337" customFormat="1" ht="15">
      <c r="A38" s="332" t="s">
        <v>38</v>
      </c>
      <c r="B38" s="903"/>
      <c r="C38" s="903" t="s">
        <v>312</v>
      </c>
      <c r="D38" s="899"/>
      <c r="E38" s="906">
        <f>SUM(I10:I35)</f>
        <v>0</v>
      </c>
      <c r="F38" s="732"/>
      <c r="G38" s="905">
        <f>E38*F38</f>
        <v>0</v>
      </c>
      <c r="H38" s="736"/>
      <c r="I38" s="378"/>
    </row>
    <row r="39" spans="1:9" s="337" customFormat="1" ht="15">
      <c r="A39" s="332" t="s">
        <v>38</v>
      </c>
      <c r="B39" s="903"/>
      <c r="C39" s="903" t="s">
        <v>351</v>
      </c>
      <c r="D39" s="899"/>
      <c r="E39" s="906" t="s">
        <v>38</v>
      </c>
      <c r="F39" s="715" t="s">
        <v>38</v>
      </c>
      <c r="G39" s="907"/>
      <c r="H39" s="736"/>
      <c r="I39" s="378"/>
    </row>
    <row r="40" spans="1:9" s="338" customFormat="1" ht="15" thickBot="1">
      <c r="A40" s="339"/>
      <c r="B40" s="340"/>
      <c r="C40" s="341" t="s">
        <v>272</v>
      </c>
      <c r="D40" s="341"/>
      <c r="E40" s="342"/>
      <c r="F40" s="737"/>
      <c r="G40" s="737">
        <f>ROUND(SUM(G36:G39),0)</f>
        <v>0</v>
      </c>
      <c r="H40" s="737"/>
      <c r="I40" s="343" t="s">
        <v>38</v>
      </c>
    </row>
    <row r="41" spans="1:9" ht="12.75">
      <c r="A41" s="500"/>
      <c r="B41" s="30"/>
      <c r="C41" s="30"/>
      <c r="D41" s="30"/>
      <c r="E41" s="501"/>
      <c r="F41" s="741"/>
      <c r="G41" s="741"/>
      <c r="H41" s="741"/>
      <c r="I41" s="524"/>
    </row>
  </sheetData>
  <mergeCells count="1"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&amp;Csilnoproudá elektrotechnika&amp;Rstránka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view="pageBreakPreview" zoomScale="130" zoomScaleSheetLayoutView="130" workbookViewId="0" topLeftCell="A4">
      <selection activeCell="K23" sqref="K23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3.140625" style="0" customWidth="1"/>
    <col min="7" max="8" width="16.7109375" style="0" customWidth="1"/>
    <col min="9" max="9" width="5.71093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41" t="s">
        <v>53</v>
      </c>
      <c r="B1" s="98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82" t="str">
        <f>'SO01 Krycí list ROZPOČTU'!C4:G4</f>
        <v>Stavební úpravy lůžkového oddělení neurologie</v>
      </c>
      <c r="D4" s="983"/>
      <c r="E4" s="983"/>
      <c r="F4" s="983"/>
      <c r="G4" s="984"/>
      <c r="H4" s="294" t="str">
        <f>'SO01 Krycí list ROZPOČTU'!H4</f>
        <v>801 11</v>
      </c>
      <c r="I4" s="106"/>
    </row>
    <row r="5" spans="1:9" ht="17.45" customHeight="1">
      <c r="A5" s="107"/>
      <c r="B5" s="108"/>
      <c r="C5" s="982" t="str">
        <f>'SO01 Krycí list ROZPOČTU'!C5:G5</f>
        <v>ve 2.NP pavilonu E</v>
      </c>
      <c r="D5" s="983"/>
      <c r="E5" s="983"/>
      <c r="F5" s="983"/>
      <c r="G5" s="984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4" t="str">
        <f>'SO01 Krycí list ROZPOČTU'!C7:G7</f>
        <v>SO 01 pavilon "E"</v>
      </c>
      <c r="D7" s="925"/>
      <c r="E7" s="925"/>
      <c r="F7" s="925"/>
      <c r="G7" s="926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359</v>
      </c>
      <c r="D9" s="925"/>
      <c r="E9" s="925"/>
      <c r="F9" s="925"/>
      <c r="G9" s="926"/>
      <c r="H9" s="116" t="s">
        <v>62</v>
      </c>
      <c r="I9" s="110"/>
    </row>
    <row r="10" spans="1:11" ht="12.75">
      <c r="A10" s="556" t="s">
        <v>391</v>
      </c>
      <c r="B10" s="113"/>
      <c r="C10" s="981" t="str">
        <f>'SO01 Krycí list ROZPOČTU'!C10:E10</f>
        <v>Město Šumperk</v>
      </c>
      <c r="D10" s="981"/>
      <c r="E10" s="981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80" t="str">
        <f>'SO01 Krycí list ROZPOČTU'!C11:E11</f>
        <v>Nemocnice Šumperk a.s.</v>
      </c>
      <c r="D11" s="980"/>
      <c r="E11" s="980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f>'SO01 Krycí list ROZPOČTU'!H12</f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70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'08rek'!E18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'08rek'!F18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317"/>
      <c r="I18" s="126" t="str">
        <f aca="true" t="shared" si="1" ref="I18:I33">IF(H18&gt;0,"Kč","")</f>
        <v/>
      </c>
    </row>
    <row r="19" spans="1:9" ht="15.95" customHeight="1">
      <c r="A19" s="132" t="s">
        <v>79</v>
      </c>
      <c r="B19" s="133" t="s">
        <v>80</v>
      </c>
      <c r="C19" s="133"/>
      <c r="D19" s="293" t="str">
        <f>'08rek'!G18</f>
        <v>--------------</v>
      </c>
      <c r="E19" s="126" t="str">
        <f t="shared" si="0"/>
        <v>Kč</v>
      </c>
      <c r="F19" s="141" t="s">
        <v>81</v>
      </c>
      <c r="G19" s="142"/>
      <c r="H19" s="317"/>
      <c r="I19" s="126" t="str">
        <f t="shared" si="1"/>
        <v/>
      </c>
    </row>
    <row r="20" spans="1:9" ht="15.95" customHeight="1">
      <c r="A20" s="143" t="s">
        <v>82</v>
      </c>
      <c r="B20" s="133" t="s">
        <v>83</v>
      </c>
      <c r="C20" s="133"/>
      <c r="D20" s="293" t="str">
        <f>'08rek'!H18</f>
        <v>--------------</v>
      </c>
      <c r="E20" s="126" t="str">
        <f t="shared" si="0"/>
        <v>Kč</v>
      </c>
      <c r="F20" s="141" t="s">
        <v>84</v>
      </c>
      <c r="G20" s="142"/>
      <c r="H20" s="317"/>
      <c r="I20" s="126" t="str">
        <f t="shared" si="1"/>
        <v/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145" t="str">
        <f t="shared" si="0"/>
        <v/>
      </c>
      <c r="F21" s="141"/>
      <c r="G21" s="146" t="s">
        <v>86</v>
      </c>
      <c r="H21" s="318"/>
      <c r="I21" s="145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17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293" t="str">
        <f>'08rek'!I18</f>
        <v>--------------</v>
      </c>
      <c r="E23" s="126" t="str">
        <f t="shared" si="0"/>
        <v>Kč</v>
      </c>
      <c r="F23" s="141" t="s">
        <v>88</v>
      </c>
      <c r="G23" s="147"/>
      <c r="H23" s="317"/>
      <c r="I23" s="126" t="str">
        <f t="shared" si="1"/>
        <v/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17"/>
      <c r="I24" s="126" t="str">
        <f t="shared" si="1"/>
        <v/>
      </c>
    </row>
    <row r="25" spans="1:9" ht="15.95" customHeight="1" thickBot="1">
      <c r="A25" s="148" t="s">
        <v>90</v>
      </c>
      <c r="B25" s="149"/>
      <c r="C25" s="149"/>
      <c r="D25" s="150">
        <f>SUM(D21:D24)</f>
        <v>0</v>
      </c>
      <c r="E25" s="151" t="str">
        <f t="shared" si="0"/>
        <v/>
      </c>
      <c r="F25" s="141" t="s">
        <v>91</v>
      </c>
      <c r="G25" s="147"/>
      <c r="H25" s="317"/>
      <c r="I25" s="126" t="str">
        <f t="shared" si="1"/>
        <v/>
      </c>
    </row>
    <row r="26" spans="1:9" ht="12.75">
      <c r="A26" s="152" t="s">
        <v>92</v>
      </c>
      <c r="B26" s="153"/>
      <c r="C26" s="966" t="s">
        <v>289</v>
      </c>
      <c r="D26" s="948"/>
      <c r="E26" s="949"/>
      <c r="F26" s="141" t="s">
        <v>93</v>
      </c>
      <c r="G26" s="147"/>
      <c r="H26" s="317"/>
      <c r="I26" s="126" t="str">
        <f t="shared" si="1"/>
        <v/>
      </c>
    </row>
    <row r="27" spans="1:9" ht="12.75">
      <c r="A27" s="154" t="s">
        <v>94</v>
      </c>
      <c r="B27" s="155"/>
      <c r="C27" s="971" t="s">
        <v>381</v>
      </c>
      <c r="D27" s="938"/>
      <c r="E27" s="939"/>
      <c r="F27" s="141" t="s">
        <v>95</v>
      </c>
      <c r="G27" s="147"/>
      <c r="H27" s="317"/>
      <c r="I27" s="126" t="str">
        <f t="shared" si="1"/>
        <v/>
      </c>
    </row>
    <row r="28" spans="1:13" ht="15.75" thickBot="1">
      <c r="A28" s="154" t="s">
        <v>96</v>
      </c>
      <c r="B28" s="156"/>
      <c r="C28" s="961">
        <f>'SO01 Krycí list ROZPOČTU'!C28:D28</f>
        <v>43182</v>
      </c>
      <c r="D28" s="962"/>
      <c r="E28" s="157"/>
      <c r="F28" s="141"/>
      <c r="G28" s="158" t="s">
        <v>97</v>
      </c>
      <c r="H28" s="319"/>
      <c r="I28" s="151" t="str">
        <f t="shared" si="1"/>
        <v/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63" t="s">
        <v>99</v>
      </c>
      <c r="G29" s="964"/>
      <c r="H29" s="320"/>
      <c r="I29" s="151" t="str">
        <f t="shared" si="1"/>
        <v/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/>
      <c r="I31" s="126" t="str">
        <f t="shared" si="1"/>
        <v/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23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166" t="s">
        <v>102</v>
      </c>
      <c r="G33" s="167"/>
      <c r="H33" s="324">
        <f>SUM(H30:H32)</f>
        <v>0</v>
      </c>
      <c r="I33" s="168" t="str">
        <f t="shared" si="1"/>
        <v/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21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22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0</v>
      </c>
      <c r="I36" s="163" t="str">
        <f>IF(H36&gt;0,"Kč","")</f>
        <v/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166" t="s">
        <v>105</v>
      </c>
      <c r="G37" s="167"/>
      <c r="H37" s="324">
        <f>H33+H36</f>
        <v>0</v>
      </c>
      <c r="I37" s="168" t="str">
        <f>IF(H37&gt;0,"Kč","")</f>
        <v/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2.75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45.75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8.25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  <row r="47" ht="12.75">
      <c r="B47" s="347"/>
    </row>
    <row r="48" ht="12.75">
      <c r="B48" s="347"/>
    </row>
    <row r="49" ht="12.75">
      <c r="B49" s="348"/>
    </row>
    <row r="50" ht="12.75">
      <c r="B50" s="347"/>
    </row>
  </sheetData>
  <mergeCells count="27">
    <mergeCell ref="C11:E11"/>
    <mergeCell ref="C10:E10"/>
    <mergeCell ref="C4:G4"/>
    <mergeCell ref="C5:G5"/>
    <mergeCell ref="C7:G7"/>
    <mergeCell ref="C9:G9"/>
    <mergeCell ref="C30:E30"/>
    <mergeCell ref="F29:G29"/>
    <mergeCell ref="C12:E12"/>
    <mergeCell ref="D13:E13"/>
    <mergeCell ref="C27:E27"/>
    <mergeCell ref="C28:D28"/>
    <mergeCell ref="C26:E26"/>
    <mergeCell ref="C29:E29"/>
    <mergeCell ref="H13:I13"/>
    <mergeCell ref="B14:E14"/>
    <mergeCell ref="G14:I14"/>
    <mergeCell ref="A16:E16"/>
    <mergeCell ref="F16:I16"/>
    <mergeCell ref="C37:E37"/>
    <mergeCell ref="B39:H43"/>
    <mergeCell ref="C31:E31"/>
    <mergeCell ref="C32:E32"/>
    <mergeCell ref="C33:E33"/>
    <mergeCell ref="C34:E34"/>
    <mergeCell ref="C35:E35"/>
    <mergeCell ref="C36:E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BC27"/>
  <sheetViews>
    <sheetView view="pageBreakPreview" zoomScale="115" zoomScaleSheetLayoutView="115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1.421875" style="0" customWidth="1"/>
    <col min="4" max="4" width="6.57421875" style="0" customWidth="1"/>
    <col min="5" max="9" width="11.7109375" style="0" customWidth="1"/>
    <col min="11" max="50" width="9.140625" style="0" hidden="1" customWidth="1"/>
  </cols>
  <sheetData>
    <row r="1" spans="1:9" s="32" customFormat="1" ht="16.5" customHeight="1" thickTop="1">
      <c r="A1" s="379" t="s">
        <v>18</v>
      </c>
      <c r="B1" s="380"/>
      <c r="C1" s="401" t="str">
        <f>'SO01 Krycí list ROZPOČTU'!C4:G4</f>
        <v>Stavební úpravy lůžkového oddělení neurologie</v>
      </c>
      <c r="D1" s="402"/>
      <c r="E1" s="402"/>
      <c r="F1" s="402"/>
      <c r="G1" s="402"/>
      <c r="H1" s="402"/>
      <c r="I1" s="403"/>
    </row>
    <row r="2" spans="1:9" s="32" customFormat="1" ht="16.5" customHeight="1">
      <c r="A2" s="349"/>
      <c r="B2" s="350"/>
      <c r="C2" s="404" t="str">
        <f>'SO01 Krycí list ROZPOČTU'!C5:G5</f>
        <v>ve 2.NP pavilonu E</v>
      </c>
      <c r="D2" s="405"/>
      <c r="E2" s="405"/>
      <c r="F2" s="405"/>
      <c r="G2" s="405"/>
      <c r="H2" s="405"/>
      <c r="I2" s="406"/>
    </row>
    <row r="3" spans="1:9" ht="12.75" customHeight="1">
      <c r="A3" s="297" t="s">
        <v>19</v>
      </c>
      <c r="B3" s="298"/>
      <c r="C3" s="304" t="str">
        <f>'SO01 Krycí list ROZPOČTU'!C7:G7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tr">
        <f>'08 slaboproud'!C9:G9</f>
        <v>Slaboproudé zařízení</v>
      </c>
      <c r="D4" s="305"/>
      <c r="E4" s="305"/>
      <c r="F4" s="305"/>
      <c r="G4" s="306"/>
      <c r="H4" s="35" t="s">
        <v>23</v>
      </c>
      <c r="I4" s="36">
        <f>'08 slaboproud'!C28</f>
        <v>43182</v>
      </c>
    </row>
    <row r="5" spans="1:9" ht="13.5" thickTop="1">
      <c r="A5" s="37"/>
      <c r="B5" s="37"/>
      <c r="C5" s="38"/>
      <c r="D5" s="38"/>
      <c r="E5" s="38"/>
      <c r="F5" s="38"/>
      <c r="G5" s="38"/>
      <c r="H5" s="39"/>
      <c r="I5" s="39"/>
    </row>
    <row r="6" spans="1:55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C6" s="43"/>
    </row>
    <row r="7" ht="13.5" thickBot="1">
      <c r="BC7" s="43"/>
    </row>
    <row r="8" spans="1:55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C8" s="51"/>
    </row>
    <row r="9" spans="1:55" s="290" customFormat="1" ht="12.75">
      <c r="A9" s="381" t="s">
        <v>13</v>
      </c>
      <c r="B9" s="52" t="s">
        <v>798</v>
      </c>
      <c r="C9" s="289"/>
      <c r="D9" s="285"/>
      <c r="E9" s="55" t="s">
        <v>32</v>
      </c>
      <c r="F9" s="54" t="s">
        <v>32</v>
      </c>
      <c r="G9" s="56">
        <f>'08pol'!G15</f>
        <v>0</v>
      </c>
      <c r="H9" s="56" t="s">
        <v>32</v>
      </c>
      <c r="I9" s="56" t="s">
        <v>32</v>
      </c>
      <c r="BC9" s="291"/>
    </row>
    <row r="10" spans="1:55" s="290" customFormat="1" ht="12.75">
      <c r="A10" s="382" t="s">
        <v>14</v>
      </c>
      <c r="B10" s="57" t="s">
        <v>813</v>
      </c>
      <c r="C10" s="292"/>
      <c r="D10" s="286"/>
      <c r="E10" s="55" t="s">
        <v>32</v>
      </c>
      <c r="F10" s="55" t="s">
        <v>32</v>
      </c>
      <c r="G10" s="55" t="s">
        <v>32</v>
      </c>
      <c r="H10" s="55">
        <f>'08pol'!G28</f>
        <v>0</v>
      </c>
      <c r="I10" s="59" t="s">
        <v>32</v>
      </c>
      <c r="BC10" s="291"/>
    </row>
    <row r="11" spans="1:55" s="290" customFormat="1" ht="12.75">
      <c r="A11" s="382" t="s">
        <v>543</v>
      </c>
      <c r="B11" s="57" t="s">
        <v>807</v>
      </c>
      <c r="C11" s="292"/>
      <c r="D11" s="286"/>
      <c r="E11" s="55" t="s">
        <v>32</v>
      </c>
      <c r="F11" s="55" t="s">
        <v>32</v>
      </c>
      <c r="G11" s="55" t="s">
        <v>32</v>
      </c>
      <c r="H11" s="55">
        <f>'08pol'!G44</f>
        <v>0</v>
      </c>
      <c r="I11" s="59" t="s">
        <v>32</v>
      </c>
      <c r="BC11" s="291"/>
    </row>
    <row r="12" spans="1:9" s="50" customFormat="1" ht="12.75">
      <c r="A12" s="382" t="s">
        <v>544</v>
      </c>
      <c r="B12" s="485" t="s">
        <v>814</v>
      </c>
      <c r="C12" s="448"/>
      <c r="D12" s="449"/>
      <c r="E12" s="383" t="s">
        <v>32</v>
      </c>
      <c r="F12" s="55" t="s">
        <v>32</v>
      </c>
      <c r="G12" s="55" t="s">
        <v>32</v>
      </c>
      <c r="H12" s="55">
        <f>'08pol'!G53</f>
        <v>0</v>
      </c>
      <c r="I12" s="59" t="s">
        <v>32</v>
      </c>
    </row>
    <row r="13" spans="1:9" s="50" customFormat="1" ht="12.75">
      <c r="A13" s="382"/>
      <c r="B13" s="485"/>
      <c r="C13" s="448"/>
      <c r="D13" s="449"/>
      <c r="E13" s="383" t="s">
        <v>32</v>
      </c>
      <c r="F13" s="55" t="s">
        <v>32</v>
      </c>
      <c r="G13" s="55" t="s">
        <v>32</v>
      </c>
      <c r="H13" s="55" t="s">
        <v>32</v>
      </c>
      <c r="I13" s="59" t="s">
        <v>32</v>
      </c>
    </row>
    <row r="14" spans="1:9" s="50" customFormat="1" ht="12.75">
      <c r="A14" s="626"/>
      <c r="B14" s="627"/>
      <c r="C14" s="628"/>
      <c r="D14" s="629"/>
      <c r="E14" s="383" t="s">
        <v>32</v>
      </c>
      <c r="F14" s="55" t="s">
        <v>32</v>
      </c>
      <c r="G14" s="55" t="s">
        <v>32</v>
      </c>
      <c r="H14" s="55" t="s">
        <v>32</v>
      </c>
      <c r="I14" s="59" t="s">
        <v>32</v>
      </c>
    </row>
    <row r="15" spans="1:9" s="50" customFormat="1" ht="12.75">
      <c r="A15" s="626"/>
      <c r="B15" s="627"/>
      <c r="C15" s="628"/>
      <c r="D15" s="629"/>
      <c r="E15" s="383" t="s">
        <v>32</v>
      </c>
      <c r="F15" s="55" t="s">
        <v>32</v>
      </c>
      <c r="G15" s="55" t="s">
        <v>32</v>
      </c>
      <c r="H15" s="55" t="s">
        <v>32</v>
      </c>
      <c r="I15" s="59" t="s">
        <v>32</v>
      </c>
    </row>
    <row r="16" spans="1:9" s="50" customFormat="1" ht="12.75">
      <c r="A16" s="626"/>
      <c r="B16" s="627"/>
      <c r="C16" s="628"/>
      <c r="D16" s="629"/>
      <c r="E16" s="383" t="s">
        <v>32</v>
      </c>
      <c r="F16" s="55" t="s">
        <v>32</v>
      </c>
      <c r="G16" s="55" t="s">
        <v>38</v>
      </c>
      <c r="H16" s="55" t="s">
        <v>32</v>
      </c>
      <c r="I16" s="59" t="s">
        <v>32</v>
      </c>
    </row>
    <row r="17" spans="1:9" s="50" customFormat="1" ht="13.5" thickBot="1">
      <c r="A17" s="824"/>
      <c r="B17" s="825"/>
      <c r="C17" s="826"/>
      <c r="D17" s="827"/>
      <c r="E17" s="828" t="s">
        <v>32</v>
      </c>
      <c r="F17" s="829" t="s">
        <v>32</v>
      </c>
      <c r="G17" s="829" t="s">
        <v>32</v>
      </c>
      <c r="H17" s="829" t="s">
        <v>32</v>
      </c>
      <c r="I17" s="830" t="s">
        <v>32</v>
      </c>
    </row>
    <row r="18" spans="1:9" s="65" customFormat="1" ht="13.5" thickBot="1">
      <c r="A18" s="60"/>
      <c r="B18" s="61" t="s">
        <v>39</v>
      </c>
      <c r="C18" s="61"/>
      <c r="D18" s="62"/>
      <c r="E18" s="63" t="str">
        <f>IF(SUM(E9:E17)&gt;0,SUM(E9:E17),"--------------")</f>
        <v>--------------</v>
      </c>
      <c r="F18" s="63" t="str">
        <f>IF(SUM(F9:F17)&gt;0,SUM(F9:F17),"--------------")</f>
        <v>--------------</v>
      </c>
      <c r="G18" s="63" t="str">
        <f>IF(SUM(G9:G17)&gt;0,SUM(G9:G17),"--------------")</f>
        <v>--------------</v>
      </c>
      <c r="H18" s="63" t="str">
        <f>IF(SUM(H9:H17)&gt;0,SUM(H9:H17),"--------------")</f>
        <v>--------------</v>
      </c>
      <c r="I18" s="64" t="str">
        <f>IF(SUM(I9:I17)&gt;0,SUM(I9:I17),"--------------")</f>
        <v>--------------</v>
      </c>
    </row>
    <row r="19" spans="1:9" ht="12.75">
      <c r="A19" s="50"/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50"/>
      <c r="B20" s="50"/>
      <c r="C20" s="50"/>
      <c r="D20" s="50"/>
      <c r="E20" s="50"/>
      <c r="F20" s="50"/>
      <c r="G20" s="50"/>
      <c r="H20" s="50"/>
      <c r="I20" s="50"/>
    </row>
    <row r="21" spans="6:9" ht="12.75">
      <c r="F21" s="95"/>
      <c r="G21" s="96"/>
      <c r="H21" s="96"/>
      <c r="I21" s="97"/>
    </row>
    <row r="22" spans="6:9" ht="12.75">
      <c r="F22" s="95"/>
      <c r="G22" s="96"/>
      <c r="H22" s="96"/>
      <c r="I22" s="97"/>
    </row>
    <row r="23" spans="6:9" ht="12.75">
      <c r="F23" s="95"/>
      <c r="G23" s="96"/>
      <c r="H23" s="96"/>
      <c r="I23" s="97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  <row r="27" spans="6:9" ht="12.75">
      <c r="F27" s="95"/>
      <c r="G27" s="96"/>
      <c r="H27" s="96"/>
      <c r="I27" s="9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A1:I70"/>
  <sheetViews>
    <sheetView view="pageBreakPreview" zoomScaleSheetLayoutView="100" workbookViewId="0" topLeftCell="A25">
      <selection activeCell="F47" sqref="F47:F52"/>
    </sheetView>
  </sheetViews>
  <sheetFormatPr defaultColWidth="9.140625" defaultRowHeight="12.75"/>
  <cols>
    <col min="1" max="1" width="4.421875" style="482" customWidth="1"/>
    <col min="2" max="2" width="10.57421875" style="22" customWidth="1"/>
    <col min="3" max="3" width="49.7109375" style="22" customWidth="1"/>
    <col min="4" max="4" width="5.57421875" style="22" customWidth="1"/>
    <col min="5" max="5" width="10.00390625" style="639" customWidth="1"/>
    <col min="6" max="6" width="11.28125" style="22" customWidth="1"/>
    <col min="7" max="7" width="16.140625" style="514" customWidth="1"/>
    <col min="8" max="8" width="10.8515625" style="22" customWidth="1"/>
    <col min="9" max="9" width="12.7109375" style="22" customWidth="1"/>
    <col min="10" max="16384" width="9.140625" style="22" customWidth="1"/>
  </cols>
  <sheetData>
    <row r="1" spans="1:9" ht="15.75" thickTop="1">
      <c r="A1" s="479" t="s">
        <v>18</v>
      </c>
      <c r="B1" s="308"/>
      <c r="C1" s="301" t="str">
        <f>'SO01 Krycí list ROZPOČTU'!$C$4&amp;" "&amp;'SO01 Krycí list ROZPOČTU'!$C$5</f>
        <v>Stavební úpravy lůžkového oddělení neurologie ve 2.NP pavilonu E</v>
      </c>
      <c r="D1" s="311"/>
      <c r="E1" s="308"/>
      <c r="F1" s="399"/>
      <c r="G1" s="504"/>
      <c r="H1" s="399"/>
      <c r="I1" s="400"/>
    </row>
    <row r="2" spans="1:9" ht="12.75">
      <c r="A2" s="480" t="s">
        <v>19</v>
      </c>
      <c r="B2" s="309"/>
      <c r="C2" s="304" t="str">
        <f>'SO01 Krycí list ROZPOČTU'!$C$7</f>
        <v>SO 01 pavilon "E"</v>
      </c>
      <c r="D2" s="313"/>
      <c r="E2" s="309"/>
      <c r="F2" s="309"/>
      <c r="G2" s="505"/>
      <c r="H2" s="33" t="s">
        <v>21</v>
      </c>
      <c r="I2" s="592">
        <f>'SO01 Krycí list ROZPOČTU'!H12</f>
        <v>2016014</v>
      </c>
    </row>
    <row r="3" spans="1:9" ht="13.5" thickBot="1">
      <c r="A3" s="481" t="s">
        <v>22</v>
      </c>
      <c r="B3" s="310"/>
      <c r="C3" s="307" t="str">
        <f>'08rek'!C4</f>
        <v>Slaboproudé zařízení</v>
      </c>
      <c r="D3" s="315"/>
      <c r="E3" s="310"/>
      <c r="F3" s="310"/>
      <c r="G3" s="506"/>
      <c r="H3" s="35" t="s">
        <v>23</v>
      </c>
      <c r="I3" s="593">
        <f>'08rek'!I4</f>
        <v>43182</v>
      </c>
    </row>
    <row r="4" spans="1:9" ht="16.5" thickTop="1">
      <c r="A4" s="978" t="s">
        <v>17</v>
      </c>
      <c r="B4" s="978"/>
      <c r="C4" s="978"/>
      <c r="D4" s="978"/>
      <c r="E4" s="978"/>
      <c r="F4" s="978"/>
      <c r="G4" s="978"/>
      <c r="H4" s="978"/>
      <c r="I4" s="978"/>
    </row>
    <row r="5" spans="2:7" ht="6" customHeight="1">
      <c r="B5" s="23"/>
      <c r="C5" s="24"/>
      <c r="D5" s="24"/>
      <c r="E5" s="630"/>
      <c r="F5" s="24"/>
      <c r="G5" s="507"/>
    </row>
    <row r="6" spans="1:9" ht="6" customHeight="1" thickBot="1">
      <c r="A6" s="26"/>
      <c r="B6" s="27"/>
      <c r="C6" s="27"/>
      <c r="D6" s="28"/>
      <c r="E6" s="631"/>
      <c r="F6" s="28"/>
      <c r="G6" s="508"/>
      <c r="H6" s="28"/>
      <c r="I6" s="28"/>
    </row>
    <row r="7" spans="1:9" ht="15.75" thickBot="1">
      <c r="A7" s="483" t="s">
        <v>260</v>
      </c>
      <c r="B7" s="460" t="s">
        <v>261</v>
      </c>
      <c r="C7" s="461" t="s">
        <v>262</v>
      </c>
      <c r="D7" s="461" t="s">
        <v>263</v>
      </c>
      <c r="E7" s="632" t="s">
        <v>20</v>
      </c>
      <c r="F7" s="462" t="s">
        <v>264</v>
      </c>
      <c r="G7" s="509" t="s">
        <v>265</v>
      </c>
      <c r="H7" s="463" t="s">
        <v>266</v>
      </c>
      <c r="I7" s="464" t="s">
        <v>267</v>
      </c>
    </row>
    <row r="8" spans="1:9" s="337" customFormat="1" ht="15">
      <c r="A8" s="572"/>
      <c r="B8" s="573"/>
      <c r="C8" s="574"/>
      <c r="D8" s="575"/>
      <c r="E8" s="633"/>
      <c r="F8" s="742"/>
      <c r="G8" s="743"/>
      <c r="H8" s="743"/>
      <c r="I8" s="744"/>
    </row>
    <row r="9" spans="1:9" s="337" customFormat="1" ht="15">
      <c r="A9" s="876"/>
      <c r="B9" s="576" t="s">
        <v>13</v>
      </c>
      <c r="C9" s="576" t="s">
        <v>798</v>
      </c>
      <c r="D9" s="577"/>
      <c r="E9" s="577"/>
      <c r="F9" s="757"/>
      <c r="G9" s="758"/>
      <c r="H9" s="759"/>
      <c r="I9" s="760"/>
    </row>
    <row r="10" spans="1:9" s="767" customFormat="1" ht="12.95" customHeight="1">
      <c r="A10" s="761">
        <v>1</v>
      </c>
      <c r="B10" s="791">
        <v>110110</v>
      </c>
      <c r="C10" s="792" t="s">
        <v>799</v>
      </c>
      <c r="D10" s="763" t="s">
        <v>245</v>
      </c>
      <c r="E10" s="793">
        <v>8</v>
      </c>
      <c r="F10" s="795"/>
      <c r="G10" s="765">
        <f aca="true" t="shared" si="0" ref="G10:G13">E10*F10</f>
        <v>0</v>
      </c>
      <c r="H10" s="763"/>
      <c r="I10" s="766"/>
    </row>
    <row r="11" spans="1:9" s="767" customFormat="1" ht="12.95" customHeight="1">
      <c r="A11" s="761">
        <v>2</v>
      </c>
      <c r="B11" s="791">
        <v>110120</v>
      </c>
      <c r="C11" s="792" t="s">
        <v>800</v>
      </c>
      <c r="D11" s="763" t="s">
        <v>245</v>
      </c>
      <c r="E11" s="793">
        <v>8</v>
      </c>
      <c r="F11" s="795"/>
      <c r="G11" s="765">
        <f t="shared" si="0"/>
        <v>0</v>
      </c>
      <c r="H11" s="763"/>
      <c r="I11" s="766"/>
    </row>
    <row r="12" spans="1:9" s="767" customFormat="1" ht="12.95" customHeight="1">
      <c r="A12" s="761">
        <v>3</v>
      </c>
      <c r="B12" s="791">
        <v>110210</v>
      </c>
      <c r="C12" s="792" t="s">
        <v>801</v>
      </c>
      <c r="D12" s="763" t="s">
        <v>245</v>
      </c>
      <c r="E12" s="793">
        <v>4</v>
      </c>
      <c r="F12" s="795"/>
      <c r="G12" s="765">
        <f t="shared" si="0"/>
        <v>0</v>
      </c>
      <c r="H12" s="763"/>
      <c r="I12" s="766"/>
    </row>
    <row r="13" spans="1:9" s="767" customFormat="1" ht="12.95" customHeight="1">
      <c r="A13" s="761">
        <v>4</v>
      </c>
      <c r="B13" s="791">
        <v>110440</v>
      </c>
      <c r="C13" s="792" t="s">
        <v>802</v>
      </c>
      <c r="D13" s="763" t="s">
        <v>245</v>
      </c>
      <c r="E13" s="793">
        <v>4</v>
      </c>
      <c r="F13" s="795"/>
      <c r="G13" s="765">
        <f t="shared" si="0"/>
        <v>0</v>
      </c>
      <c r="H13" s="763"/>
      <c r="I13" s="766"/>
    </row>
    <row r="14" spans="1:9" s="542" customFormat="1" ht="12.95" customHeight="1">
      <c r="A14" s="578"/>
      <c r="B14" s="579"/>
      <c r="C14" s="580"/>
      <c r="D14" s="580"/>
      <c r="E14" s="579"/>
      <c r="F14" s="796"/>
      <c r="G14" s="769"/>
      <c r="H14" s="770"/>
      <c r="I14" s="771"/>
    </row>
    <row r="15" spans="1:9" s="337" customFormat="1" ht="15">
      <c r="A15" s="877"/>
      <c r="B15" s="581"/>
      <c r="C15" s="582" t="s">
        <v>803</v>
      </c>
      <c r="D15" s="583" t="s">
        <v>12</v>
      </c>
      <c r="E15" s="772"/>
      <c r="F15" s="773"/>
      <c r="G15" s="774">
        <f>SUM(G10:G14)</f>
        <v>0</v>
      </c>
      <c r="H15" s="775"/>
      <c r="I15" s="776"/>
    </row>
    <row r="16" spans="1:9" s="337" customFormat="1" ht="15">
      <c r="A16" s="876"/>
      <c r="B16" s="576"/>
      <c r="C16" s="576"/>
      <c r="D16" s="585"/>
      <c r="E16" s="576"/>
      <c r="F16" s="777"/>
      <c r="G16" s="778"/>
      <c r="H16" s="777"/>
      <c r="I16" s="779"/>
    </row>
    <row r="17" spans="1:9" s="337" customFormat="1" ht="15">
      <c r="A17" s="876"/>
      <c r="B17" s="576" t="s">
        <v>14</v>
      </c>
      <c r="C17" s="576" t="s">
        <v>804</v>
      </c>
      <c r="D17" s="586"/>
      <c r="E17" s="783"/>
      <c r="F17" s="759"/>
      <c r="G17" s="758"/>
      <c r="H17" s="783"/>
      <c r="I17" s="784"/>
    </row>
    <row r="18" spans="1:9" s="767" customFormat="1" ht="12.95" customHeight="1">
      <c r="A18" s="761">
        <v>5</v>
      </c>
      <c r="B18" s="545">
        <v>120015</v>
      </c>
      <c r="C18" s="767" t="s">
        <v>538</v>
      </c>
      <c r="D18" s="763" t="s">
        <v>362</v>
      </c>
      <c r="E18" s="762">
        <v>64</v>
      </c>
      <c r="F18" s="785"/>
      <c r="G18" s="765">
        <f aca="true" t="shared" si="1" ref="G18:G26">E18*F18</f>
        <v>0</v>
      </c>
      <c r="H18" s="768"/>
      <c r="I18" s="786"/>
    </row>
    <row r="19" spans="1:9" s="767" customFormat="1" ht="12.95" customHeight="1">
      <c r="A19" s="761">
        <v>6</v>
      </c>
      <c r="B19" s="545">
        <v>140013</v>
      </c>
      <c r="C19" s="767" t="s">
        <v>539</v>
      </c>
      <c r="D19" s="763" t="s">
        <v>245</v>
      </c>
      <c r="E19" s="764">
        <v>4</v>
      </c>
      <c r="F19" s="785"/>
      <c r="G19" s="765">
        <f t="shared" si="1"/>
        <v>0</v>
      </c>
      <c r="H19" s="768"/>
      <c r="I19" s="786"/>
    </row>
    <row r="20" spans="1:9" s="767" customFormat="1" ht="12.95" customHeight="1">
      <c r="A20" s="761">
        <v>7</v>
      </c>
      <c r="B20" s="545">
        <v>140010</v>
      </c>
      <c r="C20" s="767" t="s">
        <v>540</v>
      </c>
      <c r="D20" s="763" t="s">
        <v>245</v>
      </c>
      <c r="E20" s="764">
        <v>4</v>
      </c>
      <c r="F20" s="785"/>
      <c r="G20" s="765">
        <f t="shared" si="1"/>
        <v>0</v>
      </c>
      <c r="H20" s="768"/>
      <c r="I20" s="786"/>
    </row>
    <row r="21" spans="1:9" s="549" customFormat="1" ht="15">
      <c r="A21" s="878">
        <v>8</v>
      </c>
      <c r="B21" s="545">
        <v>420085</v>
      </c>
      <c r="C21" s="546" t="s">
        <v>805</v>
      </c>
      <c r="D21" s="624"/>
      <c r="E21" s="799">
        <v>8</v>
      </c>
      <c r="F21" s="547"/>
      <c r="G21" s="800">
        <f t="shared" si="1"/>
        <v>0</v>
      </c>
      <c r="H21" s="623">
        <v>0</v>
      </c>
      <c r="I21" s="548">
        <f aca="true" t="shared" si="2" ref="I21:I25">E21*H21</f>
        <v>0</v>
      </c>
    </row>
    <row r="22" spans="1:9" s="549" customFormat="1" ht="15">
      <c r="A22" s="878">
        <v>9</v>
      </c>
      <c r="B22" s="545">
        <v>420053</v>
      </c>
      <c r="C22" s="546" t="s">
        <v>469</v>
      </c>
      <c r="D22" s="546" t="s">
        <v>245</v>
      </c>
      <c r="E22" s="799">
        <v>8</v>
      </c>
      <c r="F22" s="801"/>
      <c r="G22" s="800">
        <f t="shared" si="1"/>
        <v>0</v>
      </c>
      <c r="H22" s="623">
        <v>0</v>
      </c>
      <c r="I22" s="548">
        <f t="shared" si="2"/>
        <v>0</v>
      </c>
    </row>
    <row r="23" spans="1:9" s="549" customFormat="1" ht="15">
      <c r="A23" s="878">
        <v>10</v>
      </c>
      <c r="B23" s="545">
        <v>420091</v>
      </c>
      <c r="C23" s="546" t="s">
        <v>271</v>
      </c>
      <c r="D23" s="546" t="s">
        <v>245</v>
      </c>
      <c r="E23" s="799">
        <v>8</v>
      </c>
      <c r="F23" s="801"/>
      <c r="G23" s="800">
        <f t="shared" si="1"/>
        <v>0</v>
      </c>
      <c r="H23" s="623">
        <v>0</v>
      </c>
      <c r="I23" s="548">
        <f t="shared" si="2"/>
        <v>0</v>
      </c>
    </row>
    <row r="24" spans="1:9" s="549" customFormat="1" ht="15">
      <c r="A24" s="878">
        <v>11</v>
      </c>
      <c r="B24" s="545">
        <v>420204</v>
      </c>
      <c r="C24" s="546" t="s">
        <v>470</v>
      </c>
      <c r="D24" s="546" t="s">
        <v>245</v>
      </c>
      <c r="E24" s="799">
        <v>8</v>
      </c>
      <c r="F24" s="801"/>
      <c r="G24" s="800">
        <f t="shared" si="1"/>
        <v>0</v>
      </c>
      <c r="H24" s="623">
        <v>0</v>
      </c>
      <c r="I24" s="548">
        <f t="shared" si="2"/>
        <v>0</v>
      </c>
    </row>
    <row r="25" spans="1:9" s="549" customFormat="1" ht="15">
      <c r="A25" s="878">
        <v>12</v>
      </c>
      <c r="B25" s="545">
        <v>420211</v>
      </c>
      <c r="C25" s="546" t="s">
        <v>806</v>
      </c>
      <c r="D25" s="546" t="s">
        <v>245</v>
      </c>
      <c r="E25" s="799">
        <v>8</v>
      </c>
      <c r="F25" s="801"/>
      <c r="G25" s="800">
        <f t="shared" si="1"/>
        <v>0</v>
      </c>
      <c r="H25" s="623">
        <v>0</v>
      </c>
      <c r="I25" s="548">
        <f t="shared" si="2"/>
        <v>0</v>
      </c>
    </row>
    <row r="26" spans="1:9" s="767" customFormat="1" ht="12.95" customHeight="1">
      <c r="A26" s="761">
        <v>13</v>
      </c>
      <c r="B26" s="545">
        <v>820401</v>
      </c>
      <c r="C26" s="879" t="s">
        <v>541</v>
      </c>
      <c r="D26" s="763" t="s">
        <v>362</v>
      </c>
      <c r="E26" s="764">
        <v>164</v>
      </c>
      <c r="F26" s="785"/>
      <c r="G26" s="765">
        <f t="shared" si="1"/>
        <v>0</v>
      </c>
      <c r="H26" s="768"/>
      <c r="I26" s="786"/>
    </row>
    <row r="27" spans="1:9" s="542" customFormat="1" ht="12.95" customHeight="1">
      <c r="A27" s="578"/>
      <c r="B27" s="579"/>
      <c r="C27" s="580"/>
      <c r="D27" s="580"/>
      <c r="E27" s="587"/>
      <c r="F27" s="797"/>
      <c r="G27" s="769"/>
      <c r="H27" s="770"/>
      <c r="I27" s="787"/>
    </row>
    <row r="28" spans="1:9" s="338" customFormat="1" ht="15">
      <c r="A28" s="877"/>
      <c r="B28" s="581"/>
      <c r="C28" s="582" t="s">
        <v>379</v>
      </c>
      <c r="D28" s="583" t="s">
        <v>12</v>
      </c>
      <c r="E28" s="772"/>
      <c r="F28" s="773"/>
      <c r="G28" s="774">
        <f>SUM(G18:G27)</f>
        <v>0</v>
      </c>
      <c r="H28" s="775"/>
      <c r="I28" s="776"/>
    </row>
    <row r="29" spans="1:9" s="337" customFormat="1" ht="15.75">
      <c r="A29" s="876"/>
      <c r="B29" s="584"/>
      <c r="C29" s="576"/>
      <c r="D29" s="585"/>
      <c r="E29" s="576"/>
      <c r="F29" s="777"/>
      <c r="G29" s="778"/>
      <c r="H29" s="777"/>
      <c r="I29" s="779"/>
    </row>
    <row r="30" spans="1:9" s="337" customFormat="1" ht="15">
      <c r="A30" s="876"/>
      <c r="B30" s="576" t="s">
        <v>543</v>
      </c>
      <c r="C30" s="576" t="s">
        <v>807</v>
      </c>
      <c r="D30" s="577"/>
      <c r="E30" s="577"/>
      <c r="F30" s="757"/>
      <c r="G30" s="758"/>
      <c r="H30" s="759"/>
      <c r="I30" s="760"/>
    </row>
    <row r="31" spans="1:9" s="767" customFormat="1" ht="12.95" customHeight="1">
      <c r="A31" s="761">
        <v>14</v>
      </c>
      <c r="B31" s="791">
        <v>110110</v>
      </c>
      <c r="C31" s="792" t="s">
        <v>808</v>
      </c>
      <c r="D31" s="780" t="s">
        <v>245</v>
      </c>
      <c r="E31" s="793">
        <v>8</v>
      </c>
      <c r="F31" s="781"/>
      <c r="G31" s="765">
        <f aca="true" t="shared" si="3" ref="G31:G36">E31*F31</f>
        <v>0</v>
      </c>
      <c r="H31" s="763"/>
      <c r="I31" s="766"/>
    </row>
    <row r="32" spans="1:9" s="767" customFormat="1" ht="12.95" customHeight="1">
      <c r="A32" s="761">
        <v>15</v>
      </c>
      <c r="B32" s="791">
        <v>110120</v>
      </c>
      <c r="C32" s="792" t="s">
        <v>809</v>
      </c>
      <c r="D32" s="780" t="s">
        <v>245</v>
      </c>
      <c r="E32" s="793">
        <v>8</v>
      </c>
      <c r="F32" s="781"/>
      <c r="G32" s="765">
        <f t="shared" si="3"/>
        <v>0</v>
      </c>
      <c r="H32" s="763"/>
      <c r="I32" s="766"/>
    </row>
    <row r="33" spans="1:9" s="767" customFormat="1" ht="12.95" customHeight="1">
      <c r="A33" s="761">
        <v>16</v>
      </c>
      <c r="B33" s="791">
        <v>110210</v>
      </c>
      <c r="C33" s="792" t="s">
        <v>810</v>
      </c>
      <c r="D33" s="780" t="s">
        <v>245</v>
      </c>
      <c r="E33" s="793">
        <v>4</v>
      </c>
      <c r="F33" s="781"/>
      <c r="G33" s="765">
        <f t="shared" si="3"/>
        <v>0</v>
      </c>
      <c r="H33" s="763"/>
      <c r="I33" s="766"/>
    </row>
    <row r="34" spans="1:9" s="767" customFormat="1" ht="12.95" customHeight="1">
      <c r="A34" s="761">
        <v>17</v>
      </c>
      <c r="B34" s="791">
        <v>110440</v>
      </c>
      <c r="C34" s="792" t="s">
        <v>811</v>
      </c>
      <c r="D34" s="763" t="s">
        <v>245</v>
      </c>
      <c r="E34" s="793">
        <v>4</v>
      </c>
      <c r="F34" s="781"/>
      <c r="G34" s="765">
        <f t="shared" si="3"/>
        <v>0</v>
      </c>
      <c r="H34" s="763"/>
      <c r="I34" s="766"/>
    </row>
    <row r="35" spans="1:9" s="767" customFormat="1" ht="12.95" customHeight="1">
      <c r="A35" s="761">
        <v>18</v>
      </c>
      <c r="B35" s="791"/>
      <c r="C35" s="792" t="s">
        <v>537</v>
      </c>
      <c r="D35" s="763" t="s">
        <v>117</v>
      </c>
      <c r="E35" s="794">
        <v>1</v>
      </c>
      <c r="F35" s="781"/>
      <c r="G35" s="765">
        <f t="shared" si="3"/>
        <v>0</v>
      </c>
      <c r="H35" s="763"/>
      <c r="I35" s="766"/>
    </row>
    <row r="36" spans="1:9" s="767" customFormat="1" ht="12.95" customHeight="1">
      <c r="A36" s="761">
        <v>19</v>
      </c>
      <c r="B36" s="791"/>
      <c r="C36" s="792" t="s">
        <v>536</v>
      </c>
      <c r="D36" s="763" t="s">
        <v>117</v>
      </c>
      <c r="E36" s="794">
        <v>1</v>
      </c>
      <c r="F36" s="781"/>
      <c r="G36" s="765">
        <f t="shared" si="3"/>
        <v>0</v>
      </c>
      <c r="H36" s="763"/>
      <c r="I36" s="766"/>
    </row>
    <row r="37" spans="1:9" s="337" customFormat="1" ht="15">
      <c r="A37" s="876" t="s">
        <v>38</v>
      </c>
      <c r="B37" s="576"/>
      <c r="C37" s="576" t="s">
        <v>542</v>
      </c>
      <c r="D37" s="586"/>
      <c r="E37" s="783"/>
      <c r="F37" s="759"/>
      <c r="G37" s="758"/>
      <c r="H37" s="783"/>
      <c r="I37" s="784"/>
    </row>
    <row r="38" spans="1:9" s="767" customFormat="1" ht="12.95" customHeight="1">
      <c r="A38" s="761">
        <v>20</v>
      </c>
      <c r="B38" s="762">
        <v>21091113</v>
      </c>
      <c r="C38" s="767" t="s">
        <v>538</v>
      </c>
      <c r="D38" s="763" t="s">
        <v>362</v>
      </c>
      <c r="E38" s="762">
        <v>64</v>
      </c>
      <c r="F38" s="880"/>
      <c r="G38" s="765">
        <f aca="true" t="shared" si="4" ref="G38:G42">E38*F38</f>
        <v>0</v>
      </c>
      <c r="H38" s="763"/>
      <c r="I38" s="766"/>
    </row>
    <row r="39" spans="1:9" s="767" customFormat="1" ht="12.95" customHeight="1">
      <c r="A39" s="761">
        <v>21</v>
      </c>
      <c r="B39" s="762">
        <v>21091503</v>
      </c>
      <c r="C39" s="767" t="s">
        <v>539</v>
      </c>
      <c r="D39" s="763" t="s">
        <v>245</v>
      </c>
      <c r="E39" s="764">
        <v>4</v>
      </c>
      <c r="F39" s="880"/>
      <c r="G39" s="765">
        <f t="shared" si="4"/>
        <v>0</v>
      </c>
      <c r="H39" s="763"/>
      <c r="I39" s="766"/>
    </row>
    <row r="40" spans="1:9" s="767" customFormat="1" ht="12.95" customHeight="1">
      <c r="A40" s="761">
        <v>22</v>
      </c>
      <c r="B40" s="762">
        <v>21091501</v>
      </c>
      <c r="C40" s="767" t="s">
        <v>540</v>
      </c>
      <c r="D40" s="763" t="s">
        <v>245</v>
      </c>
      <c r="E40" s="764">
        <v>4</v>
      </c>
      <c r="F40" s="880"/>
      <c r="G40" s="765">
        <f t="shared" si="4"/>
        <v>0</v>
      </c>
      <c r="H40" s="763"/>
      <c r="I40" s="766"/>
    </row>
    <row r="41" spans="1:9" s="549" customFormat="1" ht="15">
      <c r="A41" s="878">
        <v>23</v>
      </c>
      <c r="B41" s="545">
        <v>210111311</v>
      </c>
      <c r="C41" s="546" t="s">
        <v>551</v>
      </c>
      <c r="D41" s="546" t="s">
        <v>245</v>
      </c>
      <c r="E41" s="799">
        <v>8</v>
      </c>
      <c r="F41" s="801"/>
      <c r="G41" s="800">
        <f t="shared" si="4"/>
        <v>0</v>
      </c>
      <c r="H41" s="623"/>
      <c r="I41" s="548"/>
    </row>
    <row r="42" spans="1:9" s="767" customFormat="1" ht="12.95" customHeight="1">
      <c r="A42" s="761">
        <v>24</v>
      </c>
      <c r="B42" s="545">
        <v>210911881</v>
      </c>
      <c r="C42" s="879" t="s">
        <v>541</v>
      </c>
      <c r="D42" s="763" t="s">
        <v>362</v>
      </c>
      <c r="E42" s="764">
        <v>164</v>
      </c>
      <c r="F42" s="880"/>
      <c r="G42" s="765">
        <f t="shared" si="4"/>
        <v>0</v>
      </c>
      <c r="H42" s="763"/>
      <c r="I42" s="766"/>
    </row>
    <row r="43" spans="1:9" s="542" customFormat="1" ht="12.95" customHeight="1">
      <c r="A43" s="578"/>
      <c r="B43" s="579"/>
      <c r="C43" s="580"/>
      <c r="D43" s="580"/>
      <c r="E43" s="587"/>
      <c r="F43" s="798"/>
      <c r="G43" s="769"/>
      <c r="H43" s="580"/>
      <c r="I43" s="782"/>
    </row>
    <row r="44" spans="1:9" s="337" customFormat="1" ht="15">
      <c r="A44" s="877"/>
      <c r="B44" s="581"/>
      <c r="C44" s="582" t="s">
        <v>380</v>
      </c>
      <c r="D44" s="583" t="s">
        <v>12</v>
      </c>
      <c r="E44" s="772"/>
      <c r="F44" s="773"/>
      <c r="G44" s="774">
        <f>SUM(G30:G43)</f>
        <v>0</v>
      </c>
      <c r="H44" s="775"/>
      <c r="I44" s="776"/>
    </row>
    <row r="45" spans="1:9" s="430" customFormat="1" ht="15">
      <c r="A45" s="876"/>
      <c r="B45" s="625"/>
      <c r="C45" s="576"/>
      <c r="D45" s="585"/>
      <c r="E45" s="783"/>
      <c r="F45" s="788"/>
      <c r="G45" s="778"/>
      <c r="H45" s="789"/>
      <c r="I45" s="790"/>
    </row>
    <row r="46" spans="1:9" s="337" customFormat="1" ht="15">
      <c r="A46" s="876"/>
      <c r="B46" s="576" t="s">
        <v>544</v>
      </c>
      <c r="C46" s="576" t="s">
        <v>812</v>
      </c>
      <c r="D46" s="586"/>
      <c r="E46" s="577"/>
      <c r="F46" s="745"/>
      <c r="G46" s="745"/>
      <c r="H46" s="745"/>
      <c r="I46" s="746"/>
    </row>
    <row r="47" spans="1:9" s="767" customFormat="1" ht="12.95" customHeight="1">
      <c r="A47" s="761">
        <v>25</v>
      </c>
      <c r="B47" s="791">
        <v>110110</v>
      </c>
      <c r="C47" s="792" t="s">
        <v>808</v>
      </c>
      <c r="D47" s="780" t="s">
        <v>245</v>
      </c>
      <c r="E47" s="793">
        <v>12</v>
      </c>
      <c r="F47" s="781"/>
      <c r="G47" s="765">
        <f aca="true" t="shared" si="5" ref="G47:G50">E47*F47</f>
        <v>0</v>
      </c>
      <c r="H47" s="763"/>
      <c r="I47" s="766"/>
    </row>
    <row r="48" spans="1:9" s="767" customFormat="1" ht="12.95" customHeight="1">
      <c r="A48" s="761">
        <v>26</v>
      </c>
      <c r="B48" s="791">
        <v>110120</v>
      </c>
      <c r="C48" s="792" t="s">
        <v>809</v>
      </c>
      <c r="D48" s="780" t="s">
        <v>245</v>
      </c>
      <c r="E48" s="793">
        <v>12</v>
      </c>
      <c r="F48" s="781"/>
      <c r="G48" s="765">
        <f t="shared" si="5"/>
        <v>0</v>
      </c>
      <c r="H48" s="763"/>
      <c r="I48" s="766"/>
    </row>
    <row r="49" spans="1:9" s="767" customFormat="1" ht="12.95" customHeight="1">
      <c r="A49" s="761">
        <v>27</v>
      </c>
      <c r="B49" s="791">
        <v>110210</v>
      </c>
      <c r="C49" s="792" t="s">
        <v>810</v>
      </c>
      <c r="D49" s="780" t="s">
        <v>245</v>
      </c>
      <c r="E49" s="793">
        <v>2</v>
      </c>
      <c r="F49" s="781"/>
      <c r="G49" s="765">
        <f t="shared" si="5"/>
        <v>0</v>
      </c>
      <c r="H49" s="763"/>
      <c r="I49" s="766"/>
    </row>
    <row r="50" spans="1:9" s="767" customFormat="1" ht="12.95" customHeight="1">
      <c r="A50" s="761">
        <v>28</v>
      </c>
      <c r="B50" s="791">
        <v>110440</v>
      </c>
      <c r="C50" s="792" t="s">
        <v>811</v>
      </c>
      <c r="D50" s="763" t="s">
        <v>245</v>
      </c>
      <c r="E50" s="793">
        <v>2</v>
      </c>
      <c r="F50" s="781"/>
      <c r="G50" s="765">
        <f t="shared" si="5"/>
        <v>0</v>
      </c>
      <c r="H50" s="763"/>
      <c r="I50" s="766"/>
    </row>
    <row r="51" spans="1:9" s="549" customFormat="1" ht="15">
      <c r="A51" s="878">
        <v>29</v>
      </c>
      <c r="B51" s="545">
        <v>210100091</v>
      </c>
      <c r="C51" s="546" t="s">
        <v>552</v>
      </c>
      <c r="D51" s="546" t="s">
        <v>245</v>
      </c>
      <c r="E51" s="799">
        <v>44</v>
      </c>
      <c r="F51" s="801"/>
      <c r="G51" s="800">
        <f>E51*F51</f>
        <v>0</v>
      </c>
      <c r="H51" s="623"/>
      <c r="I51" s="548"/>
    </row>
    <row r="52" spans="1:9" s="542" customFormat="1" ht="12.95" customHeight="1">
      <c r="A52" s="578"/>
      <c r="B52" s="579"/>
      <c r="C52" s="580"/>
      <c r="D52" s="580"/>
      <c r="E52" s="587"/>
      <c r="F52" s="747"/>
      <c r="G52" s="748"/>
      <c r="H52" s="749"/>
      <c r="I52" s="750"/>
    </row>
    <row r="53" spans="1:9" s="337" customFormat="1" ht="15">
      <c r="A53" s="877"/>
      <c r="B53" s="581"/>
      <c r="C53" s="582" t="s">
        <v>380</v>
      </c>
      <c r="D53" s="583" t="s">
        <v>12</v>
      </c>
      <c r="E53" s="634"/>
      <c r="F53" s="751"/>
      <c r="G53" s="752">
        <f>SUM(G46:G52)</f>
        <v>0</v>
      </c>
      <c r="H53" s="753"/>
      <c r="I53" s="754"/>
    </row>
    <row r="54" spans="1:9" s="337" customFormat="1" ht="15.75" thickBot="1">
      <c r="A54" s="588"/>
      <c r="B54" s="589"/>
      <c r="C54" s="589"/>
      <c r="D54" s="590"/>
      <c r="E54" s="635"/>
      <c r="F54" s="755"/>
      <c r="G54" s="755"/>
      <c r="H54" s="755"/>
      <c r="I54" s="756"/>
    </row>
    <row r="55" spans="1:9" ht="12.75">
      <c r="A55" s="465"/>
      <c r="B55" s="466"/>
      <c r="C55" s="467"/>
      <c r="D55" s="468"/>
      <c r="E55" s="636"/>
      <c r="F55" s="470"/>
      <c r="G55" s="510"/>
      <c r="H55" s="469"/>
      <c r="I55" s="469"/>
    </row>
    <row r="56" spans="1:9" ht="12.75">
      <c r="A56" s="465"/>
      <c r="B56" s="466"/>
      <c r="C56" s="467"/>
      <c r="D56" s="468"/>
      <c r="E56" s="636"/>
      <c r="F56" s="470"/>
      <c r="G56" s="510"/>
      <c r="H56" s="469"/>
      <c r="I56" s="469"/>
    </row>
    <row r="57" spans="1:9" ht="12.75">
      <c r="A57" s="484"/>
      <c r="B57" s="471"/>
      <c r="C57" s="472"/>
      <c r="D57" s="473"/>
      <c r="E57" s="637"/>
      <c r="F57" s="475"/>
      <c r="G57" s="511"/>
      <c r="H57" s="474"/>
      <c r="I57" s="474"/>
    </row>
    <row r="58" spans="1:9" ht="12.75">
      <c r="A58" s="484"/>
      <c r="B58" s="471"/>
      <c r="C58" s="472"/>
      <c r="D58" s="473"/>
      <c r="E58" s="637"/>
      <c r="F58" s="475"/>
      <c r="G58" s="511"/>
      <c r="H58" s="474"/>
      <c r="I58" s="474"/>
    </row>
    <row r="59" spans="1:9" ht="12.75">
      <c r="A59" s="484"/>
      <c r="B59" s="471"/>
      <c r="C59" s="472"/>
      <c r="D59" s="473"/>
      <c r="E59" s="637"/>
      <c r="F59" s="475"/>
      <c r="G59" s="511"/>
      <c r="H59" s="474"/>
      <c r="I59" s="474"/>
    </row>
    <row r="60" spans="1:9" ht="12.75">
      <c r="A60" s="484"/>
      <c r="B60" s="471"/>
      <c r="C60" s="472"/>
      <c r="D60" s="473"/>
      <c r="E60" s="637"/>
      <c r="F60" s="475"/>
      <c r="G60" s="511"/>
      <c r="H60" s="474"/>
      <c r="I60" s="474"/>
    </row>
    <row r="61" spans="1:9" ht="12.75">
      <c r="A61" s="484"/>
      <c r="B61" s="471"/>
      <c r="C61" s="472"/>
      <c r="D61" s="473"/>
      <c r="E61" s="637"/>
      <c r="F61" s="475"/>
      <c r="G61" s="511"/>
      <c r="H61" s="474"/>
      <c r="I61" s="474"/>
    </row>
    <row r="62" spans="1:9" ht="12.75">
      <c r="A62" s="484"/>
      <c r="B62" s="471"/>
      <c r="C62" s="472"/>
      <c r="D62" s="473"/>
      <c r="E62" s="637"/>
      <c r="F62" s="475"/>
      <c r="G62" s="512"/>
      <c r="H62" s="472"/>
      <c r="I62" s="472"/>
    </row>
    <row r="63" spans="1:9" ht="12.75">
      <c r="A63" s="484"/>
      <c r="B63" s="471"/>
      <c r="C63" s="472"/>
      <c r="D63" s="473"/>
      <c r="E63" s="637"/>
      <c r="F63" s="475"/>
      <c r="G63" s="512"/>
      <c r="H63" s="472"/>
      <c r="I63" s="472"/>
    </row>
    <row r="64" spans="1:9" ht="12.75">
      <c r="A64" s="484"/>
      <c r="B64" s="471"/>
      <c r="C64" s="472"/>
      <c r="D64" s="473"/>
      <c r="E64" s="637"/>
      <c r="F64" s="475"/>
      <c r="G64" s="512"/>
      <c r="H64" s="472"/>
      <c r="I64" s="472"/>
    </row>
    <row r="65" spans="1:9" ht="12.75">
      <c r="A65" s="484"/>
      <c r="B65" s="471"/>
      <c r="C65" s="472"/>
      <c r="D65" s="473"/>
      <c r="E65" s="637"/>
      <c r="F65" s="475"/>
      <c r="G65" s="512"/>
      <c r="H65" s="472"/>
      <c r="I65" s="472"/>
    </row>
    <row r="66" spans="1:9" ht="12.75">
      <c r="A66" s="484"/>
      <c r="B66" s="471"/>
      <c r="C66" s="472"/>
      <c r="D66" s="473"/>
      <c r="E66" s="637"/>
      <c r="F66" s="475"/>
      <c r="G66" s="512"/>
      <c r="H66" s="472"/>
      <c r="I66" s="472"/>
    </row>
    <row r="67" spans="1:9" ht="12.75">
      <c r="A67" s="484"/>
      <c r="B67" s="471"/>
      <c r="C67" s="476"/>
      <c r="D67" s="477"/>
      <c r="E67" s="638"/>
      <c r="F67" s="478"/>
      <c r="G67" s="513"/>
      <c r="H67" s="476"/>
      <c r="I67" s="476"/>
    </row>
    <row r="68" spans="1:9" ht="12.75">
      <c r="A68" s="484"/>
      <c r="B68" s="471"/>
      <c r="C68" s="476"/>
      <c r="D68" s="477"/>
      <c r="E68" s="638"/>
      <c r="F68" s="478"/>
      <c r="G68" s="513"/>
      <c r="H68" s="476"/>
      <c r="I68" s="476"/>
    </row>
    <row r="69" spans="1:9" ht="12.75">
      <c r="A69" s="484"/>
      <c r="B69" s="471"/>
      <c r="C69" s="476"/>
      <c r="D69" s="477"/>
      <c r="E69" s="638"/>
      <c r="F69" s="478"/>
      <c r="G69" s="513"/>
      <c r="H69" s="476"/>
      <c r="I69" s="476"/>
    </row>
    <row r="70" spans="1:9" ht="12.75">
      <c r="A70" s="484"/>
      <c r="B70" s="471"/>
      <c r="C70" s="476"/>
      <c r="D70" s="477"/>
      <c r="E70" s="638"/>
      <c r="F70" s="478"/>
      <c r="G70" s="513"/>
      <c r="H70" s="476"/>
      <c r="I70" s="476"/>
    </row>
  </sheetData>
  <autoFilter ref="A7:I54"/>
  <mergeCells count="1"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8" r:id="rId1"/>
  <headerFooter>
    <oddFooter>&amp;Cslaboproudá elektrotechnika&amp;Rstránka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59"/>
  <sheetViews>
    <sheetView view="pageBreakPreview" zoomScaleSheetLayoutView="100" workbookViewId="0" topLeftCell="A1">
      <selection activeCell="J23" sqref="J23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421875" style="0" customWidth="1"/>
    <col min="4" max="4" width="2.140625" style="0" customWidth="1"/>
    <col min="5" max="9" width="12.7109375" style="0" customWidth="1"/>
    <col min="12" max="51" width="9.140625" style="0" hidden="1" customWidth="1"/>
  </cols>
  <sheetData>
    <row r="1" spans="1:9" s="32" customFormat="1" ht="16.9" customHeight="1" thickBot="1" thickTop="1">
      <c r="A1" s="295" t="s">
        <v>18</v>
      </c>
      <c r="B1" s="296"/>
      <c r="C1" s="958" t="str">
        <f>'SO01 Krycí list ROZPOČTU'!C4</f>
        <v>Stavební úpravy lůžkového oddělení neurologie</v>
      </c>
      <c r="D1" s="959"/>
      <c r="E1" s="959"/>
      <c r="F1" s="959"/>
      <c r="G1" s="959"/>
      <c r="H1" s="959"/>
      <c r="I1" s="960"/>
    </row>
    <row r="2" spans="1:9" s="32" customFormat="1" ht="16.5" customHeight="1" thickTop="1">
      <c r="A2" s="349"/>
      <c r="B2" s="350"/>
      <c r="C2" s="958" t="str">
        <f>'SO01 Krycí list ROZPOČTU'!C5</f>
        <v>ve 2.NP pavilonu E</v>
      </c>
      <c r="D2" s="959"/>
      <c r="E2" s="959"/>
      <c r="F2" s="959"/>
      <c r="G2" s="959"/>
      <c r="H2" s="959"/>
      <c r="I2" s="960"/>
    </row>
    <row r="3" spans="1:9" ht="12.75" customHeight="1">
      <c r="A3" s="297" t="s">
        <v>19</v>
      </c>
      <c r="B3" s="298"/>
      <c r="C3" s="304" t="str">
        <f>'SO01 Krycí list ROZPOČTU'!C7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tr">
        <f>'SO01 Krycí list ROZPOČTU'!C9</f>
        <v>SOUHRNNÝ ROZPOČET</v>
      </c>
      <c r="D4" s="305"/>
      <c r="E4" s="305"/>
      <c r="F4" s="305"/>
      <c r="G4" s="306"/>
      <c r="H4" s="35" t="s">
        <v>23</v>
      </c>
      <c r="I4" s="36">
        <f>'SO01 Krycí list ROZPOČTU'!C28</f>
        <v>43182</v>
      </c>
    </row>
    <row r="5" spans="1:9" ht="13.5" thickTop="1">
      <c r="A5" s="355"/>
      <c r="B5" s="355"/>
      <c r="C5" s="356"/>
      <c r="D5" s="356"/>
      <c r="E5" s="356"/>
      <c r="F5" s="356"/>
      <c r="G5" s="356"/>
      <c r="H5" s="357"/>
      <c r="I5" s="357"/>
    </row>
    <row r="6" spans="1:56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D6" s="43"/>
    </row>
    <row r="7" ht="13.5" thickBot="1">
      <c r="BD7" s="43"/>
    </row>
    <row r="8" spans="1:56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D8" s="51"/>
    </row>
    <row r="9" spans="1:56" s="50" customFormat="1" ht="12.75">
      <c r="A9" s="358" t="s">
        <v>31</v>
      </c>
      <c r="B9" s="52" t="s">
        <v>286</v>
      </c>
      <c r="C9" s="53"/>
      <c r="D9" s="359"/>
      <c r="E9" s="54" t="str">
        <f>'01rek'!E21</f>
        <v>--------------</v>
      </c>
      <c r="F9" s="54" t="str">
        <f>'01rek'!F21</f>
        <v>--------------</v>
      </c>
      <c r="G9" s="54" t="str">
        <f>'01rek'!G21</f>
        <v>--------------</v>
      </c>
      <c r="H9" s="54" t="str">
        <f>'01rek'!H21</f>
        <v>--------------</v>
      </c>
      <c r="I9" s="56" t="str">
        <f>'01rek'!I21</f>
        <v>--------------</v>
      </c>
      <c r="BD9" s="51"/>
    </row>
    <row r="10" spans="1:56" s="50" customFormat="1" ht="12.75">
      <c r="A10" s="360" t="s">
        <v>33</v>
      </c>
      <c r="B10" s="57" t="s">
        <v>287</v>
      </c>
      <c r="C10" s="58"/>
      <c r="D10" s="361"/>
      <c r="E10" s="362" t="s">
        <v>32</v>
      </c>
      <c r="F10" s="55" t="s">
        <v>32</v>
      </c>
      <c r="G10" s="55" t="s">
        <v>32</v>
      </c>
      <c r="H10" s="55" t="s">
        <v>32</v>
      </c>
      <c r="I10" s="59" t="s">
        <v>32</v>
      </c>
      <c r="BD10" s="51"/>
    </row>
    <row r="11" spans="1:9" s="50" customFormat="1" ht="12.75">
      <c r="A11" s="360" t="s">
        <v>35</v>
      </c>
      <c r="B11" s="363" t="s">
        <v>281</v>
      </c>
      <c r="C11" s="58"/>
      <c r="D11" s="361"/>
      <c r="E11" s="362" t="s">
        <v>32</v>
      </c>
      <c r="F11" s="55" t="s">
        <v>32</v>
      </c>
      <c r="G11" s="55" t="s">
        <v>32</v>
      </c>
      <c r="H11" s="55" t="s">
        <v>32</v>
      </c>
      <c r="I11" s="59" t="s">
        <v>32</v>
      </c>
    </row>
    <row r="12" spans="1:9" s="50" customFormat="1" ht="12.75">
      <c r="A12" s="360" t="s">
        <v>34</v>
      </c>
      <c r="B12" s="57" t="s">
        <v>355</v>
      </c>
      <c r="C12" s="58"/>
      <c r="D12" s="361"/>
      <c r="E12" s="362" t="s">
        <v>32</v>
      </c>
      <c r="F12" s="55" t="s">
        <v>32</v>
      </c>
      <c r="G12" s="55" t="s">
        <v>32</v>
      </c>
      <c r="H12" s="55" t="s">
        <v>32</v>
      </c>
      <c r="I12" s="59" t="s">
        <v>32</v>
      </c>
    </row>
    <row r="13" spans="1:9" s="50" customFormat="1" ht="12.75">
      <c r="A13" s="360" t="s">
        <v>36</v>
      </c>
      <c r="B13" s="57" t="s">
        <v>453</v>
      </c>
      <c r="C13" s="58"/>
      <c r="D13" s="361"/>
      <c r="E13" s="362" t="str">
        <f>'05rek'!E16</f>
        <v>--------------</v>
      </c>
      <c r="F13" s="55" t="str">
        <f>'05rek'!F16</f>
        <v>--------------</v>
      </c>
      <c r="G13" s="55" t="str">
        <f>'05rek'!G16</f>
        <v>--------------</v>
      </c>
      <c r="H13" s="55" t="str">
        <f>'05rek'!H16</f>
        <v>--------------</v>
      </c>
      <c r="I13" s="59" t="str">
        <f>'05rek'!I16</f>
        <v>--------------</v>
      </c>
    </row>
    <row r="14" spans="1:9" s="50" customFormat="1" ht="12.75">
      <c r="A14" s="360" t="s">
        <v>37</v>
      </c>
      <c r="B14" s="57" t="s">
        <v>288</v>
      </c>
      <c r="C14" s="58"/>
      <c r="D14" s="361"/>
      <c r="E14" s="362" t="str">
        <f>'06rek'!E16</f>
        <v>--------------</v>
      </c>
      <c r="F14" s="55" t="str">
        <f>'06rek'!F16</f>
        <v>--------------</v>
      </c>
      <c r="G14" s="818" t="str">
        <f>'06rek'!G16</f>
        <v>--------------</v>
      </c>
      <c r="H14" s="55" t="str">
        <f>'06rek'!H16</f>
        <v>--------------</v>
      </c>
      <c r="I14" s="383" t="str">
        <f>'06rek'!I16</f>
        <v>--------------</v>
      </c>
    </row>
    <row r="15" spans="1:9" s="50" customFormat="1" ht="12.75">
      <c r="A15" s="360" t="s">
        <v>364</v>
      </c>
      <c r="B15" s="57" t="s">
        <v>357</v>
      </c>
      <c r="C15" s="58"/>
      <c r="D15" s="361"/>
      <c r="E15" s="362" t="str">
        <f>'07rek'!E24</f>
        <v>--------------</v>
      </c>
      <c r="F15" s="55" t="str">
        <f>'07rek'!F24</f>
        <v>--------------</v>
      </c>
      <c r="G15" s="55" t="str">
        <f>'07rek'!G24</f>
        <v>--------------</v>
      </c>
      <c r="H15" s="55" t="str">
        <f>'07rek'!H24</f>
        <v>--------------</v>
      </c>
      <c r="I15" s="55" t="str">
        <f>'07rek'!I24</f>
        <v>--------------</v>
      </c>
    </row>
    <row r="16" spans="1:9" s="50" customFormat="1" ht="12.75">
      <c r="A16" s="360" t="s">
        <v>356</v>
      </c>
      <c r="B16" s="57" t="s">
        <v>358</v>
      </c>
      <c r="C16" s="58"/>
      <c r="D16" s="361"/>
      <c r="E16" s="362" t="str">
        <f>'08rek'!E18</f>
        <v>--------------</v>
      </c>
      <c r="F16" s="55" t="str">
        <f>'08rek'!F18</f>
        <v>--------------</v>
      </c>
      <c r="G16" s="55" t="str">
        <f>'08rek'!G18</f>
        <v>--------------</v>
      </c>
      <c r="H16" s="55" t="str">
        <f>'08rek'!H18</f>
        <v>--------------</v>
      </c>
      <c r="I16" s="55" t="str">
        <f>'08rek'!I18</f>
        <v>--------------</v>
      </c>
    </row>
    <row r="17" spans="1:9" s="50" customFormat="1" ht="12.75">
      <c r="A17" s="360"/>
      <c r="B17" s="57"/>
      <c r="C17" s="58"/>
      <c r="D17" s="361"/>
      <c r="E17" s="362"/>
      <c r="F17" s="55"/>
      <c r="G17" s="55"/>
      <c r="H17" s="55"/>
      <c r="I17" s="55"/>
    </row>
    <row r="18" spans="1:9" s="50" customFormat="1" ht="13.5" thickBot="1">
      <c r="A18" s="360"/>
      <c r="B18" s="57" t="s">
        <v>38</v>
      </c>
      <c r="C18" s="58"/>
      <c r="D18" s="361"/>
      <c r="E18" s="362"/>
      <c r="F18" s="55"/>
      <c r="G18" s="55"/>
      <c r="H18" s="55"/>
      <c r="I18" s="59"/>
    </row>
    <row r="19" spans="1:9" s="65" customFormat="1" ht="13.5" thickBot="1">
      <c r="A19" s="60"/>
      <c r="B19" s="61" t="s">
        <v>39</v>
      </c>
      <c r="C19" s="61"/>
      <c r="D19" s="62"/>
      <c r="E19" s="63" t="str">
        <f>IF(SUM(E9:E18)&gt;0,SUM(E9:E18),"--------------")</f>
        <v>--------------</v>
      </c>
      <c r="F19" s="63" t="str">
        <f>IF(SUM(F9:F18)&gt;0,SUM(F9:F18),"--------------")</f>
        <v>--------------</v>
      </c>
      <c r="G19" s="63" t="str">
        <f>IF(SUM(G9:G18)&gt;0,SUM(G9:G18),"--------------")</f>
        <v>--------------</v>
      </c>
      <c r="H19" s="63" t="str">
        <f>IF(SUM(H9:H18)&gt;0,SUM(H9:H18),"--------------")</f>
        <v>--------------</v>
      </c>
      <c r="I19" s="64" t="str">
        <f>IF(SUM(I9:I18)&gt;0,SUM(I9:I18),"--------------")</f>
        <v>--------------</v>
      </c>
    </row>
    <row r="20" spans="1:9" ht="12.75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2.75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2.75">
      <c r="A23" s="50"/>
      <c r="B23" s="50"/>
      <c r="C23" s="50"/>
      <c r="D23" s="50"/>
      <c r="E23" s="50"/>
      <c r="F23" s="50"/>
      <c r="G23" s="50"/>
      <c r="H23" s="50"/>
      <c r="I23" s="50"/>
    </row>
    <row r="24" spans="1:59" ht="18">
      <c r="A24" s="41" t="s">
        <v>40</v>
      </c>
      <c r="B24" s="41"/>
      <c r="C24" s="41"/>
      <c r="D24" s="41"/>
      <c r="E24" s="41"/>
      <c r="F24" s="41"/>
      <c r="G24" s="66"/>
      <c r="H24" s="41"/>
      <c r="I24" s="41"/>
      <c r="BA24" s="67"/>
      <c r="BB24" s="67"/>
      <c r="BD24" s="67"/>
      <c r="BE24" s="67"/>
      <c r="BG24" s="68"/>
    </row>
    <row r="25" ht="13.5" thickBot="1"/>
    <row r="26" spans="1:9" ht="26.45" customHeight="1" thickBot="1">
      <c r="A26" s="69" t="s">
        <v>41</v>
      </c>
      <c r="B26" s="70"/>
      <c r="C26" s="70"/>
      <c r="D26" s="71"/>
      <c r="E26" s="72" t="s">
        <v>42</v>
      </c>
      <c r="F26" s="73" t="s">
        <v>43</v>
      </c>
      <c r="G26" s="73" t="s">
        <v>44</v>
      </c>
      <c r="H26" s="73"/>
      <c r="I26" s="74"/>
    </row>
    <row r="27" spans="1:9" ht="12.75">
      <c r="A27" s="75">
        <v>1</v>
      </c>
      <c r="B27" s="52" t="s">
        <v>244</v>
      </c>
      <c r="C27" s="76"/>
      <c r="D27" s="77"/>
      <c r="E27" s="395">
        <f>VRN!H49</f>
        <v>0</v>
      </c>
      <c r="F27" s="396">
        <f>VRN!H79</f>
        <v>0</v>
      </c>
      <c r="G27" s="396">
        <f>VRN!H93</f>
        <v>0</v>
      </c>
      <c r="H27" s="78"/>
      <c r="I27" s="79"/>
    </row>
    <row r="28" spans="1:9" ht="13.5" thickBot="1">
      <c r="A28" s="81"/>
      <c r="B28" s="82"/>
      <c r="C28" s="82"/>
      <c r="D28" s="83"/>
      <c r="E28" s="84"/>
      <c r="F28" s="85"/>
      <c r="G28" s="86"/>
      <c r="H28" s="87"/>
      <c r="I28" s="88"/>
    </row>
    <row r="29" spans="1:59" ht="15.75" thickBot="1">
      <c r="A29" s="89"/>
      <c r="B29" s="61" t="s">
        <v>45</v>
      </c>
      <c r="C29" s="90"/>
      <c r="D29" s="91"/>
      <c r="E29" s="63" t="str">
        <f>IF(SUM(E26:E28)&gt;0,SUM(E26:E28),"--------------")</f>
        <v>--------------</v>
      </c>
      <c r="F29" s="63" t="str">
        <f>IF(SUM(F26:F28)&gt;0,SUM(F26:F28),"--------------")</f>
        <v>--------------</v>
      </c>
      <c r="G29" s="63" t="str">
        <f>IF(SUM(G26:G28)&gt;0,SUM(G26:G28),"--------------")</f>
        <v>--------------</v>
      </c>
      <c r="H29" s="63" t="str">
        <f>IF(SUM(H26:H28)&gt;0,SUM(H26:H28),"--------------")</f>
        <v>--------------</v>
      </c>
      <c r="I29" s="64" t="str">
        <f>IF(SUM(I26:I28)&gt;0,SUM(I26:I28),"--------------")</f>
        <v>--------------</v>
      </c>
      <c r="BG29" s="68"/>
    </row>
    <row r="31" spans="1:57" ht="18">
      <c r="A31" s="41" t="s">
        <v>46</v>
      </c>
      <c r="B31" s="41"/>
      <c r="C31" s="41"/>
      <c r="D31" s="41"/>
      <c r="E31" s="41"/>
      <c r="F31" s="41"/>
      <c r="G31" s="66"/>
      <c r="H31" s="41"/>
      <c r="I31" s="41"/>
      <c r="BA31" s="67"/>
      <c r="BB31" s="67"/>
      <c r="BC31" s="67"/>
      <c r="BD31" s="67"/>
      <c r="BE31" s="67"/>
    </row>
    <row r="32" ht="15.75" thickBot="1">
      <c r="BG32" s="68"/>
    </row>
    <row r="33" spans="1:9" ht="25.9" customHeight="1" thickBot="1">
      <c r="A33" s="69" t="s">
        <v>41</v>
      </c>
      <c r="B33" s="70"/>
      <c r="C33" s="70"/>
      <c r="D33" s="92"/>
      <c r="E33" s="73" t="s">
        <v>47</v>
      </c>
      <c r="F33" s="73" t="s">
        <v>48</v>
      </c>
      <c r="G33" s="73" t="s">
        <v>49</v>
      </c>
      <c r="H33" s="73" t="s">
        <v>50</v>
      </c>
      <c r="I33" s="74" t="s">
        <v>51</v>
      </c>
    </row>
    <row r="34" spans="1:9" ht="12.75">
      <c r="A34" s="93">
        <v>1</v>
      </c>
      <c r="B34" s="52" t="s">
        <v>244</v>
      </c>
      <c r="C34" s="76"/>
      <c r="D34" s="77"/>
      <c r="E34" s="395">
        <f>VRN!H8</f>
        <v>0</v>
      </c>
      <c r="F34" s="396">
        <f>VRN!H41</f>
        <v>0</v>
      </c>
      <c r="G34" s="396">
        <f>VRN!H55</f>
        <v>0</v>
      </c>
      <c r="H34" s="396">
        <f>VRN!H73</f>
        <v>55000</v>
      </c>
      <c r="I34" s="397">
        <f>VRN!H103</f>
        <v>0</v>
      </c>
    </row>
    <row r="35" spans="1:62" ht="13.5" thickBot="1">
      <c r="A35" s="94"/>
      <c r="B35" s="82"/>
      <c r="C35" s="82"/>
      <c r="D35" s="83"/>
      <c r="E35" s="84"/>
      <c r="F35" s="85"/>
      <c r="G35" s="86"/>
      <c r="H35" s="87"/>
      <c r="I35" s="88"/>
      <c r="BJ35" s="67"/>
    </row>
    <row r="36" spans="1:9" ht="13.5" thickBot="1">
      <c r="A36" s="89"/>
      <c r="B36" s="61" t="s">
        <v>52</v>
      </c>
      <c r="C36" s="90"/>
      <c r="D36" s="91"/>
      <c r="E36" s="63" t="str">
        <f>IF(SUM(E33:E35)&gt;0,SUM(E33:E35),"--------------")</f>
        <v>--------------</v>
      </c>
      <c r="F36" s="63" t="str">
        <f>IF(SUM(F33:F35)&gt;0,SUM(F33:F35),"--------------")</f>
        <v>--------------</v>
      </c>
      <c r="G36" s="63" t="str">
        <f>IF(SUM(G33:G35)&gt;0,SUM(G33:G35),"--------------")</f>
        <v>--------------</v>
      </c>
      <c r="H36" s="63">
        <f>IF(SUM(H33:H35)&gt;0,SUM(H33:H35),"--------------")</f>
        <v>55000</v>
      </c>
      <c r="I36" s="64" t="str">
        <f>IF(SUM(I33:I35)&gt;0,SUM(I33:I35),"--------------")</f>
        <v>--------------</v>
      </c>
    </row>
    <row r="38" spans="6:9" ht="12.75">
      <c r="F38" s="95"/>
      <c r="G38" s="96"/>
      <c r="H38" s="96"/>
      <c r="I38" s="97"/>
    </row>
    <row r="39" spans="6:59" ht="15">
      <c r="F39" s="95"/>
      <c r="G39" s="96"/>
      <c r="H39" s="96"/>
      <c r="I39" s="97"/>
      <c r="BG39" s="364"/>
    </row>
    <row r="40" spans="6:9" ht="12.75">
      <c r="F40" s="95"/>
      <c r="G40" s="96"/>
      <c r="H40" s="96"/>
      <c r="I40" s="97"/>
    </row>
    <row r="41" spans="6:9" ht="12.75">
      <c r="F41" s="95"/>
      <c r="G41" s="96"/>
      <c r="H41" s="96"/>
      <c r="I41" s="97"/>
    </row>
    <row r="42" spans="6:9" ht="12.75">
      <c r="F42" s="95"/>
      <c r="G42" s="96"/>
      <c r="H42" s="96"/>
      <c r="I42" s="97"/>
    </row>
    <row r="43" spans="6:59" ht="15">
      <c r="F43" s="95"/>
      <c r="G43" s="96"/>
      <c r="H43" s="96"/>
      <c r="I43" s="97"/>
      <c r="BG43" s="364"/>
    </row>
    <row r="44" spans="6:9" ht="12.75">
      <c r="F44" s="95"/>
      <c r="G44" s="96"/>
      <c r="H44" s="96"/>
      <c r="I44" s="97"/>
    </row>
    <row r="45" spans="6:9" ht="12.75">
      <c r="F45" s="95"/>
      <c r="G45" s="96"/>
      <c r="H45" s="96"/>
      <c r="I45" s="97"/>
    </row>
    <row r="46" spans="6:9" ht="12.75">
      <c r="F46" s="95"/>
      <c r="G46" s="96"/>
      <c r="H46" s="96"/>
      <c r="I46" s="97"/>
    </row>
    <row r="47" spans="6:9" ht="12.75">
      <c r="F47" s="95"/>
      <c r="G47" s="96"/>
      <c r="H47" s="96"/>
      <c r="I47" s="97"/>
    </row>
    <row r="48" spans="6:9" ht="12.75">
      <c r="F48" s="95"/>
      <c r="G48" s="96"/>
      <c r="H48" s="96"/>
      <c r="I48" s="97"/>
    </row>
    <row r="49" spans="6:9" ht="12.75">
      <c r="F49" s="95"/>
      <c r="G49" s="96"/>
      <c r="H49" s="96"/>
      <c r="I49" s="97"/>
    </row>
    <row r="50" spans="6:9" ht="12.75">
      <c r="F50" s="95"/>
      <c r="G50" s="96"/>
      <c r="H50" s="96"/>
      <c r="I50" s="97"/>
    </row>
    <row r="51" spans="6:9" ht="12.75">
      <c r="F51" s="95"/>
      <c r="G51" s="96"/>
      <c r="H51" s="96"/>
      <c r="I51" s="97"/>
    </row>
    <row r="52" spans="6:9" ht="12.75">
      <c r="F52" s="95"/>
      <c r="G52" s="96"/>
      <c r="H52" s="96"/>
      <c r="I52" s="97"/>
    </row>
    <row r="53" spans="6:9" ht="12.75">
      <c r="F53" s="95"/>
      <c r="G53" s="96"/>
      <c r="H53" s="96"/>
      <c r="I53" s="97"/>
    </row>
    <row r="54" spans="6:9" ht="12.75">
      <c r="F54" s="95"/>
      <c r="G54" s="96"/>
      <c r="H54" s="96"/>
      <c r="I54" s="97"/>
    </row>
    <row r="55" spans="6:9" ht="12.75">
      <c r="F55" s="95"/>
      <c r="G55" s="96"/>
      <c r="H55" s="96"/>
      <c r="I55" s="97"/>
    </row>
    <row r="56" spans="6:9" ht="12.75">
      <c r="F56" s="95"/>
      <c r="G56" s="96"/>
      <c r="H56" s="96"/>
      <c r="I56" s="97"/>
    </row>
    <row r="57" spans="6:9" ht="12.75">
      <c r="F57" s="95"/>
      <c r="G57" s="96"/>
      <c r="H57" s="96"/>
      <c r="I57" s="97"/>
    </row>
    <row r="58" spans="6:9" ht="12.75">
      <c r="F58" s="95"/>
      <c r="G58" s="96"/>
      <c r="H58" s="96"/>
      <c r="I58" s="97"/>
    </row>
    <row r="59" spans="6:9" ht="12.75">
      <c r="F59" s="95"/>
      <c r="G59" s="96"/>
      <c r="H59" s="96"/>
      <c r="I59" s="97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109"/>
  <sheetViews>
    <sheetView view="pageBreakPreview" zoomScaleSheetLayoutView="100" workbookViewId="0" topLeftCell="A1">
      <pane ySplit="5" topLeftCell="A6" activePane="bottomLeft" state="frozen"/>
      <selection pane="topLeft" activeCell="C12" sqref="C12:E12"/>
      <selection pane="bottomLeft" activeCell="H3" sqref="H3"/>
    </sheetView>
  </sheetViews>
  <sheetFormatPr defaultColWidth="9.140625" defaultRowHeight="12.75"/>
  <cols>
    <col min="1" max="1" width="5.421875" style="283" customWidth="1"/>
    <col min="2" max="2" width="7.7109375" style="0" customWidth="1"/>
    <col min="3" max="3" width="11.57421875" style="282" customWidth="1"/>
    <col min="4" max="4" width="61.140625" style="0" customWidth="1"/>
    <col min="5" max="5" width="6.140625" style="0" customWidth="1"/>
    <col min="6" max="6" width="9.8515625" style="0" customWidth="1"/>
    <col min="7" max="7" width="11.8515625" style="175" customWidth="1"/>
    <col min="8" max="8" width="16.140625" style="175" customWidth="1"/>
    <col min="17" max="17" width="12.421875" style="0" bestFit="1" customWidth="1"/>
    <col min="18" max="18" width="11.8515625" style="0" bestFit="1" customWidth="1"/>
    <col min="20" max="20" width="15.8515625" style="0" customWidth="1"/>
  </cols>
  <sheetData>
    <row r="1" spans="1:8" s="32" customFormat="1" ht="16.5" customHeight="1" thickTop="1">
      <c r="A1" s="295" t="s">
        <v>18</v>
      </c>
      <c r="B1" s="296"/>
      <c r="C1" s="301" t="str">
        <f>'01 Stavební'!$C$4&amp;" "&amp;'01 Stavební'!$C$5</f>
        <v>Stavební úpravy lůžkového oddělení neurologie ve 2.NP pavilonu E</v>
      </c>
      <c r="D1" s="172"/>
      <c r="E1" s="172"/>
      <c r="F1" s="172"/>
      <c r="G1" s="172"/>
      <c r="H1" s="173"/>
    </row>
    <row r="2" spans="1:8" ht="12.75" customHeight="1">
      <c r="A2" s="297" t="s">
        <v>19</v>
      </c>
      <c r="B2" s="298"/>
      <c r="C2" s="304" t="str">
        <f>'01 Stavební'!$C$7</f>
        <v>SO 01 pavilon "E"</v>
      </c>
      <c r="D2" s="302"/>
      <c r="E2" s="302"/>
      <c r="F2" s="303"/>
      <c r="G2" s="33" t="s">
        <v>21</v>
      </c>
      <c r="H2" s="34">
        <f>'01 Stavební'!$H$12</f>
        <v>2016014</v>
      </c>
    </row>
    <row r="3" spans="1:8" ht="13.5" customHeight="1" thickBot="1">
      <c r="A3" s="299" t="s">
        <v>22</v>
      </c>
      <c r="B3" s="300"/>
      <c r="C3" s="307" t="s">
        <v>256</v>
      </c>
      <c r="D3" s="305"/>
      <c r="E3" s="305"/>
      <c r="F3" s="306"/>
      <c r="G3" s="35" t="s">
        <v>23</v>
      </c>
      <c r="H3" s="36">
        <f>'SO01 Krycí list ROZPOČTU'!C28</f>
        <v>43182</v>
      </c>
    </row>
    <row r="4" spans="1:6" ht="14.25" thickBot="1" thickTop="1">
      <c r="A4" s="174"/>
      <c r="B4" s="174"/>
      <c r="C4"/>
      <c r="F4" s="50"/>
    </row>
    <row r="5" spans="1:8" ht="26.25" thickBot="1">
      <c r="A5" s="176" t="s">
        <v>107</v>
      </c>
      <c r="B5" s="176" t="s">
        <v>108</v>
      </c>
      <c r="C5" s="177" t="s">
        <v>109</v>
      </c>
      <c r="D5" s="178" t="s">
        <v>373</v>
      </c>
      <c r="E5" s="178" t="s">
        <v>110</v>
      </c>
      <c r="F5" s="178" t="s">
        <v>111</v>
      </c>
      <c r="G5" s="179" t="s">
        <v>112</v>
      </c>
      <c r="H5" s="179" t="s">
        <v>113</v>
      </c>
    </row>
    <row r="6" spans="1:8" s="186" customFormat="1" ht="18.75">
      <c r="A6" s="180" t="s">
        <v>114</v>
      </c>
      <c r="B6" s="181"/>
      <c r="C6" s="182">
        <v>0</v>
      </c>
      <c r="D6" s="181" t="s">
        <v>115</v>
      </c>
      <c r="E6" s="181"/>
      <c r="F6" s="183"/>
      <c r="G6" s="184"/>
      <c r="H6" s="185"/>
    </row>
    <row r="7" spans="1:8" s="192" customFormat="1" ht="8.1" customHeight="1">
      <c r="A7" s="187" t="s">
        <v>114</v>
      </c>
      <c r="B7" s="68"/>
      <c r="C7" s="188"/>
      <c r="D7" s="68"/>
      <c r="E7" s="68"/>
      <c r="F7" s="189"/>
      <c r="G7" s="190"/>
      <c r="H7" s="191"/>
    </row>
    <row r="8" spans="1:8" s="199" customFormat="1" ht="15.75">
      <c r="A8" s="193" t="str">
        <f>IF(F8&gt;0,1,"")</f>
        <v/>
      </c>
      <c r="B8" s="194" t="s">
        <v>366</v>
      </c>
      <c r="C8" s="195" t="s">
        <v>31</v>
      </c>
      <c r="D8" s="194" t="s">
        <v>116</v>
      </c>
      <c r="E8" s="194" t="s">
        <v>117</v>
      </c>
      <c r="F8" s="196">
        <f>IF(SUM(F9:F39)=0,0,1)</f>
        <v>0</v>
      </c>
      <c r="G8" s="197"/>
      <c r="H8" s="198">
        <f>SUBTOTAL(9,H9:H40)</f>
        <v>0</v>
      </c>
    </row>
    <row r="9" spans="1:8" s="192" customFormat="1" ht="15">
      <c r="A9" s="200" t="str">
        <f>IF(F9&gt;0,MAX($A$1:A8)+1,"")</f>
        <v/>
      </c>
      <c r="B9" s="68"/>
      <c r="C9" s="188" t="s">
        <v>118</v>
      </c>
      <c r="D9" s="68" t="s">
        <v>119</v>
      </c>
      <c r="E9" s="201" t="s">
        <v>117</v>
      </c>
      <c r="F9" s="202">
        <f>IF(SUM(F10:F22)=0,0,1)</f>
        <v>0</v>
      </c>
      <c r="G9" s="203"/>
      <c r="H9" s="191">
        <f>SUBTOTAL(9,H10:H23)</f>
        <v>0</v>
      </c>
    </row>
    <row r="10" spans="1:8" s="209" customFormat="1" ht="15">
      <c r="A10" s="200" t="str">
        <f>IF(F10&gt;0,MAX($A$1:A9)+1,"")</f>
        <v/>
      </c>
      <c r="B10" s="204"/>
      <c r="C10" s="205" t="s">
        <v>120</v>
      </c>
      <c r="D10" s="204" t="s">
        <v>121</v>
      </c>
      <c r="E10" s="204" t="s">
        <v>122</v>
      </c>
      <c r="F10" s="206">
        <v>0</v>
      </c>
      <c r="G10" s="207"/>
      <c r="H10" s="208">
        <f>F10*G10</f>
        <v>0</v>
      </c>
    </row>
    <row r="11" spans="1:8" s="217" customFormat="1" ht="30">
      <c r="A11" s="210" t="str">
        <f>IF(F10=0,"","*")</f>
        <v/>
      </c>
      <c r="B11" s="211"/>
      <c r="C11" s="212"/>
      <c r="D11" s="213" t="s">
        <v>123</v>
      </c>
      <c r="E11" s="211"/>
      <c r="F11" s="214"/>
      <c r="G11" s="215"/>
      <c r="H11" s="216"/>
    </row>
    <row r="12" spans="1:14" s="209" customFormat="1" ht="15">
      <c r="A12" s="200" t="str">
        <f>IF(F12&gt;0,MAX($A$1:A11)+1,"")</f>
        <v/>
      </c>
      <c r="B12" s="204"/>
      <c r="C12" s="205" t="s">
        <v>124</v>
      </c>
      <c r="D12" s="204" t="s">
        <v>125</v>
      </c>
      <c r="E12" s="204" t="s">
        <v>122</v>
      </c>
      <c r="F12" s="218">
        <v>0</v>
      </c>
      <c r="G12" s="207">
        <v>0</v>
      </c>
      <c r="H12" s="208">
        <f>F12*G12</f>
        <v>0</v>
      </c>
      <c r="N12" s="217"/>
    </row>
    <row r="13" spans="1:8" s="209" customFormat="1" ht="15">
      <c r="A13" s="200" t="str">
        <f>IF(F13&gt;0,MAX($A$1:A12)+1,"")</f>
        <v/>
      </c>
      <c r="B13" s="204"/>
      <c r="C13" s="205" t="s">
        <v>126</v>
      </c>
      <c r="D13" s="204" t="s">
        <v>127</v>
      </c>
      <c r="E13" s="204" t="s">
        <v>122</v>
      </c>
      <c r="F13" s="218">
        <v>0</v>
      </c>
      <c r="G13" s="207">
        <v>0</v>
      </c>
      <c r="H13" s="208">
        <f>F13*G13</f>
        <v>0</v>
      </c>
    </row>
    <row r="14" spans="1:8" s="209" customFormat="1" ht="15">
      <c r="A14" s="200" t="str">
        <f>IF(F14&gt;0,MAX($A$1:A13)+1,"")</f>
        <v/>
      </c>
      <c r="B14" s="204"/>
      <c r="C14" s="205" t="s">
        <v>128</v>
      </c>
      <c r="D14" s="204" t="s">
        <v>129</v>
      </c>
      <c r="E14" s="204" t="s">
        <v>122</v>
      </c>
      <c r="F14" s="218">
        <v>0</v>
      </c>
      <c r="G14" s="207"/>
      <c r="H14" s="208">
        <f>F14*G14</f>
        <v>0</v>
      </c>
    </row>
    <row r="15" spans="1:19" s="223" customFormat="1" ht="15.75" customHeight="1">
      <c r="A15" s="210" t="str">
        <f>IF(F14=0,"","*")</f>
        <v/>
      </c>
      <c r="B15" s="213"/>
      <c r="C15" s="219"/>
      <c r="D15" s="213" t="s">
        <v>246</v>
      </c>
      <c r="E15" s="213"/>
      <c r="F15" s="220"/>
      <c r="G15" s="221"/>
      <c r="H15" s="222"/>
      <c r="S15" s="209"/>
    </row>
    <row r="16" spans="1:19" ht="15">
      <c r="A16" s="200" t="str">
        <f>IF(F16&gt;0,MAX($A$1:A15)+1,"")</f>
        <v/>
      </c>
      <c r="B16" s="50"/>
      <c r="C16" s="224" t="s">
        <v>130</v>
      </c>
      <c r="D16" s="50" t="s">
        <v>131</v>
      </c>
      <c r="E16" s="204" t="s">
        <v>122</v>
      </c>
      <c r="F16" s="225">
        <v>0</v>
      </c>
      <c r="G16" s="215">
        <v>0</v>
      </c>
      <c r="H16" s="208">
        <f>F16*G16</f>
        <v>0</v>
      </c>
      <c r="S16" s="209"/>
    </row>
    <row r="17" spans="1:19" s="217" customFormat="1" ht="18.75" customHeight="1">
      <c r="A17" s="226" t="str">
        <f>IF(F16=0,"","*")</f>
        <v/>
      </c>
      <c r="B17" s="211"/>
      <c r="C17" s="212"/>
      <c r="D17" s="213" t="s">
        <v>132</v>
      </c>
      <c r="E17" s="211"/>
      <c r="F17" s="214"/>
      <c r="G17" s="215"/>
      <c r="H17" s="216"/>
      <c r="S17" s="209"/>
    </row>
    <row r="18" spans="1:19" ht="15">
      <c r="A18" s="200" t="str">
        <f>IF(F18&gt;0,MAX($A$1:A17)+1,"")</f>
        <v/>
      </c>
      <c r="B18" s="50"/>
      <c r="C18" s="224" t="s">
        <v>133</v>
      </c>
      <c r="D18" s="50" t="s">
        <v>134</v>
      </c>
      <c r="E18" s="204" t="s">
        <v>122</v>
      </c>
      <c r="F18" s="225">
        <v>0</v>
      </c>
      <c r="G18" s="215"/>
      <c r="H18" s="208">
        <f>F18*G18</f>
        <v>0</v>
      </c>
      <c r="S18" s="209"/>
    </row>
    <row r="19" spans="1:8" s="232" customFormat="1" ht="15">
      <c r="A19" s="226" t="str">
        <f>IF(F18=0,"","*")</f>
        <v/>
      </c>
      <c r="B19" s="227"/>
      <c r="C19" s="228"/>
      <c r="D19" s="227" t="s">
        <v>135</v>
      </c>
      <c r="E19" s="227"/>
      <c r="F19" s="229"/>
      <c r="G19" s="230"/>
      <c r="H19" s="231"/>
    </row>
    <row r="20" spans="1:8" ht="15">
      <c r="A20" s="200" t="str">
        <f>IF(F20&gt;0,MAX($A$1:A19)+1,"")</f>
        <v/>
      </c>
      <c r="B20" s="50"/>
      <c r="C20" s="224" t="s">
        <v>136</v>
      </c>
      <c r="D20" s="50" t="s">
        <v>137</v>
      </c>
      <c r="E20" s="204" t="s">
        <v>122</v>
      </c>
      <c r="F20" s="214">
        <v>0</v>
      </c>
      <c r="G20" s="215">
        <v>0</v>
      </c>
      <c r="H20" s="208">
        <f>F20*G20</f>
        <v>0</v>
      </c>
    </row>
    <row r="21" spans="1:8" s="223" customFormat="1" ht="30">
      <c r="A21" s="226" t="str">
        <f>IF(F20=0,"","*")</f>
        <v/>
      </c>
      <c r="B21" s="213"/>
      <c r="C21" s="219"/>
      <c r="D21" s="213" t="s">
        <v>138</v>
      </c>
      <c r="E21" s="213"/>
      <c r="F21" s="220"/>
      <c r="G21" s="221"/>
      <c r="H21" s="222"/>
    </row>
    <row r="22" spans="1:8" ht="15">
      <c r="A22" s="200" t="str">
        <f>IF(F22&gt;0,MAX($A$1:A21)+1,"")</f>
        <v/>
      </c>
      <c r="B22" s="50"/>
      <c r="C22" s="224" t="s">
        <v>139</v>
      </c>
      <c r="D22" s="50" t="s">
        <v>140</v>
      </c>
      <c r="E22" s="204" t="s">
        <v>122</v>
      </c>
      <c r="F22" s="214">
        <v>0</v>
      </c>
      <c r="G22" s="215"/>
      <c r="H22" s="208">
        <f>F22*G22</f>
        <v>0</v>
      </c>
    </row>
    <row r="23" spans="1:8" s="223" customFormat="1" ht="30">
      <c r="A23" s="226" t="str">
        <f>IF(F22=0,"","*")</f>
        <v/>
      </c>
      <c r="B23" s="213"/>
      <c r="C23" s="219"/>
      <c r="D23" s="213" t="s">
        <v>141</v>
      </c>
      <c r="E23" s="213"/>
      <c r="F23" s="220"/>
      <c r="G23" s="221"/>
      <c r="H23" s="222"/>
    </row>
    <row r="24" spans="1:8" s="192" customFormat="1" ht="15">
      <c r="A24" s="200" t="str">
        <f>IF(F24&gt;0,MAX($A$1:A23)+1,"")</f>
        <v/>
      </c>
      <c r="B24" s="68"/>
      <c r="C24" s="188" t="s">
        <v>142</v>
      </c>
      <c r="D24" s="68" t="s">
        <v>143</v>
      </c>
      <c r="E24" s="201" t="s">
        <v>117</v>
      </c>
      <c r="F24" s="202">
        <f>IF(SUM(F25:F36)=0,0,1)</f>
        <v>0</v>
      </c>
      <c r="G24" s="203"/>
      <c r="H24" s="191">
        <f>SUBTOTAL(9,H25:H32)</f>
        <v>0</v>
      </c>
    </row>
    <row r="25" spans="1:8" ht="15">
      <c r="A25" s="200" t="str">
        <f>IF(F25&gt;0,MAX($A$1:A24)+1,"")</f>
        <v/>
      </c>
      <c r="B25" s="50"/>
      <c r="C25" s="224" t="s">
        <v>144</v>
      </c>
      <c r="D25" s="50" t="s">
        <v>145</v>
      </c>
      <c r="E25" s="204" t="s">
        <v>122</v>
      </c>
      <c r="F25" s="214">
        <v>0</v>
      </c>
      <c r="G25" s="215"/>
      <c r="H25" s="208">
        <f>F25*G25</f>
        <v>0</v>
      </c>
    </row>
    <row r="26" spans="1:8" s="232" customFormat="1" ht="30">
      <c r="A26" s="226" t="str">
        <f>IF(F25=0,"","*")</f>
        <v/>
      </c>
      <c r="B26" s="227"/>
      <c r="C26" s="228"/>
      <c r="D26" s="213" t="s">
        <v>146</v>
      </c>
      <c r="E26" s="227"/>
      <c r="F26" s="229"/>
      <c r="G26" s="230"/>
      <c r="H26" s="231"/>
    </row>
    <row r="27" spans="1:8" ht="15">
      <c r="A27" s="200" t="str">
        <f>IF(F27&gt;0,MAX($A$1:A26)+1,"")</f>
        <v/>
      </c>
      <c r="B27" s="50"/>
      <c r="C27" s="224" t="s">
        <v>147</v>
      </c>
      <c r="D27" s="50" t="s">
        <v>148</v>
      </c>
      <c r="E27" s="204" t="s">
        <v>122</v>
      </c>
      <c r="F27" s="214">
        <v>0</v>
      </c>
      <c r="G27" s="346">
        <v>0</v>
      </c>
      <c r="H27" s="208">
        <f>F27*G27</f>
        <v>0</v>
      </c>
    </row>
    <row r="28" spans="1:8" s="223" customFormat="1" ht="15">
      <c r="A28" s="226" t="str">
        <f>IF(F27=0,"","*")</f>
        <v/>
      </c>
      <c r="B28" s="213"/>
      <c r="C28" s="219"/>
      <c r="D28" s="213" t="s">
        <v>149</v>
      </c>
      <c r="E28" s="213"/>
      <c r="F28" s="220"/>
      <c r="G28" s="221"/>
      <c r="H28" s="222"/>
    </row>
    <row r="29" spans="1:8" ht="15">
      <c r="A29" s="200" t="str">
        <f>IF(F29&gt;0,MAX($A$1:A28)+1,"")</f>
        <v/>
      </c>
      <c r="B29" s="50"/>
      <c r="C29" s="224" t="s">
        <v>150</v>
      </c>
      <c r="D29" s="50" t="s">
        <v>151</v>
      </c>
      <c r="E29" s="204" t="s">
        <v>122</v>
      </c>
      <c r="F29" s="214">
        <v>0</v>
      </c>
      <c r="G29" s="215">
        <v>0</v>
      </c>
      <c r="H29" s="208">
        <f>F29*G29</f>
        <v>0</v>
      </c>
    </row>
    <row r="30" spans="1:8" s="232" customFormat="1" ht="15">
      <c r="A30" s="226" t="str">
        <f>IF(F29=0,"","*")</f>
        <v/>
      </c>
      <c r="B30" s="227"/>
      <c r="C30" s="228"/>
      <c r="D30" s="227" t="s">
        <v>152</v>
      </c>
      <c r="E30" s="227"/>
      <c r="F30" s="229"/>
      <c r="G30" s="230"/>
      <c r="H30" s="231"/>
    </row>
    <row r="31" spans="1:8" ht="15">
      <c r="A31" s="200" t="str">
        <f>IF(F31&gt;0,MAX($A$1:A30)+1,"")</f>
        <v/>
      </c>
      <c r="B31" s="50"/>
      <c r="C31" s="224" t="s">
        <v>153</v>
      </c>
      <c r="D31" s="290" t="s">
        <v>247</v>
      </c>
      <c r="E31" s="204" t="s">
        <v>122</v>
      </c>
      <c r="F31" s="214">
        <v>0</v>
      </c>
      <c r="G31" s="215"/>
      <c r="H31" s="208">
        <f>F31*G31</f>
        <v>0</v>
      </c>
    </row>
    <row r="32" spans="1:8" s="232" customFormat="1" ht="15">
      <c r="A32" s="226" t="str">
        <f>IF(F31=0,"","*")</f>
        <v/>
      </c>
      <c r="B32" s="227"/>
      <c r="C32" s="228"/>
      <c r="D32" s="227" t="s">
        <v>154</v>
      </c>
      <c r="E32" s="227"/>
      <c r="F32" s="229" t="s">
        <v>38</v>
      </c>
      <c r="G32" s="230"/>
      <c r="H32" s="231"/>
    </row>
    <row r="33" spans="1:8" s="192" customFormat="1" ht="15">
      <c r="A33" s="200" t="str">
        <f>IF(F33&gt;0,MAX($A$1:A32)+1,"")</f>
        <v/>
      </c>
      <c r="B33" s="68"/>
      <c r="C33" s="188" t="s">
        <v>155</v>
      </c>
      <c r="D33" s="68" t="s">
        <v>156</v>
      </c>
      <c r="E33" s="201" t="s">
        <v>117</v>
      </c>
      <c r="F33" s="202">
        <f>IF(SUM(F34:F38)=0,0,1)</f>
        <v>0</v>
      </c>
      <c r="G33" s="203"/>
      <c r="H33" s="191">
        <f>SUBTOTAL(9,H34:H39)</f>
        <v>0</v>
      </c>
    </row>
    <row r="34" spans="1:8" s="237" customFormat="1" ht="15">
      <c r="A34" s="200" t="str">
        <f>IF(F34&gt;0,MAX($A$1:A33)+1,"")</f>
        <v/>
      </c>
      <c r="B34" s="233"/>
      <c r="C34" s="234" t="s">
        <v>157</v>
      </c>
      <c r="D34" s="204" t="s">
        <v>158</v>
      </c>
      <c r="E34" s="204" t="s">
        <v>122</v>
      </c>
      <c r="F34" s="235">
        <v>0</v>
      </c>
      <c r="G34" s="236"/>
      <c r="H34" s="208">
        <f>F34*G34</f>
        <v>0</v>
      </c>
    </row>
    <row r="35" spans="1:8" s="232" customFormat="1" ht="15">
      <c r="A35" s="226" t="str">
        <f>IF(F34=0,"","*")</f>
        <v/>
      </c>
      <c r="B35" s="227"/>
      <c r="C35" s="228"/>
      <c r="D35" s="227" t="s">
        <v>159</v>
      </c>
      <c r="E35" s="227"/>
      <c r="F35" s="229"/>
      <c r="G35" s="230"/>
      <c r="H35" s="231"/>
    </row>
    <row r="36" spans="1:8" ht="15">
      <c r="A36" s="200" t="str">
        <f>IF(F36&gt;0,MAX($A$1:A35)+1,"")</f>
        <v/>
      </c>
      <c r="B36" s="50"/>
      <c r="C36" s="224" t="s">
        <v>160</v>
      </c>
      <c r="D36" s="50" t="s">
        <v>161</v>
      </c>
      <c r="E36" s="204" t="s">
        <v>122</v>
      </c>
      <c r="F36" s="985">
        <v>0</v>
      </c>
      <c r="G36" s="986"/>
      <c r="H36" s="208">
        <f>F36*G36</f>
        <v>0</v>
      </c>
    </row>
    <row r="37" spans="1:8" s="232" customFormat="1" ht="15">
      <c r="A37" s="226" t="str">
        <f>IF(F36=0,"","*")</f>
        <v/>
      </c>
      <c r="B37" s="227"/>
      <c r="C37" s="228"/>
      <c r="D37" s="227" t="s">
        <v>162</v>
      </c>
      <c r="E37" s="227"/>
      <c r="F37" s="229"/>
      <c r="G37" s="230"/>
      <c r="H37" s="231"/>
    </row>
    <row r="38" spans="1:8" s="209" customFormat="1" ht="15">
      <c r="A38" s="200" t="str">
        <f>IF(F38&gt;0,MAX($A$1:A37)+1,"")</f>
        <v/>
      </c>
      <c r="B38" s="204"/>
      <c r="C38" s="205" t="s">
        <v>163</v>
      </c>
      <c r="D38" s="204" t="s">
        <v>164</v>
      </c>
      <c r="E38" s="204" t="s">
        <v>122</v>
      </c>
      <c r="F38" s="206">
        <v>0</v>
      </c>
      <c r="G38" s="207"/>
      <c r="H38" s="208">
        <f>F38*G38</f>
        <v>0</v>
      </c>
    </row>
    <row r="39" spans="1:8" s="232" customFormat="1" ht="15">
      <c r="A39" s="226" t="str">
        <f>IF(F38=0,"","*")</f>
        <v/>
      </c>
      <c r="B39" s="227"/>
      <c r="C39" s="228"/>
      <c r="D39" s="227" t="s">
        <v>165</v>
      </c>
      <c r="E39" s="227"/>
      <c r="F39" s="229"/>
      <c r="G39" s="230"/>
      <c r="H39" s="231"/>
    </row>
    <row r="40" spans="1:8" s="242" customFormat="1" ht="8.1" customHeight="1">
      <c r="A40" s="238" t="s">
        <v>114</v>
      </c>
      <c r="B40" s="239"/>
      <c r="C40" s="240"/>
      <c r="D40" s="239"/>
      <c r="E40" s="239"/>
      <c r="F40" s="229"/>
      <c r="G40" s="230"/>
      <c r="H40" s="241"/>
    </row>
    <row r="41" spans="1:8" s="247" customFormat="1" ht="15.75">
      <c r="A41" s="243" t="str">
        <f>IF(F41&gt;0,MAX($A$1:A40)+1,"")</f>
        <v/>
      </c>
      <c r="B41" s="244" t="s">
        <v>366</v>
      </c>
      <c r="C41" s="245" t="s">
        <v>33</v>
      </c>
      <c r="D41" s="244" t="s">
        <v>166</v>
      </c>
      <c r="E41" s="194" t="s">
        <v>117</v>
      </c>
      <c r="F41" s="246">
        <f>IF(SUM(F42:F46)=0,0,1)</f>
        <v>0</v>
      </c>
      <c r="G41" s="197"/>
      <c r="H41" s="198">
        <f>SUBTOTAL(9,H42:H48)</f>
        <v>0</v>
      </c>
    </row>
    <row r="42" spans="1:8" s="252" customFormat="1" ht="15">
      <c r="A42" s="200" t="str">
        <f>IF(F42&gt;0,MAX($A$1:A41)+1,"")</f>
        <v/>
      </c>
      <c r="B42" s="80"/>
      <c r="C42" s="248" t="s">
        <v>167</v>
      </c>
      <c r="D42" s="80" t="s">
        <v>168</v>
      </c>
      <c r="E42" s="80" t="s">
        <v>169</v>
      </c>
      <c r="F42" s="249">
        <v>0</v>
      </c>
      <c r="G42" s="250"/>
      <c r="H42" s="251">
        <f>F42*G42</f>
        <v>0</v>
      </c>
    </row>
    <row r="43" spans="1:8" s="256" customFormat="1" ht="15">
      <c r="A43" s="226" t="str">
        <f>IF(F42=0,"","*")</f>
        <v/>
      </c>
      <c r="B43" s="253"/>
      <c r="C43" s="254"/>
      <c r="D43" s="227" t="s">
        <v>170</v>
      </c>
      <c r="E43" s="253"/>
      <c r="F43" s="249"/>
      <c r="G43" s="250" t="s">
        <v>38</v>
      </c>
      <c r="H43" s="255"/>
    </row>
    <row r="44" spans="1:8" s="252" customFormat="1" ht="15">
      <c r="A44" s="200" t="str">
        <f>IF(F44&gt;0,MAX($A$1:A43)+1,"")</f>
        <v/>
      </c>
      <c r="B44" s="80"/>
      <c r="C44" s="248" t="s">
        <v>171</v>
      </c>
      <c r="D44" s="80" t="s">
        <v>172</v>
      </c>
      <c r="E44" s="80" t="s">
        <v>169</v>
      </c>
      <c r="F44" s="249">
        <v>0</v>
      </c>
      <c r="G44" s="250"/>
      <c r="H44" s="251">
        <f>F44*G44</f>
        <v>0</v>
      </c>
    </row>
    <row r="45" spans="1:8" s="256" customFormat="1" ht="30">
      <c r="A45" s="226" t="str">
        <f>IF(F44=0,"","*")</f>
        <v/>
      </c>
      <c r="B45" s="253"/>
      <c r="C45" s="254"/>
      <c r="D45" s="213" t="s">
        <v>248</v>
      </c>
      <c r="E45" s="253"/>
      <c r="F45" s="249"/>
      <c r="G45" s="250"/>
      <c r="H45" s="255"/>
    </row>
    <row r="46" spans="1:8" s="252" customFormat="1" ht="15">
      <c r="A46" s="200" t="str">
        <f>IF(F46&gt;0,MAX($A$1:A45)+1,"")</f>
        <v/>
      </c>
      <c r="B46" s="80"/>
      <c r="C46" s="248" t="s">
        <v>171</v>
      </c>
      <c r="D46" s="80" t="s">
        <v>173</v>
      </c>
      <c r="E46" s="80" t="s">
        <v>169</v>
      </c>
      <c r="F46" s="249">
        <v>0</v>
      </c>
      <c r="G46" s="250"/>
      <c r="H46" s="251">
        <f>F46*G46</f>
        <v>0</v>
      </c>
    </row>
    <row r="47" spans="1:8" s="256" customFormat="1" ht="20.25" customHeight="1">
      <c r="A47" s="226" t="str">
        <f>IF(F46=0,"","*")</f>
        <v/>
      </c>
      <c r="B47" s="253"/>
      <c r="C47" s="254"/>
      <c r="D47" s="213" t="s">
        <v>249</v>
      </c>
      <c r="E47" s="253"/>
      <c r="F47" s="249"/>
      <c r="G47" s="250"/>
      <c r="H47" s="255"/>
    </row>
    <row r="48" spans="1:8" s="252" customFormat="1" ht="8.1" customHeight="1">
      <c r="A48" s="187" t="s">
        <v>114</v>
      </c>
      <c r="B48" s="80"/>
      <c r="C48" s="248"/>
      <c r="D48" s="257"/>
      <c r="E48" s="80"/>
      <c r="F48" s="249"/>
      <c r="G48" s="250"/>
      <c r="H48" s="251"/>
    </row>
    <row r="49" spans="1:8" s="199" customFormat="1" ht="15.75">
      <c r="A49" s="243" t="str">
        <f>IF(F49&gt;0,MAX($A$1:A48)+1,"")</f>
        <v/>
      </c>
      <c r="B49" s="194" t="s">
        <v>174</v>
      </c>
      <c r="C49" s="195" t="s">
        <v>35</v>
      </c>
      <c r="D49" s="194" t="s">
        <v>175</v>
      </c>
      <c r="E49" s="194" t="s">
        <v>117</v>
      </c>
      <c r="F49" s="196">
        <f>IF(SUM(F50:F52)=0,0,1)</f>
        <v>0</v>
      </c>
      <c r="G49" s="197"/>
      <c r="H49" s="198">
        <f>SUBTOTAL(9,H50:H54)</f>
        <v>0</v>
      </c>
    </row>
    <row r="50" spans="1:8" s="199" customFormat="1" ht="15.75">
      <c r="A50" s="200" t="str">
        <f>IF(F50&gt;0,MAX($A$1:A49)+1,"")</f>
        <v/>
      </c>
      <c r="B50" s="194"/>
      <c r="C50" s="195" t="s">
        <v>176</v>
      </c>
      <c r="D50" s="194" t="s">
        <v>177</v>
      </c>
      <c r="E50" s="194" t="s">
        <v>361</v>
      </c>
      <c r="F50" s="987">
        <v>0</v>
      </c>
      <c r="G50" s="197"/>
      <c r="H50" s="198">
        <f>ROUND(F50*G50,0)</f>
        <v>0</v>
      </c>
    </row>
    <row r="51" spans="1:8" s="217" customFormat="1" ht="46.5" customHeight="1">
      <c r="A51" s="226" t="str">
        <f>IF(G50=0,"","*")</f>
        <v/>
      </c>
      <c r="B51" s="211"/>
      <c r="C51" s="212"/>
      <c r="D51" s="213" t="s">
        <v>250</v>
      </c>
      <c r="E51" s="211"/>
      <c r="F51" s="214"/>
      <c r="G51" s="215"/>
      <c r="H51" s="216"/>
    </row>
    <row r="52" spans="1:8" s="217" customFormat="1" ht="15">
      <c r="A52" s="226" t="str">
        <f>IF(G50=0,"","*")</f>
        <v/>
      </c>
      <c r="B52" s="211"/>
      <c r="C52" s="212"/>
      <c r="D52" s="213" t="s">
        <v>178</v>
      </c>
      <c r="E52" s="211"/>
      <c r="F52" s="214"/>
      <c r="G52" s="215"/>
      <c r="H52" s="216"/>
    </row>
    <row r="53" spans="1:8" s="217" customFormat="1" ht="32.25" customHeight="1">
      <c r="A53" s="226" t="str">
        <f>IF(G50=0,"","*")</f>
        <v/>
      </c>
      <c r="B53" s="211"/>
      <c r="C53" s="212"/>
      <c r="D53" s="213" t="s">
        <v>179</v>
      </c>
      <c r="E53" s="211"/>
      <c r="F53" s="214"/>
      <c r="G53" s="215"/>
      <c r="H53" s="216"/>
    </row>
    <row r="54" spans="1:8" ht="8.1" customHeight="1">
      <c r="A54" s="261" t="s">
        <v>114</v>
      </c>
      <c r="B54" s="50"/>
      <c r="C54" s="224"/>
      <c r="D54" s="257"/>
      <c r="E54" s="50"/>
      <c r="F54" s="214"/>
      <c r="G54" s="215"/>
      <c r="H54" s="262"/>
    </row>
    <row r="55" spans="1:8" s="199" customFormat="1" ht="15.75">
      <c r="A55" s="243" t="str">
        <f>IF(F55&gt;0,MAX($A$1:A54)+1,"")</f>
        <v/>
      </c>
      <c r="B55" s="194" t="s">
        <v>366</v>
      </c>
      <c r="C55" s="195" t="s">
        <v>34</v>
      </c>
      <c r="D55" s="194" t="s">
        <v>180</v>
      </c>
      <c r="E55" s="194" t="s">
        <v>117</v>
      </c>
      <c r="F55" s="196">
        <f>IF(SUM(F56:F71)=0,0,1)</f>
        <v>0</v>
      </c>
      <c r="G55" s="197"/>
      <c r="H55" s="198">
        <f>SUBTOTAL(9,H56:H72)</f>
        <v>0</v>
      </c>
    </row>
    <row r="56" spans="1:8" s="192" customFormat="1" ht="15">
      <c r="A56" s="200" t="str">
        <f>IF(F56&gt;0,MAX($A$1:A55)+1,"")</f>
        <v/>
      </c>
      <c r="B56" s="68"/>
      <c r="C56" s="188" t="s">
        <v>181</v>
      </c>
      <c r="D56" s="68" t="s">
        <v>182</v>
      </c>
      <c r="E56" s="68" t="s">
        <v>117</v>
      </c>
      <c r="F56" s="202">
        <f>IF(SUM(F57:F61)=0,0,1)</f>
        <v>0</v>
      </c>
      <c r="G56" s="203"/>
      <c r="H56" s="191">
        <f>SUBTOTAL(9,H57:H62)</f>
        <v>0</v>
      </c>
    </row>
    <row r="57" spans="1:8" ht="15">
      <c r="A57" s="200" t="str">
        <f>IF(F57&gt;0,MAX($A$1:A56)+1,"")</f>
        <v/>
      </c>
      <c r="B57" s="50"/>
      <c r="C57" s="224" t="s">
        <v>183</v>
      </c>
      <c r="D57" s="50" t="s">
        <v>184</v>
      </c>
      <c r="E57" s="50" t="s">
        <v>169</v>
      </c>
      <c r="F57" s="816"/>
      <c r="G57" s="817"/>
      <c r="H57" s="208">
        <f>F57*G57</f>
        <v>0</v>
      </c>
    </row>
    <row r="58" spans="1:8" s="217" customFormat="1" ht="15">
      <c r="A58" s="226" t="str">
        <f>IF(F57=0,"","*")</f>
        <v/>
      </c>
      <c r="B58" s="211"/>
      <c r="C58" s="212"/>
      <c r="D58" s="263" t="s">
        <v>185</v>
      </c>
      <c r="E58" s="211"/>
      <c r="F58" s="214"/>
      <c r="G58" s="215"/>
      <c r="H58" s="216"/>
    </row>
    <row r="59" spans="1:8" ht="15">
      <c r="A59" s="200" t="str">
        <f>IF(F59&gt;0,MAX($A$1:A58)+1,"")</f>
        <v/>
      </c>
      <c r="B59" s="50"/>
      <c r="C59" s="224" t="s">
        <v>186</v>
      </c>
      <c r="D59" s="50" t="s">
        <v>187</v>
      </c>
      <c r="E59" s="50" t="s">
        <v>169</v>
      </c>
      <c r="F59" s="214">
        <v>0</v>
      </c>
      <c r="G59" s="215"/>
      <c r="H59" s="208">
        <f>F59*G59</f>
        <v>0</v>
      </c>
    </row>
    <row r="60" spans="1:8" s="217" customFormat="1" ht="15">
      <c r="A60" s="226" t="str">
        <f>IF(F59=0,"","*")</f>
        <v/>
      </c>
      <c r="B60" s="211"/>
      <c r="C60" s="212"/>
      <c r="D60" s="213" t="s">
        <v>188</v>
      </c>
      <c r="E60" s="211"/>
      <c r="F60" s="214"/>
      <c r="G60" s="215"/>
      <c r="H60" s="216"/>
    </row>
    <row r="61" spans="1:8" ht="15">
      <c r="A61" s="200" t="str">
        <f>IF(F61&gt;0,MAX($A$1:A60)+1,"")</f>
        <v/>
      </c>
      <c r="B61" s="50"/>
      <c r="C61" s="224" t="s">
        <v>189</v>
      </c>
      <c r="D61" s="50" t="s">
        <v>190</v>
      </c>
      <c r="E61" s="50" t="s">
        <v>169</v>
      </c>
      <c r="F61" s="214">
        <v>0</v>
      </c>
      <c r="G61" s="215"/>
      <c r="H61" s="208">
        <f>F61*G61</f>
        <v>0</v>
      </c>
    </row>
    <row r="62" spans="1:8" s="232" customFormat="1" ht="15">
      <c r="A62" s="226" t="str">
        <f>IF(F61=0,"","*")</f>
        <v/>
      </c>
      <c r="B62" s="227"/>
      <c r="C62" s="228"/>
      <c r="D62" s="227" t="s">
        <v>191</v>
      </c>
      <c r="E62" s="227"/>
      <c r="F62" s="229"/>
      <c r="G62" s="230"/>
      <c r="H62" s="231"/>
    </row>
    <row r="63" spans="1:8" s="192" customFormat="1" ht="15">
      <c r="A63" s="200" t="str">
        <f>IF(F63&gt;0,MAX($A$1:A62)+1,"")</f>
        <v/>
      </c>
      <c r="B63" s="68"/>
      <c r="C63" s="188" t="s">
        <v>192</v>
      </c>
      <c r="D63" s="68" t="s">
        <v>193</v>
      </c>
      <c r="E63" s="68" t="s">
        <v>122</v>
      </c>
      <c r="F63" s="202">
        <v>0</v>
      </c>
      <c r="G63" s="203"/>
      <c r="H63" s="251">
        <f>F63*G63</f>
        <v>0</v>
      </c>
    </row>
    <row r="64" spans="1:8" s="223" customFormat="1" ht="30">
      <c r="A64" s="226" t="str">
        <f>IF(F63=0,"","*")</f>
        <v/>
      </c>
      <c r="B64" s="213"/>
      <c r="C64" s="219"/>
      <c r="D64" s="213" t="s">
        <v>194</v>
      </c>
      <c r="E64" s="213"/>
      <c r="F64" s="220"/>
      <c r="G64" s="221"/>
      <c r="H64" s="222"/>
    </row>
    <row r="65" spans="1:8" s="192" customFormat="1" ht="15">
      <c r="A65" s="200" t="str">
        <f>IF(F65&gt;0,MAX($A$1:A64)+1,"")</f>
        <v/>
      </c>
      <c r="B65" s="68"/>
      <c r="C65" s="188" t="s">
        <v>195</v>
      </c>
      <c r="D65" s="68" t="s">
        <v>196</v>
      </c>
      <c r="E65" s="68" t="s">
        <v>169</v>
      </c>
      <c r="F65" s="816">
        <v>0</v>
      </c>
      <c r="G65" s="817"/>
      <c r="H65" s="251">
        <f>F65*G65</f>
        <v>0</v>
      </c>
    </row>
    <row r="66" spans="1:8" s="223" customFormat="1" ht="15">
      <c r="A66" s="226" t="str">
        <f>IF(F65=0,"","*")</f>
        <v/>
      </c>
      <c r="B66" s="213"/>
      <c r="C66" s="219"/>
      <c r="D66" s="213" t="s">
        <v>197</v>
      </c>
      <c r="E66" s="213"/>
      <c r="F66" s="220"/>
      <c r="G66" s="221" t="s">
        <v>414</v>
      </c>
      <c r="H66" s="222"/>
    </row>
    <row r="67" spans="1:8" s="192" customFormat="1" ht="15">
      <c r="A67" s="200" t="str">
        <f>IF(F67&gt;0,MAX($A$1:A66)+1,"")</f>
        <v/>
      </c>
      <c r="B67" s="68"/>
      <c r="C67" s="188" t="s">
        <v>198</v>
      </c>
      <c r="D67" s="68" t="s">
        <v>199</v>
      </c>
      <c r="E67" s="68" t="s">
        <v>169</v>
      </c>
      <c r="F67" s="202">
        <v>0</v>
      </c>
      <c r="G67" s="203"/>
      <c r="H67" s="251">
        <f>F67*G67</f>
        <v>0</v>
      </c>
    </row>
    <row r="68" spans="1:8" s="217" customFormat="1" ht="15">
      <c r="A68" s="226" t="str">
        <f>IF(F67=0,"","*")</f>
        <v/>
      </c>
      <c r="B68" s="211"/>
      <c r="C68" s="212"/>
      <c r="D68" s="213" t="s">
        <v>200</v>
      </c>
      <c r="E68" s="211"/>
      <c r="F68" s="264"/>
      <c r="G68" s="215"/>
      <c r="H68" s="216"/>
    </row>
    <row r="69" spans="1:8" s="192" customFormat="1" ht="15.75">
      <c r="A69" s="200" t="str">
        <f>IF(F69&gt;0,MAX($A$1:A68)+1,"")</f>
        <v/>
      </c>
      <c r="B69" s="68"/>
      <c r="C69" s="188" t="s">
        <v>201</v>
      </c>
      <c r="D69" s="68" t="s">
        <v>251</v>
      </c>
      <c r="E69" s="68" t="s">
        <v>361</v>
      </c>
      <c r="F69" s="988">
        <v>0</v>
      </c>
      <c r="G69" s="197"/>
      <c r="H69" s="191">
        <f>ROUND(F69*G69/100,0)</f>
        <v>0</v>
      </c>
    </row>
    <row r="70" spans="1:8" s="217" customFormat="1" ht="45">
      <c r="A70" s="226" t="str">
        <f>IF(F69=0,"","*")</f>
        <v/>
      </c>
      <c r="B70" s="211"/>
      <c r="C70" s="212"/>
      <c r="D70" s="213" t="s">
        <v>202</v>
      </c>
      <c r="E70" s="211"/>
      <c r="F70" s="214"/>
      <c r="G70" s="640" t="s">
        <v>38</v>
      </c>
      <c r="H70" s="216"/>
    </row>
    <row r="71" spans="1:8" s="217" customFormat="1" ht="31.5" customHeight="1">
      <c r="A71" s="226" t="str">
        <f>IF(F69=0,"","*")</f>
        <v/>
      </c>
      <c r="B71" s="211"/>
      <c r="C71" s="212"/>
      <c r="D71" s="213" t="s">
        <v>203</v>
      </c>
      <c r="E71" s="211"/>
      <c r="F71" s="214"/>
      <c r="G71" s="215"/>
      <c r="H71" s="216"/>
    </row>
    <row r="72" spans="1:8" ht="9" customHeight="1">
      <c r="A72" s="261" t="s">
        <v>114</v>
      </c>
      <c r="B72" s="50"/>
      <c r="C72" s="224"/>
      <c r="D72" s="257"/>
      <c r="E72" s="50"/>
      <c r="F72" s="214"/>
      <c r="G72" s="215"/>
      <c r="H72" s="262"/>
    </row>
    <row r="73" spans="1:8" s="199" customFormat="1" ht="15.75">
      <c r="A73" s="243">
        <f>IF(F73&gt;0,MAX($A$1:A72)+1,"")</f>
        <v>1</v>
      </c>
      <c r="B73" s="194" t="s">
        <v>366</v>
      </c>
      <c r="C73" s="195" t="s">
        <v>36</v>
      </c>
      <c r="D73" s="194" t="s">
        <v>204</v>
      </c>
      <c r="E73" s="194" t="s">
        <v>117</v>
      </c>
      <c r="F73" s="196">
        <f>IF(SUM(F74:F77)=0,0,1)</f>
        <v>1</v>
      </c>
      <c r="G73" s="197"/>
      <c r="H73" s="198">
        <f>SUBTOTAL(9,H74:H78)</f>
        <v>55000</v>
      </c>
    </row>
    <row r="74" spans="1:8" s="192" customFormat="1" ht="15">
      <c r="A74" s="200" t="str">
        <f>IF(F74&gt;0,MAX($A$1:A73)+1,"")</f>
        <v/>
      </c>
      <c r="B74" s="68"/>
      <c r="C74" s="188" t="s">
        <v>205</v>
      </c>
      <c r="D74" s="68" t="s">
        <v>206</v>
      </c>
      <c r="E74" s="68" t="s">
        <v>122</v>
      </c>
      <c r="F74" s="202">
        <v>0</v>
      </c>
      <c r="G74" s="203"/>
      <c r="H74" s="251">
        <f>F74*G74</f>
        <v>0</v>
      </c>
    </row>
    <row r="75" spans="1:8" s="217" customFormat="1" ht="30">
      <c r="A75" s="226" t="str">
        <f>IF(F74=0,"","*")</f>
        <v/>
      </c>
      <c r="B75" s="211"/>
      <c r="C75" s="212"/>
      <c r="D75" s="213" t="s">
        <v>252</v>
      </c>
      <c r="E75" s="211"/>
      <c r="F75" s="214"/>
      <c r="G75" s="215"/>
      <c r="H75" s="216"/>
    </row>
    <row r="76" spans="1:8" s="192" customFormat="1" ht="15.75">
      <c r="A76" s="200">
        <f>IF(F76&gt;0,MAX($A$1:A75)+1,"")</f>
        <v>2</v>
      </c>
      <c r="B76" s="68"/>
      <c r="C76" s="188" t="s">
        <v>207</v>
      </c>
      <c r="D76" s="68" t="s">
        <v>208</v>
      </c>
      <c r="E76" s="68"/>
      <c r="F76" s="989">
        <v>1</v>
      </c>
      <c r="G76" s="990">
        <v>55000</v>
      </c>
      <c r="H76" s="191">
        <f>ROUND(F76*G76,0)</f>
        <v>55000</v>
      </c>
    </row>
    <row r="77" spans="1:8" s="223" customFormat="1" ht="29.25" customHeight="1">
      <c r="A77" s="226" t="str">
        <f>IF(F76=0,"","*")</f>
        <v>*</v>
      </c>
      <c r="B77" s="213"/>
      <c r="C77" s="219"/>
      <c r="D77" s="213" t="s">
        <v>209</v>
      </c>
      <c r="E77" s="266"/>
      <c r="F77" s="220"/>
      <c r="G77" s="221"/>
      <c r="H77" s="222"/>
    </row>
    <row r="78" spans="1:8" s="271" customFormat="1" ht="8.1" customHeight="1">
      <c r="A78" s="267" t="s">
        <v>114</v>
      </c>
      <c r="B78" s="257"/>
      <c r="C78" s="268"/>
      <c r="D78" s="257"/>
      <c r="E78" s="269"/>
      <c r="F78" s="220"/>
      <c r="G78" s="221"/>
      <c r="H78" s="270"/>
    </row>
    <row r="79" spans="1:8" s="199" customFormat="1" ht="15.75">
      <c r="A79" s="243" t="str">
        <f>IF(F79&gt;0,MAX($A$1:A78)+1,"")</f>
        <v/>
      </c>
      <c r="B79" s="194" t="s">
        <v>174</v>
      </c>
      <c r="C79" s="195" t="s">
        <v>37</v>
      </c>
      <c r="D79" s="194" t="s">
        <v>210</v>
      </c>
      <c r="E79" s="272" t="s">
        <v>117</v>
      </c>
      <c r="F79" s="196">
        <f>IF(SUM(F80:F90)=0,0,1)</f>
        <v>0</v>
      </c>
      <c r="G79" s="197"/>
      <c r="H79" s="198">
        <f>SUBTOTAL(9,H80:H92)</f>
        <v>0</v>
      </c>
    </row>
    <row r="80" spans="1:8" s="192" customFormat="1" ht="15">
      <c r="A80" s="200" t="str">
        <f>IF(F80&gt;0,MAX($A$1:A79)+1,"")</f>
        <v/>
      </c>
      <c r="B80" s="68"/>
      <c r="C80" s="188" t="s">
        <v>211</v>
      </c>
      <c r="D80" s="68" t="s">
        <v>212</v>
      </c>
      <c r="E80" s="68" t="s">
        <v>361</v>
      </c>
      <c r="F80" s="265"/>
      <c r="G80" s="203"/>
      <c r="H80" s="191">
        <f>ROUND(F80*G80/100,0)</f>
        <v>0</v>
      </c>
    </row>
    <row r="81" spans="1:8" s="232" customFormat="1" ht="15">
      <c r="A81" s="226" t="str">
        <f>IF(F80=0,"","*")</f>
        <v/>
      </c>
      <c r="B81" s="227"/>
      <c r="C81" s="228"/>
      <c r="D81" s="227" t="s">
        <v>213</v>
      </c>
      <c r="E81" s="227"/>
      <c r="F81" s="229"/>
      <c r="G81" s="230"/>
      <c r="H81" s="231"/>
    </row>
    <row r="82" spans="1:8" s="192" customFormat="1" ht="15">
      <c r="A82" s="200" t="str">
        <f>IF(F82&gt;0,MAX($A$1:A81)+1,"")</f>
        <v/>
      </c>
      <c r="B82" s="68"/>
      <c r="C82" s="188" t="s">
        <v>214</v>
      </c>
      <c r="D82" s="68" t="s">
        <v>215</v>
      </c>
      <c r="E82" s="68" t="s">
        <v>122</v>
      </c>
      <c r="F82" s="202"/>
      <c r="G82" s="203"/>
      <c r="H82" s="251">
        <f>F82*G82</f>
        <v>0</v>
      </c>
    </row>
    <row r="83" spans="1:8" s="260" customFormat="1" ht="30">
      <c r="A83" s="226" t="str">
        <f>IF(F82=0,"","*")</f>
        <v/>
      </c>
      <c r="B83" s="258"/>
      <c r="C83" s="212"/>
      <c r="D83" s="213" t="s">
        <v>216</v>
      </c>
      <c r="E83" s="258"/>
      <c r="F83" s="235"/>
      <c r="G83" s="236"/>
      <c r="H83" s="259"/>
    </row>
    <row r="84" spans="1:8" s="192" customFormat="1" ht="15">
      <c r="A84" s="200" t="str">
        <f>IF(F84&gt;0,MAX($A$1:A83)+1,"")</f>
        <v/>
      </c>
      <c r="B84" s="68"/>
      <c r="C84" s="188" t="s">
        <v>217</v>
      </c>
      <c r="D84" s="68" t="s">
        <v>218</v>
      </c>
      <c r="E84" s="68" t="s">
        <v>122</v>
      </c>
      <c r="F84" s="202"/>
      <c r="G84" s="203"/>
      <c r="H84" s="251">
        <f>F84*G84</f>
        <v>0</v>
      </c>
    </row>
    <row r="85" spans="1:8" s="260" customFormat="1" ht="15">
      <c r="A85" s="226" t="str">
        <f>IF(F84=0,"","*")</f>
        <v/>
      </c>
      <c r="B85" s="258"/>
      <c r="C85" s="212"/>
      <c r="D85" s="213" t="s">
        <v>219</v>
      </c>
      <c r="E85" s="258"/>
      <c r="F85" s="235"/>
      <c r="G85" s="236"/>
      <c r="H85" s="259"/>
    </row>
    <row r="86" spans="1:8" s="192" customFormat="1" ht="15">
      <c r="A86" s="200" t="str">
        <f>IF(F86&gt;0,MAX($A$1:A85)+1,"")</f>
        <v/>
      </c>
      <c r="B86" s="68"/>
      <c r="C86" s="188" t="s">
        <v>220</v>
      </c>
      <c r="D86" s="68" t="s">
        <v>221</v>
      </c>
      <c r="E86" s="68" t="s">
        <v>122</v>
      </c>
      <c r="F86" s="202"/>
      <c r="G86" s="203">
        <v>0</v>
      </c>
      <c r="H86" s="251">
        <f>F86*G86</f>
        <v>0</v>
      </c>
    </row>
    <row r="87" spans="1:8" s="260" customFormat="1" ht="30">
      <c r="A87" s="226" t="str">
        <f>IF(F86=0,"","*")</f>
        <v/>
      </c>
      <c r="B87" s="258"/>
      <c r="C87" s="212"/>
      <c r="D87" s="213" t="s">
        <v>222</v>
      </c>
      <c r="E87" s="258"/>
      <c r="F87" s="235"/>
      <c r="G87" s="236"/>
      <c r="H87" s="259"/>
    </row>
    <row r="88" spans="1:8" s="192" customFormat="1" ht="15">
      <c r="A88" s="200" t="str">
        <f>IF(F88&gt;0,MAX($A$1:A87)+1,"")</f>
        <v/>
      </c>
      <c r="B88" s="68"/>
      <c r="C88" s="188" t="s">
        <v>223</v>
      </c>
      <c r="D88" s="68" t="s">
        <v>224</v>
      </c>
      <c r="E88" s="68" t="s">
        <v>122</v>
      </c>
      <c r="F88" s="202"/>
      <c r="G88" s="203">
        <v>0</v>
      </c>
      <c r="H88" s="251">
        <f>F88*G88</f>
        <v>0</v>
      </c>
    </row>
    <row r="89" spans="1:8" s="260" customFormat="1" ht="30">
      <c r="A89" s="226" t="str">
        <f>IF(F88=0,"","*")</f>
        <v/>
      </c>
      <c r="B89" s="258"/>
      <c r="C89" s="212"/>
      <c r="D89" s="213" t="s">
        <v>253</v>
      </c>
      <c r="E89" s="258"/>
      <c r="F89" s="235"/>
      <c r="G89" s="236"/>
      <c r="H89" s="259"/>
    </row>
    <row r="90" spans="1:8" s="192" customFormat="1" ht="15">
      <c r="A90" s="200" t="str">
        <f>IF(F90&gt;0,MAX($A$1:A89)+1,"")</f>
        <v/>
      </c>
      <c r="B90" s="68"/>
      <c r="C90" s="188" t="s">
        <v>225</v>
      </c>
      <c r="D90" s="68" t="s">
        <v>226</v>
      </c>
      <c r="E90" s="68" t="s">
        <v>361</v>
      </c>
      <c r="F90" s="265"/>
      <c r="G90" s="203"/>
      <c r="H90" s="191">
        <f>ROUND(F90*G90/100,0)</f>
        <v>0</v>
      </c>
    </row>
    <row r="91" spans="1:8" s="232" customFormat="1" ht="30">
      <c r="A91" s="226" t="str">
        <f>IF(F90=0,"","*")</f>
        <v/>
      </c>
      <c r="B91" s="227"/>
      <c r="C91" s="228"/>
      <c r="D91" s="213" t="s">
        <v>227</v>
      </c>
      <c r="E91" s="227"/>
      <c r="F91" s="229"/>
      <c r="G91" s="230"/>
      <c r="H91" s="231"/>
    </row>
    <row r="92" spans="1:8" s="242" customFormat="1" ht="8.1" customHeight="1">
      <c r="A92" s="273" t="s">
        <v>114</v>
      </c>
      <c r="B92" s="239"/>
      <c r="C92" s="240"/>
      <c r="D92" s="257"/>
      <c r="E92" s="239"/>
      <c r="F92" s="229"/>
      <c r="G92" s="230"/>
      <c r="H92" s="241"/>
    </row>
    <row r="93" spans="1:8" s="199" customFormat="1" ht="15.75">
      <c r="A93" s="243" t="str">
        <f>IF(F93&gt;0,MAX($A$1:A92)+1,"")</f>
        <v/>
      </c>
      <c r="B93" s="194" t="s">
        <v>174</v>
      </c>
      <c r="C93" s="195" t="s">
        <v>364</v>
      </c>
      <c r="D93" s="194" t="s">
        <v>228</v>
      </c>
      <c r="E93" s="194" t="s">
        <v>117</v>
      </c>
      <c r="F93" s="196">
        <f>IF(SUM(F94:F100)=0,0,1)</f>
        <v>0</v>
      </c>
      <c r="G93" s="197"/>
      <c r="H93" s="198">
        <f>SUBTOTAL(9,H94:H102)</f>
        <v>0</v>
      </c>
    </row>
    <row r="94" spans="1:8" s="192" customFormat="1" ht="14.25" customHeight="1">
      <c r="A94" s="200" t="str">
        <f>IF(F94&gt;0,MAX($A$1:A93)+1,"")</f>
        <v/>
      </c>
      <c r="B94" s="68"/>
      <c r="C94" s="188" t="s">
        <v>229</v>
      </c>
      <c r="D94" s="68" t="s">
        <v>230</v>
      </c>
      <c r="E94" s="68" t="s">
        <v>122</v>
      </c>
      <c r="F94" s="816">
        <v>0</v>
      </c>
      <c r="G94" s="817">
        <v>0</v>
      </c>
      <c r="H94" s="251">
        <f>F94*G94</f>
        <v>0</v>
      </c>
    </row>
    <row r="95" spans="1:8" s="232" customFormat="1" ht="15">
      <c r="A95" s="226" t="str">
        <f>IF(F94=0,"","*")</f>
        <v/>
      </c>
      <c r="B95" s="227"/>
      <c r="C95" s="228"/>
      <c r="D95" s="213" t="s">
        <v>254</v>
      </c>
      <c r="E95" s="227"/>
      <c r="F95" s="229"/>
      <c r="G95" s="230"/>
      <c r="H95" s="231"/>
    </row>
    <row r="96" spans="1:8" s="192" customFormat="1" ht="14.25" customHeight="1">
      <c r="A96" s="200" t="str">
        <f>IF(F96&gt;0,MAX($A$1:A95)+1,"")</f>
        <v/>
      </c>
      <c r="B96" s="68"/>
      <c r="C96" s="188" t="s">
        <v>231</v>
      </c>
      <c r="D96" s="68" t="s">
        <v>232</v>
      </c>
      <c r="E96" s="68" t="s">
        <v>361</v>
      </c>
      <c r="F96" s="265">
        <v>0</v>
      </c>
      <c r="G96" s="203"/>
      <c r="H96" s="191">
        <f>ROUND(F96*G96/100,0)</f>
        <v>0</v>
      </c>
    </row>
    <row r="97" spans="1:8" s="232" customFormat="1" ht="30">
      <c r="A97" s="226" t="str">
        <f>IF(F96=0,"","*")</f>
        <v/>
      </c>
      <c r="B97" s="227"/>
      <c r="C97" s="228"/>
      <c r="D97" s="213" t="s">
        <v>233</v>
      </c>
      <c r="E97" s="227"/>
      <c r="F97" s="274"/>
      <c r="G97" s="230"/>
      <c r="H97" s="231"/>
    </row>
    <row r="98" spans="1:8" s="192" customFormat="1" ht="14.25" customHeight="1">
      <c r="A98" s="200" t="str">
        <f>IF(F98&gt;0,MAX($A$1:A97)+1,"")</f>
        <v/>
      </c>
      <c r="B98" s="68"/>
      <c r="C98" s="188" t="s">
        <v>234</v>
      </c>
      <c r="D98" s="68" t="s">
        <v>235</v>
      </c>
      <c r="E98" s="68" t="s">
        <v>361</v>
      </c>
      <c r="F98" s="265">
        <v>0</v>
      </c>
      <c r="G98" s="203"/>
      <c r="H98" s="191">
        <f>ROUND(F98*G98/100,0)</f>
        <v>0</v>
      </c>
    </row>
    <row r="99" spans="1:8" s="232" customFormat="1" ht="30">
      <c r="A99" s="226" t="str">
        <f>IF(F98=0,"","*")</f>
        <v/>
      </c>
      <c r="B99" s="227"/>
      <c r="C99" s="228"/>
      <c r="D99" s="213" t="s">
        <v>236</v>
      </c>
      <c r="E99" s="227"/>
      <c r="F99" s="229"/>
      <c r="G99" s="230"/>
      <c r="H99" s="231"/>
    </row>
    <row r="100" spans="1:8" s="192" customFormat="1" ht="14.25" customHeight="1">
      <c r="A100" s="200" t="str">
        <f>IF(F100&gt;0,MAX($A$1:A99)+1,"")</f>
        <v/>
      </c>
      <c r="B100" s="68"/>
      <c r="C100" s="188" t="s">
        <v>237</v>
      </c>
      <c r="D100" s="68" t="s">
        <v>238</v>
      </c>
      <c r="E100" s="68" t="s">
        <v>361</v>
      </c>
      <c r="F100" s="571">
        <v>0</v>
      </c>
      <c r="G100" s="203">
        <v>0</v>
      </c>
      <c r="H100" s="191">
        <f>ROUND(F100*G100/100,0)</f>
        <v>0</v>
      </c>
    </row>
    <row r="101" spans="1:8" s="232" customFormat="1" ht="45.6" customHeight="1">
      <c r="A101" s="226" t="str">
        <f>IF(F100=0,"","*")</f>
        <v/>
      </c>
      <c r="B101" s="227"/>
      <c r="C101" s="228"/>
      <c r="D101" s="213" t="s">
        <v>413</v>
      </c>
      <c r="E101" s="227"/>
      <c r="F101" s="229"/>
      <c r="G101" s="230"/>
      <c r="H101" s="231"/>
    </row>
    <row r="102" spans="1:8" s="242" customFormat="1" ht="8.1" customHeight="1">
      <c r="A102" s="273" t="s">
        <v>114</v>
      </c>
      <c r="B102" s="239"/>
      <c r="C102" s="240"/>
      <c r="D102" s="257"/>
      <c r="E102" s="239"/>
      <c r="F102" s="229"/>
      <c r="G102" s="230"/>
      <c r="H102" s="241"/>
    </row>
    <row r="103" spans="1:8" s="199" customFormat="1" ht="15.75">
      <c r="A103" s="243" t="str">
        <f>IF(F103&gt;0,MAX($A$1:A102)+1,"")</f>
        <v/>
      </c>
      <c r="B103" s="194" t="s">
        <v>366</v>
      </c>
      <c r="C103" s="195" t="s">
        <v>239</v>
      </c>
      <c r="D103" s="194" t="s">
        <v>240</v>
      </c>
      <c r="E103" s="194" t="s">
        <v>117</v>
      </c>
      <c r="F103" s="196">
        <f>IF(SUM(F104:F105)=0,0,1)</f>
        <v>0</v>
      </c>
      <c r="G103" s="197"/>
      <c r="H103" s="198">
        <f>SUBTOTAL(9,H104:H106)</f>
        <v>0</v>
      </c>
    </row>
    <row r="104" spans="1:8" s="252" customFormat="1" ht="15">
      <c r="A104" s="200" t="str">
        <f>IF(F104&gt;0,MAX($A$1:A103)+1,"")</f>
        <v/>
      </c>
      <c r="B104" s="80"/>
      <c r="C104" s="248" t="s">
        <v>241</v>
      </c>
      <c r="D104" s="275" t="s">
        <v>242</v>
      </c>
      <c r="E104" s="80" t="s">
        <v>169</v>
      </c>
      <c r="F104" s="892"/>
      <c r="G104" s="893"/>
      <c r="H104" s="251">
        <f>F104*G104</f>
        <v>0</v>
      </c>
    </row>
    <row r="105" spans="1:8" s="252" customFormat="1" ht="15">
      <c r="A105" s="200" t="str">
        <f>IF(F105&gt;0,MAX($A$1:A104)+1,"")</f>
        <v/>
      </c>
      <c r="B105" s="80"/>
      <c r="C105" s="248" t="s">
        <v>241</v>
      </c>
      <c r="D105" s="275" t="s">
        <v>243</v>
      </c>
      <c r="E105" s="80" t="s">
        <v>122</v>
      </c>
      <c r="F105" s="249"/>
      <c r="G105" s="250"/>
      <c r="H105" s="251">
        <f>F105*G105</f>
        <v>0</v>
      </c>
    </row>
    <row r="106" spans="1:8" s="232" customFormat="1" ht="30">
      <c r="A106" s="226" t="str">
        <f>IF(FG103=0,"","*")</f>
        <v/>
      </c>
      <c r="B106" s="227"/>
      <c r="C106" s="228"/>
      <c r="D106" s="213" t="s">
        <v>255</v>
      </c>
      <c r="E106" s="227"/>
      <c r="F106" s="274"/>
      <c r="G106" s="230"/>
      <c r="H106" s="231"/>
    </row>
    <row r="107" spans="1:8" s="242" customFormat="1" ht="15">
      <c r="A107" s="238"/>
      <c r="B107" s="239"/>
      <c r="C107" s="240"/>
      <c r="D107" s="257"/>
      <c r="E107" s="239"/>
      <c r="F107" s="274"/>
      <c r="G107" s="230"/>
      <c r="H107" s="241"/>
    </row>
    <row r="108" spans="1:8" ht="15.75" thickBot="1">
      <c r="A108" s="276" t="s">
        <v>313</v>
      </c>
      <c r="B108" s="277"/>
      <c r="C108" s="278"/>
      <c r="D108" s="277"/>
      <c r="E108" s="277"/>
      <c r="F108" s="277"/>
      <c r="G108" s="279"/>
      <c r="H108" s="280"/>
    </row>
    <row r="109" ht="15">
      <c r="A109" s="281" t="s">
        <v>114</v>
      </c>
    </row>
  </sheetData>
  <autoFilter ref="A5:A109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Footer>&amp;CStránka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view="pageBreakPreview" zoomScale="106" zoomScaleSheetLayoutView="106" workbookViewId="0" topLeftCell="A1">
      <selection activeCell="H24" sqref="H24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3.421875" style="0" customWidth="1"/>
    <col min="7" max="7" width="20.140625" style="0" customWidth="1"/>
    <col min="8" max="8" width="16.7109375" style="0" customWidth="1"/>
    <col min="9" max="9" width="3.0039062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41" t="s">
        <v>53</v>
      </c>
      <c r="B1" s="98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24" t="str">
        <f>'SO01 Krycí list ROZPOČTU'!$C$4:$G$4</f>
        <v>Stavební úpravy lůžkového oddělení neurologie</v>
      </c>
      <c r="D4" s="925"/>
      <c r="E4" s="925"/>
      <c r="F4" s="925"/>
      <c r="G4" s="926"/>
      <c r="H4" s="446" t="s">
        <v>392</v>
      </c>
      <c r="I4" s="106"/>
    </row>
    <row r="5" spans="1:9" ht="17.45" customHeight="1">
      <c r="A5" s="107"/>
      <c r="B5" s="108"/>
      <c r="C5" s="924" t="str">
        <f>'SO01 Krycí list ROZPOČTU'!$C$5:$G$5</f>
        <v>ve 2.NP pavilonu E</v>
      </c>
      <c r="D5" s="925"/>
      <c r="E5" s="925"/>
      <c r="F5" s="925"/>
      <c r="G5" s="926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4" t="str">
        <f>'SO01 Krycí list ROZPOČTU'!$C$7:$G$7</f>
        <v>SO 01 pavilon "E"</v>
      </c>
      <c r="D7" s="925"/>
      <c r="E7" s="925"/>
      <c r="F7" s="925"/>
      <c r="G7" s="926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284</v>
      </c>
      <c r="D9" s="925"/>
      <c r="E9" s="925"/>
      <c r="F9" s="925"/>
      <c r="G9" s="926"/>
      <c r="H9" s="116"/>
      <c r="I9" s="110"/>
    </row>
    <row r="10" spans="1:11" ht="12.75">
      <c r="A10" s="111" t="s">
        <v>391</v>
      </c>
      <c r="B10" s="113"/>
      <c r="C10" s="927" t="str">
        <f>'SO01 Krycí list ROZPOČTU'!C10:E10</f>
        <v>Město Šumperk</v>
      </c>
      <c r="D10" s="927"/>
      <c r="E10" s="927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65" t="str">
        <f>'SO01 Krycí list ROZPOČTU'!C11:E11</f>
        <v>Nemocnice Šumperk a.s.</v>
      </c>
      <c r="D11" s="965"/>
      <c r="E11" s="965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f>'SO01 Krycí list ROZPOČTU'!H12</f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70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'01rek'!E21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'01rek'!F21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317"/>
      <c r="I18" s="126" t="str">
        <f aca="true" t="shared" si="1" ref="I18:I33">IF(H18&gt;0,"Kč","")</f>
        <v/>
      </c>
    </row>
    <row r="19" spans="1:9" ht="15.95" customHeight="1">
      <c r="A19" s="132" t="s">
        <v>79</v>
      </c>
      <c r="B19" s="133" t="s">
        <v>80</v>
      </c>
      <c r="C19" s="133"/>
      <c r="D19" s="293" t="str">
        <f>'01rek'!G21</f>
        <v>--------------</v>
      </c>
      <c r="E19" s="126" t="str">
        <f t="shared" si="0"/>
        <v>Kč</v>
      </c>
      <c r="F19" s="141" t="s">
        <v>81</v>
      </c>
      <c r="G19" s="142"/>
      <c r="H19" s="317"/>
      <c r="I19" s="126" t="str">
        <f t="shared" si="1"/>
        <v/>
      </c>
    </row>
    <row r="20" spans="1:9" ht="15.95" customHeight="1">
      <c r="A20" s="143" t="s">
        <v>82</v>
      </c>
      <c r="B20" s="133" t="s">
        <v>83</v>
      </c>
      <c r="C20" s="133"/>
      <c r="D20" s="293" t="str">
        <f>'01rek'!H21</f>
        <v>--------------</v>
      </c>
      <c r="E20" s="126" t="str">
        <f t="shared" si="0"/>
        <v>Kč</v>
      </c>
      <c r="F20" s="141" t="s">
        <v>84</v>
      </c>
      <c r="G20" s="142"/>
      <c r="H20" s="317"/>
      <c r="I20" s="126" t="str">
        <f t="shared" si="1"/>
        <v/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145" t="str">
        <f t="shared" si="0"/>
        <v/>
      </c>
      <c r="F21" s="141"/>
      <c r="G21" s="146" t="s">
        <v>86</v>
      </c>
      <c r="H21" s="318"/>
      <c r="I21" s="145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17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293" t="str">
        <f>'01rek'!I21</f>
        <v>--------------</v>
      </c>
      <c r="E23" s="126" t="str">
        <f t="shared" si="0"/>
        <v>Kč</v>
      </c>
      <c r="F23" s="141" t="s">
        <v>88</v>
      </c>
      <c r="G23" s="147"/>
      <c r="H23" s="317"/>
      <c r="I23" s="126" t="str">
        <f t="shared" si="1"/>
        <v/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17"/>
      <c r="I24" s="126" t="str">
        <f t="shared" si="1"/>
        <v/>
      </c>
    </row>
    <row r="25" spans="1:9" ht="15.95" customHeight="1" thickBot="1">
      <c r="A25" s="148" t="s">
        <v>90</v>
      </c>
      <c r="B25" s="149"/>
      <c r="C25" s="149"/>
      <c r="D25" s="352">
        <f>SUM(D21:D24)</f>
        <v>0</v>
      </c>
      <c r="E25" s="353" t="str">
        <f t="shared" si="0"/>
        <v/>
      </c>
      <c r="F25" s="141" t="s">
        <v>91</v>
      </c>
      <c r="G25" s="147"/>
      <c r="H25" s="317"/>
      <c r="I25" s="126" t="str">
        <f t="shared" si="1"/>
        <v/>
      </c>
    </row>
    <row r="26" spans="1:9" ht="13.5" thickBot="1">
      <c r="A26" s="152" t="s">
        <v>92</v>
      </c>
      <c r="B26" s="153"/>
      <c r="C26" s="354"/>
      <c r="D26" s="162"/>
      <c r="E26" s="163"/>
      <c r="F26" s="351" t="s">
        <v>93</v>
      </c>
      <c r="G26" s="147"/>
      <c r="H26" s="317"/>
      <c r="I26" s="126" t="str">
        <f t="shared" si="1"/>
        <v/>
      </c>
    </row>
    <row r="27" spans="1:9" ht="12.75">
      <c r="A27" s="154" t="s">
        <v>94</v>
      </c>
      <c r="B27" s="155"/>
      <c r="C27" s="966" t="s">
        <v>285</v>
      </c>
      <c r="D27" s="948"/>
      <c r="E27" s="949"/>
      <c r="F27" s="141" t="s">
        <v>95</v>
      </c>
      <c r="G27" s="147"/>
      <c r="H27" s="317"/>
      <c r="I27" s="126" t="str">
        <f t="shared" si="1"/>
        <v/>
      </c>
    </row>
    <row r="28" spans="1:13" ht="15.75" thickBot="1">
      <c r="A28" s="154" t="s">
        <v>96</v>
      </c>
      <c r="B28" s="156"/>
      <c r="C28" s="961">
        <f>'SO01 Krycí list ROZPOČTU'!C28:D28</f>
        <v>43182</v>
      </c>
      <c r="D28" s="962"/>
      <c r="E28" s="157"/>
      <c r="F28" s="141"/>
      <c r="G28" s="158" t="s">
        <v>97</v>
      </c>
      <c r="H28" s="319"/>
      <c r="I28" s="151" t="str">
        <f t="shared" si="1"/>
        <v/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63" t="s">
        <v>99</v>
      </c>
      <c r="G29" s="964"/>
      <c r="H29" s="320"/>
      <c r="I29" s="151" t="str">
        <f t="shared" si="1"/>
        <v/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/>
      <c r="I31" s="126" t="str">
        <f t="shared" si="1"/>
        <v/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23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166" t="s">
        <v>102</v>
      </c>
      <c r="G33" s="167"/>
      <c r="H33" s="324">
        <f>SUM(H30:H32)</f>
        <v>0</v>
      </c>
      <c r="I33" s="168" t="str">
        <f t="shared" si="1"/>
        <v/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21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22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0</v>
      </c>
      <c r="I36" s="163" t="str">
        <f>IF(H36&gt;0,"Kč","")</f>
        <v/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166" t="s">
        <v>105</v>
      </c>
      <c r="G37" s="167"/>
      <c r="H37" s="324">
        <f>H33+H36</f>
        <v>0</v>
      </c>
      <c r="I37" s="168" t="str">
        <f>IF(H37&gt;0,"Kč","")</f>
        <v/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.5" customHeight="1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 hidden="1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 hidden="1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78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8.25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  <row r="47" ht="12.75">
      <c r="B47" s="347"/>
    </row>
    <row r="48" ht="12.75">
      <c r="B48" s="347"/>
    </row>
    <row r="49" ht="12.75">
      <c r="B49" s="348"/>
    </row>
    <row r="50" ht="12.75">
      <c r="B50" s="347"/>
    </row>
  </sheetData>
  <mergeCells count="26">
    <mergeCell ref="C4:G4"/>
    <mergeCell ref="C5:G5"/>
    <mergeCell ref="C7:G7"/>
    <mergeCell ref="C9:G9"/>
    <mergeCell ref="C30:E30"/>
    <mergeCell ref="C10:E10"/>
    <mergeCell ref="C29:E29"/>
    <mergeCell ref="F29:G29"/>
    <mergeCell ref="C11:E11"/>
    <mergeCell ref="C12:E12"/>
    <mergeCell ref="D13:E13"/>
    <mergeCell ref="A16:E16"/>
    <mergeCell ref="F16:I16"/>
    <mergeCell ref="C27:E27"/>
    <mergeCell ref="H13:I13"/>
    <mergeCell ref="B14:E14"/>
    <mergeCell ref="G14:I14"/>
    <mergeCell ref="C28:D28"/>
    <mergeCell ref="C37:E37"/>
    <mergeCell ref="B39:H43"/>
    <mergeCell ref="C31:E31"/>
    <mergeCell ref="C32:E32"/>
    <mergeCell ref="C33:E33"/>
    <mergeCell ref="C34:E34"/>
    <mergeCell ref="C35:E35"/>
    <mergeCell ref="C36:E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31"/>
  <sheetViews>
    <sheetView view="pageBreakPreview" zoomScale="145" zoomScaleSheetLayoutView="145" workbookViewId="0" topLeftCell="A1">
      <selection activeCell="F20" sqref="F20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421875" style="0" customWidth="1"/>
    <col min="4" max="4" width="4.7109375" style="0" customWidth="1"/>
    <col min="5" max="9" width="11.7109375" style="0" customWidth="1"/>
    <col min="11" max="50" width="9.140625" style="0" hidden="1" customWidth="1"/>
  </cols>
  <sheetData>
    <row r="1" spans="1:9" s="32" customFormat="1" ht="16.5" customHeight="1" thickBot="1" thickTop="1">
      <c r="A1" s="295" t="s">
        <v>18</v>
      </c>
      <c r="B1" s="296"/>
      <c r="C1" s="967" t="str">
        <f>'SO01 Krycí list ROZPOČTU'!$C$4:$G$4</f>
        <v>Stavební úpravy lůžkového oddělení neurologie</v>
      </c>
      <c r="D1" s="968"/>
      <c r="E1" s="968"/>
      <c r="F1" s="968"/>
      <c r="G1" s="968"/>
      <c r="H1" s="968"/>
      <c r="I1" s="969"/>
    </row>
    <row r="2" spans="1:9" s="32" customFormat="1" ht="16.5" customHeight="1" thickTop="1">
      <c r="A2" s="349"/>
      <c r="B2" s="350"/>
      <c r="C2" s="967" t="str">
        <f>'SO01 Krycí list ROZPOČTU'!$C$5:$G$5</f>
        <v>ve 2.NP pavilonu E</v>
      </c>
      <c r="D2" s="968"/>
      <c r="E2" s="968"/>
      <c r="F2" s="968"/>
      <c r="G2" s="968"/>
      <c r="H2" s="968"/>
      <c r="I2" s="969"/>
    </row>
    <row r="3" spans="1:9" ht="12.75" customHeight="1">
      <c r="A3" s="297" t="s">
        <v>19</v>
      </c>
      <c r="B3" s="298"/>
      <c r="C3" s="304" t="str">
        <f>'SO01 Krycí list ROZPOČTU'!$C$7:$G$7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">
        <v>284</v>
      </c>
      <c r="D4" s="305"/>
      <c r="E4" s="305"/>
      <c r="F4" s="305"/>
      <c r="G4" s="306"/>
      <c r="H4" s="35" t="s">
        <v>23</v>
      </c>
      <c r="I4" s="36">
        <f>'01 Stavební'!$C$28</f>
        <v>43182</v>
      </c>
    </row>
    <row r="5" spans="1:9" ht="13.5" thickTop="1">
      <c r="A5" s="37"/>
      <c r="B5" s="37"/>
      <c r="C5" s="38"/>
      <c r="D5" s="38"/>
      <c r="E5" s="38"/>
      <c r="F5" s="38"/>
      <c r="G5" s="38"/>
      <c r="H5" s="39"/>
      <c r="I5" s="39"/>
    </row>
    <row r="6" spans="1:55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C6" s="43"/>
    </row>
    <row r="7" ht="13.5" thickBot="1">
      <c r="BC7" s="43"/>
    </row>
    <row r="8" spans="1:55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C8" s="51"/>
    </row>
    <row r="9" spans="1:9" s="290" customFormat="1" ht="12.75">
      <c r="A9" s="676" t="s">
        <v>15</v>
      </c>
      <c r="B9" s="363"/>
      <c r="C9" s="812"/>
      <c r="D9" s="813"/>
      <c r="E9" s="814">
        <f>'01pol'!O8</f>
        <v>0</v>
      </c>
      <c r="F9" s="814" t="s">
        <v>32</v>
      </c>
      <c r="G9" s="814" t="s">
        <v>32</v>
      </c>
      <c r="H9" s="814" t="s">
        <v>32</v>
      </c>
      <c r="I9" s="815" t="s">
        <v>32</v>
      </c>
    </row>
    <row r="10" spans="1:9" s="290" customFormat="1" ht="12.75">
      <c r="A10" s="676" t="s">
        <v>580</v>
      </c>
      <c r="B10" s="57"/>
      <c r="C10" s="292"/>
      <c r="D10" s="286"/>
      <c r="E10" s="55">
        <f>'01pol'!O26</f>
        <v>0</v>
      </c>
      <c r="F10" s="55" t="s">
        <v>32</v>
      </c>
      <c r="G10" s="55" t="s">
        <v>32</v>
      </c>
      <c r="H10" s="55" t="s">
        <v>32</v>
      </c>
      <c r="I10" s="59" t="s">
        <v>32</v>
      </c>
    </row>
    <row r="11" spans="1:9" s="290" customFormat="1" ht="12.75">
      <c r="A11" s="676" t="s">
        <v>478</v>
      </c>
      <c r="B11" s="57"/>
      <c r="C11" s="292"/>
      <c r="D11" s="286"/>
      <c r="E11" s="55">
        <f>'01pol'!O32</f>
        <v>0</v>
      </c>
      <c r="F11" s="55" t="s">
        <v>32</v>
      </c>
      <c r="G11" s="55" t="s">
        <v>32</v>
      </c>
      <c r="H11" s="55" t="s">
        <v>32</v>
      </c>
      <c r="I11" s="59" t="s">
        <v>32</v>
      </c>
    </row>
    <row r="12" spans="1:9" s="290" customFormat="1" ht="12.75">
      <c r="A12" s="676" t="s">
        <v>486</v>
      </c>
      <c r="B12" s="57"/>
      <c r="C12" s="292"/>
      <c r="D12" s="286"/>
      <c r="E12" s="55">
        <f>'01pol'!O64</f>
        <v>0</v>
      </c>
      <c r="F12" s="55" t="s">
        <v>32</v>
      </c>
      <c r="G12" s="55" t="s">
        <v>32</v>
      </c>
      <c r="H12" s="55" t="s">
        <v>32</v>
      </c>
      <c r="I12" s="59" t="s">
        <v>32</v>
      </c>
    </row>
    <row r="13" spans="1:9" s="290" customFormat="1" ht="12.75">
      <c r="A13" s="676" t="s">
        <v>499</v>
      </c>
      <c r="B13" s="57"/>
      <c r="C13" s="292"/>
      <c r="D13" s="286"/>
      <c r="E13" s="55">
        <f>'01pol'!O89</f>
        <v>0</v>
      </c>
      <c r="F13" s="55" t="s">
        <v>32</v>
      </c>
      <c r="G13" s="55" t="s">
        <v>32</v>
      </c>
      <c r="H13" s="55" t="s">
        <v>32</v>
      </c>
      <c r="I13" s="59" t="s">
        <v>32</v>
      </c>
    </row>
    <row r="14" spans="1:9" s="290" customFormat="1" ht="12.75">
      <c r="A14" s="676" t="s">
        <v>739</v>
      </c>
      <c r="B14" s="57"/>
      <c r="C14" s="292"/>
      <c r="D14" s="286"/>
      <c r="E14" s="55" t="s">
        <v>32</v>
      </c>
      <c r="F14" s="55">
        <f>'01pol'!O92</f>
        <v>0</v>
      </c>
      <c r="G14" s="55" t="s">
        <v>32</v>
      </c>
      <c r="H14" s="55" t="s">
        <v>32</v>
      </c>
      <c r="I14" s="59" t="s">
        <v>32</v>
      </c>
    </row>
    <row r="15" spans="1:9" s="290" customFormat="1" ht="12.75">
      <c r="A15" s="676" t="s">
        <v>258</v>
      </c>
      <c r="B15" s="345"/>
      <c r="C15" s="292"/>
      <c r="D15" s="286"/>
      <c r="E15" s="55" t="s">
        <v>32</v>
      </c>
      <c r="F15" s="55">
        <f>'01pol'!O97</f>
        <v>0</v>
      </c>
      <c r="G15" s="55" t="s">
        <v>32</v>
      </c>
      <c r="H15" s="55" t="s">
        <v>32</v>
      </c>
      <c r="I15" s="59" t="s">
        <v>32</v>
      </c>
    </row>
    <row r="16" spans="1:9" s="50" customFormat="1" ht="12.75">
      <c r="A16" s="676" t="s">
        <v>412</v>
      </c>
      <c r="B16" s="809"/>
      <c r="C16" s="113"/>
      <c r="D16" s="810"/>
      <c r="E16" s="55" t="s">
        <v>32</v>
      </c>
      <c r="F16" s="811">
        <f>'01pol'!O105</f>
        <v>0</v>
      </c>
      <c r="G16" s="55" t="s">
        <v>32</v>
      </c>
      <c r="H16" s="55" t="s">
        <v>32</v>
      </c>
      <c r="I16" s="59" t="s">
        <v>32</v>
      </c>
    </row>
    <row r="17" spans="1:9" s="50" customFormat="1" ht="12.75">
      <c r="A17" s="676" t="s">
        <v>603</v>
      </c>
      <c r="B17" s="809"/>
      <c r="C17" s="113"/>
      <c r="D17" s="810"/>
      <c r="E17" s="55" t="s">
        <v>32</v>
      </c>
      <c r="F17" s="811">
        <f>'01pol'!O116</f>
        <v>0</v>
      </c>
      <c r="G17" s="55" t="s">
        <v>32</v>
      </c>
      <c r="H17" s="55" t="s">
        <v>32</v>
      </c>
      <c r="I17" s="59" t="s">
        <v>32</v>
      </c>
    </row>
    <row r="18" spans="1:9" s="50" customFormat="1" ht="12.75">
      <c r="A18" s="676" t="s">
        <v>506</v>
      </c>
      <c r="B18" s="809"/>
      <c r="C18" s="113"/>
      <c r="D18" s="810"/>
      <c r="E18" s="55" t="s">
        <v>32</v>
      </c>
      <c r="F18" s="811">
        <f>'01pol'!O123</f>
        <v>0</v>
      </c>
      <c r="G18" s="55" t="s">
        <v>32</v>
      </c>
      <c r="H18" s="55" t="s">
        <v>32</v>
      </c>
      <c r="I18" s="59" t="s">
        <v>32</v>
      </c>
    </row>
    <row r="19" spans="1:9" s="50" customFormat="1" ht="12.75">
      <c r="A19" s="676" t="s">
        <v>259</v>
      </c>
      <c r="B19" s="809"/>
      <c r="C19" s="113"/>
      <c r="D19" s="810"/>
      <c r="E19" s="55" t="s">
        <v>32</v>
      </c>
      <c r="F19" s="811">
        <f>'01pol'!O127</f>
        <v>0</v>
      </c>
      <c r="G19" s="55" t="s">
        <v>32</v>
      </c>
      <c r="H19" s="55" t="s">
        <v>32</v>
      </c>
      <c r="I19" s="59" t="s">
        <v>32</v>
      </c>
    </row>
    <row r="20" spans="1:9" s="50" customFormat="1" ht="13.5" thickBot="1">
      <c r="A20" s="570"/>
      <c r="B20" s="287"/>
      <c r="C20" s="162"/>
      <c r="D20" s="288"/>
      <c r="E20" s="284"/>
      <c r="F20" s="284"/>
      <c r="G20" s="284"/>
      <c r="H20" s="284"/>
      <c r="I20" s="394"/>
    </row>
    <row r="21" spans="1:9" s="65" customFormat="1" ht="13.5" thickBot="1">
      <c r="A21" s="60"/>
      <c r="B21" s="61" t="s">
        <v>39</v>
      </c>
      <c r="C21" s="61"/>
      <c r="D21" s="62"/>
      <c r="E21" s="63" t="str">
        <f>IF(SUBTOTAL(9,E9:E20)&gt;0,SUBTOTAL(9,E9:E20),"--------------")</f>
        <v>--------------</v>
      </c>
      <c r="F21" s="63" t="str">
        <f>IF(SUBTOTAL(9,F9:F20)&gt;0,SUBTOTAL(9,F9:F20),"--------------")</f>
        <v>--------------</v>
      </c>
      <c r="G21" s="63" t="str">
        <f>IF(SUM(G9:G20)&gt;0,SUM(G9:G20),"--------------")</f>
        <v>--------------</v>
      </c>
      <c r="H21" s="63" t="str">
        <f>IF(SUM(H9:H20)&gt;0,SUM(H9:H20),"--------------")</f>
        <v>--------------</v>
      </c>
      <c r="I21" s="64" t="str">
        <f>IF(SUM(I9:I20)&gt;0,SUM(I9:I20),"--------------")</f>
        <v>--------------</v>
      </c>
    </row>
    <row r="22" spans="1:9" ht="12.75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2.75">
      <c r="A23" s="50"/>
      <c r="B23" s="50"/>
      <c r="C23" s="50"/>
      <c r="D23" s="50"/>
      <c r="E23" s="50"/>
      <c r="F23" s="50"/>
      <c r="G23" s="50"/>
      <c r="H23" s="50"/>
      <c r="I23" s="50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  <row r="27" spans="6:9" ht="12.75">
      <c r="F27" s="95"/>
      <c r="G27" s="96"/>
      <c r="H27" s="96"/>
      <c r="I27" s="97"/>
    </row>
    <row r="28" spans="6:9" ht="12.75">
      <c r="F28" s="95"/>
      <c r="G28" s="96"/>
      <c r="H28" s="96"/>
      <c r="I28" s="97"/>
    </row>
    <row r="29" spans="6:9" ht="12.75">
      <c r="F29" s="95"/>
      <c r="G29" s="96"/>
      <c r="H29" s="96"/>
      <c r="I29" s="97"/>
    </row>
    <row r="30" spans="6:9" ht="12.75">
      <c r="F30" s="95"/>
      <c r="G30" s="96"/>
      <c r="H30" s="96"/>
      <c r="I30" s="97"/>
    </row>
    <row r="31" spans="6:9" ht="12.75">
      <c r="F31" s="95"/>
      <c r="G31" s="96"/>
      <c r="H31" s="96"/>
      <c r="I31" s="97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V166"/>
  <sheetViews>
    <sheetView view="pageBreakPreview" zoomScaleSheetLayoutView="100" workbookViewId="0" topLeftCell="F1">
      <pane ySplit="5" topLeftCell="A6" activePane="bottomLeft" state="frozen"/>
      <selection pane="topLeft" activeCell="E28" sqref="E28"/>
      <selection pane="bottomLeft" activeCell="N21" sqref="N21"/>
    </sheetView>
  </sheetViews>
  <sheetFormatPr defaultColWidth="9.140625" defaultRowHeight="12.75" outlineLevelRow="3"/>
  <cols>
    <col min="1" max="5" width="9.140625" style="0" hidden="1" customWidth="1"/>
    <col min="6" max="6" width="6.7109375" style="1" customWidth="1"/>
    <col min="7" max="7" width="5.140625" style="4" customWidth="1"/>
    <col min="8" max="8" width="11.00390625" style="3" customWidth="1"/>
    <col min="9" max="9" width="61.140625" style="5" customWidth="1"/>
    <col min="10" max="10" width="6.00390625" style="4" customWidth="1"/>
    <col min="11" max="11" width="13.28125" style="7" customWidth="1"/>
    <col min="12" max="13" width="13.28125" style="7" hidden="1" customWidth="1"/>
    <col min="14" max="14" width="12.421875" style="8" customWidth="1"/>
    <col min="15" max="15" width="13.140625" style="9" customWidth="1"/>
    <col min="16" max="16" width="9.7109375" style="8" hidden="1" customWidth="1"/>
    <col min="17" max="17" width="14.57421875" style="8" hidden="1" customWidth="1"/>
    <col min="18" max="18" width="15.7109375" style="8" hidden="1" customWidth="1"/>
    <col min="19" max="19" width="9.421875" style="0" hidden="1" customWidth="1"/>
    <col min="20" max="20" width="12.421875" style="411" hidden="1" customWidth="1"/>
    <col min="21" max="23" width="9.140625" style="0" hidden="1" customWidth="1"/>
  </cols>
  <sheetData>
    <row r="1" spans="6:20" ht="16.5" thickTop="1">
      <c r="F1" s="295" t="s">
        <v>18</v>
      </c>
      <c r="G1" s="308"/>
      <c r="H1" s="301" t="str">
        <f>'SO01 Krycí list ROZPOČTU'!$C$4&amp;" "&amp;'SO01 Krycí list ROZPOČTU'!$C$5</f>
        <v>Stavební úpravy lůžkového oddělení neurologie ve 2.NP pavilonu E</v>
      </c>
      <c r="I1" s="311"/>
      <c r="J1" s="308"/>
      <c r="K1" s="312"/>
      <c r="L1" s="312"/>
      <c r="M1" s="312"/>
      <c r="N1" s="172"/>
      <c r="O1" s="173"/>
      <c r="T1" s="408"/>
    </row>
    <row r="2" spans="6:20" ht="12.75">
      <c r="F2" s="297" t="s">
        <v>19</v>
      </c>
      <c r="G2" s="309"/>
      <c r="H2" s="304" t="str">
        <f>'SO01 Krycí list ROZPOČTU'!$C$7</f>
        <v>SO 01 pavilon "E"</v>
      </c>
      <c r="I2" s="313"/>
      <c r="J2" s="309"/>
      <c r="K2" s="314"/>
      <c r="L2" s="314"/>
      <c r="M2" s="314"/>
      <c r="N2" s="33" t="s">
        <v>21</v>
      </c>
      <c r="O2" s="34">
        <f>'01 Stavební'!$H$12</f>
        <v>2016014</v>
      </c>
      <c r="T2" s="39"/>
    </row>
    <row r="3" spans="6:20" ht="13.5" thickBot="1">
      <c r="F3" s="299" t="s">
        <v>22</v>
      </c>
      <c r="G3" s="310"/>
      <c r="H3" s="307" t="s">
        <v>257</v>
      </c>
      <c r="I3" s="315"/>
      <c r="J3" s="310"/>
      <c r="K3" s="316"/>
      <c r="L3" s="316"/>
      <c r="M3" s="316"/>
      <c r="N3" s="35" t="s">
        <v>23</v>
      </c>
      <c r="O3" s="36">
        <f>'01 Stavební'!$C$28</f>
        <v>43182</v>
      </c>
      <c r="T3" s="39"/>
    </row>
    <row r="4" spans="6:20" ht="21.6" customHeight="1" thickTop="1">
      <c r="F4" s="10"/>
      <c r="G4" s="11"/>
      <c r="H4" s="11"/>
      <c r="I4" s="11"/>
      <c r="J4" s="11"/>
      <c r="K4" s="12"/>
      <c r="L4" s="12"/>
      <c r="M4" s="12"/>
      <c r="N4" s="13"/>
      <c r="O4" s="14"/>
      <c r="P4" s="13"/>
      <c r="Q4" s="13"/>
      <c r="R4" s="13"/>
      <c r="T4" s="409"/>
    </row>
    <row r="5" spans="6:20" s="15" customFormat="1" ht="13.5" thickBot="1">
      <c r="F5" s="16" t="s">
        <v>375</v>
      </c>
      <c r="G5" s="17" t="s">
        <v>370</v>
      </c>
      <c r="H5" s="18" t="s">
        <v>369</v>
      </c>
      <c r="I5" s="19" t="s">
        <v>373</v>
      </c>
      <c r="J5" s="17" t="s">
        <v>365</v>
      </c>
      <c r="K5" s="16" t="s">
        <v>16</v>
      </c>
      <c r="L5" s="16"/>
      <c r="M5" s="16"/>
      <c r="N5" s="16" t="s">
        <v>378</v>
      </c>
      <c r="O5" s="16" t="s">
        <v>372</v>
      </c>
      <c r="P5" s="16" t="s">
        <v>376</v>
      </c>
      <c r="Q5" s="16" t="s">
        <v>368</v>
      </c>
      <c r="R5" s="16" t="s">
        <v>377</v>
      </c>
      <c r="T5" s="410"/>
    </row>
    <row r="6" spans="6:22" ht="11.25" customHeight="1">
      <c r="F6" s="2"/>
      <c r="G6" s="6"/>
      <c r="H6" s="20"/>
      <c r="I6" s="21"/>
      <c r="J6" s="6"/>
      <c r="K6" s="2"/>
      <c r="L6" s="2"/>
      <c r="M6" s="667"/>
      <c r="N6" s="2"/>
      <c r="O6" s="2"/>
      <c r="P6" s="2"/>
      <c r="Q6" s="2"/>
      <c r="R6" s="2"/>
      <c r="S6" s="2"/>
      <c r="T6" s="2"/>
      <c r="U6" s="2"/>
      <c r="V6" s="2"/>
    </row>
    <row r="7" spans="6:22" s="697" customFormat="1" ht="18.75" customHeight="1">
      <c r="F7" s="668"/>
      <c r="G7" s="669"/>
      <c r="H7" s="670"/>
      <c r="I7" s="670" t="s">
        <v>573</v>
      </c>
      <c r="J7" s="669"/>
      <c r="K7" s="671"/>
      <c r="L7" s="672"/>
      <c r="M7" s="673"/>
      <c r="N7" s="672"/>
      <c r="O7" s="674">
        <f>SUBTOTAL(9,O8:O165)</f>
        <v>0</v>
      </c>
      <c r="P7" s="698"/>
      <c r="Q7" s="699">
        <f>SUBTOTAL(9,Q8:Q165)</f>
        <v>19.282707625200004</v>
      </c>
      <c r="R7" s="672"/>
      <c r="S7" s="699">
        <f>SUBTOTAL(9,S8:S165)</f>
        <v>6.137412000000001</v>
      </c>
      <c r="T7" s="672"/>
      <c r="U7" s="674">
        <f>SUBTOTAL(9,U8:U165)</f>
        <v>0</v>
      </c>
      <c r="V7" s="674">
        <f>SUBTOTAL(9,V8:V165)</f>
        <v>0</v>
      </c>
    </row>
    <row r="8" spans="6:22" s="700" customFormat="1" ht="16.5" customHeight="1" outlineLevel="1">
      <c r="F8" s="675"/>
      <c r="G8" s="6"/>
      <c r="H8" s="676"/>
      <c r="I8" s="676" t="s">
        <v>15</v>
      </c>
      <c r="J8" s="6"/>
      <c r="K8" s="677"/>
      <c r="L8" s="678"/>
      <c r="M8" s="679"/>
      <c r="N8" s="678"/>
      <c r="O8" s="680">
        <f>SUBTOTAL(9,O9:O25)</f>
        <v>0</v>
      </c>
      <c r="P8" s="701"/>
      <c r="Q8" s="702">
        <f>SUBTOTAL(9,Q9:Q25)</f>
        <v>7.8716885844</v>
      </c>
      <c r="R8" s="678"/>
      <c r="S8" s="702">
        <f>SUBTOTAL(9,S9:S25)</f>
        <v>0</v>
      </c>
      <c r="T8" s="678"/>
      <c r="U8" s="680">
        <f>SUBTOTAL(9,U9:U25)</f>
        <v>0</v>
      </c>
      <c r="V8" s="680">
        <f>SUBTOTAL(9,V9:V25)</f>
        <v>0</v>
      </c>
    </row>
    <row r="9" spans="1:22" s="874" customFormat="1" ht="24" outlineLevel="2">
      <c r="A9" s="874" t="s">
        <v>512</v>
      </c>
      <c r="B9" s="874" t="s">
        <v>513</v>
      </c>
      <c r="C9" s="874" t="s">
        <v>514</v>
      </c>
      <c r="D9" s="874" t="s">
        <v>515</v>
      </c>
      <c r="E9" s="874" t="s">
        <v>516</v>
      </c>
      <c r="F9" s="681">
        <v>1</v>
      </c>
      <c r="G9" s="682" t="s">
        <v>474</v>
      </c>
      <c r="H9" s="683" t="s">
        <v>574</v>
      </c>
      <c r="I9" s="684" t="s">
        <v>575</v>
      </c>
      <c r="J9" s="682" t="s">
        <v>283</v>
      </c>
      <c r="K9" s="685">
        <v>0.9452400000000001</v>
      </c>
      <c r="L9" s="686">
        <v>0</v>
      </c>
      <c r="M9" s="687">
        <f>K9*(1+L9/100)</f>
        <v>0.9452400000000001</v>
      </c>
      <c r="N9" s="911"/>
      <c r="O9" s="688">
        <f>M9*N9</f>
        <v>0</v>
      </c>
      <c r="P9" s="703">
        <v>1.88901</v>
      </c>
      <c r="Q9" s="704">
        <f>M9*P9</f>
        <v>1.7855678124000003</v>
      </c>
      <c r="R9" s="703"/>
      <c r="S9" s="704">
        <f>M9*R9</f>
        <v>0</v>
      </c>
      <c r="T9" s="688">
        <v>21</v>
      </c>
      <c r="U9" s="688">
        <f>O9*(T9/100)</f>
        <v>0</v>
      </c>
      <c r="V9" s="688">
        <f>O9+U9</f>
        <v>0</v>
      </c>
    </row>
    <row r="10" spans="6:22" s="875" customFormat="1" ht="11.25" outlineLevel="3">
      <c r="F10" s="689"/>
      <c r="G10" s="690"/>
      <c r="H10" s="690"/>
      <c r="I10" s="691" t="s">
        <v>678</v>
      </c>
      <c r="J10" s="690"/>
      <c r="K10" s="692">
        <v>0.9452400000000001</v>
      </c>
      <c r="L10" s="693"/>
      <c r="M10" s="694"/>
      <c r="N10" s="693"/>
      <c r="O10" s="695"/>
      <c r="P10" s="705"/>
      <c r="Q10" s="693"/>
      <c r="R10" s="693"/>
      <c r="S10" s="693"/>
      <c r="T10" s="693"/>
      <c r="U10" s="693"/>
      <c r="V10" s="693"/>
    </row>
    <row r="11" spans="6:22" s="874" customFormat="1" ht="12" outlineLevel="2">
      <c r="F11" s="681">
        <v>2</v>
      </c>
      <c r="G11" s="682" t="s">
        <v>474</v>
      </c>
      <c r="H11" s="683" t="s">
        <v>475</v>
      </c>
      <c r="I11" s="684" t="s">
        <v>476</v>
      </c>
      <c r="J11" s="682" t="s">
        <v>283</v>
      </c>
      <c r="K11" s="685">
        <v>0.2646</v>
      </c>
      <c r="L11" s="686">
        <v>0</v>
      </c>
      <c r="M11" s="687">
        <f>K11*(1+L11/100)</f>
        <v>0.2646</v>
      </c>
      <c r="N11" s="911"/>
      <c r="O11" s="688">
        <f>M11*N11</f>
        <v>0</v>
      </c>
      <c r="P11" s="703">
        <v>1.99072</v>
      </c>
      <c r="Q11" s="704">
        <f>M11*P11</f>
        <v>0.526744512</v>
      </c>
      <c r="R11" s="703"/>
      <c r="S11" s="704">
        <f>M11*R11</f>
        <v>0</v>
      </c>
      <c r="T11" s="688">
        <v>21</v>
      </c>
      <c r="U11" s="688">
        <f>O11*(T11/100)</f>
        <v>0</v>
      </c>
      <c r="V11" s="688">
        <f>O11+U11</f>
        <v>0</v>
      </c>
    </row>
    <row r="12" spans="6:22" s="875" customFormat="1" ht="11.25" outlineLevel="3">
      <c r="F12" s="689"/>
      <c r="G12" s="690"/>
      <c r="H12" s="690"/>
      <c r="I12" s="691" t="s">
        <v>679</v>
      </c>
      <c r="J12" s="690"/>
      <c r="K12" s="692">
        <v>0.2646</v>
      </c>
      <c r="L12" s="693"/>
      <c r="M12" s="694"/>
      <c r="N12" s="693"/>
      <c r="O12" s="695"/>
      <c r="P12" s="705"/>
      <c r="Q12" s="693"/>
      <c r="R12" s="693"/>
      <c r="S12" s="693"/>
      <c r="T12" s="693"/>
      <c r="U12" s="693"/>
      <c r="V12" s="693"/>
    </row>
    <row r="13" spans="6:22" s="874" customFormat="1" ht="12" outlineLevel="2">
      <c r="F13" s="681">
        <v>3</v>
      </c>
      <c r="G13" s="682" t="s">
        <v>474</v>
      </c>
      <c r="H13" s="683" t="s">
        <v>576</v>
      </c>
      <c r="I13" s="684" t="s">
        <v>577</v>
      </c>
      <c r="J13" s="682" t="s">
        <v>363</v>
      </c>
      <c r="K13" s="685">
        <v>0.23328000000000007</v>
      </c>
      <c r="L13" s="686">
        <v>0</v>
      </c>
      <c r="M13" s="687">
        <f>K13*(1+L13/100)</f>
        <v>0.23328000000000007</v>
      </c>
      <c r="N13" s="911"/>
      <c r="O13" s="688">
        <f>M13*N13</f>
        <v>0</v>
      </c>
      <c r="P13" s="703">
        <v>1.09</v>
      </c>
      <c r="Q13" s="704">
        <f>M13*P13</f>
        <v>0.2542752000000001</v>
      </c>
      <c r="R13" s="703"/>
      <c r="S13" s="704">
        <f>M13*R13</f>
        <v>0</v>
      </c>
      <c r="T13" s="688">
        <v>21</v>
      </c>
      <c r="U13" s="688">
        <f>O13*(T13/100)</f>
        <v>0</v>
      </c>
      <c r="V13" s="688">
        <f>O13+U13</f>
        <v>0</v>
      </c>
    </row>
    <row r="14" spans="6:22" s="875" customFormat="1" ht="11.25" outlineLevel="3">
      <c r="F14" s="689"/>
      <c r="G14" s="690"/>
      <c r="H14" s="690"/>
      <c r="I14" s="691" t="s">
        <v>680</v>
      </c>
      <c r="J14" s="690"/>
      <c r="K14" s="692">
        <v>0.23328000000000007</v>
      </c>
      <c r="L14" s="693"/>
      <c r="M14" s="694"/>
      <c r="N14" s="693"/>
      <c r="O14" s="695"/>
      <c r="P14" s="705"/>
      <c r="Q14" s="693"/>
      <c r="R14" s="693"/>
      <c r="S14" s="693"/>
      <c r="T14" s="693"/>
      <c r="U14" s="693"/>
      <c r="V14" s="693"/>
    </row>
    <row r="15" spans="6:22" s="874" customFormat="1" ht="12" outlineLevel="2">
      <c r="F15" s="681">
        <v>4</v>
      </c>
      <c r="G15" s="682" t="s">
        <v>474</v>
      </c>
      <c r="H15" s="683" t="s">
        <v>681</v>
      </c>
      <c r="I15" s="684" t="s">
        <v>682</v>
      </c>
      <c r="J15" s="682" t="s">
        <v>367</v>
      </c>
      <c r="K15" s="685">
        <v>1.9800000000000004</v>
      </c>
      <c r="L15" s="686">
        <v>0</v>
      </c>
      <c r="M15" s="687">
        <f>K15*(1+L15/100)</f>
        <v>1.9800000000000004</v>
      </c>
      <c r="N15" s="911"/>
      <c r="O15" s="688">
        <f>M15*N15</f>
        <v>0</v>
      </c>
      <c r="P15" s="703">
        <v>0.25508</v>
      </c>
      <c r="Q15" s="704">
        <f>M15*P15</f>
        <v>0.5050584</v>
      </c>
      <c r="R15" s="703"/>
      <c r="S15" s="704">
        <f>M15*R15</f>
        <v>0</v>
      </c>
      <c r="T15" s="688">
        <v>21</v>
      </c>
      <c r="U15" s="688">
        <f>O15*(T15/100)</f>
        <v>0</v>
      </c>
      <c r="V15" s="688">
        <f>O15+U15</f>
        <v>0</v>
      </c>
    </row>
    <row r="16" spans="6:22" s="875" customFormat="1" ht="11.25" outlineLevel="3">
      <c r="F16" s="689"/>
      <c r="G16" s="690"/>
      <c r="H16" s="690"/>
      <c r="I16" s="691" t="s">
        <v>683</v>
      </c>
      <c r="J16" s="690"/>
      <c r="K16" s="692">
        <v>1.9800000000000004</v>
      </c>
      <c r="L16" s="693"/>
      <c r="M16" s="694"/>
      <c r="N16" s="693"/>
      <c r="O16" s="695"/>
      <c r="P16" s="705"/>
      <c r="Q16" s="693"/>
      <c r="R16" s="693"/>
      <c r="S16" s="693"/>
      <c r="T16" s="693"/>
      <c r="U16" s="693"/>
      <c r="V16" s="693"/>
    </row>
    <row r="17" spans="6:22" s="874" customFormat="1" ht="24" outlineLevel="2">
      <c r="F17" s="681">
        <v>5</v>
      </c>
      <c r="G17" s="682" t="s">
        <v>474</v>
      </c>
      <c r="H17" s="683" t="s">
        <v>684</v>
      </c>
      <c r="I17" s="684" t="s">
        <v>685</v>
      </c>
      <c r="J17" s="682" t="s">
        <v>362</v>
      </c>
      <c r="K17" s="685">
        <v>9.7</v>
      </c>
      <c r="L17" s="686">
        <v>0</v>
      </c>
      <c r="M17" s="687">
        <f>K17*(1+L17/100)</f>
        <v>9.7</v>
      </c>
      <c r="N17" s="911"/>
      <c r="O17" s="688">
        <f>M17*N17</f>
        <v>0</v>
      </c>
      <c r="P17" s="703">
        <v>0.00012</v>
      </c>
      <c r="Q17" s="704">
        <f>M17*P17</f>
        <v>0.0011639999999999999</v>
      </c>
      <c r="R17" s="703"/>
      <c r="S17" s="704">
        <f>M17*R17</f>
        <v>0</v>
      </c>
      <c r="T17" s="688">
        <v>21</v>
      </c>
      <c r="U17" s="688">
        <f>O17*(T17/100)</f>
        <v>0</v>
      </c>
      <c r="V17" s="688">
        <f>O17+U17</f>
        <v>0</v>
      </c>
    </row>
    <row r="18" spans="6:22" s="875" customFormat="1" ht="11.25" outlineLevel="3">
      <c r="F18" s="689"/>
      <c r="G18" s="690"/>
      <c r="H18" s="690"/>
      <c r="I18" s="691" t="s">
        <v>686</v>
      </c>
      <c r="J18" s="690"/>
      <c r="K18" s="692">
        <v>9.7</v>
      </c>
      <c r="L18" s="693"/>
      <c r="M18" s="694"/>
      <c r="N18" s="693"/>
      <c r="O18" s="695"/>
      <c r="P18" s="705"/>
      <c r="Q18" s="693"/>
      <c r="R18" s="693"/>
      <c r="S18" s="693"/>
      <c r="T18" s="693"/>
      <c r="U18" s="693"/>
      <c r="V18" s="693"/>
    </row>
    <row r="19" spans="6:22" s="874" customFormat="1" ht="24" outlineLevel="2">
      <c r="F19" s="681">
        <v>6</v>
      </c>
      <c r="G19" s="682" t="s">
        <v>474</v>
      </c>
      <c r="H19" s="683" t="s">
        <v>687</v>
      </c>
      <c r="I19" s="684" t="s">
        <v>688</v>
      </c>
      <c r="J19" s="682" t="s">
        <v>362</v>
      </c>
      <c r="K19" s="685">
        <v>13.8</v>
      </c>
      <c r="L19" s="686">
        <v>0</v>
      </c>
      <c r="M19" s="687">
        <f>K19*(1+L19/100)</f>
        <v>13.8</v>
      </c>
      <c r="N19" s="911"/>
      <c r="O19" s="688">
        <f>M19*N19</f>
        <v>0</v>
      </c>
      <c r="P19" s="703">
        <v>0.00012</v>
      </c>
      <c r="Q19" s="704">
        <f>M19*P19</f>
        <v>0.0016560000000000001</v>
      </c>
      <c r="R19" s="703"/>
      <c r="S19" s="704">
        <f>M19*R19</f>
        <v>0</v>
      </c>
      <c r="T19" s="688">
        <v>21</v>
      </c>
      <c r="U19" s="688">
        <f>O19*(T19/100)</f>
        <v>0</v>
      </c>
      <c r="V19" s="688">
        <f>O19+U19</f>
        <v>0</v>
      </c>
    </row>
    <row r="20" spans="6:22" s="875" customFormat="1" ht="11.25" outlineLevel="3">
      <c r="F20" s="689"/>
      <c r="G20" s="690"/>
      <c r="H20" s="690"/>
      <c r="I20" s="691" t="s">
        <v>689</v>
      </c>
      <c r="J20" s="690"/>
      <c r="K20" s="692">
        <v>13.8</v>
      </c>
      <c r="L20" s="693"/>
      <c r="M20" s="694"/>
      <c r="N20" s="693"/>
      <c r="O20" s="695"/>
      <c r="P20" s="705"/>
      <c r="Q20" s="693"/>
      <c r="R20" s="693"/>
      <c r="S20" s="693"/>
      <c r="T20" s="693"/>
      <c r="U20" s="693"/>
      <c r="V20" s="693"/>
    </row>
    <row r="21" spans="6:22" s="874" customFormat="1" ht="12" outlineLevel="2">
      <c r="F21" s="681">
        <v>7</v>
      </c>
      <c r="G21" s="682" t="s">
        <v>474</v>
      </c>
      <c r="H21" s="683" t="s">
        <v>690</v>
      </c>
      <c r="I21" s="684" t="s">
        <v>691</v>
      </c>
      <c r="J21" s="682" t="s">
        <v>367</v>
      </c>
      <c r="K21" s="685">
        <v>33.464999999999996</v>
      </c>
      <c r="L21" s="686">
        <v>0</v>
      </c>
      <c r="M21" s="687">
        <f>K21*(1+L21/100)</f>
        <v>33.464999999999996</v>
      </c>
      <c r="N21" s="911"/>
      <c r="O21" s="688">
        <f>M21*N21</f>
        <v>0</v>
      </c>
      <c r="P21" s="703">
        <v>0.1353</v>
      </c>
      <c r="Q21" s="704">
        <f>M21*P21</f>
        <v>4.5278145</v>
      </c>
      <c r="R21" s="703"/>
      <c r="S21" s="704">
        <f>M21*R21</f>
        <v>0</v>
      </c>
      <c r="T21" s="688">
        <v>21</v>
      </c>
      <c r="U21" s="688">
        <f>O21*(T21/100)</f>
        <v>0</v>
      </c>
      <c r="V21" s="688">
        <f>O21+U21</f>
        <v>0</v>
      </c>
    </row>
    <row r="22" spans="6:22" s="875" customFormat="1" ht="11.25" outlineLevel="3">
      <c r="F22" s="689"/>
      <c r="G22" s="690"/>
      <c r="H22" s="690"/>
      <c r="I22" s="691" t="s">
        <v>692</v>
      </c>
      <c r="J22" s="690"/>
      <c r="K22" s="692">
        <v>33.464999999999996</v>
      </c>
      <c r="L22" s="693"/>
      <c r="M22" s="694"/>
      <c r="N22" s="693"/>
      <c r="O22" s="695"/>
      <c r="P22" s="705"/>
      <c r="Q22" s="693"/>
      <c r="R22" s="693"/>
      <c r="S22" s="693"/>
      <c r="T22" s="693"/>
      <c r="U22" s="693"/>
      <c r="V22" s="693"/>
    </row>
    <row r="23" spans="6:22" s="874" customFormat="1" ht="12" outlineLevel="2">
      <c r="F23" s="681">
        <v>8</v>
      </c>
      <c r="G23" s="682" t="s">
        <v>474</v>
      </c>
      <c r="H23" s="683" t="s">
        <v>578</v>
      </c>
      <c r="I23" s="684" t="s">
        <v>579</v>
      </c>
      <c r="J23" s="682" t="s">
        <v>367</v>
      </c>
      <c r="K23" s="685">
        <v>1.5120000000000005</v>
      </c>
      <c r="L23" s="686">
        <v>0</v>
      </c>
      <c r="M23" s="687">
        <f>K23*(1+L23/100)</f>
        <v>1.5120000000000005</v>
      </c>
      <c r="N23" s="911"/>
      <c r="O23" s="688">
        <f>M23*N23</f>
        <v>0</v>
      </c>
      <c r="P23" s="703">
        <v>0.17818</v>
      </c>
      <c r="Q23" s="704">
        <f>M23*P23</f>
        <v>0.26940816000000006</v>
      </c>
      <c r="R23" s="703"/>
      <c r="S23" s="704">
        <f>M23*R23</f>
        <v>0</v>
      </c>
      <c r="T23" s="688">
        <v>21</v>
      </c>
      <c r="U23" s="688">
        <f>O23*(T23/100)</f>
        <v>0</v>
      </c>
      <c r="V23" s="688">
        <f>O23+U23</f>
        <v>0</v>
      </c>
    </row>
    <row r="24" spans="6:22" s="875" customFormat="1" ht="11.25" outlineLevel="3">
      <c r="F24" s="689"/>
      <c r="G24" s="690"/>
      <c r="H24" s="690"/>
      <c r="I24" s="691" t="s">
        <v>693</v>
      </c>
      <c r="J24" s="690"/>
      <c r="K24" s="692">
        <v>1.5120000000000005</v>
      </c>
      <c r="L24" s="693"/>
      <c r="M24" s="694"/>
      <c r="N24" s="693"/>
      <c r="O24" s="695"/>
      <c r="P24" s="705"/>
      <c r="Q24" s="693"/>
      <c r="R24" s="693"/>
      <c r="S24" s="693"/>
      <c r="T24" s="693"/>
      <c r="U24" s="693"/>
      <c r="V24" s="693"/>
    </row>
    <row r="25" spans="12:22" ht="12.75" outlineLevel="2">
      <c r="L25" s="8"/>
      <c r="M25" s="696"/>
      <c r="P25" s="706"/>
      <c r="S25" s="8"/>
      <c r="T25" s="8"/>
      <c r="U25" s="8"/>
      <c r="V25" s="8"/>
    </row>
    <row r="26" spans="6:22" s="700" customFormat="1" ht="16.5" customHeight="1" outlineLevel="1">
      <c r="F26" s="675"/>
      <c r="G26" s="6"/>
      <c r="H26" s="676"/>
      <c r="I26" s="676" t="s">
        <v>580</v>
      </c>
      <c r="J26" s="6"/>
      <c r="K26" s="677"/>
      <c r="L26" s="678"/>
      <c r="M26" s="679"/>
      <c r="N26" s="678"/>
      <c r="O26" s="680">
        <f>SUBTOTAL(9,O27:O31)</f>
        <v>0</v>
      </c>
      <c r="P26" s="701"/>
      <c r="Q26" s="702">
        <f>SUBTOTAL(9,Q27:Q31)</f>
        <v>0.25304</v>
      </c>
      <c r="R26" s="678"/>
      <c r="S26" s="702">
        <f>SUBTOTAL(9,S27:S31)</f>
        <v>0</v>
      </c>
      <c r="T26" s="678"/>
      <c r="U26" s="680">
        <f>SUBTOTAL(9,U27:U31)</f>
        <v>0</v>
      </c>
      <c r="V26" s="680">
        <f>SUBTOTAL(9,V27:V31)</f>
        <v>0</v>
      </c>
    </row>
    <row r="27" spans="6:22" s="874" customFormat="1" ht="12" outlineLevel="2">
      <c r="F27" s="681">
        <v>9</v>
      </c>
      <c r="G27" s="682" t="s">
        <v>474</v>
      </c>
      <c r="H27" s="683" t="s">
        <v>694</v>
      </c>
      <c r="I27" s="684" t="s">
        <v>695</v>
      </c>
      <c r="J27" s="682" t="s">
        <v>371</v>
      </c>
      <c r="K27" s="685">
        <v>4</v>
      </c>
      <c r="L27" s="686">
        <v>0</v>
      </c>
      <c r="M27" s="687">
        <f>K27*(1+L27/100)</f>
        <v>4</v>
      </c>
      <c r="N27" s="911"/>
      <c r="O27" s="688">
        <f>M27*N27</f>
        <v>0</v>
      </c>
      <c r="P27" s="703">
        <v>0.06326</v>
      </c>
      <c r="Q27" s="704">
        <f>M27*P27</f>
        <v>0.25304</v>
      </c>
      <c r="R27" s="703"/>
      <c r="S27" s="704">
        <f>M27*R27</f>
        <v>0</v>
      </c>
      <c r="T27" s="688">
        <v>21</v>
      </c>
      <c r="U27" s="688">
        <f>O27*(T27/100)</f>
        <v>0</v>
      </c>
      <c r="V27" s="688">
        <f>O27+U27</f>
        <v>0</v>
      </c>
    </row>
    <row r="28" spans="6:22" s="874" customFormat="1" ht="12" outlineLevel="2">
      <c r="F28" s="681">
        <v>10</v>
      </c>
      <c r="G28" s="682" t="s">
        <v>474</v>
      </c>
      <c r="H28" s="683" t="s">
        <v>477</v>
      </c>
      <c r="I28" s="684" t="s">
        <v>696</v>
      </c>
      <c r="J28" s="682" t="s">
        <v>314</v>
      </c>
      <c r="K28" s="685">
        <v>442.552</v>
      </c>
      <c r="L28" s="686">
        <v>0</v>
      </c>
      <c r="M28" s="687">
        <f>K28*(1+L28/100)</f>
        <v>442.552</v>
      </c>
      <c r="N28" s="911"/>
      <c r="O28" s="688">
        <f>M28*N28</f>
        <v>0</v>
      </c>
      <c r="P28" s="703"/>
      <c r="Q28" s="704">
        <f>M28*P28</f>
        <v>0</v>
      </c>
      <c r="R28" s="703"/>
      <c r="S28" s="704">
        <f>M28*R28</f>
        <v>0</v>
      </c>
      <c r="T28" s="688">
        <v>21</v>
      </c>
      <c r="U28" s="688">
        <f>O28*(T28/100)</f>
        <v>0</v>
      </c>
      <c r="V28" s="688">
        <f>O28+U28</f>
        <v>0</v>
      </c>
    </row>
    <row r="29" spans="6:22" s="875" customFormat="1" ht="11.25" outlineLevel="3">
      <c r="F29" s="689"/>
      <c r="G29" s="690"/>
      <c r="H29" s="690"/>
      <c r="I29" s="691" t="s">
        <v>697</v>
      </c>
      <c r="J29" s="690"/>
      <c r="K29" s="692">
        <v>413.6</v>
      </c>
      <c r="L29" s="693"/>
      <c r="M29" s="694"/>
      <c r="N29" s="693"/>
      <c r="O29" s="695"/>
      <c r="P29" s="705"/>
      <c r="Q29" s="693"/>
      <c r="R29" s="693"/>
      <c r="S29" s="693"/>
      <c r="T29" s="693"/>
      <c r="U29" s="693"/>
      <c r="V29" s="693"/>
    </row>
    <row r="30" spans="6:22" s="875" customFormat="1" ht="11.25" outlineLevel="3">
      <c r="F30" s="689"/>
      <c r="G30" s="690"/>
      <c r="H30" s="690"/>
      <c r="I30" s="691" t="s">
        <v>698</v>
      </c>
      <c r="J30" s="690"/>
      <c r="K30" s="692">
        <v>28.952000000000005</v>
      </c>
      <c r="L30" s="693"/>
      <c r="M30" s="694"/>
      <c r="N30" s="693"/>
      <c r="O30" s="695"/>
      <c r="P30" s="705"/>
      <c r="Q30" s="693"/>
      <c r="R30" s="693"/>
      <c r="S30" s="693"/>
      <c r="T30" s="693"/>
      <c r="U30" s="693"/>
      <c r="V30" s="693"/>
    </row>
    <row r="31" spans="12:22" ht="12.75" outlineLevel="2">
      <c r="L31" s="8"/>
      <c r="M31" s="696"/>
      <c r="P31" s="706"/>
      <c r="S31" s="8"/>
      <c r="T31" s="8"/>
      <c r="U31" s="8"/>
      <c r="V31" s="8"/>
    </row>
    <row r="32" spans="6:22" s="700" customFormat="1" ht="16.5" customHeight="1" outlineLevel="1">
      <c r="F32" s="675"/>
      <c r="G32" s="6"/>
      <c r="H32" s="676"/>
      <c r="I32" s="676" t="s">
        <v>478</v>
      </c>
      <c r="J32" s="6"/>
      <c r="K32" s="677"/>
      <c r="L32" s="678"/>
      <c r="M32" s="679"/>
      <c r="N32" s="678"/>
      <c r="O32" s="680">
        <f>SUBTOTAL(9,O33:O63)</f>
        <v>0</v>
      </c>
      <c r="P32" s="701"/>
      <c r="Q32" s="702">
        <f>SUBTOTAL(9,Q33:Q63)</f>
        <v>10.563259698</v>
      </c>
      <c r="R32" s="678"/>
      <c r="S32" s="702">
        <f>SUBTOTAL(9,S33:S63)</f>
        <v>0</v>
      </c>
      <c r="T32" s="678"/>
      <c r="U32" s="680">
        <f>SUBTOTAL(9,U33:U63)</f>
        <v>0</v>
      </c>
      <c r="V32" s="680">
        <f>SUBTOTAL(9,V33:V63)</f>
        <v>0</v>
      </c>
    </row>
    <row r="33" spans="6:22" s="874" customFormat="1" ht="12" outlineLevel="2">
      <c r="F33" s="681">
        <v>11</v>
      </c>
      <c r="G33" s="682" t="s">
        <v>473</v>
      </c>
      <c r="H33" s="683" t="s">
        <v>699</v>
      </c>
      <c r="I33" s="684" t="s">
        <v>700</v>
      </c>
      <c r="J33" s="682" t="s">
        <v>371</v>
      </c>
      <c r="K33" s="685">
        <v>4</v>
      </c>
      <c r="L33" s="686">
        <v>0</v>
      </c>
      <c r="M33" s="687">
        <f>K33*(1+L33/100)</f>
        <v>4</v>
      </c>
      <c r="N33" s="911"/>
      <c r="O33" s="688">
        <f>M33*N33</f>
        <v>0</v>
      </c>
      <c r="P33" s="703">
        <v>0.025</v>
      </c>
      <c r="Q33" s="704">
        <f>M33*P33</f>
        <v>0.1</v>
      </c>
      <c r="R33" s="703"/>
      <c r="S33" s="704">
        <f>M33*R33</f>
        <v>0</v>
      </c>
      <c r="T33" s="688">
        <v>21</v>
      </c>
      <c r="U33" s="688">
        <f>O33*(T33/100)</f>
        <v>0</v>
      </c>
      <c r="V33" s="688">
        <f>O33+U33</f>
        <v>0</v>
      </c>
    </row>
    <row r="34" spans="6:22" s="874" customFormat="1" ht="24" outlineLevel="2">
      <c r="F34" s="681">
        <v>12</v>
      </c>
      <c r="G34" s="682" t="s">
        <v>474</v>
      </c>
      <c r="H34" s="683" t="s">
        <v>581</v>
      </c>
      <c r="I34" s="684" t="s">
        <v>582</v>
      </c>
      <c r="J34" s="682" t="s">
        <v>367</v>
      </c>
      <c r="K34" s="685">
        <v>59.94</v>
      </c>
      <c r="L34" s="686"/>
      <c r="M34" s="687">
        <f>K34*(1+L34/100)</f>
        <v>59.94</v>
      </c>
      <c r="N34" s="911"/>
      <c r="O34" s="688">
        <f>M34*N34</f>
        <v>0</v>
      </c>
      <c r="P34" s="703">
        <v>0.01913</v>
      </c>
      <c r="Q34" s="704">
        <f>M34*P34</f>
        <v>1.1466522000000001</v>
      </c>
      <c r="R34" s="703"/>
      <c r="S34" s="704">
        <f>M34*R34</f>
        <v>0</v>
      </c>
      <c r="T34" s="688">
        <v>21</v>
      </c>
      <c r="U34" s="688">
        <f>O34*(T34/100)</f>
        <v>0</v>
      </c>
      <c r="V34" s="688">
        <f>O34+U34</f>
        <v>0</v>
      </c>
    </row>
    <row r="35" spans="6:22" s="875" customFormat="1" ht="11.25" outlineLevel="3">
      <c r="F35" s="689"/>
      <c r="G35" s="690"/>
      <c r="H35" s="690"/>
      <c r="I35" s="691" t="s">
        <v>701</v>
      </c>
      <c r="J35" s="690"/>
      <c r="K35" s="692">
        <v>59.94</v>
      </c>
      <c r="L35" s="693"/>
      <c r="M35" s="694"/>
      <c r="N35" s="693"/>
      <c r="O35" s="695"/>
      <c r="P35" s="705"/>
      <c r="Q35" s="693"/>
      <c r="R35" s="693"/>
      <c r="S35" s="693"/>
      <c r="T35" s="693"/>
      <c r="U35" s="693"/>
      <c r="V35" s="693"/>
    </row>
    <row r="36" spans="6:22" s="874" customFormat="1" ht="12" outlineLevel="2">
      <c r="F36" s="681">
        <v>13</v>
      </c>
      <c r="G36" s="682" t="s">
        <v>474</v>
      </c>
      <c r="H36" s="683" t="s">
        <v>479</v>
      </c>
      <c r="I36" s="684" t="s">
        <v>480</v>
      </c>
      <c r="J36" s="682" t="s">
        <v>367</v>
      </c>
      <c r="K36" s="685">
        <v>116.1606</v>
      </c>
      <c r="L36" s="686"/>
      <c r="M36" s="687">
        <f>K36*(1+L36/100)</f>
        <v>116.1606</v>
      </c>
      <c r="N36" s="911"/>
      <c r="O36" s="688">
        <f>M36*N36</f>
        <v>0</v>
      </c>
      <c r="P36" s="703">
        <v>0.02848</v>
      </c>
      <c r="Q36" s="704">
        <f>M36*P36</f>
        <v>3.308253888</v>
      </c>
      <c r="R36" s="703"/>
      <c r="S36" s="704">
        <f>M36*R36</f>
        <v>0</v>
      </c>
      <c r="T36" s="688">
        <v>21</v>
      </c>
      <c r="U36" s="688">
        <f>O36*(T36/100)</f>
        <v>0</v>
      </c>
      <c r="V36" s="688">
        <f>O36+U36</f>
        <v>0</v>
      </c>
    </row>
    <row r="37" spans="6:22" s="875" customFormat="1" ht="22.5" outlineLevel="3">
      <c r="F37" s="689"/>
      <c r="G37" s="690"/>
      <c r="H37" s="690"/>
      <c r="I37" s="691" t="s">
        <v>702</v>
      </c>
      <c r="J37" s="690"/>
      <c r="K37" s="692">
        <v>47.8044</v>
      </c>
      <c r="L37" s="693"/>
      <c r="M37" s="694"/>
      <c r="N37" s="693"/>
      <c r="O37" s="695"/>
      <c r="P37" s="705"/>
      <c r="Q37" s="693"/>
      <c r="R37" s="693"/>
      <c r="S37" s="693"/>
      <c r="T37" s="693"/>
      <c r="U37" s="693"/>
      <c r="V37" s="693"/>
    </row>
    <row r="38" spans="6:22" s="875" customFormat="1" ht="22.5" outlineLevel="3">
      <c r="F38" s="689"/>
      <c r="G38" s="690"/>
      <c r="H38" s="690"/>
      <c r="I38" s="691" t="s">
        <v>703</v>
      </c>
      <c r="J38" s="690"/>
      <c r="K38" s="692">
        <v>49.87440000000001</v>
      </c>
      <c r="L38" s="693"/>
      <c r="M38" s="694"/>
      <c r="N38" s="693"/>
      <c r="O38" s="695"/>
      <c r="P38" s="705"/>
      <c r="Q38" s="693"/>
      <c r="R38" s="693"/>
      <c r="S38" s="693"/>
      <c r="T38" s="693"/>
      <c r="U38" s="693"/>
      <c r="V38" s="693"/>
    </row>
    <row r="39" spans="6:22" s="875" customFormat="1" ht="22.5" outlineLevel="3">
      <c r="F39" s="689"/>
      <c r="G39" s="690"/>
      <c r="H39" s="690"/>
      <c r="I39" s="691" t="s">
        <v>704</v>
      </c>
      <c r="J39" s="690"/>
      <c r="K39" s="692">
        <v>49.0464</v>
      </c>
      <c r="L39" s="693"/>
      <c r="M39" s="694"/>
      <c r="N39" s="693"/>
      <c r="O39" s="695"/>
      <c r="P39" s="705"/>
      <c r="Q39" s="693"/>
      <c r="R39" s="693"/>
      <c r="S39" s="693"/>
      <c r="T39" s="693"/>
      <c r="U39" s="693"/>
      <c r="V39" s="693"/>
    </row>
    <row r="40" spans="6:22" s="875" customFormat="1" ht="22.5" outlineLevel="3">
      <c r="F40" s="689"/>
      <c r="G40" s="690"/>
      <c r="H40" s="690"/>
      <c r="I40" s="691" t="s">
        <v>704</v>
      </c>
      <c r="J40" s="690"/>
      <c r="K40" s="692">
        <v>49.0464</v>
      </c>
      <c r="L40" s="693"/>
      <c r="M40" s="694"/>
      <c r="N40" s="693"/>
      <c r="O40" s="695"/>
      <c r="P40" s="705"/>
      <c r="Q40" s="693"/>
      <c r="R40" s="693"/>
      <c r="S40" s="693"/>
      <c r="T40" s="693"/>
      <c r="U40" s="693"/>
      <c r="V40" s="693"/>
    </row>
    <row r="41" spans="6:22" s="875" customFormat="1" ht="11.25" outlineLevel="3">
      <c r="F41" s="689"/>
      <c r="G41" s="690"/>
      <c r="H41" s="690"/>
      <c r="I41" s="691" t="s">
        <v>481</v>
      </c>
      <c r="J41" s="690"/>
      <c r="K41" s="692">
        <v>195.7716</v>
      </c>
      <c r="L41" s="693"/>
      <c r="M41" s="694"/>
      <c r="N41" s="693"/>
      <c r="O41" s="695"/>
      <c r="P41" s="705"/>
      <c r="Q41" s="693"/>
      <c r="R41" s="693"/>
      <c r="S41" s="693"/>
      <c r="T41" s="693"/>
      <c r="U41" s="693"/>
      <c r="V41" s="693"/>
    </row>
    <row r="42" spans="6:22" s="875" customFormat="1" ht="22.5" outlineLevel="3">
      <c r="F42" s="689"/>
      <c r="G42" s="690"/>
      <c r="H42" s="690"/>
      <c r="I42" s="691" t="s">
        <v>705</v>
      </c>
      <c r="J42" s="690"/>
      <c r="K42" s="692">
        <v>-64.311</v>
      </c>
      <c r="L42" s="693"/>
      <c r="M42" s="694"/>
      <c r="N42" s="693"/>
      <c r="O42" s="695"/>
      <c r="P42" s="705"/>
      <c r="Q42" s="693"/>
      <c r="R42" s="693"/>
      <c r="S42" s="693"/>
      <c r="T42" s="693"/>
      <c r="U42" s="693"/>
      <c r="V42" s="693"/>
    </row>
    <row r="43" spans="6:22" s="875" customFormat="1" ht="11.25" outlineLevel="3">
      <c r="F43" s="689"/>
      <c r="G43" s="690"/>
      <c r="H43" s="690"/>
      <c r="I43" s="691" t="s">
        <v>706</v>
      </c>
      <c r="J43" s="690"/>
      <c r="K43" s="692">
        <v>-15.3</v>
      </c>
      <c r="L43" s="693"/>
      <c r="M43" s="694"/>
      <c r="N43" s="693"/>
      <c r="O43" s="695"/>
      <c r="P43" s="705"/>
      <c r="Q43" s="693"/>
      <c r="R43" s="693"/>
      <c r="S43" s="693"/>
      <c r="T43" s="693"/>
      <c r="U43" s="693"/>
      <c r="V43" s="693"/>
    </row>
    <row r="44" spans="6:22" s="874" customFormat="1" ht="12" outlineLevel="2">
      <c r="F44" s="681">
        <v>14</v>
      </c>
      <c r="G44" s="682" t="s">
        <v>474</v>
      </c>
      <c r="H44" s="683" t="s">
        <v>583</v>
      </c>
      <c r="I44" s="684" t="s">
        <v>584</v>
      </c>
      <c r="J44" s="682" t="s">
        <v>367</v>
      </c>
      <c r="K44" s="685">
        <v>8.88</v>
      </c>
      <c r="L44" s="686"/>
      <c r="M44" s="687">
        <f>K44*(1+L44/100)</f>
        <v>8.88</v>
      </c>
      <c r="N44" s="911"/>
      <c r="O44" s="688">
        <f>M44*N44</f>
        <v>0</v>
      </c>
      <c r="P44" s="703">
        <v>0.05734</v>
      </c>
      <c r="Q44" s="704">
        <f>M44*P44</f>
        <v>0.5091792</v>
      </c>
      <c r="R44" s="703"/>
      <c r="S44" s="704">
        <f>M44*R44</f>
        <v>0</v>
      </c>
      <c r="T44" s="688">
        <v>21</v>
      </c>
      <c r="U44" s="688">
        <f>O44*(T44/100)</f>
        <v>0</v>
      </c>
      <c r="V44" s="688">
        <f>O44+U44</f>
        <v>0</v>
      </c>
    </row>
    <row r="45" spans="6:22" s="875" customFormat="1" ht="11.25" outlineLevel="3">
      <c r="F45" s="689"/>
      <c r="G45" s="690"/>
      <c r="H45" s="690"/>
      <c r="I45" s="691" t="s">
        <v>707</v>
      </c>
      <c r="J45" s="690"/>
      <c r="K45" s="692">
        <v>8.88</v>
      </c>
      <c r="L45" s="693"/>
      <c r="M45" s="694"/>
      <c r="N45" s="693"/>
      <c r="O45" s="695"/>
      <c r="P45" s="705"/>
      <c r="Q45" s="693"/>
      <c r="R45" s="693"/>
      <c r="S45" s="693"/>
      <c r="T45" s="693"/>
      <c r="U45" s="693"/>
      <c r="V45" s="693"/>
    </row>
    <row r="46" spans="6:22" s="874" customFormat="1" ht="12" outlineLevel="2">
      <c r="F46" s="681">
        <v>15</v>
      </c>
      <c r="G46" s="682" t="s">
        <v>474</v>
      </c>
      <c r="H46" s="683" t="s">
        <v>585</v>
      </c>
      <c r="I46" s="684" t="s">
        <v>586</v>
      </c>
      <c r="J46" s="682" t="s">
        <v>367</v>
      </c>
      <c r="K46" s="685">
        <v>15.3</v>
      </c>
      <c r="L46" s="686">
        <v>0</v>
      </c>
      <c r="M46" s="687">
        <f>K46*(1+L46/100)</f>
        <v>15.3</v>
      </c>
      <c r="N46" s="911"/>
      <c r="O46" s="688">
        <f>M46*N46</f>
        <v>0</v>
      </c>
      <c r="P46" s="703">
        <v>0.04558</v>
      </c>
      <c r="Q46" s="704">
        <f>M46*P46</f>
        <v>0.697374</v>
      </c>
      <c r="R46" s="703"/>
      <c r="S46" s="704">
        <f>M46*R46</f>
        <v>0</v>
      </c>
      <c r="T46" s="688">
        <v>21</v>
      </c>
      <c r="U46" s="688">
        <f>O46*(T46/100)</f>
        <v>0</v>
      </c>
      <c r="V46" s="688">
        <f>O46+U46</f>
        <v>0</v>
      </c>
    </row>
    <row r="47" spans="6:22" s="875" customFormat="1" ht="11.25" outlineLevel="3">
      <c r="F47" s="689"/>
      <c r="G47" s="690"/>
      <c r="H47" s="690"/>
      <c r="I47" s="691" t="s">
        <v>708</v>
      </c>
      <c r="J47" s="690"/>
      <c r="K47" s="692">
        <v>0</v>
      </c>
      <c r="L47" s="693"/>
      <c r="M47" s="694"/>
      <c r="N47" s="693"/>
      <c r="O47" s="695"/>
      <c r="P47" s="705"/>
      <c r="Q47" s="693"/>
      <c r="R47" s="693"/>
      <c r="S47" s="693"/>
      <c r="T47" s="693"/>
      <c r="U47" s="693"/>
      <c r="V47" s="693"/>
    </row>
    <row r="48" spans="6:22" s="875" customFormat="1" ht="11.25" outlineLevel="3">
      <c r="F48" s="689"/>
      <c r="G48" s="690"/>
      <c r="H48" s="690"/>
      <c r="I48" s="691" t="s">
        <v>709</v>
      </c>
      <c r="J48" s="690"/>
      <c r="K48" s="692">
        <v>15.3</v>
      </c>
      <c r="L48" s="693"/>
      <c r="M48" s="694"/>
      <c r="N48" s="693"/>
      <c r="O48" s="695"/>
      <c r="P48" s="705"/>
      <c r="Q48" s="693"/>
      <c r="R48" s="693"/>
      <c r="S48" s="693"/>
      <c r="T48" s="693"/>
      <c r="U48" s="693"/>
      <c r="V48" s="693"/>
    </row>
    <row r="49" spans="6:22" s="874" customFormat="1" ht="12" outlineLevel="2">
      <c r="F49" s="681">
        <v>16</v>
      </c>
      <c r="G49" s="682" t="s">
        <v>474</v>
      </c>
      <c r="H49" s="683" t="s">
        <v>482</v>
      </c>
      <c r="I49" s="684" t="s">
        <v>483</v>
      </c>
      <c r="J49" s="682" t="s">
        <v>367</v>
      </c>
      <c r="K49" s="685">
        <v>71.978</v>
      </c>
      <c r="L49" s="686">
        <v>0</v>
      </c>
      <c r="M49" s="687">
        <f>K49*(1+L49/100)</f>
        <v>71.978</v>
      </c>
      <c r="N49" s="911"/>
      <c r="O49" s="688">
        <f>M49*N49</f>
        <v>0</v>
      </c>
      <c r="P49" s="703">
        <v>0.03497</v>
      </c>
      <c r="Q49" s="704">
        <f>M49*P49</f>
        <v>2.51707066</v>
      </c>
      <c r="R49" s="703"/>
      <c r="S49" s="704">
        <f>M49*R49</f>
        <v>0</v>
      </c>
      <c r="T49" s="688">
        <v>21</v>
      </c>
      <c r="U49" s="688">
        <f>O49*(T49/100)</f>
        <v>0</v>
      </c>
      <c r="V49" s="688">
        <f>O49+U49</f>
        <v>0</v>
      </c>
    </row>
    <row r="50" spans="6:22" s="875" customFormat="1" ht="11.25" outlineLevel="3">
      <c r="F50" s="689"/>
      <c r="G50" s="690"/>
      <c r="H50" s="690"/>
      <c r="I50" s="691" t="s">
        <v>710</v>
      </c>
      <c r="J50" s="690"/>
      <c r="K50" s="692">
        <v>17.7375</v>
      </c>
      <c r="L50" s="693"/>
      <c r="M50" s="694"/>
      <c r="N50" s="693"/>
      <c r="O50" s="695"/>
      <c r="P50" s="705"/>
      <c r="Q50" s="693"/>
      <c r="R50" s="693"/>
      <c r="S50" s="693"/>
      <c r="T50" s="693"/>
      <c r="U50" s="693"/>
      <c r="V50" s="693"/>
    </row>
    <row r="51" spans="6:22" s="875" customFormat="1" ht="11.25" outlineLevel="3">
      <c r="F51" s="689"/>
      <c r="G51" s="690"/>
      <c r="H51" s="690"/>
      <c r="I51" s="691" t="s">
        <v>711</v>
      </c>
      <c r="J51" s="690"/>
      <c r="K51" s="692">
        <v>16.7375</v>
      </c>
      <c r="L51" s="693"/>
      <c r="M51" s="694"/>
      <c r="N51" s="693"/>
      <c r="O51" s="695"/>
      <c r="P51" s="705"/>
      <c r="Q51" s="693"/>
      <c r="R51" s="693"/>
      <c r="S51" s="693"/>
      <c r="T51" s="693"/>
      <c r="U51" s="693"/>
      <c r="V51" s="693"/>
    </row>
    <row r="52" spans="6:22" s="875" customFormat="1" ht="11.25" outlineLevel="3">
      <c r="F52" s="689"/>
      <c r="G52" s="690"/>
      <c r="H52" s="690"/>
      <c r="I52" s="691" t="s">
        <v>712</v>
      </c>
      <c r="J52" s="690"/>
      <c r="K52" s="692">
        <v>15.9675</v>
      </c>
      <c r="L52" s="693"/>
      <c r="M52" s="694"/>
      <c r="N52" s="693"/>
      <c r="O52" s="695"/>
      <c r="P52" s="705"/>
      <c r="Q52" s="693"/>
      <c r="R52" s="693"/>
      <c r="S52" s="693"/>
      <c r="T52" s="693"/>
      <c r="U52" s="693"/>
      <c r="V52" s="693"/>
    </row>
    <row r="53" spans="6:22" s="875" customFormat="1" ht="11.25" outlineLevel="3">
      <c r="F53" s="689"/>
      <c r="G53" s="690"/>
      <c r="H53" s="690"/>
      <c r="I53" s="691" t="s">
        <v>713</v>
      </c>
      <c r="J53" s="690"/>
      <c r="K53" s="692">
        <v>16.3875</v>
      </c>
      <c r="L53" s="693"/>
      <c r="M53" s="694"/>
      <c r="N53" s="693"/>
      <c r="O53" s="695"/>
      <c r="P53" s="705"/>
      <c r="Q53" s="693"/>
      <c r="R53" s="693"/>
      <c r="S53" s="693"/>
      <c r="T53" s="693"/>
      <c r="U53" s="693"/>
      <c r="V53" s="693"/>
    </row>
    <row r="54" spans="6:22" s="875" customFormat="1" ht="11.25" outlineLevel="3">
      <c r="F54" s="689"/>
      <c r="G54" s="690"/>
      <c r="H54" s="690"/>
      <c r="I54" s="691" t="s">
        <v>714</v>
      </c>
      <c r="J54" s="690"/>
      <c r="K54" s="692">
        <v>5.1480000000000015</v>
      </c>
      <c r="L54" s="693"/>
      <c r="M54" s="694"/>
      <c r="N54" s="693"/>
      <c r="O54" s="695"/>
      <c r="P54" s="705"/>
      <c r="Q54" s="693"/>
      <c r="R54" s="693"/>
      <c r="S54" s="693"/>
      <c r="T54" s="693"/>
      <c r="U54" s="693"/>
      <c r="V54" s="693"/>
    </row>
    <row r="55" spans="6:22" s="874" customFormat="1" ht="12" outlineLevel="2">
      <c r="F55" s="681">
        <v>17</v>
      </c>
      <c r="G55" s="682" t="s">
        <v>474</v>
      </c>
      <c r="H55" s="683" t="s">
        <v>715</v>
      </c>
      <c r="I55" s="684" t="s">
        <v>716</v>
      </c>
      <c r="J55" s="682" t="s">
        <v>367</v>
      </c>
      <c r="K55" s="685">
        <v>5.345</v>
      </c>
      <c r="L55" s="686">
        <v>0</v>
      </c>
      <c r="M55" s="687">
        <f>K55*(1+L55/100)</f>
        <v>5.345</v>
      </c>
      <c r="N55" s="911"/>
      <c r="O55" s="688">
        <f>M55*N55</f>
        <v>0</v>
      </c>
      <c r="P55" s="703">
        <v>0.04773</v>
      </c>
      <c r="Q55" s="704">
        <f>M55*P55</f>
        <v>0.25511685</v>
      </c>
      <c r="R55" s="703"/>
      <c r="S55" s="704">
        <f>M55*R55</f>
        <v>0</v>
      </c>
      <c r="T55" s="688">
        <v>21</v>
      </c>
      <c r="U55" s="688">
        <f>O55*(T55/100)</f>
        <v>0</v>
      </c>
      <c r="V55" s="688">
        <f>O55+U55</f>
        <v>0</v>
      </c>
    </row>
    <row r="56" spans="6:22" s="875" customFormat="1" ht="11.25" outlineLevel="3">
      <c r="F56" s="689"/>
      <c r="G56" s="690"/>
      <c r="H56" s="690"/>
      <c r="I56" s="691" t="s">
        <v>717</v>
      </c>
      <c r="J56" s="690"/>
      <c r="K56" s="692">
        <v>3.3949999999999996</v>
      </c>
      <c r="L56" s="693"/>
      <c r="M56" s="694"/>
      <c r="N56" s="693"/>
      <c r="O56" s="695"/>
      <c r="P56" s="705"/>
      <c r="Q56" s="693"/>
      <c r="R56" s="693"/>
      <c r="S56" s="693"/>
      <c r="T56" s="693"/>
      <c r="U56" s="693"/>
      <c r="V56" s="693"/>
    </row>
    <row r="57" spans="6:22" s="875" customFormat="1" ht="11.25" outlineLevel="3">
      <c r="F57" s="689"/>
      <c r="G57" s="690"/>
      <c r="H57" s="690"/>
      <c r="I57" s="691" t="s">
        <v>718</v>
      </c>
      <c r="J57" s="690"/>
      <c r="K57" s="692">
        <v>1.9500000000000002</v>
      </c>
      <c r="L57" s="693"/>
      <c r="M57" s="694"/>
      <c r="N57" s="693"/>
      <c r="O57" s="695"/>
      <c r="P57" s="705"/>
      <c r="Q57" s="693"/>
      <c r="R57" s="693"/>
      <c r="S57" s="693"/>
      <c r="T57" s="693"/>
      <c r="U57" s="693"/>
      <c r="V57" s="693"/>
    </row>
    <row r="58" spans="6:22" s="874" customFormat="1" ht="12" outlineLevel="2">
      <c r="F58" s="681">
        <v>18</v>
      </c>
      <c r="G58" s="682" t="s">
        <v>474</v>
      </c>
      <c r="H58" s="683" t="s">
        <v>484</v>
      </c>
      <c r="I58" s="684" t="s">
        <v>485</v>
      </c>
      <c r="J58" s="682" t="s">
        <v>283</v>
      </c>
      <c r="K58" s="685">
        <v>0.10185000000000001</v>
      </c>
      <c r="L58" s="686">
        <v>0</v>
      </c>
      <c r="M58" s="687">
        <f>K58*(1+L58/100)</f>
        <v>0.10185000000000001</v>
      </c>
      <c r="N58" s="911"/>
      <c r="O58" s="688">
        <f>M58*N58</f>
        <v>0</v>
      </c>
      <c r="P58" s="703">
        <v>2.234</v>
      </c>
      <c r="Q58" s="704">
        <f>M58*P58</f>
        <v>0.2275329</v>
      </c>
      <c r="R58" s="703"/>
      <c r="S58" s="704">
        <f>M58*R58</f>
        <v>0</v>
      </c>
      <c r="T58" s="688">
        <v>21</v>
      </c>
      <c r="U58" s="688">
        <f>O58*(T58/100)</f>
        <v>0</v>
      </c>
      <c r="V58" s="688">
        <f>O58+U58</f>
        <v>0</v>
      </c>
    </row>
    <row r="59" spans="6:22" s="875" customFormat="1" ht="11.25" outlineLevel="3">
      <c r="F59" s="689"/>
      <c r="G59" s="690"/>
      <c r="H59" s="690"/>
      <c r="I59" s="691" t="s">
        <v>719</v>
      </c>
      <c r="J59" s="690"/>
      <c r="K59" s="692">
        <v>0.10185000000000001</v>
      </c>
      <c r="L59" s="693"/>
      <c r="M59" s="694"/>
      <c r="N59" s="693"/>
      <c r="O59" s="695"/>
      <c r="P59" s="705"/>
      <c r="Q59" s="693"/>
      <c r="R59" s="693"/>
      <c r="S59" s="693"/>
      <c r="T59" s="693"/>
      <c r="U59" s="693"/>
      <c r="V59" s="693"/>
    </row>
    <row r="60" spans="6:22" s="874" customFormat="1" ht="24" outlineLevel="2">
      <c r="F60" s="681">
        <v>19</v>
      </c>
      <c r="G60" s="682" t="s">
        <v>474</v>
      </c>
      <c r="H60" s="683" t="s">
        <v>720</v>
      </c>
      <c r="I60" s="684" t="s">
        <v>721</v>
      </c>
      <c r="J60" s="682" t="s">
        <v>367</v>
      </c>
      <c r="K60" s="685">
        <v>0.42</v>
      </c>
      <c r="L60" s="686">
        <v>0</v>
      </c>
      <c r="M60" s="687">
        <f>K60*(1+L60/100)</f>
        <v>0.42</v>
      </c>
      <c r="N60" s="911"/>
      <c r="O60" s="688">
        <f>M60*N60</f>
        <v>0</v>
      </c>
      <c r="P60" s="703">
        <v>0.084</v>
      </c>
      <c r="Q60" s="704">
        <f>M60*P60</f>
        <v>0.03528</v>
      </c>
      <c r="R60" s="703"/>
      <c r="S60" s="704">
        <f>M60*R60</f>
        <v>0</v>
      </c>
      <c r="T60" s="688">
        <v>21</v>
      </c>
      <c r="U60" s="688">
        <f>O60*(T60/100)</f>
        <v>0</v>
      </c>
      <c r="V60" s="688">
        <f>O60+U60</f>
        <v>0</v>
      </c>
    </row>
    <row r="61" spans="6:22" s="875" customFormat="1" ht="11.25" outlineLevel="3">
      <c r="F61" s="689"/>
      <c r="G61" s="690"/>
      <c r="H61" s="690"/>
      <c r="I61" s="691" t="s">
        <v>722</v>
      </c>
      <c r="J61" s="690"/>
      <c r="K61" s="692">
        <v>0.42</v>
      </c>
      <c r="L61" s="693"/>
      <c r="M61" s="694"/>
      <c r="N61" s="693"/>
      <c r="O61" s="695"/>
      <c r="P61" s="705"/>
      <c r="Q61" s="693"/>
      <c r="R61" s="693"/>
      <c r="S61" s="693"/>
      <c r="T61" s="693"/>
      <c r="U61" s="693"/>
      <c r="V61" s="693"/>
    </row>
    <row r="62" spans="6:22" s="874" customFormat="1" ht="24" outlineLevel="2">
      <c r="F62" s="681">
        <v>20</v>
      </c>
      <c r="G62" s="682" t="s">
        <v>474</v>
      </c>
      <c r="H62" s="683" t="s">
        <v>723</v>
      </c>
      <c r="I62" s="684" t="s">
        <v>724</v>
      </c>
      <c r="J62" s="682" t="s">
        <v>371</v>
      </c>
      <c r="K62" s="685">
        <v>4</v>
      </c>
      <c r="L62" s="686">
        <v>0</v>
      </c>
      <c r="M62" s="687">
        <f>K62*(1+L62/100)</f>
        <v>4</v>
      </c>
      <c r="N62" s="911"/>
      <c r="O62" s="688">
        <f>M62*N62</f>
        <v>0</v>
      </c>
      <c r="P62" s="703">
        <v>0.4417</v>
      </c>
      <c r="Q62" s="704">
        <f>M62*P62</f>
        <v>1.7668</v>
      </c>
      <c r="R62" s="703"/>
      <c r="S62" s="704">
        <f>M62*R62</f>
        <v>0</v>
      </c>
      <c r="T62" s="688">
        <v>21</v>
      </c>
      <c r="U62" s="688">
        <f>O62*(T62/100)</f>
        <v>0</v>
      </c>
      <c r="V62" s="688">
        <f>O62+U62</f>
        <v>0</v>
      </c>
    </row>
    <row r="63" spans="12:22" ht="12.75" outlineLevel="2">
      <c r="L63" s="8"/>
      <c r="M63" s="696"/>
      <c r="P63" s="706"/>
      <c r="S63" s="8"/>
      <c r="T63" s="8"/>
      <c r="U63" s="8"/>
      <c r="V63" s="8"/>
    </row>
    <row r="64" spans="6:22" s="700" customFormat="1" ht="16.5" customHeight="1" outlineLevel="1">
      <c r="F64" s="675"/>
      <c r="G64" s="6"/>
      <c r="H64" s="676"/>
      <c r="I64" s="676" t="s">
        <v>486</v>
      </c>
      <c r="J64" s="6"/>
      <c r="K64" s="677"/>
      <c r="L64" s="678"/>
      <c r="M64" s="679"/>
      <c r="N64" s="678"/>
      <c r="O64" s="680">
        <f>SUBTOTAL(9,O65:O88)</f>
        <v>0</v>
      </c>
      <c r="P64" s="701"/>
      <c r="Q64" s="702">
        <f>SUBTOTAL(9,Q65:Q88)</f>
        <v>0.011565207800000003</v>
      </c>
      <c r="R64" s="678"/>
      <c r="S64" s="702">
        <f>SUBTOTAL(9,S65:S88)</f>
        <v>6.048532000000002</v>
      </c>
      <c r="T64" s="678"/>
      <c r="U64" s="680">
        <f>SUBTOTAL(9,U65:U88)</f>
        <v>0</v>
      </c>
      <c r="V64" s="680">
        <f>SUBTOTAL(9,V65:V88)</f>
        <v>0</v>
      </c>
    </row>
    <row r="65" spans="6:22" s="874" customFormat="1" ht="12" outlineLevel="2">
      <c r="F65" s="681">
        <v>21</v>
      </c>
      <c r="G65" s="682" t="s">
        <v>474</v>
      </c>
      <c r="H65" s="683" t="s">
        <v>487</v>
      </c>
      <c r="I65" s="684" t="s">
        <v>488</v>
      </c>
      <c r="J65" s="682" t="s">
        <v>367</v>
      </c>
      <c r="K65" s="685">
        <v>87.3</v>
      </c>
      <c r="L65" s="686"/>
      <c r="M65" s="687">
        <f>K65*(1+L65/100)</f>
        <v>87.3</v>
      </c>
      <c r="N65" s="911"/>
      <c r="O65" s="688">
        <f>M65*N65</f>
        <v>0</v>
      </c>
      <c r="P65" s="703">
        <v>4E-05</v>
      </c>
      <c r="Q65" s="704">
        <f>M65*P65</f>
        <v>0.0034920000000000003</v>
      </c>
      <c r="R65" s="703"/>
      <c r="S65" s="704">
        <f>M65*R65</f>
        <v>0</v>
      </c>
      <c r="T65" s="688">
        <v>21</v>
      </c>
      <c r="U65" s="688">
        <f>O65*(T65/100)</f>
        <v>0</v>
      </c>
      <c r="V65" s="688">
        <f>O65+U65</f>
        <v>0</v>
      </c>
    </row>
    <row r="66" spans="6:22" s="875" customFormat="1" ht="11.25" outlineLevel="3">
      <c r="F66" s="689"/>
      <c r="G66" s="690"/>
      <c r="H66" s="690"/>
      <c r="I66" s="691" t="s">
        <v>725</v>
      </c>
      <c r="J66" s="690"/>
      <c r="K66" s="692">
        <v>87.3</v>
      </c>
      <c r="L66" s="693"/>
      <c r="M66" s="694"/>
      <c r="N66" s="693"/>
      <c r="O66" s="695"/>
      <c r="P66" s="705"/>
      <c r="Q66" s="693"/>
      <c r="R66" s="693"/>
      <c r="S66" s="693"/>
      <c r="T66" s="693"/>
      <c r="U66" s="693"/>
      <c r="V66" s="693"/>
    </row>
    <row r="67" spans="6:22" s="874" customFormat="1" ht="12" outlineLevel="2">
      <c r="F67" s="681">
        <v>22</v>
      </c>
      <c r="G67" s="682" t="s">
        <v>474</v>
      </c>
      <c r="H67" s="683" t="s">
        <v>726</v>
      </c>
      <c r="I67" s="684" t="s">
        <v>727</v>
      </c>
      <c r="J67" s="682" t="s">
        <v>367</v>
      </c>
      <c r="K67" s="685">
        <v>2.2</v>
      </c>
      <c r="L67" s="686">
        <v>0</v>
      </c>
      <c r="M67" s="687">
        <f>K67*(1+L67/100)</f>
        <v>2.2</v>
      </c>
      <c r="N67" s="911"/>
      <c r="O67" s="688">
        <f>M67*N67</f>
        <v>0</v>
      </c>
      <c r="P67" s="703">
        <v>0.00103</v>
      </c>
      <c r="Q67" s="704">
        <f>M67*P67</f>
        <v>0.0022660000000000002</v>
      </c>
      <c r="R67" s="703">
        <v>0.063</v>
      </c>
      <c r="S67" s="704">
        <f>M67*R67</f>
        <v>0.1386</v>
      </c>
      <c r="T67" s="688">
        <v>21</v>
      </c>
      <c r="U67" s="688">
        <f>O67*(T67/100)</f>
        <v>0</v>
      </c>
      <c r="V67" s="688">
        <f>O67+U67</f>
        <v>0</v>
      </c>
    </row>
    <row r="68" spans="6:22" s="875" customFormat="1" ht="11.25" outlineLevel="3">
      <c r="F68" s="689"/>
      <c r="G68" s="690"/>
      <c r="H68" s="690"/>
      <c r="I68" s="691" t="s">
        <v>728</v>
      </c>
      <c r="J68" s="690"/>
      <c r="K68" s="692">
        <v>2.2</v>
      </c>
      <c r="L68" s="693"/>
      <c r="M68" s="694"/>
      <c r="N68" s="693"/>
      <c r="O68" s="695"/>
      <c r="P68" s="705"/>
      <c r="Q68" s="693"/>
      <c r="R68" s="693"/>
      <c r="S68" s="693"/>
      <c r="T68" s="693"/>
      <c r="U68" s="693"/>
      <c r="V68" s="693"/>
    </row>
    <row r="69" spans="6:22" s="874" customFormat="1" ht="24" outlineLevel="2">
      <c r="F69" s="681">
        <v>23</v>
      </c>
      <c r="G69" s="682" t="s">
        <v>474</v>
      </c>
      <c r="H69" s="683" t="s">
        <v>587</v>
      </c>
      <c r="I69" s="684" t="s">
        <v>588</v>
      </c>
      <c r="J69" s="682" t="s">
        <v>283</v>
      </c>
      <c r="K69" s="685">
        <v>2.035940000000001</v>
      </c>
      <c r="L69" s="686">
        <v>0</v>
      </c>
      <c r="M69" s="687">
        <f>K69*(1+L69/100)</f>
        <v>2.035940000000001</v>
      </c>
      <c r="N69" s="911"/>
      <c r="O69" s="688">
        <f>M69*N69</f>
        <v>0</v>
      </c>
      <c r="P69" s="703">
        <v>0.00187</v>
      </c>
      <c r="Q69" s="704">
        <f>M69*P69</f>
        <v>0.0038072078000000015</v>
      </c>
      <c r="R69" s="703">
        <v>1.8</v>
      </c>
      <c r="S69" s="704">
        <f>M69*R69</f>
        <v>3.664692000000002</v>
      </c>
      <c r="T69" s="688">
        <v>21</v>
      </c>
      <c r="U69" s="688">
        <f>O69*(T69/100)</f>
        <v>0</v>
      </c>
      <c r="V69" s="688">
        <f>O69+U69</f>
        <v>0</v>
      </c>
    </row>
    <row r="70" spans="6:22" s="875" customFormat="1" ht="11.25" outlineLevel="3">
      <c r="F70" s="689"/>
      <c r="G70" s="690"/>
      <c r="H70" s="690"/>
      <c r="I70" s="691" t="s">
        <v>729</v>
      </c>
      <c r="J70" s="690"/>
      <c r="K70" s="692">
        <v>2.035940000000001</v>
      </c>
      <c r="L70" s="693"/>
      <c r="M70" s="694"/>
      <c r="N70" s="693"/>
      <c r="O70" s="695"/>
      <c r="P70" s="705"/>
      <c r="Q70" s="693"/>
      <c r="R70" s="693"/>
      <c r="S70" s="693"/>
      <c r="T70" s="693"/>
      <c r="U70" s="693"/>
      <c r="V70" s="693"/>
    </row>
    <row r="71" spans="6:22" s="874" customFormat="1" ht="24" outlineLevel="2">
      <c r="F71" s="681">
        <v>24</v>
      </c>
      <c r="G71" s="682" t="s">
        <v>474</v>
      </c>
      <c r="H71" s="683" t="s">
        <v>589</v>
      </c>
      <c r="I71" s="684" t="s">
        <v>590</v>
      </c>
      <c r="J71" s="682" t="s">
        <v>371</v>
      </c>
      <c r="K71" s="685">
        <v>3</v>
      </c>
      <c r="L71" s="686">
        <v>0</v>
      </c>
      <c r="M71" s="687">
        <f>K71*(1+L71/100)</f>
        <v>3</v>
      </c>
      <c r="N71" s="911"/>
      <c r="O71" s="688">
        <f>M71*N71</f>
        <v>0</v>
      </c>
      <c r="P71" s="703">
        <v>0.0005</v>
      </c>
      <c r="Q71" s="704">
        <f>M71*P71</f>
        <v>0.0015</v>
      </c>
      <c r="R71" s="703">
        <v>0.031</v>
      </c>
      <c r="S71" s="704">
        <f>M71*R71</f>
        <v>0.093</v>
      </c>
      <c r="T71" s="688">
        <v>21</v>
      </c>
      <c r="U71" s="688">
        <f>O71*(T71/100)</f>
        <v>0</v>
      </c>
      <c r="V71" s="688">
        <f>O71+U71</f>
        <v>0</v>
      </c>
    </row>
    <row r="72" spans="6:22" s="874" customFormat="1" ht="24" outlineLevel="2">
      <c r="F72" s="681">
        <v>25</v>
      </c>
      <c r="G72" s="682" t="s">
        <v>474</v>
      </c>
      <c r="H72" s="683" t="s">
        <v>730</v>
      </c>
      <c r="I72" s="684" t="s">
        <v>731</v>
      </c>
      <c r="J72" s="682" t="s">
        <v>371</v>
      </c>
      <c r="K72" s="685">
        <v>1</v>
      </c>
      <c r="L72" s="686">
        <v>0</v>
      </c>
      <c r="M72" s="687">
        <f>K72*(1+L72/100)</f>
        <v>1</v>
      </c>
      <c r="N72" s="911"/>
      <c r="O72" s="688">
        <f>M72*N72</f>
        <v>0</v>
      </c>
      <c r="P72" s="703">
        <v>0.0005</v>
      </c>
      <c r="Q72" s="704">
        <f>M72*P72</f>
        <v>0.0005</v>
      </c>
      <c r="R72" s="703">
        <v>0.049</v>
      </c>
      <c r="S72" s="704">
        <f>M72*R72</f>
        <v>0.049</v>
      </c>
      <c r="T72" s="688">
        <v>21</v>
      </c>
      <c r="U72" s="688">
        <f>O72*(T72/100)</f>
        <v>0</v>
      </c>
      <c r="V72" s="688">
        <f>O72+U72</f>
        <v>0</v>
      </c>
    </row>
    <row r="73" spans="6:22" s="874" customFormat="1" ht="24" outlineLevel="2">
      <c r="F73" s="681">
        <v>26</v>
      </c>
      <c r="G73" s="682" t="s">
        <v>474</v>
      </c>
      <c r="H73" s="683" t="s">
        <v>591</v>
      </c>
      <c r="I73" s="684" t="s">
        <v>592</v>
      </c>
      <c r="J73" s="682" t="s">
        <v>362</v>
      </c>
      <c r="K73" s="685">
        <v>16.200000000000003</v>
      </c>
      <c r="L73" s="686">
        <v>0</v>
      </c>
      <c r="M73" s="687">
        <f>K73*(1+L73/100)</f>
        <v>16.200000000000003</v>
      </c>
      <c r="N73" s="911"/>
      <c r="O73" s="688">
        <f>M73*N73</f>
        <v>0</v>
      </c>
      <c r="P73" s="703"/>
      <c r="Q73" s="704">
        <f>M73*P73</f>
        <v>0</v>
      </c>
      <c r="R73" s="703">
        <v>0.042</v>
      </c>
      <c r="S73" s="704">
        <f>M73*R73</f>
        <v>0.6804000000000001</v>
      </c>
      <c r="T73" s="688">
        <v>21</v>
      </c>
      <c r="U73" s="688">
        <f>O73*(T73/100)</f>
        <v>0</v>
      </c>
      <c r="V73" s="688">
        <f>O73+U73</f>
        <v>0</v>
      </c>
    </row>
    <row r="74" spans="6:22" s="875" customFormat="1" ht="11.25" outlineLevel="3">
      <c r="F74" s="689"/>
      <c r="G74" s="690"/>
      <c r="H74" s="690"/>
      <c r="I74" s="691" t="s">
        <v>732</v>
      </c>
      <c r="J74" s="690"/>
      <c r="K74" s="692">
        <v>16.200000000000003</v>
      </c>
      <c r="L74" s="693"/>
      <c r="M74" s="694"/>
      <c r="N74" s="693"/>
      <c r="O74" s="695"/>
      <c r="P74" s="705"/>
      <c r="Q74" s="693"/>
      <c r="R74" s="693"/>
      <c r="S74" s="693"/>
      <c r="T74" s="693"/>
      <c r="U74" s="693"/>
      <c r="V74" s="693"/>
    </row>
    <row r="75" spans="6:22" s="874" customFormat="1" ht="24" outlineLevel="2">
      <c r="F75" s="681">
        <v>27</v>
      </c>
      <c r="G75" s="682" t="s">
        <v>474</v>
      </c>
      <c r="H75" s="683" t="s">
        <v>733</v>
      </c>
      <c r="I75" s="684" t="s">
        <v>734</v>
      </c>
      <c r="J75" s="682" t="s">
        <v>362</v>
      </c>
      <c r="K75" s="685">
        <v>9.7</v>
      </c>
      <c r="L75" s="686">
        <v>0</v>
      </c>
      <c r="M75" s="687">
        <f>K75*(1+L75/100)</f>
        <v>9.7</v>
      </c>
      <c r="N75" s="911"/>
      <c r="O75" s="688">
        <f>M75*N75</f>
        <v>0</v>
      </c>
      <c r="P75" s="703"/>
      <c r="Q75" s="704">
        <f>M75*P75</f>
        <v>0</v>
      </c>
      <c r="R75" s="703">
        <v>0.066</v>
      </c>
      <c r="S75" s="704">
        <f>M75*R75</f>
        <v>0.6402</v>
      </c>
      <c r="T75" s="688">
        <v>21</v>
      </c>
      <c r="U75" s="688">
        <f>O75*(T75/100)</f>
        <v>0</v>
      </c>
      <c r="V75" s="688">
        <f>O75+U75</f>
        <v>0</v>
      </c>
    </row>
    <row r="76" spans="6:22" s="875" customFormat="1" ht="11.25" outlineLevel="3">
      <c r="F76" s="689"/>
      <c r="G76" s="690"/>
      <c r="H76" s="690"/>
      <c r="I76" s="691" t="s">
        <v>735</v>
      </c>
      <c r="J76" s="690"/>
      <c r="K76" s="692">
        <v>9.7</v>
      </c>
      <c r="L76" s="693"/>
      <c r="M76" s="694"/>
      <c r="N76" s="693"/>
      <c r="O76" s="695"/>
      <c r="P76" s="705"/>
      <c r="Q76" s="693"/>
      <c r="R76" s="693"/>
      <c r="S76" s="693"/>
      <c r="T76" s="693"/>
      <c r="U76" s="693"/>
      <c r="V76" s="693"/>
    </row>
    <row r="77" spans="6:22" s="874" customFormat="1" ht="12" outlineLevel="2">
      <c r="F77" s="681">
        <v>28</v>
      </c>
      <c r="G77" s="682" t="s">
        <v>474</v>
      </c>
      <c r="H77" s="683" t="s">
        <v>593</v>
      </c>
      <c r="I77" s="684" t="s">
        <v>594</v>
      </c>
      <c r="J77" s="682" t="s">
        <v>367</v>
      </c>
      <c r="K77" s="685">
        <v>5.04</v>
      </c>
      <c r="L77" s="686">
        <v>0</v>
      </c>
      <c r="M77" s="687">
        <f>K77*(1+L77/100)</f>
        <v>5.04</v>
      </c>
      <c r="N77" s="911"/>
      <c r="O77" s="688">
        <f>M77*N77</f>
        <v>0</v>
      </c>
      <c r="P77" s="703"/>
      <c r="Q77" s="704">
        <f>M77*P77</f>
        <v>0</v>
      </c>
      <c r="R77" s="703">
        <v>0.046</v>
      </c>
      <c r="S77" s="704">
        <f>M77*R77</f>
        <v>0.23184</v>
      </c>
      <c r="T77" s="688">
        <v>21</v>
      </c>
      <c r="U77" s="688">
        <f>O77*(T77/100)</f>
        <v>0</v>
      </c>
      <c r="V77" s="688">
        <f>O77+U77</f>
        <v>0</v>
      </c>
    </row>
    <row r="78" spans="6:22" s="875" customFormat="1" ht="11.25" outlineLevel="3">
      <c r="F78" s="689"/>
      <c r="G78" s="690"/>
      <c r="H78" s="690"/>
      <c r="I78" s="691" t="s">
        <v>736</v>
      </c>
      <c r="J78" s="690"/>
      <c r="K78" s="692">
        <v>5.04</v>
      </c>
      <c r="L78" s="693"/>
      <c r="M78" s="694"/>
      <c r="N78" s="693"/>
      <c r="O78" s="695"/>
      <c r="P78" s="705"/>
      <c r="Q78" s="693"/>
      <c r="R78" s="693"/>
      <c r="S78" s="693"/>
      <c r="T78" s="693"/>
      <c r="U78" s="693"/>
      <c r="V78" s="693"/>
    </row>
    <row r="79" spans="6:22" s="874" customFormat="1" ht="12" outlineLevel="2">
      <c r="F79" s="681">
        <v>29</v>
      </c>
      <c r="G79" s="682" t="s">
        <v>474</v>
      </c>
      <c r="H79" s="683" t="s">
        <v>489</v>
      </c>
      <c r="I79" s="684" t="s">
        <v>490</v>
      </c>
      <c r="J79" s="682" t="s">
        <v>367</v>
      </c>
      <c r="K79" s="685">
        <v>8.1</v>
      </c>
      <c r="L79" s="686">
        <v>0</v>
      </c>
      <c r="M79" s="687">
        <f>K79*(1+L79/100)</f>
        <v>8.1</v>
      </c>
      <c r="N79" s="911"/>
      <c r="O79" s="688">
        <f>M79*N79</f>
        <v>0</v>
      </c>
      <c r="P79" s="703"/>
      <c r="Q79" s="704">
        <f>M79*P79</f>
        <v>0</v>
      </c>
      <c r="R79" s="703">
        <v>0.068</v>
      </c>
      <c r="S79" s="704">
        <f>M79*R79</f>
        <v>0.5508000000000001</v>
      </c>
      <c r="T79" s="688">
        <v>21</v>
      </c>
      <c r="U79" s="688">
        <f>O79*(T79/100)</f>
        <v>0</v>
      </c>
      <c r="V79" s="688">
        <f>O79+U79</f>
        <v>0</v>
      </c>
    </row>
    <row r="80" spans="6:22" s="875" customFormat="1" ht="11.25" outlineLevel="3">
      <c r="F80" s="689"/>
      <c r="G80" s="690"/>
      <c r="H80" s="690"/>
      <c r="I80" s="691" t="s">
        <v>737</v>
      </c>
      <c r="J80" s="690"/>
      <c r="K80" s="692">
        <v>8.1</v>
      </c>
      <c r="L80" s="693"/>
      <c r="M80" s="694"/>
      <c r="N80" s="693"/>
      <c r="O80" s="695"/>
      <c r="P80" s="705"/>
      <c r="Q80" s="693"/>
      <c r="R80" s="693"/>
      <c r="S80" s="693"/>
      <c r="T80" s="693"/>
      <c r="U80" s="693"/>
      <c r="V80" s="693"/>
    </row>
    <row r="81" spans="6:22" s="874" customFormat="1" ht="12" outlineLevel="2">
      <c r="F81" s="681">
        <v>30</v>
      </c>
      <c r="G81" s="682" t="s">
        <v>474</v>
      </c>
      <c r="H81" s="683" t="s">
        <v>595</v>
      </c>
      <c r="I81" s="684" t="s">
        <v>596</v>
      </c>
      <c r="J81" s="682" t="s">
        <v>363</v>
      </c>
      <c r="K81" s="685">
        <v>6.137412000000002</v>
      </c>
      <c r="L81" s="686">
        <v>0</v>
      </c>
      <c r="M81" s="687">
        <f>K81*(1+L81/100)</f>
        <v>6.137412000000002</v>
      </c>
      <c r="N81" s="911"/>
      <c r="O81" s="688">
        <f>M81*N81</f>
        <v>0</v>
      </c>
      <c r="P81" s="703"/>
      <c r="Q81" s="704">
        <f>M81*P81</f>
        <v>0</v>
      </c>
      <c r="R81" s="703"/>
      <c r="S81" s="704">
        <f>M81*R81</f>
        <v>0</v>
      </c>
      <c r="T81" s="688">
        <v>21</v>
      </c>
      <c r="U81" s="688">
        <f>O81*(T81/100)</f>
        <v>0</v>
      </c>
      <c r="V81" s="688">
        <f>O81+U81</f>
        <v>0</v>
      </c>
    </row>
    <row r="82" spans="6:22" s="874" customFormat="1" ht="12" outlineLevel="2">
      <c r="F82" s="681">
        <v>31</v>
      </c>
      <c r="G82" s="682" t="s">
        <v>474</v>
      </c>
      <c r="H82" s="683" t="s">
        <v>491</v>
      </c>
      <c r="I82" s="684" t="s">
        <v>492</v>
      </c>
      <c r="J82" s="682" t="s">
        <v>363</v>
      </c>
      <c r="K82" s="685">
        <v>6.137412000000002</v>
      </c>
      <c r="L82" s="686">
        <v>0</v>
      </c>
      <c r="M82" s="687">
        <f>K82*(1+L82/100)</f>
        <v>6.137412000000002</v>
      </c>
      <c r="N82" s="911"/>
      <c r="O82" s="688">
        <f>M82*N82</f>
        <v>0</v>
      </c>
      <c r="P82" s="703"/>
      <c r="Q82" s="704">
        <f>M82*P82</f>
        <v>0</v>
      </c>
      <c r="R82" s="703"/>
      <c r="S82" s="704">
        <f>M82*R82</f>
        <v>0</v>
      </c>
      <c r="T82" s="688">
        <v>21</v>
      </c>
      <c r="U82" s="688">
        <f>O82*(T82/100)</f>
        <v>0</v>
      </c>
      <c r="V82" s="688">
        <f>O82+U82</f>
        <v>0</v>
      </c>
    </row>
    <row r="83" spans="6:22" s="874" customFormat="1" ht="12" outlineLevel="2">
      <c r="F83" s="681">
        <v>32</v>
      </c>
      <c r="G83" s="682" t="s">
        <v>474</v>
      </c>
      <c r="H83" s="683" t="s">
        <v>493</v>
      </c>
      <c r="I83" s="684" t="s">
        <v>494</v>
      </c>
      <c r="J83" s="682" t="s">
        <v>363</v>
      </c>
      <c r="K83" s="685">
        <v>49.096</v>
      </c>
      <c r="L83" s="686"/>
      <c r="M83" s="687">
        <f>K83*(1+L83/100)</f>
        <v>49.096</v>
      </c>
      <c r="N83" s="911"/>
      <c r="O83" s="688">
        <f>M83*N83</f>
        <v>0</v>
      </c>
      <c r="P83" s="703"/>
      <c r="Q83" s="704">
        <f>M83*P83</f>
        <v>0</v>
      </c>
      <c r="R83" s="703"/>
      <c r="S83" s="704">
        <f>M83*R83</f>
        <v>0</v>
      </c>
      <c r="T83" s="688">
        <v>21</v>
      </c>
      <c r="U83" s="688">
        <f>O83*(T83/100)</f>
        <v>0</v>
      </c>
      <c r="V83" s="688">
        <f>O83+U83</f>
        <v>0</v>
      </c>
    </row>
    <row r="84" spans="6:22" s="875" customFormat="1" ht="11.25" outlineLevel="3">
      <c r="F84" s="689"/>
      <c r="G84" s="690"/>
      <c r="H84" s="690"/>
      <c r="I84" s="691" t="s">
        <v>738</v>
      </c>
      <c r="J84" s="690"/>
      <c r="K84" s="692">
        <v>49.096</v>
      </c>
      <c r="L84" s="693"/>
      <c r="M84" s="694"/>
      <c r="N84" s="693"/>
      <c r="O84" s="695"/>
      <c r="P84" s="705"/>
      <c r="Q84" s="693"/>
      <c r="R84" s="693"/>
      <c r="S84" s="693"/>
      <c r="T84" s="693"/>
      <c r="U84" s="693"/>
      <c r="V84" s="693"/>
    </row>
    <row r="85" spans="6:22" s="874" customFormat="1" ht="12" outlineLevel="2">
      <c r="F85" s="681">
        <v>33</v>
      </c>
      <c r="G85" s="682" t="s">
        <v>474</v>
      </c>
      <c r="H85" s="683" t="s">
        <v>495</v>
      </c>
      <c r="I85" s="684" t="s">
        <v>496</v>
      </c>
      <c r="J85" s="682" t="s">
        <v>363</v>
      </c>
      <c r="K85" s="685">
        <v>6.137412000000002</v>
      </c>
      <c r="L85" s="686">
        <v>0</v>
      </c>
      <c r="M85" s="687">
        <f>K85*(1+L85/100)</f>
        <v>6.137412000000002</v>
      </c>
      <c r="N85" s="911"/>
      <c r="O85" s="688">
        <f>M85*N85</f>
        <v>0</v>
      </c>
      <c r="P85" s="703"/>
      <c r="Q85" s="704">
        <f>M85*P85</f>
        <v>0</v>
      </c>
      <c r="R85" s="703"/>
      <c r="S85" s="704">
        <f>M85*R85</f>
        <v>0</v>
      </c>
      <c r="T85" s="688">
        <v>21</v>
      </c>
      <c r="U85" s="688">
        <f>O85*(T85/100)</f>
        <v>0</v>
      </c>
      <c r="V85" s="688">
        <f>O85+U85</f>
        <v>0</v>
      </c>
    </row>
    <row r="86" spans="6:22" s="874" customFormat="1" ht="24" outlineLevel="2">
      <c r="F86" s="681">
        <v>34</v>
      </c>
      <c r="G86" s="682" t="s">
        <v>474</v>
      </c>
      <c r="H86" s="683" t="s">
        <v>597</v>
      </c>
      <c r="I86" s="684" t="s">
        <v>598</v>
      </c>
      <c r="J86" s="682" t="s">
        <v>363</v>
      </c>
      <c r="K86" s="685">
        <v>6.137</v>
      </c>
      <c r="L86" s="686"/>
      <c r="M86" s="687">
        <f>K86*(1+L86/100)</f>
        <v>6.137</v>
      </c>
      <c r="N86" s="911"/>
      <c r="O86" s="688">
        <f>M86*N86</f>
        <v>0</v>
      </c>
      <c r="P86" s="703"/>
      <c r="Q86" s="704">
        <f>M86*P86</f>
        <v>0</v>
      </c>
      <c r="R86" s="703"/>
      <c r="S86" s="704">
        <f>M86*R86</f>
        <v>0</v>
      </c>
      <c r="T86" s="688">
        <v>21</v>
      </c>
      <c r="U86" s="688">
        <f>O86*(T86/100)</f>
        <v>0</v>
      </c>
      <c r="V86" s="688">
        <f>O86+U86</f>
        <v>0</v>
      </c>
    </row>
    <row r="87" spans="6:22" s="874" customFormat="1" ht="12" outlineLevel="2">
      <c r="F87" s="681">
        <v>35</v>
      </c>
      <c r="G87" s="682" t="s">
        <v>474</v>
      </c>
      <c r="H87" s="683" t="s">
        <v>497</v>
      </c>
      <c r="I87" s="684" t="s">
        <v>498</v>
      </c>
      <c r="J87" s="682" t="s">
        <v>363</v>
      </c>
      <c r="K87" s="685">
        <v>6.137</v>
      </c>
      <c r="L87" s="686"/>
      <c r="M87" s="687">
        <f>K87*(1+L87/100)</f>
        <v>6.137</v>
      </c>
      <c r="N87" s="911"/>
      <c r="O87" s="688">
        <f>M87*N87</f>
        <v>0</v>
      </c>
      <c r="P87" s="703"/>
      <c r="Q87" s="704">
        <f>M87*P87</f>
        <v>0</v>
      </c>
      <c r="R87" s="703"/>
      <c r="S87" s="704">
        <f>M87*R87</f>
        <v>0</v>
      </c>
      <c r="T87" s="688">
        <v>21</v>
      </c>
      <c r="U87" s="688">
        <f>O87*(T87/100)</f>
        <v>0</v>
      </c>
      <c r="V87" s="688">
        <f>O87+U87</f>
        <v>0</v>
      </c>
    </row>
    <row r="88" spans="12:22" ht="12.75" outlineLevel="2">
      <c r="L88" s="8"/>
      <c r="M88" s="696"/>
      <c r="P88" s="706"/>
      <c r="S88" s="8"/>
      <c r="T88" s="8"/>
      <c r="U88" s="8"/>
      <c r="V88" s="8"/>
    </row>
    <row r="89" spans="6:22" s="700" customFormat="1" ht="16.5" customHeight="1" outlineLevel="1">
      <c r="F89" s="675"/>
      <c r="G89" s="6"/>
      <c r="H89" s="676"/>
      <c r="I89" s="676" t="s">
        <v>499</v>
      </c>
      <c r="J89" s="6"/>
      <c r="K89" s="677"/>
      <c r="L89" s="678"/>
      <c r="M89" s="679"/>
      <c r="N89" s="678"/>
      <c r="O89" s="680">
        <f>SUBTOTAL(9,O90:O91)</f>
        <v>0</v>
      </c>
      <c r="P89" s="701"/>
      <c r="Q89" s="702">
        <f>SUBTOTAL(9,Q90:Q91)</f>
        <v>0</v>
      </c>
      <c r="R89" s="678"/>
      <c r="S89" s="702">
        <f>SUBTOTAL(9,S90:S91)</f>
        <v>0</v>
      </c>
      <c r="T89" s="678"/>
      <c r="U89" s="680">
        <f>SUBTOTAL(9,U90:U91)</f>
        <v>0</v>
      </c>
      <c r="V89" s="680">
        <f>SUBTOTAL(9,V90:V91)</f>
        <v>0</v>
      </c>
    </row>
    <row r="90" spans="6:22" s="874" customFormat="1" ht="12" outlineLevel="2">
      <c r="F90" s="681">
        <v>36</v>
      </c>
      <c r="G90" s="682" t="s">
        <v>474</v>
      </c>
      <c r="H90" s="683" t="s">
        <v>500</v>
      </c>
      <c r="I90" s="684" t="s">
        <v>501</v>
      </c>
      <c r="J90" s="682" t="s">
        <v>363</v>
      </c>
      <c r="K90" s="685">
        <v>18.6995534902</v>
      </c>
      <c r="L90" s="686">
        <v>0</v>
      </c>
      <c r="M90" s="687">
        <f>K90*(1+L90/100)</f>
        <v>18.6995534902</v>
      </c>
      <c r="N90" s="911"/>
      <c r="O90" s="688">
        <f>M90*N90</f>
        <v>0</v>
      </c>
      <c r="P90" s="703"/>
      <c r="Q90" s="704">
        <f>M90*P90</f>
        <v>0</v>
      </c>
      <c r="R90" s="703"/>
      <c r="S90" s="704">
        <f>M90*R90</f>
        <v>0</v>
      </c>
      <c r="T90" s="688">
        <v>21</v>
      </c>
      <c r="U90" s="688">
        <f>O90*(T90/100)</f>
        <v>0</v>
      </c>
      <c r="V90" s="688">
        <f>O90+U90</f>
        <v>0</v>
      </c>
    </row>
    <row r="91" spans="12:22" ht="12.75" outlineLevel="2">
      <c r="L91" s="8"/>
      <c r="M91" s="696"/>
      <c r="P91" s="706"/>
      <c r="S91" s="8"/>
      <c r="T91" s="8"/>
      <c r="U91" s="8"/>
      <c r="V91" s="8"/>
    </row>
    <row r="92" spans="6:22" s="700" customFormat="1" ht="16.5" customHeight="1" outlineLevel="1">
      <c r="F92" s="675"/>
      <c r="G92" s="6"/>
      <c r="H92" s="676"/>
      <c r="I92" s="676" t="s">
        <v>739</v>
      </c>
      <c r="J92" s="6"/>
      <c r="K92" s="677"/>
      <c r="L92" s="678"/>
      <c r="M92" s="679"/>
      <c r="N92" s="678"/>
      <c r="O92" s="680">
        <f>SUBTOTAL(9,O93:O96)</f>
        <v>0</v>
      </c>
      <c r="P92" s="701"/>
      <c r="Q92" s="702">
        <f>SUBTOTAL(9,Q93:Q96)</f>
        <v>0.003232000000000001</v>
      </c>
      <c r="R92" s="678"/>
      <c r="S92" s="702">
        <f>SUBTOTAL(9,S93:S96)</f>
        <v>0.08888000000000001</v>
      </c>
      <c r="T92" s="678"/>
      <c r="U92" s="680">
        <f>SUBTOTAL(9,U93:U96)</f>
        <v>0</v>
      </c>
      <c r="V92" s="680">
        <f>SUBTOTAL(9,V93:V96)</f>
        <v>0</v>
      </c>
    </row>
    <row r="93" spans="6:22" s="874" customFormat="1" ht="24" outlineLevel="2">
      <c r="F93" s="681">
        <v>37</v>
      </c>
      <c r="G93" s="682" t="s">
        <v>474</v>
      </c>
      <c r="H93" s="683" t="s">
        <v>740</v>
      </c>
      <c r="I93" s="684" t="s">
        <v>741</v>
      </c>
      <c r="J93" s="682" t="s">
        <v>362</v>
      </c>
      <c r="K93" s="685">
        <v>20.200000000000003</v>
      </c>
      <c r="L93" s="686">
        <v>0</v>
      </c>
      <c r="M93" s="687">
        <f>K93*(1+L93/100)</f>
        <v>20.200000000000003</v>
      </c>
      <c r="N93" s="911"/>
      <c r="O93" s="688">
        <f>M93*N93</f>
        <v>0</v>
      </c>
      <c r="P93" s="703">
        <v>0.00016</v>
      </c>
      <c r="Q93" s="704">
        <f>M93*P93</f>
        <v>0.003232000000000001</v>
      </c>
      <c r="R93" s="703">
        <v>0.0044</v>
      </c>
      <c r="S93" s="704">
        <f>M93*R93</f>
        <v>0.08888000000000001</v>
      </c>
      <c r="T93" s="688">
        <v>21</v>
      </c>
      <c r="U93" s="688">
        <f>O93*(T93/100)</f>
        <v>0</v>
      </c>
      <c r="V93" s="688">
        <f>O93+U93</f>
        <v>0</v>
      </c>
    </row>
    <row r="94" spans="6:22" s="875" customFormat="1" ht="11.25" outlineLevel="3">
      <c r="F94" s="689"/>
      <c r="G94" s="690"/>
      <c r="H94" s="690"/>
      <c r="I94" s="691" t="s">
        <v>742</v>
      </c>
      <c r="J94" s="690"/>
      <c r="K94" s="692">
        <v>20.200000000000003</v>
      </c>
      <c r="L94" s="693"/>
      <c r="M94" s="694"/>
      <c r="N94" s="693"/>
      <c r="O94" s="695"/>
      <c r="P94" s="705"/>
      <c r="Q94" s="693"/>
      <c r="R94" s="693"/>
      <c r="S94" s="693"/>
      <c r="T94" s="693"/>
      <c r="U94" s="693"/>
      <c r="V94" s="693"/>
    </row>
    <row r="95" spans="6:22" s="874" customFormat="1" ht="12" outlineLevel="2">
      <c r="F95" s="681">
        <v>38</v>
      </c>
      <c r="G95" s="682" t="s">
        <v>474</v>
      </c>
      <c r="H95" s="683" t="s">
        <v>743</v>
      </c>
      <c r="I95" s="684" t="s">
        <v>744</v>
      </c>
      <c r="J95" s="682" t="s">
        <v>361</v>
      </c>
      <c r="K95" s="685">
        <v>5.58</v>
      </c>
      <c r="L95" s="686">
        <v>0</v>
      </c>
      <c r="M95" s="687">
        <f>K95*(1+L95/100)</f>
        <v>5.58</v>
      </c>
      <c r="N95" s="911"/>
      <c r="O95" s="688">
        <f>M95*N95</f>
        <v>0</v>
      </c>
      <c r="P95" s="703"/>
      <c r="Q95" s="704">
        <f>M95*P95</f>
        <v>0</v>
      </c>
      <c r="R95" s="703"/>
      <c r="S95" s="704">
        <f>M95*R95</f>
        <v>0</v>
      </c>
      <c r="T95" s="688">
        <v>21</v>
      </c>
      <c r="U95" s="688">
        <f>O95*(T95/100)</f>
        <v>0</v>
      </c>
      <c r="V95" s="688">
        <f>O95+U95</f>
        <v>0</v>
      </c>
    </row>
    <row r="96" spans="12:22" ht="12.75" outlineLevel="2">
      <c r="L96" s="8"/>
      <c r="M96" s="696"/>
      <c r="P96" s="706"/>
      <c r="S96" s="8"/>
      <c r="T96" s="8"/>
      <c r="U96" s="8"/>
      <c r="V96" s="8"/>
    </row>
    <row r="97" spans="6:22" s="700" customFormat="1" ht="16.5" customHeight="1" outlineLevel="1">
      <c r="F97" s="675"/>
      <c r="G97" s="6"/>
      <c r="H97" s="676"/>
      <c r="I97" s="676" t="s">
        <v>258</v>
      </c>
      <c r="J97" s="6"/>
      <c r="K97" s="677"/>
      <c r="L97" s="678"/>
      <c r="M97" s="679"/>
      <c r="N97" s="678"/>
      <c r="O97" s="680">
        <f>SUBTOTAL(9,O98:O104)</f>
        <v>0</v>
      </c>
      <c r="P97" s="701"/>
      <c r="Q97" s="702">
        <f>SUBTOTAL(9,Q98:Q104)</f>
        <v>0</v>
      </c>
      <c r="R97" s="678"/>
      <c r="S97" s="702">
        <f>SUBTOTAL(9,S98:S104)</f>
        <v>0</v>
      </c>
      <c r="T97" s="678"/>
      <c r="U97" s="680">
        <f>SUBTOTAL(9,U98:U104)</f>
        <v>0</v>
      </c>
      <c r="V97" s="680">
        <f>SUBTOTAL(9,V98:V104)</f>
        <v>0</v>
      </c>
    </row>
    <row r="98" spans="6:22" s="874" customFormat="1" ht="12" outlineLevel="2">
      <c r="F98" s="681">
        <v>39</v>
      </c>
      <c r="G98" s="682" t="s">
        <v>474</v>
      </c>
      <c r="H98" s="683" t="s">
        <v>745</v>
      </c>
      <c r="I98" s="684" t="s">
        <v>746</v>
      </c>
      <c r="J98" s="682" t="s">
        <v>361</v>
      </c>
      <c r="K98" s="685">
        <v>1.08</v>
      </c>
      <c r="L98" s="686">
        <v>0</v>
      </c>
      <c r="M98" s="687">
        <f>K98*(1+L98/100)</f>
        <v>1.08</v>
      </c>
      <c r="N98" s="911"/>
      <c r="O98" s="688">
        <f>M98*N98</f>
        <v>0</v>
      </c>
      <c r="P98" s="703"/>
      <c r="Q98" s="704">
        <f>M98*P98</f>
        <v>0</v>
      </c>
      <c r="R98" s="703"/>
      <c r="S98" s="704">
        <f>M98*R98</f>
        <v>0</v>
      </c>
      <c r="T98" s="688">
        <v>21</v>
      </c>
      <c r="U98" s="688">
        <f>O98*(T98/100)</f>
        <v>0</v>
      </c>
      <c r="V98" s="688">
        <f>O98+U98</f>
        <v>0</v>
      </c>
    </row>
    <row r="99" spans="6:22" s="874" customFormat="1" ht="24" outlineLevel="2">
      <c r="F99" s="681">
        <v>40</v>
      </c>
      <c r="G99" s="682" t="s">
        <v>474</v>
      </c>
      <c r="H99" s="683" t="s">
        <v>502</v>
      </c>
      <c r="I99" s="684" t="s">
        <v>747</v>
      </c>
      <c r="J99" s="682" t="s">
        <v>371</v>
      </c>
      <c r="K99" s="685">
        <v>4</v>
      </c>
      <c r="L99" s="686"/>
      <c r="M99" s="687">
        <f>K99*(1+L99/100)</f>
        <v>4</v>
      </c>
      <c r="N99" s="911"/>
      <c r="O99" s="688">
        <f>M99*N99</f>
        <v>0</v>
      </c>
      <c r="P99" s="703"/>
      <c r="Q99" s="704">
        <f>M99*P99</f>
        <v>0</v>
      </c>
      <c r="R99" s="703"/>
      <c r="S99" s="704">
        <f>M99*R99</f>
        <v>0</v>
      </c>
      <c r="T99" s="688">
        <v>21</v>
      </c>
      <c r="U99" s="688">
        <f>O99*(T99/100)</f>
        <v>0</v>
      </c>
      <c r="V99" s="688">
        <f>O99+U99</f>
        <v>0</v>
      </c>
    </row>
    <row r="100" spans="6:22" s="874" customFormat="1" ht="12" outlineLevel="2">
      <c r="F100" s="681">
        <v>41</v>
      </c>
      <c r="G100" s="682" t="s">
        <v>474</v>
      </c>
      <c r="H100" s="683" t="s">
        <v>503</v>
      </c>
      <c r="I100" s="684" t="s">
        <v>748</v>
      </c>
      <c r="J100" s="682" t="s">
        <v>362</v>
      </c>
      <c r="K100" s="685">
        <v>11.2</v>
      </c>
      <c r="L100" s="686">
        <v>0</v>
      </c>
      <c r="M100" s="687">
        <f>K100*(1+L100/100)</f>
        <v>11.2</v>
      </c>
      <c r="N100" s="911"/>
      <c r="O100" s="688">
        <f>M100*N100</f>
        <v>0</v>
      </c>
      <c r="P100" s="703"/>
      <c r="Q100" s="704">
        <f>M100*P100</f>
        <v>0</v>
      </c>
      <c r="R100" s="703"/>
      <c r="S100" s="704">
        <f>M100*R100</f>
        <v>0</v>
      </c>
      <c r="T100" s="688">
        <v>21</v>
      </c>
      <c r="U100" s="688">
        <f>O100*(T100/100)</f>
        <v>0</v>
      </c>
      <c r="V100" s="688">
        <f>O100+U100</f>
        <v>0</v>
      </c>
    </row>
    <row r="101" spans="6:22" s="875" customFormat="1" ht="11.25" outlineLevel="3">
      <c r="F101" s="689"/>
      <c r="G101" s="690"/>
      <c r="H101" s="690"/>
      <c r="I101" s="691" t="s">
        <v>749</v>
      </c>
      <c r="J101" s="690"/>
      <c r="K101" s="692">
        <v>11.2</v>
      </c>
      <c r="L101" s="693"/>
      <c r="M101" s="694"/>
      <c r="N101" s="693"/>
      <c r="O101" s="695"/>
      <c r="P101" s="705"/>
      <c r="Q101" s="693"/>
      <c r="R101" s="693"/>
      <c r="S101" s="693"/>
      <c r="T101" s="693"/>
      <c r="U101" s="693"/>
      <c r="V101" s="693"/>
    </row>
    <row r="102" spans="6:22" s="874" customFormat="1" ht="12" outlineLevel="2">
      <c r="F102" s="681">
        <v>42</v>
      </c>
      <c r="G102" s="682" t="s">
        <v>474</v>
      </c>
      <c r="H102" s="683" t="s">
        <v>504</v>
      </c>
      <c r="I102" s="684" t="s">
        <v>750</v>
      </c>
      <c r="J102" s="682" t="s">
        <v>362</v>
      </c>
      <c r="K102" s="685">
        <v>10.8</v>
      </c>
      <c r="L102" s="686">
        <v>0</v>
      </c>
      <c r="M102" s="687">
        <f>K102*(1+L102/100)</f>
        <v>10.8</v>
      </c>
      <c r="N102" s="911"/>
      <c r="O102" s="688">
        <f>M102*N102</f>
        <v>0</v>
      </c>
      <c r="P102" s="703"/>
      <c r="Q102" s="704">
        <f>M102*P102</f>
        <v>0</v>
      </c>
      <c r="R102" s="703"/>
      <c r="S102" s="704">
        <f>M102*R102</f>
        <v>0</v>
      </c>
      <c r="T102" s="688">
        <v>21</v>
      </c>
      <c r="U102" s="688">
        <f>O102*(T102/100)</f>
        <v>0</v>
      </c>
      <c r="V102" s="688">
        <f>O102+U102</f>
        <v>0</v>
      </c>
    </row>
    <row r="103" spans="6:22" s="875" customFormat="1" ht="11.25" outlineLevel="3">
      <c r="F103" s="689"/>
      <c r="G103" s="690"/>
      <c r="H103" s="690"/>
      <c r="I103" s="691" t="s">
        <v>751</v>
      </c>
      <c r="J103" s="690"/>
      <c r="K103" s="692">
        <v>10.8</v>
      </c>
      <c r="L103" s="693"/>
      <c r="M103" s="694"/>
      <c r="N103" s="693"/>
      <c r="O103" s="695"/>
      <c r="P103" s="705"/>
      <c r="Q103" s="693"/>
      <c r="R103" s="693"/>
      <c r="S103" s="693"/>
      <c r="T103" s="693"/>
      <c r="U103" s="693"/>
      <c r="V103" s="693"/>
    </row>
    <row r="104" spans="12:22" ht="12.75" outlineLevel="2">
      <c r="L104" s="8"/>
      <c r="M104" s="696"/>
      <c r="P104" s="706"/>
      <c r="S104" s="8"/>
      <c r="T104" s="8"/>
      <c r="U104" s="8"/>
      <c r="V104" s="8"/>
    </row>
    <row r="105" spans="6:22" s="700" customFormat="1" ht="16.5" customHeight="1" outlineLevel="1">
      <c r="F105" s="675"/>
      <c r="G105" s="6"/>
      <c r="H105" s="676"/>
      <c r="I105" s="676" t="s">
        <v>412</v>
      </c>
      <c r="J105" s="6"/>
      <c r="K105" s="677"/>
      <c r="L105" s="678"/>
      <c r="M105" s="679"/>
      <c r="N105" s="678"/>
      <c r="O105" s="680">
        <f>SUBTOTAL(9,O106:O115)</f>
        <v>0</v>
      </c>
      <c r="P105" s="701"/>
      <c r="Q105" s="702">
        <f>SUBTOTAL(9,Q106:Q115)</f>
        <v>0.33242720000000003</v>
      </c>
      <c r="R105" s="678"/>
      <c r="S105" s="702">
        <f>SUBTOTAL(9,S106:S115)</f>
        <v>0</v>
      </c>
      <c r="T105" s="678"/>
      <c r="U105" s="680">
        <f>SUBTOTAL(9,U106:U115)</f>
        <v>0</v>
      </c>
      <c r="V105" s="680">
        <f>SUBTOTAL(9,V106:V115)</f>
        <v>0</v>
      </c>
    </row>
    <row r="106" spans="6:22" s="874" customFormat="1" ht="12" outlineLevel="2">
      <c r="F106" s="681">
        <v>43</v>
      </c>
      <c r="G106" s="682" t="s">
        <v>474</v>
      </c>
      <c r="H106" s="683" t="s">
        <v>752</v>
      </c>
      <c r="I106" s="684" t="s">
        <v>753</v>
      </c>
      <c r="J106" s="682" t="s">
        <v>362</v>
      </c>
      <c r="K106" s="685">
        <v>40.81999999999999</v>
      </c>
      <c r="L106" s="686"/>
      <c r="M106" s="687">
        <f>K106*(1+L106/100)</f>
        <v>40.81999999999999</v>
      </c>
      <c r="N106" s="911"/>
      <c r="O106" s="688">
        <f>M106*N106</f>
        <v>0</v>
      </c>
      <c r="P106" s="703"/>
      <c r="Q106" s="704">
        <f>M106*P106</f>
        <v>0</v>
      </c>
      <c r="R106" s="703"/>
      <c r="S106" s="704">
        <f>M106*R106</f>
        <v>0</v>
      </c>
      <c r="T106" s="688">
        <v>21</v>
      </c>
      <c r="U106" s="688">
        <f>O106*(T106/100)</f>
        <v>0</v>
      </c>
      <c r="V106" s="688">
        <f>O106+U106</f>
        <v>0</v>
      </c>
    </row>
    <row r="107" spans="6:22" s="875" customFormat="1" ht="11.25" outlineLevel="3">
      <c r="F107" s="689"/>
      <c r="G107" s="690"/>
      <c r="H107" s="690"/>
      <c r="I107" s="691" t="s">
        <v>754</v>
      </c>
      <c r="J107" s="690"/>
      <c r="K107" s="692">
        <v>40.81999999999999</v>
      </c>
      <c r="L107" s="693"/>
      <c r="M107" s="694"/>
      <c r="N107" s="693"/>
      <c r="O107" s="695"/>
      <c r="P107" s="705"/>
      <c r="Q107" s="693"/>
      <c r="R107" s="693"/>
      <c r="S107" s="693"/>
      <c r="T107" s="693"/>
      <c r="U107" s="693"/>
      <c r="V107" s="693"/>
    </row>
    <row r="108" spans="6:22" s="874" customFormat="1" ht="36" outlineLevel="2">
      <c r="F108" s="681">
        <v>44</v>
      </c>
      <c r="G108" s="682" t="s">
        <v>474</v>
      </c>
      <c r="H108" s="683" t="s">
        <v>755</v>
      </c>
      <c r="I108" s="684" t="s">
        <v>756</v>
      </c>
      <c r="J108" s="682" t="s">
        <v>367</v>
      </c>
      <c r="K108" s="685">
        <v>62.02</v>
      </c>
      <c r="L108" s="686"/>
      <c r="M108" s="687">
        <f>K108*(1+L108/100)</f>
        <v>62.02</v>
      </c>
      <c r="N108" s="911"/>
      <c r="O108" s="688">
        <f>M108*N108</f>
        <v>0</v>
      </c>
      <c r="P108" s="703"/>
      <c r="Q108" s="704">
        <f>M108*P108</f>
        <v>0</v>
      </c>
      <c r="R108" s="703"/>
      <c r="S108" s="704">
        <f>M108*R108</f>
        <v>0</v>
      </c>
      <c r="T108" s="688">
        <v>21</v>
      </c>
      <c r="U108" s="688">
        <f>O108*(T108/100)</f>
        <v>0</v>
      </c>
      <c r="V108" s="688">
        <f>O108+U108</f>
        <v>0</v>
      </c>
    </row>
    <row r="109" spans="6:22" s="875" customFormat="1" ht="11.25" outlineLevel="3">
      <c r="F109" s="689"/>
      <c r="G109" s="690"/>
      <c r="H109" s="690"/>
      <c r="I109" s="691" t="s">
        <v>757</v>
      </c>
      <c r="J109" s="690"/>
      <c r="K109" s="692">
        <v>59.94</v>
      </c>
      <c r="L109" s="693"/>
      <c r="M109" s="694"/>
      <c r="N109" s="693"/>
      <c r="O109" s="695"/>
      <c r="P109" s="705"/>
      <c r="Q109" s="693"/>
      <c r="R109" s="693"/>
      <c r="S109" s="693"/>
      <c r="T109" s="693"/>
      <c r="U109" s="693"/>
      <c r="V109" s="693"/>
    </row>
    <row r="110" spans="6:22" s="875" customFormat="1" ht="11.25" outlineLevel="3">
      <c r="F110" s="689"/>
      <c r="G110" s="690"/>
      <c r="H110" s="690"/>
      <c r="I110" s="691" t="s">
        <v>758</v>
      </c>
      <c r="J110" s="690"/>
      <c r="K110" s="692">
        <v>2.08</v>
      </c>
      <c r="L110" s="693"/>
      <c r="M110" s="694"/>
      <c r="N110" s="693"/>
      <c r="O110" s="695"/>
      <c r="P110" s="705"/>
      <c r="Q110" s="693"/>
      <c r="R110" s="693"/>
      <c r="S110" s="693"/>
      <c r="T110" s="693"/>
      <c r="U110" s="693"/>
      <c r="V110" s="693"/>
    </row>
    <row r="111" spans="6:22" s="874" customFormat="1" ht="24" outlineLevel="2">
      <c r="F111" s="681">
        <v>45</v>
      </c>
      <c r="G111" s="682" t="s">
        <v>474</v>
      </c>
      <c r="H111" s="683" t="s">
        <v>759</v>
      </c>
      <c r="I111" s="684" t="s">
        <v>760</v>
      </c>
      <c r="J111" s="682" t="s">
        <v>367</v>
      </c>
      <c r="K111" s="685">
        <v>62.02</v>
      </c>
      <c r="L111" s="686">
        <v>0</v>
      </c>
      <c r="M111" s="687">
        <f>K111*(1+L111/100)</f>
        <v>62.02</v>
      </c>
      <c r="N111" s="911"/>
      <c r="O111" s="688">
        <f>M111*N111</f>
        <v>0</v>
      </c>
      <c r="P111" s="703"/>
      <c r="Q111" s="704">
        <f>M111*P111</f>
        <v>0</v>
      </c>
      <c r="R111" s="703"/>
      <c r="S111" s="704">
        <f>M111*R111</f>
        <v>0</v>
      </c>
      <c r="T111" s="688">
        <v>21</v>
      </c>
      <c r="U111" s="688">
        <f>O111*(T111/100)</f>
        <v>0</v>
      </c>
      <c r="V111" s="688">
        <f>O111+U111</f>
        <v>0</v>
      </c>
    </row>
    <row r="112" spans="6:22" s="874" customFormat="1" ht="12" outlineLevel="2">
      <c r="F112" s="681">
        <v>46</v>
      </c>
      <c r="G112" s="682" t="s">
        <v>474</v>
      </c>
      <c r="H112" s="683" t="s">
        <v>600</v>
      </c>
      <c r="I112" s="684" t="s">
        <v>601</v>
      </c>
      <c r="J112" s="682" t="s">
        <v>367</v>
      </c>
      <c r="K112" s="685">
        <v>62.02</v>
      </c>
      <c r="L112" s="686"/>
      <c r="M112" s="687">
        <f>K112*(1+L112/100)</f>
        <v>62.02</v>
      </c>
      <c r="N112" s="911"/>
      <c r="O112" s="688">
        <f>M112*N112</f>
        <v>0</v>
      </c>
      <c r="P112" s="703"/>
      <c r="Q112" s="704">
        <f>M112*P112</f>
        <v>0</v>
      </c>
      <c r="R112" s="703"/>
      <c r="S112" s="704">
        <f>M112*R112</f>
        <v>0</v>
      </c>
      <c r="T112" s="688">
        <v>21</v>
      </c>
      <c r="U112" s="688">
        <f>O112*(T112/100)</f>
        <v>0</v>
      </c>
      <c r="V112" s="688">
        <f>O112+U112</f>
        <v>0</v>
      </c>
    </row>
    <row r="113" spans="6:22" s="874" customFormat="1" ht="12" outlineLevel="2">
      <c r="F113" s="681">
        <v>47</v>
      </c>
      <c r="G113" s="682" t="s">
        <v>474</v>
      </c>
      <c r="H113" s="683" t="s">
        <v>505</v>
      </c>
      <c r="I113" s="684" t="s">
        <v>602</v>
      </c>
      <c r="J113" s="682" t="s">
        <v>367</v>
      </c>
      <c r="K113" s="685">
        <v>62.02</v>
      </c>
      <c r="L113" s="686"/>
      <c r="M113" s="687">
        <f>K113*(1+L113/100)</f>
        <v>62.02</v>
      </c>
      <c r="N113" s="911"/>
      <c r="O113" s="688">
        <f>M113*N113</f>
        <v>0</v>
      </c>
      <c r="P113" s="703">
        <v>0.00536</v>
      </c>
      <c r="Q113" s="704">
        <f>M113*P113</f>
        <v>0.33242720000000003</v>
      </c>
      <c r="R113" s="703"/>
      <c r="S113" s="704">
        <f>M113*R113</f>
        <v>0</v>
      </c>
      <c r="T113" s="688">
        <v>21</v>
      </c>
      <c r="U113" s="688">
        <f>O113*(T113/100)</f>
        <v>0</v>
      </c>
      <c r="V113" s="688">
        <f>O113+U113</f>
        <v>0</v>
      </c>
    </row>
    <row r="114" spans="6:22" s="874" customFormat="1" ht="12" outlineLevel="2">
      <c r="F114" s="681">
        <v>48</v>
      </c>
      <c r="G114" s="682" t="s">
        <v>474</v>
      </c>
      <c r="H114" s="683" t="s">
        <v>761</v>
      </c>
      <c r="I114" s="684" t="s">
        <v>762</v>
      </c>
      <c r="J114" s="682" t="s">
        <v>361</v>
      </c>
      <c r="K114" s="685">
        <v>0.38</v>
      </c>
      <c r="L114" s="686">
        <v>0</v>
      </c>
      <c r="M114" s="687">
        <f>K114*(1+L114/100)</f>
        <v>0.38</v>
      </c>
      <c r="N114" s="911"/>
      <c r="O114" s="688">
        <f>M114*N114</f>
        <v>0</v>
      </c>
      <c r="P114" s="703"/>
      <c r="Q114" s="704">
        <f>M114*P114</f>
        <v>0</v>
      </c>
      <c r="R114" s="703"/>
      <c r="S114" s="704">
        <f>M114*R114</f>
        <v>0</v>
      </c>
      <c r="T114" s="688">
        <v>21</v>
      </c>
      <c r="U114" s="688">
        <f>O114*(T114/100)</f>
        <v>0</v>
      </c>
      <c r="V114" s="688">
        <f>O114+U114</f>
        <v>0</v>
      </c>
    </row>
    <row r="115" spans="12:22" ht="12.75" outlineLevel="2">
      <c r="L115" s="8"/>
      <c r="M115" s="696"/>
      <c r="P115" s="706"/>
      <c r="S115" s="8"/>
      <c r="T115" s="8"/>
      <c r="U115" s="8"/>
      <c r="V115" s="8"/>
    </row>
    <row r="116" spans="6:22" s="700" customFormat="1" ht="16.5" customHeight="1" outlineLevel="1">
      <c r="F116" s="675"/>
      <c r="G116" s="6"/>
      <c r="H116" s="676"/>
      <c r="I116" s="676" t="s">
        <v>603</v>
      </c>
      <c r="J116" s="6"/>
      <c r="K116" s="677"/>
      <c r="L116" s="678"/>
      <c r="M116" s="679"/>
      <c r="N116" s="678"/>
      <c r="O116" s="680">
        <f>SUBTOTAL(9,O117:O122)</f>
        <v>0</v>
      </c>
      <c r="P116" s="701"/>
      <c r="Q116" s="702">
        <f>SUBTOTAL(9,Q117:Q122)</f>
        <v>0.0459</v>
      </c>
      <c r="R116" s="678"/>
      <c r="S116" s="702">
        <f>SUBTOTAL(9,S117:S122)</f>
        <v>0</v>
      </c>
      <c r="T116" s="678"/>
      <c r="U116" s="680">
        <f>SUBTOTAL(9,U117:U122)</f>
        <v>0</v>
      </c>
      <c r="V116" s="680">
        <f>SUBTOTAL(9,V117:V122)</f>
        <v>0</v>
      </c>
    </row>
    <row r="117" spans="6:22" s="874" customFormat="1" ht="24" outlineLevel="2">
      <c r="F117" s="681">
        <v>49</v>
      </c>
      <c r="G117" s="682" t="s">
        <v>474</v>
      </c>
      <c r="H117" s="683" t="s">
        <v>604</v>
      </c>
      <c r="I117" s="684" t="s">
        <v>605</v>
      </c>
      <c r="J117" s="682" t="s">
        <v>367</v>
      </c>
      <c r="K117" s="685">
        <v>15.3</v>
      </c>
      <c r="L117" s="686"/>
      <c r="M117" s="687">
        <f>K117*(1+L117/100)</f>
        <v>15.3</v>
      </c>
      <c r="N117" s="911"/>
      <c r="O117" s="688">
        <f>M117*N117</f>
        <v>0</v>
      </c>
      <c r="P117" s="703">
        <v>0.003</v>
      </c>
      <c r="Q117" s="704">
        <f>M117*P117</f>
        <v>0.0459</v>
      </c>
      <c r="R117" s="703"/>
      <c r="S117" s="704">
        <f>M117*R117</f>
        <v>0</v>
      </c>
      <c r="T117" s="688">
        <v>21</v>
      </c>
      <c r="U117" s="688">
        <f>O117*(T117/100)</f>
        <v>0</v>
      </c>
      <c r="V117" s="688">
        <f>O117+U117</f>
        <v>0</v>
      </c>
    </row>
    <row r="118" spans="6:22" s="875" customFormat="1" ht="11.25" outlineLevel="3">
      <c r="F118" s="689"/>
      <c r="G118" s="690"/>
      <c r="H118" s="690"/>
      <c r="I118" s="691" t="s">
        <v>709</v>
      </c>
      <c r="J118" s="690"/>
      <c r="K118" s="692">
        <v>15.3</v>
      </c>
      <c r="L118" s="693"/>
      <c r="M118" s="694"/>
      <c r="N118" s="693"/>
      <c r="O118" s="695"/>
      <c r="P118" s="705"/>
      <c r="Q118" s="693"/>
      <c r="R118" s="693"/>
      <c r="S118" s="693"/>
      <c r="T118" s="693"/>
      <c r="U118" s="693"/>
      <c r="V118" s="693"/>
    </row>
    <row r="119" spans="6:22" s="874" customFormat="1" ht="12" outlineLevel="2">
      <c r="F119" s="681">
        <v>50</v>
      </c>
      <c r="G119" s="682" t="s">
        <v>474</v>
      </c>
      <c r="H119" s="683" t="s">
        <v>763</v>
      </c>
      <c r="I119" s="684" t="s">
        <v>764</v>
      </c>
      <c r="J119" s="682" t="s">
        <v>361</v>
      </c>
      <c r="K119" s="685">
        <v>3.37</v>
      </c>
      <c r="L119" s="686">
        <v>0</v>
      </c>
      <c r="M119" s="687">
        <f>K119*(1+L119/100)</f>
        <v>3.37</v>
      </c>
      <c r="N119" s="911"/>
      <c r="O119" s="688">
        <f>M119*N119</f>
        <v>0</v>
      </c>
      <c r="P119" s="703"/>
      <c r="Q119" s="704">
        <f>M119*P119</f>
        <v>0</v>
      </c>
      <c r="R119" s="703"/>
      <c r="S119" s="704">
        <f>M119*R119</f>
        <v>0</v>
      </c>
      <c r="T119" s="688">
        <v>21</v>
      </c>
      <c r="U119" s="688">
        <f>O119*(T119/100)</f>
        <v>0</v>
      </c>
      <c r="V119" s="688">
        <f>O119+U119</f>
        <v>0</v>
      </c>
    </row>
    <row r="120" spans="6:22" s="874" customFormat="1" ht="12" outlineLevel="2">
      <c r="F120" s="681">
        <v>51</v>
      </c>
      <c r="G120" s="682" t="s">
        <v>474</v>
      </c>
      <c r="H120" s="683" t="s">
        <v>599</v>
      </c>
      <c r="I120" s="684" t="s">
        <v>765</v>
      </c>
      <c r="J120" s="682" t="s">
        <v>367</v>
      </c>
      <c r="K120" s="685">
        <v>16.065</v>
      </c>
      <c r="L120" s="686">
        <v>0</v>
      </c>
      <c r="M120" s="687">
        <f>K120*(1+L120/100)</f>
        <v>16.065</v>
      </c>
      <c r="N120" s="911"/>
      <c r="O120" s="688">
        <f>M120*N120</f>
        <v>0</v>
      </c>
      <c r="P120" s="703"/>
      <c r="Q120" s="704">
        <f>M120*P120</f>
        <v>0</v>
      </c>
      <c r="R120" s="703"/>
      <c r="S120" s="704">
        <f>M120*R120</f>
        <v>0</v>
      </c>
      <c r="T120" s="688">
        <v>21</v>
      </c>
      <c r="U120" s="688">
        <f>O120*(T120/100)</f>
        <v>0</v>
      </c>
      <c r="V120" s="688">
        <f>O120+U120</f>
        <v>0</v>
      </c>
    </row>
    <row r="121" spans="6:22" s="875" customFormat="1" ht="11.25" outlineLevel="3">
      <c r="F121" s="689"/>
      <c r="G121" s="690"/>
      <c r="H121" s="690"/>
      <c r="I121" s="691" t="s">
        <v>766</v>
      </c>
      <c r="J121" s="690"/>
      <c r="K121" s="692">
        <v>16.065</v>
      </c>
      <c r="L121" s="693"/>
      <c r="M121" s="694"/>
      <c r="N121" s="693"/>
      <c r="O121" s="695"/>
      <c r="P121" s="705"/>
      <c r="Q121" s="693"/>
      <c r="R121" s="693"/>
      <c r="S121" s="693"/>
      <c r="T121" s="693"/>
      <c r="U121" s="693"/>
      <c r="V121" s="693"/>
    </row>
    <row r="122" spans="12:22" ht="12.75" outlineLevel="2">
      <c r="L122" s="8"/>
      <c r="M122" s="696"/>
      <c r="P122" s="706"/>
      <c r="S122" s="8"/>
      <c r="T122" s="8"/>
      <c r="U122" s="8"/>
      <c r="V122" s="8"/>
    </row>
    <row r="123" spans="6:22" s="700" customFormat="1" ht="16.5" customHeight="1" outlineLevel="1">
      <c r="F123" s="675"/>
      <c r="G123" s="6"/>
      <c r="H123" s="676"/>
      <c r="I123" s="676" t="s">
        <v>506</v>
      </c>
      <c r="J123" s="6"/>
      <c r="K123" s="677"/>
      <c r="L123" s="678"/>
      <c r="M123" s="679"/>
      <c r="N123" s="678"/>
      <c r="O123" s="680">
        <f>SUBTOTAL(9,O124:O126)</f>
        <v>0</v>
      </c>
      <c r="P123" s="701"/>
      <c r="Q123" s="702">
        <f>SUBTOTAL(9,Q124:Q126)</f>
        <v>0.001581</v>
      </c>
      <c r="R123" s="678"/>
      <c r="S123" s="702">
        <f>SUBTOTAL(9,S124:S126)</f>
        <v>0</v>
      </c>
      <c r="T123" s="678"/>
      <c r="U123" s="680">
        <f>SUBTOTAL(9,U124:U126)</f>
        <v>0</v>
      </c>
      <c r="V123" s="680">
        <f>SUBTOTAL(9,V124:V126)</f>
        <v>0</v>
      </c>
    </row>
    <row r="124" spans="6:22" s="874" customFormat="1" ht="24" outlineLevel="2">
      <c r="F124" s="681">
        <v>52</v>
      </c>
      <c r="G124" s="682" t="s">
        <v>474</v>
      </c>
      <c r="H124" s="683" t="s">
        <v>507</v>
      </c>
      <c r="I124" s="684" t="s">
        <v>508</v>
      </c>
      <c r="J124" s="682" t="s">
        <v>367</v>
      </c>
      <c r="K124" s="685">
        <v>5.1</v>
      </c>
      <c r="L124" s="686"/>
      <c r="M124" s="687">
        <f>K124*(1+L124/100)</f>
        <v>5.1</v>
      </c>
      <c r="N124" s="911"/>
      <c r="O124" s="688">
        <f>M124*N124</f>
        <v>0</v>
      </c>
      <c r="P124" s="703">
        <v>0.00031</v>
      </c>
      <c r="Q124" s="704">
        <f>M124*P124</f>
        <v>0.001581</v>
      </c>
      <c r="R124" s="703"/>
      <c r="S124" s="704">
        <f>M124*R124</f>
        <v>0</v>
      </c>
      <c r="T124" s="688">
        <v>21</v>
      </c>
      <c r="U124" s="688">
        <f>O124*(T124/100)</f>
        <v>0</v>
      </c>
      <c r="V124" s="688">
        <f>O124+U124</f>
        <v>0</v>
      </c>
    </row>
    <row r="125" spans="6:22" s="875" customFormat="1" ht="11.25" outlineLevel="3">
      <c r="F125" s="689"/>
      <c r="G125" s="690"/>
      <c r="H125" s="690"/>
      <c r="I125" s="691" t="s">
        <v>767</v>
      </c>
      <c r="J125" s="690"/>
      <c r="K125" s="692">
        <v>5.1</v>
      </c>
      <c r="L125" s="693"/>
      <c r="M125" s="694"/>
      <c r="N125" s="693"/>
      <c r="O125" s="695"/>
      <c r="P125" s="705"/>
      <c r="Q125" s="693"/>
      <c r="R125" s="693"/>
      <c r="S125" s="693"/>
      <c r="T125" s="693"/>
      <c r="U125" s="693"/>
      <c r="V125" s="693"/>
    </row>
    <row r="126" spans="12:22" ht="12.75" outlineLevel="2">
      <c r="L126" s="8"/>
      <c r="M126" s="696"/>
      <c r="P126" s="706"/>
      <c r="S126" s="8"/>
      <c r="T126" s="8"/>
      <c r="U126" s="8"/>
      <c r="V126" s="8"/>
    </row>
    <row r="127" spans="6:22" s="700" customFormat="1" ht="16.5" customHeight="1" outlineLevel="1">
      <c r="F127" s="675"/>
      <c r="G127" s="6"/>
      <c r="H127" s="676"/>
      <c r="I127" s="676" t="s">
        <v>259</v>
      </c>
      <c r="J127" s="6"/>
      <c r="K127" s="677"/>
      <c r="L127" s="678"/>
      <c r="M127" s="679"/>
      <c r="N127" s="678"/>
      <c r="O127" s="680">
        <f>SUBTOTAL(9,O128:O165)</f>
        <v>0</v>
      </c>
      <c r="P127" s="701"/>
      <c r="Q127" s="702">
        <f>SUBTOTAL(9,Q128:Q165)</f>
        <v>0.200013935</v>
      </c>
      <c r="R127" s="678"/>
      <c r="S127" s="702">
        <f>SUBTOTAL(9,S128:S165)</f>
        <v>0</v>
      </c>
      <c r="T127" s="678"/>
      <c r="U127" s="680">
        <f>SUBTOTAL(9,U128:U165)</f>
        <v>0</v>
      </c>
      <c r="V127" s="680">
        <f>SUBTOTAL(9,V128:V165)</f>
        <v>0</v>
      </c>
    </row>
    <row r="128" spans="6:22" s="874" customFormat="1" ht="12" outlineLevel="2">
      <c r="F128" s="681">
        <v>53</v>
      </c>
      <c r="G128" s="682" t="s">
        <v>474</v>
      </c>
      <c r="H128" s="683" t="s">
        <v>768</v>
      </c>
      <c r="I128" s="684" t="s">
        <v>769</v>
      </c>
      <c r="J128" s="682" t="s">
        <v>367</v>
      </c>
      <c r="K128" s="685">
        <v>495.306</v>
      </c>
      <c r="L128" s="686">
        <v>0</v>
      </c>
      <c r="M128" s="687">
        <f>K128*(1+L128/100)</f>
        <v>495.306</v>
      </c>
      <c r="N128" s="911"/>
      <c r="O128" s="688">
        <f>M128*N128</f>
        <v>0</v>
      </c>
      <c r="P128" s="703"/>
      <c r="Q128" s="704">
        <f>M128*P128</f>
        <v>0</v>
      </c>
      <c r="R128" s="703"/>
      <c r="S128" s="704">
        <f>M128*R128</f>
        <v>0</v>
      </c>
      <c r="T128" s="688">
        <v>21</v>
      </c>
      <c r="U128" s="688">
        <f>O128*(T128/100)</f>
        <v>0</v>
      </c>
      <c r="V128" s="688">
        <f>O128+U128</f>
        <v>0</v>
      </c>
    </row>
    <row r="129" spans="6:22" s="875" customFormat="1" ht="11.25" outlineLevel="3">
      <c r="F129" s="689"/>
      <c r="G129" s="690"/>
      <c r="H129" s="690"/>
      <c r="I129" s="691" t="s">
        <v>770</v>
      </c>
      <c r="J129" s="690"/>
      <c r="K129" s="692">
        <v>0</v>
      </c>
      <c r="L129" s="693"/>
      <c r="M129" s="694"/>
      <c r="N129" s="693"/>
      <c r="O129" s="695"/>
      <c r="P129" s="705"/>
      <c r="Q129" s="693"/>
      <c r="R129" s="693"/>
      <c r="S129" s="693"/>
      <c r="T129" s="693"/>
      <c r="U129" s="693"/>
      <c r="V129" s="693"/>
    </row>
    <row r="130" spans="6:22" s="875" customFormat="1" ht="11.25" outlineLevel="3">
      <c r="F130" s="689"/>
      <c r="G130" s="690"/>
      <c r="H130" s="690"/>
      <c r="I130" s="691" t="s">
        <v>771</v>
      </c>
      <c r="J130" s="690"/>
      <c r="K130" s="692">
        <v>59.94</v>
      </c>
      <c r="L130" s="693"/>
      <c r="M130" s="694"/>
      <c r="N130" s="693"/>
      <c r="O130" s="695"/>
      <c r="P130" s="705"/>
      <c r="Q130" s="693"/>
      <c r="R130" s="693"/>
      <c r="S130" s="693"/>
      <c r="T130" s="693"/>
      <c r="U130" s="693"/>
      <c r="V130" s="693"/>
    </row>
    <row r="131" spans="6:22" s="875" customFormat="1" ht="22.5" outlineLevel="3">
      <c r="F131" s="689"/>
      <c r="G131" s="690"/>
      <c r="H131" s="690"/>
      <c r="I131" s="691" t="s">
        <v>772</v>
      </c>
      <c r="J131" s="690"/>
      <c r="K131" s="692">
        <v>13.6579</v>
      </c>
      <c r="L131" s="693"/>
      <c r="M131" s="694"/>
      <c r="N131" s="693"/>
      <c r="O131" s="695"/>
      <c r="P131" s="705"/>
      <c r="Q131" s="693"/>
      <c r="R131" s="693"/>
      <c r="S131" s="693"/>
      <c r="T131" s="693"/>
      <c r="U131" s="693"/>
      <c r="V131" s="693"/>
    </row>
    <row r="132" spans="6:22" s="875" customFormat="1" ht="22.5" outlineLevel="3">
      <c r="F132" s="689"/>
      <c r="G132" s="690"/>
      <c r="H132" s="690"/>
      <c r="I132" s="691" t="s">
        <v>773</v>
      </c>
      <c r="J132" s="690"/>
      <c r="K132" s="692">
        <v>14.467900000000002</v>
      </c>
      <c r="L132" s="693"/>
      <c r="M132" s="694"/>
      <c r="N132" s="693"/>
      <c r="O132" s="695"/>
      <c r="P132" s="705"/>
      <c r="Q132" s="693"/>
      <c r="R132" s="693"/>
      <c r="S132" s="693"/>
      <c r="T132" s="693"/>
      <c r="U132" s="693"/>
      <c r="V132" s="693"/>
    </row>
    <row r="133" spans="6:22" s="875" customFormat="1" ht="22.5" outlineLevel="3">
      <c r="F133" s="689"/>
      <c r="G133" s="690"/>
      <c r="H133" s="690"/>
      <c r="I133" s="691" t="s">
        <v>774</v>
      </c>
      <c r="J133" s="690"/>
      <c r="K133" s="692">
        <v>14.1439</v>
      </c>
      <c r="L133" s="693"/>
      <c r="M133" s="694"/>
      <c r="N133" s="693"/>
      <c r="O133" s="695"/>
      <c r="P133" s="705"/>
      <c r="Q133" s="693"/>
      <c r="R133" s="693"/>
      <c r="S133" s="693"/>
      <c r="T133" s="693"/>
      <c r="U133" s="693"/>
      <c r="V133" s="693"/>
    </row>
    <row r="134" spans="6:22" s="875" customFormat="1" ht="22.5" outlineLevel="3">
      <c r="F134" s="689"/>
      <c r="G134" s="690"/>
      <c r="H134" s="690"/>
      <c r="I134" s="691" t="s">
        <v>774</v>
      </c>
      <c r="J134" s="690"/>
      <c r="K134" s="692">
        <v>14.1439</v>
      </c>
      <c r="L134" s="693"/>
      <c r="M134" s="694"/>
      <c r="N134" s="693"/>
      <c r="O134" s="695"/>
      <c r="P134" s="705"/>
      <c r="Q134" s="693"/>
      <c r="R134" s="693"/>
      <c r="S134" s="693"/>
      <c r="T134" s="693"/>
      <c r="U134" s="693"/>
      <c r="V134" s="693"/>
    </row>
    <row r="135" spans="6:22" s="875" customFormat="1" ht="11.25" outlineLevel="3">
      <c r="F135" s="689"/>
      <c r="G135" s="690"/>
      <c r="H135" s="690"/>
      <c r="I135" s="691" t="s">
        <v>775</v>
      </c>
      <c r="J135" s="690"/>
      <c r="K135" s="692">
        <v>0</v>
      </c>
      <c r="L135" s="693"/>
      <c r="M135" s="694"/>
      <c r="N135" s="693"/>
      <c r="O135" s="695"/>
      <c r="P135" s="705"/>
      <c r="Q135" s="693"/>
      <c r="R135" s="693"/>
      <c r="S135" s="693"/>
      <c r="T135" s="693"/>
      <c r="U135" s="693"/>
      <c r="V135" s="693"/>
    </row>
    <row r="136" spans="6:22" s="875" customFormat="1" ht="11.25" outlineLevel="3">
      <c r="F136" s="689"/>
      <c r="G136" s="690"/>
      <c r="H136" s="690"/>
      <c r="I136" s="691" t="s">
        <v>776</v>
      </c>
      <c r="J136" s="690"/>
      <c r="K136" s="692">
        <v>127.16</v>
      </c>
      <c r="L136" s="693"/>
      <c r="M136" s="694"/>
      <c r="N136" s="693"/>
      <c r="O136" s="695"/>
      <c r="P136" s="705"/>
      <c r="Q136" s="693"/>
      <c r="R136" s="693"/>
      <c r="S136" s="693"/>
      <c r="T136" s="693"/>
      <c r="U136" s="693"/>
      <c r="V136" s="693"/>
    </row>
    <row r="137" spans="6:22" s="875" customFormat="1" ht="33.75" outlineLevel="3">
      <c r="F137" s="689"/>
      <c r="G137" s="690"/>
      <c r="H137" s="690"/>
      <c r="I137" s="691" t="s">
        <v>777</v>
      </c>
      <c r="J137" s="690"/>
      <c r="K137" s="692">
        <v>185.02900000000002</v>
      </c>
      <c r="L137" s="693"/>
      <c r="M137" s="694"/>
      <c r="N137" s="693"/>
      <c r="O137" s="695"/>
      <c r="P137" s="705"/>
      <c r="Q137" s="693"/>
      <c r="R137" s="693"/>
      <c r="S137" s="693"/>
      <c r="T137" s="693"/>
      <c r="U137" s="693"/>
      <c r="V137" s="693"/>
    </row>
    <row r="138" spans="6:22" s="875" customFormat="1" ht="11.25" outlineLevel="3">
      <c r="F138" s="689"/>
      <c r="G138" s="690"/>
      <c r="H138" s="690"/>
      <c r="I138" s="691" t="s">
        <v>778</v>
      </c>
      <c r="J138" s="690"/>
      <c r="K138" s="692">
        <v>13.38</v>
      </c>
      <c r="L138" s="693"/>
      <c r="M138" s="694"/>
      <c r="N138" s="693"/>
      <c r="O138" s="695"/>
      <c r="P138" s="705"/>
      <c r="Q138" s="693"/>
      <c r="R138" s="693"/>
      <c r="S138" s="693"/>
      <c r="T138" s="693"/>
      <c r="U138" s="693"/>
      <c r="V138" s="693"/>
    </row>
    <row r="139" spans="6:22" s="875" customFormat="1" ht="11.25" outlineLevel="3">
      <c r="F139" s="689"/>
      <c r="G139" s="690"/>
      <c r="H139" s="690"/>
      <c r="I139" s="691" t="s">
        <v>779</v>
      </c>
      <c r="J139" s="690"/>
      <c r="K139" s="692">
        <v>0</v>
      </c>
      <c r="L139" s="693"/>
      <c r="M139" s="694"/>
      <c r="N139" s="693"/>
      <c r="O139" s="695"/>
      <c r="P139" s="705"/>
      <c r="Q139" s="693"/>
      <c r="R139" s="693"/>
      <c r="S139" s="693"/>
      <c r="T139" s="693"/>
      <c r="U139" s="693"/>
      <c r="V139" s="693"/>
    </row>
    <row r="140" spans="6:22" s="875" customFormat="1" ht="11.25" outlineLevel="3">
      <c r="F140" s="689"/>
      <c r="G140" s="690"/>
      <c r="H140" s="690"/>
      <c r="I140" s="691" t="s">
        <v>780</v>
      </c>
      <c r="J140" s="690"/>
      <c r="K140" s="692">
        <v>23.33</v>
      </c>
      <c r="L140" s="693"/>
      <c r="M140" s="694"/>
      <c r="N140" s="693"/>
      <c r="O140" s="695"/>
      <c r="P140" s="705"/>
      <c r="Q140" s="693"/>
      <c r="R140" s="693"/>
      <c r="S140" s="693"/>
      <c r="T140" s="693"/>
      <c r="U140" s="693"/>
      <c r="V140" s="693"/>
    </row>
    <row r="141" spans="6:22" s="875" customFormat="1" ht="22.5" outlineLevel="3">
      <c r="F141" s="689"/>
      <c r="G141" s="690"/>
      <c r="H141" s="690"/>
      <c r="I141" s="691" t="s">
        <v>781</v>
      </c>
      <c r="J141" s="690"/>
      <c r="K141" s="692">
        <v>30.053400000000003</v>
      </c>
      <c r="L141" s="693"/>
      <c r="M141" s="694"/>
      <c r="N141" s="693"/>
      <c r="O141" s="695"/>
      <c r="P141" s="705"/>
      <c r="Q141" s="693"/>
      <c r="R141" s="693"/>
      <c r="S141" s="693"/>
      <c r="T141" s="693"/>
      <c r="U141" s="693"/>
      <c r="V141" s="693"/>
    </row>
    <row r="142" spans="6:22" s="874" customFormat="1" ht="24" outlineLevel="2">
      <c r="F142" s="681">
        <v>54</v>
      </c>
      <c r="G142" s="682" t="s">
        <v>474</v>
      </c>
      <c r="H142" s="683" t="s">
        <v>509</v>
      </c>
      <c r="I142" s="684" t="s">
        <v>510</v>
      </c>
      <c r="J142" s="682" t="s">
        <v>367</v>
      </c>
      <c r="K142" s="685">
        <v>156.9205</v>
      </c>
      <c r="L142" s="686"/>
      <c r="M142" s="687">
        <f>K142*(1+L142/100)</f>
        <v>156.9205</v>
      </c>
      <c r="N142" s="911"/>
      <c r="O142" s="688">
        <f>M142*N142</f>
        <v>0</v>
      </c>
      <c r="P142" s="703">
        <v>0.00017</v>
      </c>
      <c r="Q142" s="704">
        <f>M142*P142</f>
        <v>0.026676485000000003</v>
      </c>
      <c r="R142" s="703"/>
      <c r="S142" s="704">
        <f>M142*R142</f>
        <v>0</v>
      </c>
      <c r="T142" s="688">
        <v>21</v>
      </c>
      <c r="U142" s="688">
        <f>O142*(T142/100)</f>
        <v>0</v>
      </c>
      <c r="V142" s="688">
        <f>O142+U142</f>
        <v>0</v>
      </c>
    </row>
    <row r="143" spans="6:22" s="875" customFormat="1" ht="11.25" outlineLevel="3">
      <c r="F143" s="689"/>
      <c r="G143" s="690"/>
      <c r="H143" s="690"/>
      <c r="I143" s="691" t="s">
        <v>782</v>
      </c>
      <c r="J143" s="690"/>
      <c r="K143" s="692">
        <v>80.85799999999999</v>
      </c>
      <c r="L143" s="693"/>
      <c r="M143" s="694"/>
      <c r="N143" s="693"/>
      <c r="O143" s="695"/>
      <c r="P143" s="705"/>
      <c r="Q143" s="693"/>
      <c r="R143" s="693"/>
      <c r="S143" s="693"/>
      <c r="T143" s="693"/>
      <c r="U143" s="693"/>
      <c r="V143" s="693"/>
    </row>
    <row r="144" spans="6:22" s="875" customFormat="1" ht="11.25" outlineLevel="3">
      <c r="F144" s="689"/>
      <c r="G144" s="690"/>
      <c r="H144" s="690"/>
      <c r="I144" s="691" t="s">
        <v>783</v>
      </c>
      <c r="J144" s="690"/>
      <c r="K144" s="692">
        <v>76.0625</v>
      </c>
      <c r="L144" s="693"/>
      <c r="M144" s="694"/>
      <c r="N144" s="693"/>
      <c r="O144" s="695"/>
      <c r="P144" s="705"/>
      <c r="Q144" s="693"/>
      <c r="R144" s="693"/>
      <c r="S144" s="693"/>
      <c r="T144" s="693"/>
      <c r="U144" s="693"/>
      <c r="V144" s="693"/>
    </row>
    <row r="145" spans="6:22" s="874" customFormat="1" ht="24" outlineLevel="2">
      <c r="F145" s="681">
        <v>55</v>
      </c>
      <c r="G145" s="682" t="s">
        <v>474</v>
      </c>
      <c r="H145" s="683" t="s">
        <v>511</v>
      </c>
      <c r="I145" s="684" t="s">
        <v>784</v>
      </c>
      <c r="J145" s="682" t="s">
        <v>367</v>
      </c>
      <c r="K145" s="685">
        <v>525.265</v>
      </c>
      <c r="L145" s="686"/>
      <c r="M145" s="687">
        <f>K145*(1+L145/100)</f>
        <v>525.265</v>
      </c>
      <c r="N145" s="911"/>
      <c r="O145" s="688">
        <f>M145*N145</f>
        <v>0</v>
      </c>
      <c r="P145" s="703">
        <v>0.00033</v>
      </c>
      <c r="Q145" s="704">
        <f>M145*P145</f>
        <v>0.17333745</v>
      </c>
      <c r="R145" s="703"/>
      <c r="S145" s="704">
        <f>M145*R145</f>
        <v>0</v>
      </c>
      <c r="T145" s="688">
        <v>21</v>
      </c>
      <c r="U145" s="688">
        <f>O145*(T145/100)</f>
        <v>0</v>
      </c>
      <c r="V145" s="688">
        <f>O145+U145</f>
        <v>0</v>
      </c>
    </row>
    <row r="146" spans="6:22" s="875" customFormat="1" ht="11.25" outlineLevel="3">
      <c r="F146" s="689"/>
      <c r="G146" s="690"/>
      <c r="H146" s="690"/>
      <c r="I146" s="691" t="s">
        <v>770</v>
      </c>
      <c r="J146" s="690"/>
      <c r="K146" s="692">
        <v>0</v>
      </c>
      <c r="L146" s="693"/>
      <c r="M146" s="694"/>
      <c r="N146" s="693"/>
      <c r="O146" s="695"/>
      <c r="P146" s="705"/>
      <c r="Q146" s="693"/>
      <c r="R146" s="693"/>
      <c r="S146" s="693"/>
      <c r="T146" s="693"/>
      <c r="U146" s="693"/>
      <c r="V146" s="693"/>
    </row>
    <row r="147" spans="6:22" s="875" customFormat="1" ht="11.25" outlineLevel="3">
      <c r="F147" s="689"/>
      <c r="G147" s="690"/>
      <c r="H147" s="690"/>
      <c r="I147" s="691" t="s">
        <v>785</v>
      </c>
      <c r="J147" s="690"/>
      <c r="K147" s="692">
        <v>59.94</v>
      </c>
      <c r="L147" s="693"/>
      <c r="M147" s="694"/>
      <c r="N147" s="693"/>
      <c r="O147" s="695"/>
      <c r="P147" s="705"/>
      <c r="Q147" s="693"/>
      <c r="R147" s="693"/>
      <c r="S147" s="693"/>
      <c r="T147" s="693"/>
      <c r="U147" s="693"/>
      <c r="V147" s="693"/>
    </row>
    <row r="148" spans="6:22" s="875" customFormat="1" ht="22.5" outlineLevel="3">
      <c r="F148" s="689"/>
      <c r="G148" s="690"/>
      <c r="H148" s="690"/>
      <c r="I148" s="691" t="s">
        <v>786</v>
      </c>
      <c r="J148" s="690"/>
      <c r="K148" s="692">
        <v>20.340400000000002</v>
      </c>
      <c r="L148" s="693"/>
      <c r="M148" s="694"/>
      <c r="N148" s="693"/>
      <c r="O148" s="695"/>
      <c r="P148" s="705"/>
      <c r="Q148" s="693"/>
      <c r="R148" s="693"/>
      <c r="S148" s="693"/>
      <c r="T148" s="693"/>
      <c r="U148" s="693"/>
      <c r="V148" s="693"/>
    </row>
    <row r="149" spans="6:22" s="875" customFormat="1" ht="22.5" outlineLevel="3">
      <c r="F149" s="689"/>
      <c r="G149" s="690"/>
      <c r="H149" s="690"/>
      <c r="I149" s="691" t="s">
        <v>787</v>
      </c>
      <c r="J149" s="690"/>
      <c r="K149" s="692">
        <v>21.150400000000005</v>
      </c>
      <c r="L149" s="693"/>
      <c r="M149" s="694"/>
      <c r="N149" s="693"/>
      <c r="O149" s="695"/>
      <c r="P149" s="705"/>
      <c r="Q149" s="693"/>
      <c r="R149" s="693"/>
      <c r="S149" s="693"/>
      <c r="T149" s="693"/>
      <c r="U149" s="693"/>
      <c r="V149" s="693"/>
    </row>
    <row r="150" spans="6:22" s="875" customFormat="1" ht="22.5" outlineLevel="3">
      <c r="F150" s="689"/>
      <c r="G150" s="690"/>
      <c r="H150" s="690"/>
      <c r="I150" s="691" t="s">
        <v>788</v>
      </c>
      <c r="J150" s="690"/>
      <c r="K150" s="692">
        <v>20.8264</v>
      </c>
      <c r="L150" s="693"/>
      <c r="M150" s="694"/>
      <c r="N150" s="693"/>
      <c r="O150" s="695"/>
      <c r="P150" s="705"/>
      <c r="Q150" s="693"/>
      <c r="R150" s="693"/>
      <c r="S150" s="693"/>
      <c r="T150" s="693"/>
      <c r="U150" s="693"/>
      <c r="V150" s="693"/>
    </row>
    <row r="151" spans="6:22" s="875" customFormat="1" ht="22.5" outlineLevel="3">
      <c r="F151" s="689"/>
      <c r="G151" s="690"/>
      <c r="H151" s="690"/>
      <c r="I151" s="691" t="s">
        <v>788</v>
      </c>
      <c r="J151" s="690"/>
      <c r="K151" s="692">
        <v>20.8264</v>
      </c>
      <c r="L151" s="693"/>
      <c r="M151" s="694"/>
      <c r="N151" s="693"/>
      <c r="O151" s="695"/>
      <c r="P151" s="705"/>
      <c r="Q151" s="693"/>
      <c r="R151" s="693"/>
      <c r="S151" s="693"/>
      <c r="T151" s="693"/>
      <c r="U151" s="693"/>
      <c r="V151" s="693"/>
    </row>
    <row r="152" spans="6:22" s="875" customFormat="1" ht="11.25" outlineLevel="3">
      <c r="F152" s="689"/>
      <c r="G152" s="690"/>
      <c r="H152" s="690"/>
      <c r="I152" s="691" t="s">
        <v>775</v>
      </c>
      <c r="J152" s="690"/>
      <c r="K152" s="692">
        <v>0</v>
      </c>
      <c r="L152" s="693"/>
      <c r="M152" s="694"/>
      <c r="N152" s="693"/>
      <c r="O152" s="695"/>
      <c r="P152" s="705"/>
      <c r="Q152" s="693"/>
      <c r="R152" s="693"/>
      <c r="S152" s="693"/>
      <c r="T152" s="693"/>
      <c r="U152" s="693"/>
      <c r="V152" s="693"/>
    </row>
    <row r="153" spans="6:22" s="875" customFormat="1" ht="11.25" outlineLevel="3">
      <c r="F153" s="689"/>
      <c r="G153" s="690"/>
      <c r="H153" s="690"/>
      <c r="I153" s="691" t="s">
        <v>776</v>
      </c>
      <c r="J153" s="690"/>
      <c r="K153" s="692">
        <v>127.16</v>
      </c>
      <c r="L153" s="693"/>
      <c r="M153" s="694"/>
      <c r="N153" s="693"/>
      <c r="O153" s="695"/>
      <c r="P153" s="705"/>
      <c r="Q153" s="693"/>
      <c r="R153" s="693"/>
      <c r="S153" s="693"/>
      <c r="T153" s="693"/>
      <c r="U153" s="693"/>
      <c r="V153" s="693"/>
    </row>
    <row r="154" spans="6:22" s="875" customFormat="1" ht="33.75" outlineLevel="3">
      <c r="F154" s="689"/>
      <c r="G154" s="690"/>
      <c r="H154" s="690"/>
      <c r="I154" s="691" t="s">
        <v>789</v>
      </c>
      <c r="J154" s="690"/>
      <c r="K154" s="692">
        <v>183.23800000000003</v>
      </c>
      <c r="L154" s="693"/>
      <c r="M154" s="694"/>
      <c r="N154" s="693"/>
      <c r="O154" s="695"/>
      <c r="P154" s="705"/>
      <c r="Q154" s="693"/>
      <c r="R154" s="693"/>
      <c r="S154" s="693"/>
      <c r="T154" s="693"/>
      <c r="U154" s="693"/>
      <c r="V154" s="693"/>
    </row>
    <row r="155" spans="6:22" s="875" customFormat="1" ht="22.5" outlineLevel="3">
      <c r="F155" s="689"/>
      <c r="G155" s="690"/>
      <c r="H155" s="690"/>
      <c r="I155" s="691" t="s">
        <v>790</v>
      </c>
      <c r="J155" s="690"/>
      <c r="K155" s="692">
        <v>18.400000000000002</v>
      </c>
      <c r="L155" s="693"/>
      <c r="M155" s="694"/>
      <c r="N155" s="693"/>
      <c r="O155" s="695"/>
      <c r="P155" s="705"/>
      <c r="Q155" s="693"/>
      <c r="R155" s="693"/>
      <c r="S155" s="693"/>
      <c r="T155" s="693"/>
      <c r="U155" s="693"/>
      <c r="V155" s="693"/>
    </row>
    <row r="156" spans="6:22" s="875" customFormat="1" ht="11.25" outlineLevel="3">
      <c r="F156" s="689"/>
      <c r="G156" s="690"/>
      <c r="H156" s="690"/>
      <c r="I156" s="691" t="s">
        <v>779</v>
      </c>
      <c r="J156" s="690"/>
      <c r="K156" s="692">
        <v>0</v>
      </c>
      <c r="L156" s="693"/>
      <c r="M156" s="694"/>
      <c r="N156" s="693"/>
      <c r="O156" s="695"/>
      <c r="P156" s="705"/>
      <c r="Q156" s="693"/>
      <c r="R156" s="693"/>
      <c r="S156" s="693"/>
      <c r="T156" s="693"/>
      <c r="U156" s="693"/>
      <c r="V156" s="693"/>
    </row>
    <row r="157" spans="6:22" s="875" customFormat="1" ht="11.25" outlineLevel="3">
      <c r="F157" s="689"/>
      <c r="G157" s="690"/>
      <c r="H157" s="690"/>
      <c r="I157" s="691" t="s">
        <v>780</v>
      </c>
      <c r="J157" s="690"/>
      <c r="K157" s="692">
        <v>23.33</v>
      </c>
      <c r="L157" s="693"/>
      <c r="M157" s="694"/>
      <c r="N157" s="693"/>
      <c r="O157" s="695"/>
      <c r="P157" s="705"/>
      <c r="Q157" s="693"/>
      <c r="R157" s="693"/>
      <c r="S157" s="693"/>
      <c r="T157" s="693"/>
      <c r="U157" s="693"/>
      <c r="V157" s="693"/>
    </row>
    <row r="158" spans="6:22" s="875" customFormat="1" ht="22.5" outlineLevel="3">
      <c r="F158" s="689"/>
      <c r="G158" s="690"/>
      <c r="H158" s="690"/>
      <c r="I158" s="691" t="s">
        <v>781</v>
      </c>
      <c r="J158" s="690"/>
      <c r="K158" s="692">
        <v>30.053400000000003</v>
      </c>
      <c r="L158" s="693"/>
      <c r="M158" s="694"/>
      <c r="N158" s="693"/>
      <c r="O158" s="695"/>
      <c r="P158" s="705"/>
      <c r="Q158" s="693"/>
      <c r="R158" s="693"/>
      <c r="S158" s="693"/>
      <c r="T158" s="693"/>
      <c r="U158" s="693"/>
      <c r="V158" s="693"/>
    </row>
    <row r="159" spans="6:22" s="874" customFormat="1" ht="12" outlineLevel="2">
      <c r="F159" s="681">
        <v>56</v>
      </c>
      <c r="G159" s="682" t="s">
        <v>474</v>
      </c>
      <c r="H159" s="683" t="s">
        <v>791</v>
      </c>
      <c r="I159" s="684" t="s">
        <v>792</v>
      </c>
      <c r="J159" s="682" t="s">
        <v>367</v>
      </c>
      <c r="K159" s="685">
        <v>130.196</v>
      </c>
      <c r="L159" s="686"/>
      <c r="M159" s="687">
        <f>K159*(1+L159/100)</f>
        <v>130.196</v>
      </c>
      <c r="N159" s="911"/>
      <c r="O159" s="688">
        <f>M159*N159</f>
        <v>0</v>
      </c>
      <c r="P159" s="703"/>
      <c r="Q159" s="704">
        <f>M159*P159</f>
        <v>0</v>
      </c>
      <c r="R159" s="703"/>
      <c r="S159" s="704">
        <f>M159*R159</f>
        <v>0</v>
      </c>
      <c r="T159" s="688">
        <v>21</v>
      </c>
      <c r="U159" s="688">
        <f>O159*(T159/100)</f>
        <v>0</v>
      </c>
      <c r="V159" s="688">
        <f>O159+U159</f>
        <v>0</v>
      </c>
    </row>
    <row r="160" spans="6:22" s="875" customFormat="1" ht="11.25" outlineLevel="3">
      <c r="F160" s="689"/>
      <c r="G160" s="690"/>
      <c r="H160" s="690"/>
      <c r="I160" s="691"/>
      <c r="J160" s="690"/>
      <c r="K160" s="692">
        <v>0</v>
      </c>
      <c r="L160" s="693"/>
      <c r="M160" s="694"/>
      <c r="N160" s="693"/>
      <c r="O160" s="695"/>
      <c r="P160" s="705"/>
      <c r="Q160" s="693"/>
      <c r="R160" s="693"/>
      <c r="S160" s="693"/>
      <c r="T160" s="693"/>
      <c r="U160" s="693"/>
      <c r="V160" s="693"/>
    </row>
    <row r="161" spans="6:22" s="875" customFormat="1" ht="22.5" outlineLevel="3">
      <c r="F161" s="689"/>
      <c r="G161" s="690"/>
      <c r="H161" s="690"/>
      <c r="I161" s="691" t="s">
        <v>793</v>
      </c>
      <c r="J161" s="690"/>
      <c r="K161" s="692">
        <v>25.357999999999997</v>
      </c>
      <c r="L161" s="693"/>
      <c r="M161" s="694"/>
      <c r="N161" s="693"/>
      <c r="O161" s="695"/>
      <c r="P161" s="705"/>
      <c r="Q161" s="693"/>
      <c r="R161" s="693"/>
      <c r="S161" s="693"/>
      <c r="T161" s="693"/>
      <c r="U161" s="693"/>
      <c r="V161" s="693"/>
    </row>
    <row r="162" spans="6:22" s="875" customFormat="1" ht="22.5" outlineLevel="3">
      <c r="F162" s="689"/>
      <c r="G162" s="690"/>
      <c r="H162" s="690"/>
      <c r="I162" s="691" t="s">
        <v>794</v>
      </c>
      <c r="J162" s="690"/>
      <c r="K162" s="692">
        <v>26.672</v>
      </c>
      <c r="L162" s="693"/>
      <c r="M162" s="694"/>
      <c r="N162" s="693"/>
      <c r="O162" s="695"/>
      <c r="P162" s="705"/>
      <c r="Q162" s="693"/>
      <c r="R162" s="693"/>
      <c r="S162" s="693"/>
      <c r="T162" s="693"/>
      <c r="U162" s="693"/>
      <c r="V162" s="693"/>
    </row>
    <row r="163" spans="6:22" s="875" customFormat="1" ht="22.5" outlineLevel="3">
      <c r="F163" s="689"/>
      <c r="G163" s="690"/>
      <c r="H163" s="690"/>
      <c r="I163" s="691" t="s">
        <v>795</v>
      </c>
      <c r="J163" s="690"/>
      <c r="K163" s="692">
        <v>26.761999999999997</v>
      </c>
      <c r="L163" s="693"/>
      <c r="M163" s="694"/>
      <c r="N163" s="693"/>
      <c r="O163" s="695"/>
      <c r="P163" s="705"/>
      <c r="Q163" s="693"/>
      <c r="R163" s="693"/>
      <c r="S163" s="693"/>
      <c r="T163" s="693"/>
      <c r="U163" s="693"/>
      <c r="V163" s="693"/>
    </row>
    <row r="164" spans="6:22" s="875" customFormat="1" ht="22.5" outlineLevel="3">
      <c r="F164" s="689"/>
      <c r="G164" s="690"/>
      <c r="H164" s="690"/>
      <c r="I164" s="691" t="s">
        <v>796</v>
      </c>
      <c r="J164" s="690"/>
      <c r="K164" s="692">
        <v>25.843999999999998</v>
      </c>
      <c r="L164" s="693"/>
      <c r="M164" s="694"/>
      <c r="N164" s="693"/>
      <c r="O164" s="695"/>
      <c r="P164" s="705"/>
      <c r="Q164" s="693"/>
      <c r="R164" s="693"/>
      <c r="S164" s="693"/>
      <c r="T164" s="693"/>
      <c r="U164" s="693"/>
      <c r="V164" s="693"/>
    </row>
    <row r="165" spans="6:22" s="875" customFormat="1" ht="11.25" outlineLevel="3">
      <c r="F165" s="689"/>
      <c r="G165" s="690"/>
      <c r="H165" s="690"/>
      <c r="I165" s="691" t="s">
        <v>797</v>
      </c>
      <c r="J165" s="690"/>
      <c r="K165" s="692">
        <v>25.560000000000006</v>
      </c>
      <c r="L165" s="693"/>
      <c r="M165" s="694"/>
      <c r="N165" s="693"/>
      <c r="O165" s="695"/>
      <c r="P165" s="705"/>
      <c r="Q165" s="693"/>
      <c r="R165" s="693"/>
      <c r="S165" s="693"/>
      <c r="T165" s="693"/>
      <c r="U165" s="693"/>
      <c r="V165" s="693"/>
    </row>
    <row r="166" spans="12:22" ht="12.75" outlineLevel="2">
      <c r="L166" s="8"/>
      <c r="M166" s="696"/>
      <c r="P166" s="706"/>
      <c r="S166" s="8"/>
      <c r="T166" s="8"/>
      <c r="U166" s="8"/>
      <c r="V166" s="8"/>
    </row>
  </sheetData>
  <autoFilter ref="F5:O24"/>
  <printOptions/>
  <pageMargins left="0.5905511811023623" right="0.5905511811023623" top="0.5905511811023623" bottom="0.5905511811023623" header="0.3937007874015748" footer="0.3937007874015748"/>
  <pageSetup fitToHeight="9999" horizontalDpi="600" verticalDpi="600" orientation="landscape" paperSize="9" r:id="rId1"/>
  <headerFooter alignWithMargins="0">
    <oddFooter>&amp;L&amp;8www.euroCALC.cz&amp;C&amp;8&amp;P z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view="pageBreakPreview" zoomScale="115" zoomScaleSheetLayoutView="115" workbookViewId="0" topLeftCell="A10">
      <selection activeCell="C10" sqref="C10:E10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3.140625" style="0" customWidth="1"/>
    <col min="7" max="7" width="19.8515625" style="0" customWidth="1"/>
    <col min="8" max="8" width="16.7109375" style="0" customWidth="1"/>
    <col min="9" max="9" width="3.574218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868" t="s">
        <v>53</v>
      </c>
      <c r="B1" s="869"/>
      <c r="C1" s="98"/>
      <c r="D1" s="98"/>
      <c r="E1" s="98"/>
      <c r="F1" s="98"/>
      <c r="G1" s="98"/>
      <c r="H1" s="98"/>
      <c r="I1" s="98"/>
    </row>
    <row r="2" ht="15" customHeight="1" thickBot="1"/>
    <row r="3" spans="1:9" ht="12.95" customHeight="1">
      <c r="A3" s="99" t="s">
        <v>18</v>
      </c>
      <c r="B3" s="100"/>
      <c r="C3" s="101" t="s">
        <v>54</v>
      </c>
      <c r="D3" s="101"/>
      <c r="E3" s="102"/>
      <c r="F3" s="102"/>
      <c r="G3" s="101"/>
      <c r="H3" s="103" t="s">
        <v>55</v>
      </c>
      <c r="I3" s="104"/>
    </row>
    <row r="4" spans="1:9" ht="17.45" customHeight="1">
      <c r="A4" s="75"/>
      <c r="B4" s="105"/>
      <c r="C4" s="924" t="str">
        <f>'SO01 Krycí list ROZPOČTU'!C4:G4</f>
        <v>Stavební úpravy lůžkového oddělení neurologie</v>
      </c>
      <c r="D4" s="925"/>
      <c r="E4" s="925"/>
      <c r="F4" s="925"/>
      <c r="G4" s="926"/>
      <c r="H4" s="446" t="s">
        <v>392</v>
      </c>
      <c r="I4" s="106"/>
    </row>
    <row r="5" spans="1:9" ht="17.45" customHeight="1">
      <c r="A5" s="107"/>
      <c r="B5" s="108"/>
      <c r="C5" s="924" t="str">
        <f>'SO01 Krycí list ROZPOČTU'!C5:G5</f>
        <v>ve 2.NP pavilonu E</v>
      </c>
      <c r="D5" s="925"/>
      <c r="E5" s="925"/>
      <c r="F5" s="925"/>
      <c r="G5" s="926"/>
      <c r="H5" s="109"/>
      <c r="I5" s="110"/>
    </row>
    <row r="6" spans="1:9" ht="12.95" customHeight="1">
      <c r="A6" s="111" t="s">
        <v>19</v>
      </c>
      <c r="B6" s="112"/>
      <c r="C6" s="113" t="s">
        <v>56</v>
      </c>
      <c r="E6" s="113"/>
      <c r="F6" s="113"/>
      <c r="G6" s="113"/>
      <c r="H6" s="114" t="s">
        <v>57</v>
      </c>
      <c r="I6" s="115"/>
    </row>
    <row r="7" spans="1:9" ht="18.75" customHeight="1">
      <c r="A7" s="107"/>
      <c r="B7" s="108"/>
      <c r="C7" s="924" t="str">
        <f>'SO01 Krycí list ROZPOČTU'!C7:G7</f>
        <v>SO 01 pavilon "E"</v>
      </c>
      <c r="D7" s="925"/>
      <c r="E7" s="925"/>
      <c r="F7" s="925"/>
      <c r="G7" s="926"/>
      <c r="H7" s="116"/>
      <c r="I7" s="110"/>
    </row>
    <row r="8" spans="1:9" ht="12.95" customHeight="1">
      <c r="A8" s="111" t="s">
        <v>58</v>
      </c>
      <c r="B8" s="112"/>
      <c r="C8" s="113" t="s">
        <v>59</v>
      </c>
      <c r="E8" s="113"/>
      <c r="F8" s="113"/>
      <c r="G8" s="113"/>
      <c r="H8" s="114" t="s">
        <v>60</v>
      </c>
      <c r="I8" s="115"/>
    </row>
    <row r="9" spans="1:9" ht="17.25" customHeight="1">
      <c r="A9" s="107"/>
      <c r="B9" s="108"/>
      <c r="C9" s="924" t="s">
        <v>453</v>
      </c>
      <c r="D9" s="925"/>
      <c r="E9" s="925"/>
      <c r="F9" s="925"/>
      <c r="G9" s="926"/>
      <c r="H9" s="116" t="s">
        <v>62</v>
      </c>
      <c r="I9" s="110"/>
    </row>
    <row r="10" spans="1:11" ht="12.75">
      <c r="A10" s="556" t="s">
        <v>391</v>
      </c>
      <c r="B10" s="113"/>
      <c r="C10" s="927" t="str">
        <f>'SO01 Krycí list ROZPOČTU'!C10:E10</f>
        <v>Město Šumperk</v>
      </c>
      <c r="D10" s="927"/>
      <c r="E10" s="927"/>
      <c r="F10" s="117"/>
      <c r="G10" s="118" t="s">
        <v>63</v>
      </c>
      <c r="H10" s="119"/>
      <c r="I10" s="120">
        <v>0</v>
      </c>
      <c r="J10" s="121"/>
      <c r="K10" s="121"/>
    </row>
    <row r="11" spans="1:9" ht="12.75">
      <c r="A11" s="111" t="s">
        <v>64</v>
      </c>
      <c r="B11" s="113"/>
      <c r="C11" s="927" t="str">
        <f>'SO01 Krycí list ROZPOČTU'!C11:E11</f>
        <v>Nemocnice Šumperk a.s.</v>
      </c>
      <c r="D11" s="927"/>
      <c r="E11" s="927"/>
      <c r="F11" s="122"/>
      <c r="G11" s="114" t="s">
        <v>65</v>
      </c>
      <c r="H11" s="113"/>
      <c r="I11" s="123">
        <f>IF(PocetMJ=0,,ROUND((H41+H43)/PocetMJ,1))</f>
        <v>0</v>
      </c>
    </row>
    <row r="12" spans="1:9" ht="12.75">
      <c r="A12" s="124" t="s">
        <v>66</v>
      </c>
      <c r="B12" s="58"/>
      <c r="C12" s="957"/>
      <c r="D12" s="957"/>
      <c r="E12" s="957"/>
      <c r="F12" s="58"/>
      <c r="G12" s="125" t="s">
        <v>67</v>
      </c>
      <c r="H12" s="58">
        <f>'SO01 Krycí list ROZPOČTU'!H12</f>
        <v>2016014</v>
      </c>
      <c r="I12" s="126"/>
    </row>
    <row r="13" spans="1:59" ht="12.75">
      <c r="A13" s="75" t="s">
        <v>68</v>
      </c>
      <c r="B13" s="50"/>
      <c r="C13" s="50"/>
      <c r="D13" s="928"/>
      <c r="E13" s="928"/>
      <c r="F13" s="50"/>
      <c r="G13" s="127" t="s">
        <v>69</v>
      </c>
      <c r="H13" s="928"/>
      <c r="I13" s="929"/>
      <c r="BC13" s="67"/>
      <c r="BD13" s="67"/>
      <c r="BE13" s="67"/>
      <c r="BF13" s="67"/>
      <c r="BG13" s="67"/>
    </row>
    <row r="14" spans="1:9" ht="12.75">
      <c r="A14" s="75"/>
      <c r="B14" s="930" t="s">
        <v>70</v>
      </c>
      <c r="C14" s="930"/>
      <c r="D14" s="930"/>
      <c r="E14" s="930"/>
      <c r="F14" s="50"/>
      <c r="G14" s="931"/>
      <c r="H14" s="932"/>
      <c r="I14" s="933"/>
    </row>
    <row r="15" spans="1:9" ht="30" customHeight="1" thickBot="1">
      <c r="A15" s="128" t="s">
        <v>71</v>
      </c>
      <c r="B15" s="129"/>
      <c r="C15" s="129"/>
      <c r="D15" s="129"/>
      <c r="E15" s="129"/>
      <c r="F15" s="129"/>
      <c r="G15" s="130"/>
      <c r="H15" s="130"/>
      <c r="I15" s="131"/>
    </row>
    <row r="16" spans="1:9" ht="17.25" customHeight="1" thickBot="1">
      <c r="A16" s="934" t="s">
        <v>72</v>
      </c>
      <c r="B16" s="935"/>
      <c r="C16" s="935"/>
      <c r="D16" s="935"/>
      <c r="E16" s="936"/>
      <c r="F16" s="934" t="s">
        <v>73</v>
      </c>
      <c r="G16" s="935"/>
      <c r="H16" s="935"/>
      <c r="I16" s="936"/>
    </row>
    <row r="17" spans="1:9" ht="15.95" customHeight="1">
      <c r="A17" s="132"/>
      <c r="B17" s="133" t="s">
        <v>74</v>
      </c>
      <c r="C17" s="133"/>
      <c r="D17" s="134" t="str">
        <f>'05rek'!E16</f>
        <v>--------------</v>
      </c>
      <c r="E17" s="135" t="str">
        <f>IF(D17&gt;0,"Kč","")</f>
        <v>Kč</v>
      </c>
      <c r="F17" s="136"/>
      <c r="G17" s="137" t="s">
        <v>75</v>
      </c>
      <c r="H17" s="138"/>
      <c r="I17" s="139"/>
    </row>
    <row r="18" spans="1:9" ht="15.95" customHeight="1">
      <c r="A18" s="132" t="s">
        <v>76</v>
      </c>
      <c r="B18" s="133" t="s">
        <v>77</v>
      </c>
      <c r="C18" s="133"/>
      <c r="D18" s="140" t="str">
        <f>'05rek'!F16</f>
        <v>--------------</v>
      </c>
      <c r="E18" s="126" t="str">
        <f aca="true" t="shared" si="0" ref="E18:E25">IF(D18&gt;0,"Kč","")</f>
        <v>Kč</v>
      </c>
      <c r="F18" s="141" t="s">
        <v>78</v>
      </c>
      <c r="G18" s="142"/>
      <c r="H18" s="407"/>
      <c r="I18" s="126" t="str">
        <f aca="true" t="shared" si="1" ref="I18:I33">IF(H18&gt;0,"Kč","")</f>
        <v/>
      </c>
    </row>
    <row r="19" spans="1:9" ht="15.95" customHeight="1">
      <c r="A19" s="132" t="s">
        <v>79</v>
      </c>
      <c r="B19" s="133" t="s">
        <v>80</v>
      </c>
      <c r="C19" s="133"/>
      <c r="D19" s="293" t="str">
        <f>'05rek'!G16</f>
        <v>--------------</v>
      </c>
      <c r="E19" s="126" t="str">
        <f t="shared" si="0"/>
        <v>Kč</v>
      </c>
      <c r="F19" s="141" t="s">
        <v>81</v>
      </c>
      <c r="G19" s="142"/>
      <c r="H19" s="317"/>
      <c r="I19" s="126" t="str">
        <f t="shared" si="1"/>
        <v/>
      </c>
    </row>
    <row r="20" spans="1:9" ht="15.95" customHeight="1">
      <c r="A20" s="143" t="s">
        <v>82</v>
      </c>
      <c r="B20" s="133" t="s">
        <v>83</v>
      </c>
      <c r="C20" s="133"/>
      <c r="D20" s="293" t="str">
        <f>'05rek'!H16</f>
        <v>--------------</v>
      </c>
      <c r="E20" s="126" t="str">
        <f t="shared" si="0"/>
        <v>Kč</v>
      </c>
      <c r="F20" s="141" t="s">
        <v>84</v>
      </c>
      <c r="G20" s="142"/>
      <c r="H20" s="317"/>
      <c r="I20" s="126" t="str">
        <f t="shared" si="1"/>
        <v/>
      </c>
    </row>
    <row r="21" spans="1:9" ht="15.95" customHeight="1">
      <c r="A21" s="144" t="s">
        <v>85</v>
      </c>
      <c r="B21" s="133"/>
      <c r="C21" s="133"/>
      <c r="D21" s="140">
        <f>SUM(D17:D20)</f>
        <v>0</v>
      </c>
      <c r="E21" s="145" t="str">
        <f t="shared" si="0"/>
        <v/>
      </c>
      <c r="F21" s="141"/>
      <c r="G21" s="146" t="s">
        <v>86</v>
      </c>
      <c r="H21" s="318"/>
      <c r="I21" s="145" t="str">
        <f t="shared" si="1"/>
        <v/>
      </c>
    </row>
    <row r="22" spans="1:9" ht="15.95" customHeight="1">
      <c r="A22" s="144"/>
      <c r="B22" s="133"/>
      <c r="C22" s="133"/>
      <c r="D22" s="140"/>
      <c r="E22" s="126" t="str">
        <f t="shared" si="0"/>
        <v/>
      </c>
      <c r="F22" s="141"/>
      <c r="G22" s="142" t="s">
        <v>87</v>
      </c>
      <c r="H22" s="317"/>
      <c r="I22" s="126" t="str">
        <f t="shared" si="1"/>
        <v/>
      </c>
    </row>
    <row r="23" spans="1:9" ht="15.95" customHeight="1">
      <c r="A23" s="144" t="s">
        <v>30</v>
      </c>
      <c r="B23" s="133"/>
      <c r="C23" s="133"/>
      <c r="D23" s="293" t="str">
        <f>'05rek'!I16</f>
        <v>--------------</v>
      </c>
      <c r="E23" s="126" t="str">
        <f t="shared" si="0"/>
        <v>Kč</v>
      </c>
      <c r="F23" s="141" t="s">
        <v>88</v>
      </c>
      <c r="G23" s="147"/>
      <c r="H23" s="317"/>
      <c r="I23" s="126" t="str">
        <f t="shared" si="1"/>
        <v/>
      </c>
    </row>
    <row r="24" spans="1:9" ht="15.95" customHeight="1">
      <c r="A24" s="75"/>
      <c r="B24" s="50"/>
      <c r="C24" s="50"/>
      <c r="D24" s="140"/>
      <c r="E24" s="126" t="str">
        <f t="shared" si="0"/>
        <v/>
      </c>
      <c r="F24" s="141" t="s">
        <v>89</v>
      </c>
      <c r="G24" s="142"/>
      <c r="H24" s="317"/>
      <c r="I24" s="126" t="str">
        <f t="shared" si="1"/>
        <v/>
      </c>
    </row>
    <row r="25" spans="1:9" ht="15.95" customHeight="1" thickBot="1">
      <c r="A25" s="148" t="s">
        <v>90</v>
      </c>
      <c r="B25" s="149"/>
      <c r="C25" s="149"/>
      <c r="D25" s="150">
        <f>SUM(D21:D24)</f>
        <v>0</v>
      </c>
      <c r="E25" s="151" t="str">
        <f t="shared" si="0"/>
        <v/>
      </c>
      <c r="F25" s="141" t="s">
        <v>91</v>
      </c>
      <c r="G25" s="147"/>
      <c r="H25" s="317"/>
      <c r="I25" s="126" t="str">
        <f t="shared" si="1"/>
        <v/>
      </c>
    </row>
    <row r="26" spans="1:9" ht="12.75">
      <c r="A26" s="152" t="s">
        <v>92</v>
      </c>
      <c r="B26" s="153"/>
      <c r="C26" s="970" t="s">
        <v>646</v>
      </c>
      <c r="D26" s="948"/>
      <c r="E26" s="949"/>
      <c r="F26" s="141" t="s">
        <v>93</v>
      </c>
      <c r="G26" s="147"/>
      <c r="H26" s="317"/>
      <c r="I26" s="126" t="str">
        <f t="shared" si="1"/>
        <v/>
      </c>
    </row>
    <row r="27" spans="1:9" ht="12.75">
      <c r="A27" s="154" t="s">
        <v>94</v>
      </c>
      <c r="B27" s="155"/>
      <c r="C27" s="971" t="s">
        <v>647</v>
      </c>
      <c r="D27" s="938"/>
      <c r="E27" s="939"/>
      <c r="F27" s="141" t="s">
        <v>95</v>
      </c>
      <c r="G27" s="147"/>
      <c r="H27" s="317"/>
      <c r="I27" s="126" t="str">
        <f t="shared" si="1"/>
        <v/>
      </c>
    </row>
    <row r="28" spans="1:13" ht="15.75" thickBot="1">
      <c r="A28" s="154" t="s">
        <v>96</v>
      </c>
      <c r="B28" s="156"/>
      <c r="C28" s="961">
        <f>'SO01 Krycí list ROZPOČTU'!C28:D28</f>
        <v>43182</v>
      </c>
      <c r="D28" s="962"/>
      <c r="E28" s="157"/>
      <c r="F28" s="141"/>
      <c r="G28" s="158" t="s">
        <v>97</v>
      </c>
      <c r="H28" s="319"/>
      <c r="I28" s="151" t="str">
        <f t="shared" si="1"/>
        <v/>
      </c>
      <c r="M28" s="159"/>
    </row>
    <row r="29" spans="1:9" ht="30" customHeight="1" thickBot="1">
      <c r="A29" s="160" t="s">
        <v>98</v>
      </c>
      <c r="B29" s="161"/>
      <c r="C29" s="944"/>
      <c r="D29" s="945"/>
      <c r="E29" s="946"/>
      <c r="F29" s="963" t="s">
        <v>99</v>
      </c>
      <c r="G29" s="964"/>
      <c r="H29" s="320"/>
      <c r="I29" s="151" t="str">
        <f t="shared" si="1"/>
        <v/>
      </c>
    </row>
    <row r="30" spans="1:9" ht="12.75">
      <c r="A30" s="152" t="s">
        <v>100</v>
      </c>
      <c r="B30" s="153"/>
      <c r="C30" s="947"/>
      <c r="D30" s="948"/>
      <c r="E30" s="949"/>
      <c r="F30" s="114" t="s">
        <v>90</v>
      </c>
      <c r="G30" s="53"/>
      <c r="H30" s="321">
        <f>D25</f>
        <v>0</v>
      </c>
      <c r="I30" s="135" t="str">
        <f>IF(H30&gt;0,"Kč","")</f>
        <v/>
      </c>
    </row>
    <row r="31" spans="1:9" ht="12.75">
      <c r="A31" s="154" t="s">
        <v>94</v>
      </c>
      <c r="B31" s="155"/>
      <c r="C31" s="937"/>
      <c r="D31" s="938"/>
      <c r="E31" s="939"/>
      <c r="F31" s="124" t="s">
        <v>101</v>
      </c>
      <c r="G31" s="58"/>
      <c r="H31" s="322"/>
      <c r="I31" s="126" t="str">
        <f t="shared" si="1"/>
        <v/>
      </c>
    </row>
    <row r="32" spans="1:9" ht="13.5" thickBot="1">
      <c r="A32" s="154" t="s">
        <v>96</v>
      </c>
      <c r="B32" s="156"/>
      <c r="C32" s="941"/>
      <c r="D32" s="942"/>
      <c r="E32" s="943"/>
      <c r="F32" s="160"/>
      <c r="G32" s="162"/>
      <c r="H32" s="323"/>
      <c r="I32" s="163"/>
    </row>
    <row r="33" spans="1:9" ht="30" customHeight="1" thickBot="1">
      <c r="A33" s="164" t="s">
        <v>98</v>
      </c>
      <c r="B33" s="165"/>
      <c r="C33" s="944"/>
      <c r="D33" s="945"/>
      <c r="E33" s="946"/>
      <c r="F33" s="166" t="s">
        <v>102</v>
      </c>
      <c r="G33" s="167"/>
      <c r="H33" s="324">
        <f>SUM(H30:H32)</f>
        <v>0</v>
      </c>
      <c r="I33" s="168" t="str">
        <f t="shared" si="1"/>
        <v/>
      </c>
    </row>
    <row r="34" spans="1:9" ht="12.75">
      <c r="A34" s="152" t="s">
        <v>103</v>
      </c>
      <c r="B34" s="153"/>
      <c r="C34" s="947"/>
      <c r="D34" s="948"/>
      <c r="E34" s="949"/>
      <c r="F34" s="136">
        <v>0</v>
      </c>
      <c r="G34" s="53" t="s">
        <v>104</v>
      </c>
      <c r="H34" s="321"/>
      <c r="I34" s="135"/>
    </row>
    <row r="35" spans="1:9" ht="12.75">
      <c r="A35" s="154" t="s">
        <v>94</v>
      </c>
      <c r="B35" s="155"/>
      <c r="C35" s="937"/>
      <c r="D35" s="938"/>
      <c r="E35" s="939"/>
      <c r="F35" s="124">
        <v>15</v>
      </c>
      <c r="G35" s="58" t="s">
        <v>104</v>
      </c>
      <c r="H35" s="322"/>
      <c r="I35" s="126"/>
    </row>
    <row r="36" spans="1:9" ht="13.5" thickBot="1">
      <c r="A36" s="154" t="s">
        <v>96</v>
      </c>
      <c r="B36" s="156"/>
      <c r="C36" s="941"/>
      <c r="D36" s="942"/>
      <c r="E36" s="943"/>
      <c r="F36" s="160">
        <v>21</v>
      </c>
      <c r="G36" s="162" t="s">
        <v>104</v>
      </c>
      <c r="H36" s="323">
        <f>ROUND(H33*F36/100,0)</f>
        <v>0</v>
      </c>
      <c r="I36" s="163" t="str">
        <f>IF(H36&gt;0,"Kč","")</f>
        <v/>
      </c>
    </row>
    <row r="37" spans="1:9" ht="30" customHeight="1" thickBot="1">
      <c r="A37" s="164" t="s">
        <v>98</v>
      </c>
      <c r="B37" s="165"/>
      <c r="C37" s="944"/>
      <c r="D37" s="945"/>
      <c r="E37" s="946"/>
      <c r="F37" s="166" t="s">
        <v>105</v>
      </c>
      <c r="G37" s="167"/>
      <c r="H37" s="324">
        <f>H33+H36</f>
        <v>0</v>
      </c>
      <c r="I37" s="168" t="str">
        <f>IF(H37&gt;0,"Kč","")</f>
        <v/>
      </c>
    </row>
    <row r="38" spans="1:9" ht="12.75">
      <c r="A38" s="75" t="s">
        <v>106</v>
      </c>
      <c r="B38" s="50"/>
      <c r="C38" s="50"/>
      <c r="D38" s="50"/>
      <c r="E38" s="50"/>
      <c r="F38" s="113"/>
      <c r="G38" s="113"/>
      <c r="H38" s="113"/>
      <c r="I38" s="115"/>
    </row>
    <row r="39" spans="1:9" ht="12.75">
      <c r="A39" s="75"/>
      <c r="B39" s="940" t="s">
        <v>282</v>
      </c>
      <c r="C39" s="940"/>
      <c r="D39" s="940"/>
      <c r="E39" s="940"/>
      <c r="F39" s="940"/>
      <c r="G39" s="940"/>
      <c r="H39" s="940"/>
      <c r="I39" s="106"/>
    </row>
    <row r="40" spans="1:9" ht="12.75">
      <c r="A40" s="75"/>
      <c r="B40" s="940"/>
      <c r="C40" s="940"/>
      <c r="D40" s="940"/>
      <c r="E40" s="940"/>
      <c r="F40" s="940"/>
      <c r="G40" s="940"/>
      <c r="H40" s="940"/>
      <c r="I40" s="106"/>
    </row>
    <row r="41" spans="1:9" ht="12.75">
      <c r="A41" s="75"/>
      <c r="B41" s="940"/>
      <c r="C41" s="940"/>
      <c r="D41" s="940"/>
      <c r="E41" s="940"/>
      <c r="F41" s="940"/>
      <c r="G41" s="940"/>
      <c r="H41" s="940"/>
      <c r="I41" s="106"/>
    </row>
    <row r="42" spans="1:9" ht="12.75">
      <c r="A42" s="75"/>
      <c r="B42" s="940"/>
      <c r="C42" s="940"/>
      <c r="D42" s="940"/>
      <c r="E42" s="940"/>
      <c r="F42" s="940"/>
      <c r="G42" s="940"/>
      <c r="H42" s="940"/>
      <c r="I42" s="106"/>
    </row>
    <row r="43" spans="1:9" ht="39.75" customHeight="1">
      <c r="A43" s="75"/>
      <c r="B43" s="940"/>
      <c r="C43" s="940"/>
      <c r="D43" s="940"/>
      <c r="E43" s="940"/>
      <c r="F43" s="940"/>
      <c r="G43" s="940"/>
      <c r="H43" s="940"/>
      <c r="I43" s="106"/>
    </row>
    <row r="44" spans="1:9" ht="8.25" customHeight="1" thickBot="1">
      <c r="A44" s="169"/>
      <c r="B44" s="170"/>
      <c r="C44" s="170"/>
      <c r="D44" s="170"/>
      <c r="E44" s="170"/>
      <c r="F44" s="170"/>
      <c r="G44" s="170"/>
      <c r="H44" s="170"/>
      <c r="I44" s="171"/>
    </row>
    <row r="47" ht="12.75">
      <c r="B47" s="347"/>
    </row>
    <row r="48" ht="12.75">
      <c r="B48" s="347"/>
    </row>
    <row r="49" ht="12.75">
      <c r="B49" s="348"/>
    </row>
    <row r="50" ht="12.75">
      <c r="B50" s="347"/>
    </row>
  </sheetData>
  <mergeCells count="27">
    <mergeCell ref="C37:E37"/>
    <mergeCell ref="B39:H43"/>
    <mergeCell ref="C31:E31"/>
    <mergeCell ref="C32:E32"/>
    <mergeCell ref="C33:E33"/>
    <mergeCell ref="C34:E34"/>
    <mergeCell ref="C35:E35"/>
    <mergeCell ref="C36:E36"/>
    <mergeCell ref="C30:E30"/>
    <mergeCell ref="C12:E12"/>
    <mergeCell ref="D13:E13"/>
    <mergeCell ref="H13:I13"/>
    <mergeCell ref="B14:E14"/>
    <mergeCell ref="G14:I14"/>
    <mergeCell ref="A16:E16"/>
    <mergeCell ref="F16:I16"/>
    <mergeCell ref="C26:E26"/>
    <mergeCell ref="C27:E27"/>
    <mergeCell ref="C28:D28"/>
    <mergeCell ref="C29:E29"/>
    <mergeCell ref="F29:G29"/>
    <mergeCell ref="C11:E11"/>
    <mergeCell ref="C4:G4"/>
    <mergeCell ref="C5:G5"/>
    <mergeCell ref="C7:G7"/>
    <mergeCell ref="C9:G9"/>
    <mergeCell ref="C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BC26"/>
  <sheetViews>
    <sheetView view="pageBreakPreview" zoomScale="115" zoomScaleSheetLayoutView="115" workbookViewId="0" topLeftCell="A1">
      <selection activeCell="F9" sqref="F9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11.421875" style="0" customWidth="1"/>
    <col min="4" max="4" width="7.421875" style="0" customWidth="1"/>
    <col min="5" max="9" width="11.7109375" style="0" customWidth="1"/>
    <col min="11" max="50" width="9.140625" style="0" hidden="1" customWidth="1"/>
  </cols>
  <sheetData>
    <row r="1" spans="1:9" s="32" customFormat="1" ht="16.5" customHeight="1" thickTop="1">
      <c r="A1" s="379" t="s">
        <v>18</v>
      </c>
      <c r="B1" s="380"/>
      <c r="C1" s="972" t="str">
        <f>'SO01 Krycí list ROZPOČTU'!C4:G4</f>
        <v>Stavební úpravy lůžkového oddělení neurologie</v>
      </c>
      <c r="D1" s="973"/>
      <c r="E1" s="973"/>
      <c r="F1" s="973"/>
      <c r="G1" s="973"/>
      <c r="H1" s="973"/>
      <c r="I1" s="974"/>
    </row>
    <row r="2" spans="1:9" s="32" customFormat="1" ht="16.5" customHeight="1">
      <c r="A2" s="349"/>
      <c r="B2" s="350"/>
      <c r="C2" s="975"/>
      <c r="D2" s="976"/>
      <c r="E2" s="976"/>
      <c r="F2" s="976"/>
      <c r="G2" s="976"/>
      <c r="H2" s="976"/>
      <c r="I2" s="977"/>
    </row>
    <row r="3" spans="1:9" ht="12.75" customHeight="1">
      <c r="A3" s="297" t="s">
        <v>19</v>
      </c>
      <c r="B3" s="298"/>
      <c r="C3" s="304" t="str">
        <f>'SO01 Krycí list ROZPOČTU'!C7:G7</f>
        <v>SO 01 pavilon "E"</v>
      </c>
      <c r="D3" s="302"/>
      <c r="E3" s="302"/>
      <c r="F3" s="302"/>
      <c r="G3" s="303"/>
      <c r="H3" s="33" t="s">
        <v>21</v>
      </c>
      <c r="I3" s="34">
        <f>'SO01 Krycí list ROZPOČTU'!H12</f>
        <v>2016014</v>
      </c>
    </row>
    <row r="4" spans="1:9" ht="13.5" customHeight="1" thickBot="1">
      <c r="A4" s="299" t="s">
        <v>22</v>
      </c>
      <c r="B4" s="300"/>
      <c r="C4" s="307" t="str">
        <f>'05 MP'!C9:G9</f>
        <v>Medicinální plyny</v>
      </c>
      <c r="D4" s="305"/>
      <c r="E4" s="305"/>
      <c r="F4" s="305"/>
      <c r="G4" s="306"/>
      <c r="H4" s="35" t="s">
        <v>23</v>
      </c>
      <c r="I4" s="36">
        <f>'05 MP'!C28</f>
        <v>43182</v>
      </c>
    </row>
    <row r="5" spans="1:9" ht="13.5" thickTop="1">
      <c r="A5" s="37"/>
      <c r="B5" s="37"/>
      <c r="C5" s="38"/>
      <c r="D5" s="38"/>
      <c r="E5" s="38"/>
      <c r="F5" s="38"/>
      <c r="G5" s="38"/>
      <c r="H5" s="39"/>
      <c r="I5" s="39"/>
    </row>
    <row r="6" spans="1:55" ht="18">
      <c r="A6" s="40" t="s">
        <v>24</v>
      </c>
      <c r="B6" s="41"/>
      <c r="C6" s="41"/>
      <c r="D6" s="41"/>
      <c r="E6" s="42"/>
      <c r="F6" s="41"/>
      <c r="G6" s="41"/>
      <c r="H6" s="41"/>
      <c r="I6" s="41"/>
      <c r="BC6" s="43"/>
    </row>
    <row r="7" ht="13.5" thickBot="1">
      <c r="BC7" s="43"/>
    </row>
    <row r="8" spans="1:55" s="50" customFormat="1" ht="13.5" thickBot="1">
      <c r="A8" s="44"/>
      <c r="B8" s="45" t="s">
        <v>25</v>
      </c>
      <c r="C8" s="45"/>
      <c r="D8" s="46"/>
      <c r="E8" s="47" t="s">
        <v>26</v>
      </c>
      <c r="F8" s="48" t="s">
        <v>27</v>
      </c>
      <c r="G8" s="48" t="s">
        <v>28</v>
      </c>
      <c r="H8" s="48" t="s">
        <v>29</v>
      </c>
      <c r="I8" s="49" t="s">
        <v>30</v>
      </c>
      <c r="BC8" s="51"/>
    </row>
    <row r="9" spans="1:9" s="290" customFormat="1" ht="12.75">
      <c r="A9" s="382" t="s">
        <v>454</v>
      </c>
      <c r="B9" s="57" t="s">
        <v>455</v>
      </c>
      <c r="C9" s="292"/>
      <c r="D9" s="286"/>
      <c r="E9" s="55" t="s">
        <v>32</v>
      </c>
      <c r="F9" s="55">
        <f>'05pol'!G8</f>
        <v>0</v>
      </c>
      <c r="G9" s="55" t="s">
        <v>32</v>
      </c>
      <c r="H9" s="55" t="s">
        <v>32</v>
      </c>
      <c r="I9" s="59" t="s">
        <v>32</v>
      </c>
    </row>
    <row r="10" spans="1:9" s="290" customFormat="1" ht="12.75">
      <c r="A10" s="382" t="s">
        <v>454</v>
      </c>
      <c r="B10" s="57" t="s">
        <v>636</v>
      </c>
      <c r="C10" s="292"/>
      <c r="D10" s="286"/>
      <c r="E10" s="55" t="s">
        <v>32</v>
      </c>
      <c r="F10" s="55" t="s">
        <v>32</v>
      </c>
      <c r="G10" s="55" t="s">
        <v>32</v>
      </c>
      <c r="H10" s="55" t="s">
        <v>32</v>
      </c>
      <c r="I10" s="59">
        <f>'05pol'!G33</f>
        <v>0</v>
      </c>
    </row>
    <row r="11" spans="1:9" s="290" customFormat="1" ht="12.75">
      <c r="A11" s="382"/>
      <c r="B11" s="57"/>
      <c r="C11" s="292"/>
      <c r="D11" s="286"/>
      <c r="E11" s="55" t="s">
        <v>32</v>
      </c>
      <c r="F11" s="55" t="s">
        <v>32</v>
      </c>
      <c r="G11" s="55" t="s">
        <v>32</v>
      </c>
      <c r="H11" s="55" t="s">
        <v>32</v>
      </c>
      <c r="I11" s="59" t="s">
        <v>32</v>
      </c>
    </row>
    <row r="12" spans="1:9" s="290" customFormat="1" ht="12.75">
      <c r="A12" s="382"/>
      <c r="B12" s="57"/>
      <c r="C12" s="292"/>
      <c r="D12" s="286"/>
      <c r="E12" s="55" t="s">
        <v>32</v>
      </c>
      <c r="F12" s="55" t="s">
        <v>32</v>
      </c>
      <c r="G12" s="55" t="s">
        <v>32</v>
      </c>
      <c r="H12" s="55" t="s">
        <v>32</v>
      </c>
      <c r="I12" s="59" t="s">
        <v>32</v>
      </c>
    </row>
    <row r="13" spans="1:9" s="290" customFormat="1" ht="12.75">
      <c r="A13" s="382"/>
      <c r="B13" s="57"/>
      <c r="C13" s="292"/>
      <c r="D13" s="286"/>
      <c r="E13" s="55" t="s">
        <v>32</v>
      </c>
      <c r="F13" s="55" t="s">
        <v>32</v>
      </c>
      <c r="G13" s="55" t="s">
        <v>32</v>
      </c>
      <c r="H13" s="55" t="s">
        <v>32</v>
      </c>
      <c r="I13" s="59" t="s">
        <v>32</v>
      </c>
    </row>
    <row r="14" spans="1:9" s="290" customFormat="1" ht="12.75">
      <c r="A14" s="344"/>
      <c r="B14" s="57"/>
      <c r="C14" s="292"/>
      <c r="D14" s="286"/>
      <c r="E14" s="55" t="s">
        <v>32</v>
      </c>
      <c r="F14" s="55" t="s">
        <v>32</v>
      </c>
      <c r="G14" s="55" t="s">
        <v>32</v>
      </c>
      <c r="H14" s="55" t="s">
        <v>32</v>
      </c>
      <c r="I14" s="59" t="s">
        <v>32</v>
      </c>
    </row>
    <row r="15" spans="1:9" s="290" customFormat="1" ht="13.5" thickBot="1">
      <c r="A15" s="344"/>
      <c r="B15" s="57"/>
      <c r="C15" s="292"/>
      <c r="D15" s="286"/>
      <c r="E15" s="55" t="s">
        <v>32</v>
      </c>
      <c r="F15" s="55" t="s">
        <v>32</v>
      </c>
      <c r="G15" s="55" t="s">
        <v>32</v>
      </c>
      <c r="H15" s="55" t="s">
        <v>32</v>
      </c>
      <c r="I15" s="59" t="s">
        <v>32</v>
      </c>
    </row>
    <row r="16" spans="1:9" s="65" customFormat="1" ht="13.5" thickBot="1">
      <c r="A16" s="60"/>
      <c r="B16" s="61" t="s">
        <v>39</v>
      </c>
      <c r="C16" s="61"/>
      <c r="D16" s="62"/>
      <c r="E16" s="63" t="str">
        <f>IF(SUM(E9:E15)&gt;0,SUM(E9:E15),"--------------")</f>
        <v>--------------</v>
      </c>
      <c r="F16" s="63" t="str">
        <f>IF(SUBTOTAL(9,F9:F15)&gt;0,SUBTOTAL(9,F9:F15),"--------------")</f>
        <v>--------------</v>
      </c>
      <c r="G16" s="63" t="str">
        <f>IF(SUM(G9:G15)&gt;0,SUM(G9:G15),"--------------")</f>
        <v>--------------</v>
      </c>
      <c r="H16" s="63" t="str">
        <f>IF(SUM(H9:H15)&gt;0,SUM(H9:H15),"--------------")</f>
        <v>--------------</v>
      </c>
      <c r="I16" s="64" t="str">
        <f>IF(SUM(I9:I15)&gt;0,SUM(I9:I15),"--------------")</f>
        <v>--------------</v>
      </c>
    </row>
    <row r="17" spans="1:9" ht="12.75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6:9" ht="12.75">
      <c r="F19" s="95"/>
      <c r="G19" s="96"/>
      <c r="H19" s="96"/>
      <c r="I19" s="97"/>
    </row>
    <row r="20" spans="6:9" ht="12.75">
      <c r="F20" s="95"/>
      <c r="G20" s="96"/>
      <c r="H20" s="96"/>
      <c r="I20" s="97"/>
    </row>
    <row r="21" spans="6:9" ht="12.75">
      <c r="F21" s="95"/>
      <c r="G21" s="96"/>
      <c r="H21" s="96"/>
      <c r="I21" s="97"/>
    </row>
    <row r="22" spans="6:9" ht="12.75">
      <c r="F22" s="95"/>
      <c r="G22" s="96"/>
      <c r="H22" s="96"/>
      <c r="I22" s="97"/>
    </row>
    <row r="23" spans="6:9" ht="12.75">
      <c r="F23" s="95"/>
      <c r="G23" s="96"/>
      <c r="H23" s="96"/>
      <c r="I23" s="97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BD42"/>
  <sheetViews>
    <sheetView view="pageBreakPreview" zoomScale="115" zoomScaleSheetLayoutView="115" workbookViewId="0" topLeftCell="A1">
      <selection activeCell="F22" sqref="F22"/>
    </sheetView>
  </sheetViews>
  <sheetFormatPr defaultColWidth="9.140625" defaultRowHeight="12.75"/>
  <cols>
    <col min="1" max="1" width="4.421875" style="639" customWidth="1"/>
    <col min="2" max="2" width="15.00390625" style="22" customWidth="1"/>
    <col min="3" max="3" width="47.57421875" style="22" customWidth="1"/>
    <col min="4" max="4" width="5.57421875" style="22" customWidth="1"/>
    <col min="5" max="5" width="8.7109375" style="495" customWidth="1"/>
    <col min="6" max="6" width="10.140625" style="534" customWidth="1"/>
    <col min="7" max="7" width="13.00390625" style="540" customWidth="1"/>
    <col min="8" max="8" width="12.00390625" style="22" customWidth="1"/>
    <col min="9" max="9" width="12.421875" style="22" customWidth="1"/>
    <col min="10" max="28" width="9.140625" style="22" hidden="1" customWidth="1"/>
    <col min="29" max="46" width="9.140625" style="22" customWidth="1"/>
    <col min="47" max="47" width="6.28125" style="22" hidden="1" customWidth="1"/>
    <col min="48" max="58" width="9.140625" style="22" hidden="1" customWidth="1"/>
    <col min="59" max="16384" width="9.140625" style="22" customWidth="1"/>
  </cols>
  <sheetData>
    <row r="1" spans="1:9" ht="16.5" thickTop="1">
      <c r="A1" s="819" t="s">
        <v>18</v>
      </c>
      <c r="B1" s="308"/>
      <c r="C1" s="301" t="str">
        <f>'SO01 Krycí list ROZPOČTU'!$C$4&amp;" "&amp;'SO01 Krycí list ROZPOČTU'!$C$5</f>
        <v>Stavební úpravy lůžkového oddělení neurologie ve 2.NP pavilonu E</v>
      </c>
      <c r="D1" s="311"/>
      <c r="E1" s="399"/>
      <c r="F1" s="528"/>
      <c r="G1" s="535"/>
      <c r="H1" s="172"/>
      <c r="I1" s="173"/>
    </row>
    <row r="2" spans="1:9" ht="12.75">
      <c r="A2" s="820" t="s">
        <v>19</v>
      </c>
      <c r="B2" s="309"/>
      <c r="C2" s="304" t="str">
        <f>'SO01 Krycí list ROZPOČTU'!$C$7</f>
        <v>SO 01 pavilon "E"</v>
      </c>
      <c r="D2" s="313"/>
      <c r="E2" s="447"/>
      <c r="F2" s="529"/>
      <c r="G2" s="536"/>
      <c r="H2" s="33" t="s">
        <v>21</v>
      </c>
      <c r="I2" s="592">
        <f>'SO01 Krycí list ROZPOČTU'!H12</f>
        <v>2016014</v>
      </c>
    </row>
    <row r="3" spans="1:9" ht="13.5" thickBot="1">
      <c r="A3" s="821" t="s">
        <v>22</v>
      </c>
      <c r="B3" s="310"/>
      <c r="C3" s="307" t="str">
        <f>'05rek'!C4</f>
        <v>Medicinální plyny</v>
      </c>
      <c r="D3" s="315"/>
      <c r="E3" s="491"/>
      <c r="F3" s="530"/>
      <c r="G3" s="537"/>
      <c r="H3" s="35" t="s">
        <v>23</v>
      </c>
      <c r="I3" s="593">
        <f>'05rek'!I4</f>
        <v>43182</v>
      </c>
    </row>
    <row r="4" spans="1:9" ht="16.5" thickTop="1">
      <c r="A4" s="978" t="s">
        <v>17</v>
      </c>
      <c r="B4" s="978"/>
      <c r="C4" s="978"/>
      <c r="D4" s="978"/>
      <c r="E4" s="978"/>
      <c r="F4" s="978"/>
      <c r="G4" s="978"/>
      <c r="H4" s="978"/>
      <c r="I4" s="978"/>
    </row>
    <row r="5" spans="2:7" ht="6" customHeight="1">
      <c r="B5" s="23"/>
      <c r="C5" s="24"/>
      <c r="D5" s="24"/>
      <c r="E5" s="492"/>
      <c r="F5" s="531"/>
      <c r="G5" s="538"/>
    </row>
    <row r="6" spans="1:9" ht="6" customHeight="1" thickBot="1">
      <c r="A6" s="804"/>
      <c r="B6" s="27"/>
      <c r="C6" s="27"/>
      <c r="D6" s="28"/>
      <c r="E6" s="493"/>
      <c r="F6" s="532"/>
      <c r="G6" s="508"/>
      <c r="H6" s="28"/>
      <c r="I6" s="28"/>
    </row>
    <row r="7" spans="1:9" ht="34.5" customHeight="1" thickBot="1">
      <c r="A7" s="805" t="s">
        <v>260</v>
      </c>
      <c r="B7" s="460" t="s">
        <v>261</v>
      </c>
      <c r="C7" s="461" t="s">
        <v>262</v>
      </c>
      <c r="D7" s="461" t="s">
        <v>263</v>
      </c>
      <c r="E7" s="494" t="s">
        <v>20</v>
      </c>
      <c r="F7" s="912" t="s">
        <v>865</v>
      </c>
      <c r="G7" s="539" t="s">
        <v>265</v>
      </c>
      <c r="H7" s="463" t="s">
        <v>10</v>
      </c>
      <c r="I7" s="496" t="s">
        <v>11</v>
      </c>
    </row>
    <row r="8" spans="1:9" s="569" customFormat="1" ht="19.15" customHeight="1" thickBot="1">
      <c r="A8" s="848" t="s">
        <v>334</v>
      </c>
      <c r="B8" s="849" t="s">
        <v>610</v>
      </c>
      <c r="C8" s="850" t="s">
        <v>455</v>
      </c>
      <c r="D8" s="851"/>
      <c r="E8" s="852"/>
      <c r="F8" s="853"/>
      <c r="G8" s="854">
        <f>SUM(G9:G32)</f>
        <v>0</v>
      </c>
      <c r="H8" s="855"/>
      <c r="I8" s="856"/>
    </row>
    <row r="9" spans="1:9" s="569" customFormat="1" ht="13.15" customHeight="1">
      <c r="A9" s="806">
        <v>1</v>
      </c>
      <c r="B9" s="861"/>
      <c r="C9" s="831" t="s">
        <v>611</v>
      </c>
      <c r="D9" s="832" t="s">
        <v>362</v>
      </c>
      <c r="E9" s="833">
        <v>18</v>
      </c>
      <c r="F9" s="908"/>
      <c r="G9" s="917">
        <f>E9*F9</f>
        <v>0</v>
      </c>
      <c r="H9" s="834"/>
      <c r="I9" s="835"/>
    </row>
    <row r="10" spans="1:9" s="569" customFormat="1" ht="13.15" customHeight="1">
      <c r="A10" s="807">
        <v>2</v>
      </c>
      <c r="B10" s="861"/>
      <c r="C10" s="836" t="s">
        <v>612</v>
      </c>
      <c r="D10" s="837" t="s">
        <v>362</v>
      </c>
      <c r="E10" s="838">
        <v>16</v>
      </c>
      <c r="F10" s="908"/>
      <c r="G10" s="917">
        <f aca="true" t="shared" si="0" ref="G10:G30">E10*F10</f>
        <v>0</v>
      </c>
      <c r="H10" s="839"/>
      <c r="I10" s="840"/>
    </row>
    <row r="11" spans="1:9" s="569" customFormat="1" ht="13.15" customHeight="1">
      <c r="A11" s="807">
        <v>3</v>
      </c>
      <c r="B11" s="861"/>
      <c r="C11" s="836" t="s">
        <v>613</v>
      </c>
      <c r="D11" s="837" t="s">
        <v>362</v>
      </c>
      <c r="E11" s="838">
        <v>10</v>
      </c>
      <c r="F11" s="908"/>
      <c r="G11" s="917">
        <f t="shared" si="0"/>
        <v>0</v>
      </c>
      <c r="H11" s="839"/>
      <c r="I11" s="840"/>
    </row>
    <row r="12" spans="1:9" s="569" customFormat="1" ht="13.15" customHeight="1">
      <c r="A12" s="806">
        <v>4</v>
      </c>
      <c r="B12" s="861"/>
      <c r="C12" s="836" t="s">
        <v>614</v>
      </c>
      <c r="D12" s="837" t="s">
        <v>615</v>
      </c>
      <c r="E12" s="838">
        <v>16</v>
      </c>
      <c r="F12" s="908"/>
      <c r="G12" s="917">
        <f t="shared" si="0"/>
        <v>0</v>
      </c>
      <c r="H12" s="839"/>
      <c r="I12" s="840"/>
    </row>
    <row r="13" spans="1:9" s="569" customFormat="1" ht="13.15" customHeight="1">
      <c r="A13" s="807">
        <v>5</v>
      </c>
      <c r="B13" s="861"/>
      <c r="C13" s="836" t="s">
        <v>616</v>
      </c>
      <c r="D13" s="837" t="s">
        <v>615</v>
      </c>
      <c r="E13" s="838">
        <v>8</v>
      </c>
      <c r="F13" s="908"/>
      <c r="G13" s="917">
        <f t="shared" si="0"/>
        <v>0</v>
      </c>
      <c r="H13" s="839"/>
      <c r="I13" s="840"/>
    </row>
    <row r="14" spans="1:9" s="569" customFormat="1" ht="13.15" customHeight="1">
      <c r="A14" s="807">
        <v>6</v>
      </c>
      <c r="B14" s="861"/>
      <c r="C14" s="836" t="s">
        <v>617</v>
      </c>
      <c r="D14" s="837" t="s">
        <v>615</v>
      </c>
      <c r="E14" s="838">
        <v>5</v>
      </c>
      <c r="F14" s="908"/>
      <c r="G14" s="917">
        <f t="shared" si="0"/>
        <v>0</v>
      </c>
      <c r="H14" s="839"/>
      <c r="I14" s="840"/>
    </row>
    <row r="15" spans="1:9" s="569" customFormat="1" ht="13.15" customHeight="1">
      <c r="A15" s="806">
        <v>7</v>
      </c>
      <c r="B15" s="861"/>
      <c r="C15" s="836" t="s">
        <v>618</v>
      </c>
      <c r="D15" s="837" t="s">
        <v>314</v>
      </c>
      <c r="E15" s="838">
        <v>0.6</v>
      </c>
      <c r="F15" s="908"/>
      <c r="G15" s="917">
        <f t="shared" si="0"/>
        <v>0</v>
      </c>
      <c r="H15" s="839"/>
      <c r="I15" s="840"/>
    </row>
    <row r="16" spans="1:9" s="569" customFormat="1" ht="13.15" customHeight="1">
      <c r="A16" s="807">
        <v>8</v>
      </c>
      <c r="B16" s="861"/>
      <c r="C16" s="841" t="s">
        <v>619</v>
      </c>
      <c r="D16" s="842" t="s">
        <v>362</v>
      </c>
      <c r="E16" s="838">
        <v>44</v>
      </c>
      <c r="F16" s="908"/>
      <c r="G16" s="917">
        <f t="shared" si="0"/>
        <v>0</v>
      </c>
      <c r="H16" s="839"/>
      <c r="I16" s="840"/>
    </row>
    <row r="17" spans="1:9" s="569" customFormat="1" ht="13.15" customHeight="1">
      <c r="A17" s="807">
        <v>9</v>
      </c>
      <c r="B17" s="861"/>
      <c r="C17" s="841" t="s">
        <v>620</v>
      </c>
      <c r="D17" s="842" t="s">
        <v>362</v>
      </c>
      <c r="E17" s="838">
        <v>44</v>
      </c>
      <c r="F17" s="908"/>
      <c r="G17" s="917">
        <f t="shared" si="0"/>
        <v>0</v>
      </c>
      <c r="H17" s="839"/>
      <c r="I17" s="840"/>
    </row>
    <row r="18" spans="1:9" s="569" customFormat="1" ht="13.15" customHeight="1">
      <c r="A18" s="806">
        <v>10</v>
      </c>
      <c r="B18" s="861"/>
      <c r="C18" s="841" t="s">
        <v>621</v>
      </c>
      <c r="D18" s="842" t="s">
        <v>362</v>
      </c>
      <c r="E18" s="838">
        <v>44</v>
      </c>
      <c r="F18" s="908"/>
      <c r="G18" s="917">
        <f t="shared" si="0"/>
        <v>0</v>
      </c>
      <c r="H18" s="839"/>
      <c r="I18" s="840"/>
    </row>
    <row r="19" spans="1:9" s="569" customFormat="1" ht="13.15" customHeight="1">
      <c r="A19" s="807">
        <v>11</v>
      </c>
      <c r="B19" s="861"/>
      <c r="C19" s="841" t="s">
        <v>622</v>
      </c>
      <c r="D19" s="842" t="s">
        <v>362</v>
      </c>
      <c r="E19" s="838">
        <v>44</v>
      </c>
      <c r="F19" s="908"/>
      <c r="G19" s="917">
        <f t="shared" si="0"/>
        <v>0</v>
      </c>
      <c r="H19" s="839"/>
      <c r="I19" s="840"/>
    </row>
    <row r="20" spans="1:9" s="569" customFormat="1" ht="13.15" customHeight="1">
      <c r="A20" s="807">
        <v>12</v>
      </c>
      <c r="B20" s="861"/>
      <c r="C20" s="836" t="s">
        <v>623</v>
      </c>
      <c r="D20" s="837" t="s">
        <v>362</v>
      </c>
      <c r="E20" s="838">
        <v>1.2</v>
      </c>
      <c r="F20" s="908"/>
      <c r="G20" s="917">
        <f t="shared" si="0"/>
        <v>0</v>
      </c>
      <c r="H20" s="839"/>
      <c r="I20" s="840"/>
    </row>
    <row r="21" spans="1:9" s="569" customFormat="1" ht="13.15" customHeight="1">
      <c r="A21" s="806">
        <v>13</v>
      </c>
      <c r="B21" s="861"/>
      <c r="C21" s="836" t="s">
        <v>624</v>
      </c>
      <c r="D21" s="837" t="s">
        <v>362</v>
      </c>
      <c r="E21" s="838">
        <v>3.1</v>
      </c>
      <c r="F21" s="908"/>
      <c r="G21" s="917">
        <f t="shared" si="0"/>
        <v>0</v>
      </c>
      <c r="H21" s="839"/>
      <c r="I21" s="840"/>
    </row>
    <row r="22" spans="1:9" s="569" customFormat="1" ht="13.15" customHeight="1">
      <c r="A22" s="807">
        <v>14</v>
      </c>
      <c r="B22" s="861"/>
      <c r="C22" s="836" t="s">
        <v>625</v>
      </c>
      <c r="D22" s="837" t="s">
        <v>615</v>
      </c>
      <c r="E22" s="838">
        <v>24</v>
      </c>
      <c r="F22" s="908"/>
      <c r="G22" s="917">
        <f>E22*F22</f>
        <v>0</v>
      </c>
      <c r="H22" s="839"/>
      <c r="I22" s="840"/>
    </row>
    <row r="23" spans="1:9" s="569" customFormat="1" ht="13.15" customHeight="1">
      <c r="A23" s="807">
        <v>15</v>
      </c>
      <c r="B23" s="861"/>
      <c r="C23" s="841" t="s">
        <v>626</v>
      </c>
      <c r="D23" s="837" t="s">
        <v>615</v>
      </c>
      <c r="E23" s="838">
        <v>6</v>
      </c>
      <c r="F23" s="908"/>
      <c r="G23" s="917">
        <f>E23*F23</f>
        <v>0</v>
      </c>
      <c r="H23" s="839"/>
      <c r="I23" s="840"/>
    </row>
    <row r="24" spans="1:9" s="569" customFormat="1" ht="13.15" customHeight="1">
      <c r="A24" s="806">
        <v>16</v>
      </c>
      <c r="B24" s="861"/>
      <c r="C24" s="836" t="s">
        <v>627</v>
      </c>
      <c r="D24" s="837" t="s">
        <v>117</v>
      </c>
      <c r="E24" s="838">
        <v>2</v>
      </c>
      <c r="F24" s="908"/>
      <c r="G24" s="917">
        <f aca="true" t="shared" si="1" ref="G24:G25">E24*F24</f>
        <v>0</v>
      </c>
      <c r="H24" s="839"/>
      <c r="I24" s="840"/>
    </row>
    <row r="25" spans="1:9" s="569" customFormat="1" ht="13.15" customHeight="1">
      <c r="A25" s="807">
        <v>17</v>
      </c>
      <c r="B25" s="861"/>
      <c r="C25" s="841" t="s">
        <v>628</v>
      </c>
      <c r="D25" s="837" t="s">
        <v>245</v>
      </c>
      <c r="E25" s="838">
        <v>1</v>
      </c>
      <c r="F25" s="908"/>
      <c r="G25" s="917">
        <f t="shared" si="1"/>
        <v>0</v>
      </c>
      <c r="H25" s="839"/>
      <c r="I25" s="840"/>
    </row>
    <row r="26" spans="1:9" s="569" customFormat="1" ht="13.15" customHeight="1">
      <c r="A26" s="807">
        <v>18</v>
      </c>
      <c r="B26" s="861"/>
      <c r="C26" s="841" t="s">
        <v>629</v>
      </c>
      <c r="D26" s="837" t="s">
        <v>245</v>
      </c>
      <c r="E26" s="838">
        <v>1</v>
      </c>
      <c r="F26" s="908"/>
      <c r="G26" s="917">
        <f t="shared" si="0"/>
        <v>0</v>
      </c>
      <c r="H26" s="839"/>
      <c r="I26" s="840"/>
    </row>
    <row r="27" spans="1:9" s="569" customFormat="1" ht="13.15" customHeight="1">
      <c r="A27" s="806">
        <v>19</v>
      </c>
      <c r="B27" s="861"/>
      <c r="C27" s="841" t="s">
        <v>630</v>
      </c>
      <c r="D27" s="837" t="s">
        <v>245</v>
      </c>
      <c r="E27" s="838">
        <v>8</v>
      </c>
      <c r="F27" s="908"/>
      <c r="G27" s="917">
        <f>E27*F27</f>
        <v>0</v>
      </c>
      <c r="H27" s="839"/>
      <c r="I27" s="840"/>
    </row>
    <row r="28" spans="1:9" s="569" customFormat="1" ht="13.15" customHeight="1">
      <c r="A28" s="807">
        <v>20</v>
      </c>
      <c r="B28" s="861"/>
      <c r="C28" s="841" t="s">
        <v>631</v>
      </c>
      <c r="D28" s="837" t="s">
        <v>362</v>
      </c>
      <c r="E28" s="838">
        <v>29</v>
      </c>
      <c r="F28" s="908"/>
      <c r="G28" s="917">
        <f>E28*F28</f>
        <v>0</v>
      </c>
      <c r="H28" s="839"/>
      <c r="I28" s="840"/>
    </row>
    <row r="29" spans="1:9" s="569" customFormat="1" ht="13.15" customHeight="1">
      <c r="A29" s="807">
        <v>21</v>
      </c>
      <c r="B29" s="861"/>
      <c r="C29" s="841" t="s">
        <v>632</v>
      </c>
      <c r="D29" s="837" t="s">
        <v>117</v>
      </c>
      <c r="E29" s="838">
        <v>1</v>
      </c>
      <c r="F29" s="908"/>
      <c r="G29" s="917">
        <f>E29*F29</f>
        <v>0</v>
      </c>
      <c r="H29" s="839"/>
      <c r="I29" s="840"/>
    </row>
    <row r="30" spans="1:9" s="569" customFormat="1" ht="13.15" customHeight="1">
      <c r="A30" s="806">
        <v>22</v>
      </c>
      <c r="B30" s="861"/>
      <c r="C30" s="841" t="s">
        <v>633</v>
      </c>
      <c r="D30" s="837" t="s">
        <v>117</v>
      </c>
      <c r="E30" s="838">
        <v>1</v>
      </c>
      <c r="F30" s="908"/>
      <c r="G30" s="917">
        <f t="shared" si="0"/>
        <v>0</v>
      </c>
      <c r="H30" s="839"/>
      <c r="I30" s="840"/>
    </row>
    <row r="31" spans="1:56" ht="12.75">
      <c r="A31" s="808">
        <v>23</v>
      </c>
      <c r="B31" s="861"/>
      <c r="C31" s="841" t="s">
        <v>634</v>
      </c>
      <c r="D31" s="837" t="s">
        <v>117</v>
      </c>
      <c r="E31" s="838">
        <v>1</v>
      </c>
      <c r="F31" s="908"/>
      <c r="G31" s="917">
        <f>E31*F31</f>
        <v>0</v>
      </c>
      <c r="H31" s="839"/>
      <c r="I31" s="840"/>
      <c r="N31" s="560"/>
      <c r="AZ31" s="567"/>
      <c r="BA31" s="567"/>
      <c r="BB31" s="567"/>
      <c r="BC31" s="567"/>
      <c r="BD31" s="567"/>
    </row>
    <row r="32" spans="1:9" s="569" customFormat="1" ht="30" customHeight="1" thickBot="1">
      <c r="A32" s="808">
        <v>24</v>
      </c>
      <c r="B32" s="865"/>
      <c r="C32" s="841" t="s">
        <v>635</v>
      </c>
      <c r="D32" s="837" t="s">
        <v>117</v>
      </c>
      <c r="E32" s="838">
        <v>1</v>
      </c>
      <c r="F32" s="908"/>
      <c r="G32" s="917">
        <f>E32*F32</f>
        <v>0</v>
      </c>
      <c r="H32" s="839"/>
      <c r="I32" s="840"/>
    </row>
    <row r="33" spans="1:9" s="569" customFormat="1" ht="13.15" customHeight="1" thickBot="1">
      <c r="A33" s="867" t="s">
        <v>38</v>
      </c>
      <c r="B33" s="862" t="s">
        <v>610</v>
      </c>
      <c r="C33" s="850" t="s">
        <v>636</v>
      </c>
      <c r="D33" s="851"/>
      <c r="E33" s="857"/>
      <c r="F33" s="858"/>
      <c r="G33" s="918">
        <f>SUM(G34:G42)</f>
        <v>0</v>
      </c>
      <c r="H33" s="859"/>
      <c r="I33" s="860"/>
    </row>
    <row r="34" spans="1:14" ht="12.75">
      <c r="A34" s="806">
        <v>25</v>
      </c>
      <c r="B34" s="866"/>
      <c r="C34" s="841" t="s">
        <v>637</v>
      </c>
      <c r="D34" s="842" t="s">
        <v>117</v>
      </c>
      <c r="E34" s="838">
        <v>1</v>
      </c>
      <c r="F34" s="909"/>
      <c r="G34" s="919">
        <f>E34*F34</f>
        <v>0</v>
      </c>
      <c r="H34" s="839"/>
      <c r="I34" s="840"/>
      <c r="N34" s="560">
        <v>1</v>
      </c>
    </row>
    <row r="35" spans="1:56" ht="12.75">
      <c r="A35" s="806">
        <v>26</v>
      </c>
      <c r="B35" s="863"/>
      <c r="C35" s="841" t="s">
        <v>638</v>
      </c>
      <c r="D35" s="842" t="s">
        <v>117</v>
      </c>
      <c r="E35" s="838">
        <v>1</v>
      </c>
      <c r="F35" s="909"/>
      <c r="G35" s="919">
        <f aca="true" t="shared" si="2" ref="G35:G39">E35*F35</f>
        <v>0</v>
      </c>
      <c r="H35" s="839"/>
      <c r="I35" s="840"/>
      <c r="N35" s="560">
        <v>2</v>
      </c>
      <c r="X35" s="22">
        <v>12</v>
      </c>
      <c r="Y35" s="22">
        <v>0</v>
      </c>
      <c r="Z35" s="22">
        <v>1</v>
      </c>
      <c r="AY35" s="22">
        <v>2</v>
      </c>
      <c r="AZ35" s="22">
        <f>IF(AY35=1,#REF!,0)</f>
        <v>0</v>
      </c>
      <c r="BA35" s="22" t="e">
        <f>IF(AY35=2,#REF!,0)</f>
        <v>#REF!</v>
      </c>
      <c r="BB35" s="22">
        <f>IF(AY35=3,#REF!,0)</f>
        <v>0</v>
      </c>
      <c r="BC35" s="22">
        <f>IF(AY35=4,#REF!,0)</f>
        <v>0</v>
      </c>
      <c r="BD35" s="22">
        <f>IF(AY35=5,#REF!,0)</f>
        <v>0</v>
      </c>
    </row>
    <row r="36" spans="1:56" ht="12.75">
      <c r="A36" s="807">
        <v>27</v>
      </c>
      <c r="B36" s="863"/>
      <c r="C36" s="841" t="s">
        <v>639</v>
      </c>
      <c r="D36" s="842" t="s">
        <v>117</v>
      </c>
      <c r="E36" s="838">
        <v>1</v>
      </c>
      <c r="F36" s="909"/>
      <c r="G36" s="919">
        <f t="shared" si="2"/>
        <v>0</v>
      </c>
      <c r="H36" s="839"/>
      <c r="I36" s="840"/>
      <c r="N36" s="560">
        <v>2</v>
      </c>
      <c r="X36" s="22">
        <v>12</v>
      </c>
      <c r="Y36" s="22">
        <v>0</v>
      </c>
      <c r="Z36" s="22">
        <v>3</v>
      </c>
      <c r="AY36" s="22">
        <v>2</v>
      </c>
      <c r="AZ36" s="22">
        <f>IF(AY36=1,#REF!,0)</f>
        <v>0</v>
      </c>
      <c r="BA36" s="22" t="e">
        <f>IF(AY36=2,#REF!,0)</f>
        <v>#REF!</v>
      </c>
      <c r="BB36" s="22">
        <f>IF(AY36=3,#REF!,0)</f>
        <v>0</v>
      </c>
      <c r="BC36" s="22">
        <f>IF(AY36=4,#REF!,0)</f>
        <v>0</v>
      </c>
      <c r="BD36" s="22">
        <f>IF(AY36=5,#REF!,0)</f>
        <v>0</v>
      </c>
    </row>
    <row r="37" spans="1:56" ht="12.75">
      <c r="A37" s="806">
        <v>28</v>
      </c>
      <c r="B37" s="863"/>
      <c r="C37" s="841" t="s">
        <v>640</v>
      </c>
      <c r="D37" s="842" t="s">
        <v>117</v>
      </c>
      <c r="E37" s="838">
        <v>1</v>
      </c>
      <c r="F37" s="909"/>
      <c r="G37" s="919">
        <f t="shared" si="2"/>
        <v>0</v>
      </c>
      <c r="H37" s="839"/>
      <c r="I37" s="840"/>
      <c r="N37" s="560">
        <v>4</v>
      </c>
      <c r="AZ37" s="567">
        <f>SUM(AZ34:AZ36)</f>
        <v>0</v>
      </c>
      <c r="BA37" s="567" t="e">
        <f>SUM(BA34:BA36)</f>
        <v>#REF!</v>
      </c>
      <c r="BB37" s="567">
        <f>SUM(BB34:BB36)</f>
        <v>0</v>
      </c>
      <c r="BC37" s="567">
        <f>SUM(BC34:BC36)</f>
        <v>0</v>
      </c>
      <c r="BD37" s="567">
        <f>SUM(BD34:BD36)</f>
        <v>0</v>
      </c>
    </row>
    <row r="38" spans="1:14" ht="12.75">
      <c r="A38" s="807">
        <v>29</v>
      </c>
      <c r="B38" s="863"/>
      <c r="C38" s="841" t="s">
        <v>641</v>
      </c>
      <c r="D38" s="842" t="s">
        <v>117</v>
      </c>
      <c r="E38" s="838">
        <v>1</v>
      </c>
      <c r="F38" s="909"/>
      <c r="G38" s="919">
        <f t="shared" si="2"/>
        <v>0</v>
      </c>
      <c r="H38" s="839"/>
      <c r="I38" s="840"/>
      <c r="N38" s="560">
        <v>1</v>
      </c>
    </row>
    <row r="39" spans="1:14" ht="12.75">
      <c r="A39" s="806">
        <v>30</v>
      </c>
      <c r="B39" s="863"/>
      <c r="C39" s="841" t="s">
        <v>642</v>
      </c>
      <c r="D39" s="842" t="s">
        <v>117</v>
      </c>
      <c r="E39" s="838">
        <v>1</v>
      </c>
      <c r="F39" s="909"/>
      <c r="G39" s="919">
        <f t="shared" si="2"/>
        <v>0</v>
      </c>
      <c r="H39" s="839"/>
      <c r="I39" s="840"/>
      <c r="N39" s="560"/>
    </row>
    <row r="40" spans="1:14" ht="12.75">
      <c r="A40" s="807">
        <v>31</v>
      </c>
      <c r="B40" s="863"/>
      <c r="C40" s="841" t="s">
        <v>643</v>
      </c>
      <c r="D40" s="842" t="s">
        <v>117</v>
      </c>
      <c r="E40" s="838">
        <v>1</v>
      </c>
      <c r="F40" s="909"/>
      <c r="G40" s="919">
        <f>E40*F40</f>
        <v>0</v>
      </c>
      <c r="H40" s="839"/>
      <c r="I40" s="840"/>
      <c r="N40" s="560"/>
    </row>
    <row r="41" spans="1:56" ht="12.75">
      <c r="A41" s="806">
        <v>32</v>
      </c>
      <c r="B41" s="863"/>
      <c r="C41" s="841" t="s">
        <v>644</v>
      </c>
      <c r="D41" s="842" t="s">
        <v>117</v>
      </c>
      <c r="E41" s="838">
        <v>1</v>
      </c>
      <c r="F41" s="909"/>
      <c r="G41" s="919">
        <f aca="true" t="shared" si="3" ref="G41:G42">E41*F41</f>
        <v>0</v>
      </c>
      <c r="H41" s="839"/>
      <c r="I41" s="840"/>
      <c r="N41" s="560">
        <v>2</v>
      </c>
      <c r="X41" s="22">
        <v>12</v>
      </c>
      <c r="Y41" s="22">
        <v>0</v>
      </c>
      <c r="Z41" s="22">
        <v>4</v>
      </c>
      <c r="AY41" s="22">
        <v>2</v>
      </c>
      <c r="AZ41" s="22">
        <f>IF(AY41=1,#REF!,0)</f>
        <v>0</v>
      </c>
      <c r="BA41" s="22" t="e">
        <f>IF(AY41=2,#REF!,0)</f>
        <v>#REF!</v>
      </c>
      <c r="BB41" s="22">
        <f>IF(AY41=3,#REF!,0)</f>
        <v>0</v>
      </c>
      <c r="BC41" s="22">
        <f>IF(AY41=4,#REF!,0)</f>
        <v>0</v>
      </c>
      <c r="BD41" s="22">
        <f>IF(AY41=5,#REF!,0)</f>
        <v>0</v>
      </c>
    </row>
    <row r="42" spans="1:56" ht="13.5" thickBot="1">
      <c r="A42" s="807">
        <v>33</v>
      </c>
      <c r="B42" s="864"/>
      <c r="C42" s="843" t="s">
        <v>645</v>
      </c>
      <c r="D42" s="844" t="s">
        <v>117</v>
      </c>
      <c r="E42" s="845">
        <v>1</v>
      </c>
      <c r="F42" s="910"/>
      <c r="G42" s="920">
        <f t="shared" si="3"/>
        <v>0</v>
      </c>
      <c r="H42" s="846"/>
      <c r="I42" s="847"/>
      <c r="N42" s="560">
        <v>2</v>
      </c>
      <c r="X42" s="22">
        <v>12</v>
      </c>
      <c r="Y42" s="22">
        <v>0</v>
      </c>
      <c r="Z42" s="22">
        <v>5</v>
      </c>
      <c r="AY42" s="22">
        <v>2</v>
      </c>
      <c r="AZ42" s="22">
        <f>IF(AY42=1,#REF!,0)</f>
        <v>0</v>
      </c>
      <c r="BA42" s="22" t="e">
        <f>IF(AY42=2,#REF!,0)</f>
        <v>#REF!</v>
      </c>
      <c r="BB42" s="22">
        <f>IF(AY42=3,#REF!,0)</f>
        <v>0</v>
      </c>
      <c r="BC42" s="22">
        <f>IF(AY42=4,#REF!,0)</f>
        <v>0</v>
      </c>
      <c r="BD42" s="22">
        <f>IF(AY42=5,#REF!,0)</f>
        <v>0</v>
      </c>
    </row>
    <row r="43" ht="13.5" thickTop="1"/>
  </sheetData>
  <protectedRanges>
    <protectedRange sqref="F20" name="Oblast1_2"/>
    <protectedRange sqref="F22" name="Oblast1_1_1"/>
  </protectedRanges>
  <autoFilter ref="A7:I30"/>
  <mergeCells count="1">
    <mergeCell ref="A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&amp;Czdravotechnika&amp;Rstránka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Polisensky</cp:lastModifiedBy>
  <cp:lastPrinted>2014-05-26T05:24:02Z</cp:lastPrinted>
  <dcterms:created xsi:type="dcterms:W3CDTF">2007-10-16T11:08:58Z</dcterms:created>
  <dcterms:modified xsi:type="dcterms:W3CDTF">2018-03-23T07:30:10Z</dcterms:modified>
  <cp:category/>
  <cp:version/>
  <cp:contentType/>
  <cp:contentStatus/>
</cp:coreProperties>
</file>