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76" windowWidth="14076" windowHeight="4716" activeTab="1"/>
  </bookViews>
  <sheets>
    <sheet name="Rekapitulace stavby" sheetId="1" r:id="rId1"/>
    <sheet name="svsv019 - Stavební úpravy..." sheetId="2" r:id="rId2"/>
  </sheets>
  <definedNames>
    <definedName name="_xlnm._FilterDatabase" localSheetId="1" hidden="1">'svsv019 - Stavební úpravy...'!$C$134:$K$542</definedName>
    <definedName name="_xlnm.Print_Titles" localSheetId="0">'Rekapitulace stavby'!$92:$92</definedName>
    <definedName name="_xlnm.Print_Titles" localSheetId="1">'svsv019 - Stavební úpravy...'!$134:$134</definedName>
    <definedName name="_xlnm.Print_Area" localSheetId="0">'Rekapitulace stavby'!$D$4:$AO$76,'Rekapitulace stavby'!$C$82:$AQ$96</definedName>
    <definedName name="_xlnm.Print_Area" localSheetId="1">'svsv019 - Stavební úpravy...'!$C$4:$J$76,'svsv019 - Stavební úpravy...'!$C$82:$J$118,'svsv019 - Stavební úpravy...'!$C$124:$K$542</definedName>
  </definedNames>
  <calcPr fullCalcOnLoad="1"/>
</workbook>
</file>

<file path=xl/sharedStrings.xml><?xml version="1.0" encoding="utf-8"?>
<sst xmlns="http://schemas.openxmlformats.org/spreadsheetml/2006/main" count="4657" uniqueCount="794">
  <si>
    <t>Export Komplet</t>
  </si>
  <si>
    <t/>
  </si>
  <si>
    <t>2.0</t>
  </si>
  <si>
    <t>False</t>
  </si>
  <si>
    <t>{d3f12288-8dc4-4d42-9d38-4fd1d38956b8}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</si>
  <si>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</si>
  <si>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</si>
  <si>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</si>
  <si>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</si>
  <si>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</si>
  <si>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</si>
  <si>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</si>
  <si>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</si>
  <si>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</si>
  <si>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svsv019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</si>
  <si>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</si>
  <si>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</si>
  <si>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sociálního zařízení restaurace U koupaliště v Šumperku</t>
  </si>
  <si>
    <t>KSO:</t>
  </si>
  <si>
    <t>CC-CZ:</t>
  </si>
  <si>
    <t>Místo:</t>
  </si>
  <si>
    <t>Šumperk</t>
  </si>
  <si>
    <t>Datum:</t>
  </si>
  <si>
    <t>16.5.2019</t>
  </si>
  <si>
    <t>Zadavatel:</t>
  </si>
  <si>
    <t>IČ:</t>
  </si>
  <si>
    <t>Podniky města Šumperk a.s.</t>
  </si>
  <si>
    <t>DIČ:</t>
  </si>
  <si>
    <t>Uchazeč:</t>
  </si>
  <si>
    <t>Vyplň údaj</t>
  </si>
  <si>
    <t>Projektant:</t>
  </si>
  <si>
    <t>Ing. Sviežený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</si>
  <si>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</si>
  <si>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</si>
  <si>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</si>
  <si>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</si>
  <si>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</si>
  <si>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</si>
  <si>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</si>
  <si>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</si>
  <si>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</si>
  <si>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</si>
  <si>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</si>
  <si>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</si>
  <si>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</si>
  <si>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</si>
  <si>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</si>
  <si>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</si>
  <si>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</si>
  <si>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</si>
  <si>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</si>
  <si>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</si>
  <si>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</si>
  <si>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</si>
  <si>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</si>
  <si>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</si>
  <si>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</si>
  <si>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</si>
  <si>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</si>
  <si>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</si>
  <si>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</si>
  <si>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</si>
  <si>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</si>
  <si>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</si>
  <si>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</si>
  <si>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</si>
  <si>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</si>
  <si>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</si>
  <si>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</si>
  <si>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</si>
  <si>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</si>
  <si>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</si>
  <si>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</si>
  <si>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</si>
  <si>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</si>
  <si>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</si>
  <si>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</si>
  <si>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</si>
  <si>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</si>
  <si>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</si>
  <si>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</si>
  <si>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</si>
  <si>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</si>
  <si>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</si>
  <si>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</si>
  <si>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</si>
  <si>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</si>
  <si>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</si>
  <si>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</si>
  <si>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</si>
  <si>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</si>
  <si>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</si>
  <si>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</si>
  <si>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</si>
  <si>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</si>
  <si>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</si>
  <si>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</si>
  <si>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</si>
  <si>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</si>
  <si>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</si>
  <si>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</si>
  <si>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</si>
  <si>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</si>
  <si>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</si>
  <si>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</si>
  <si>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</si>
  <si>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</si>
  <si>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</si>
  <si>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</si>
  <si>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</si>
  <si>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</si>
  <si>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</si>
  <si>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</si>
  <si>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</si>
  <si>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</si>
  <si>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</si>
  <si>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</si>
  <si>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</si>
  <si>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</si>
  <si>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</si>
  <si>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</si>
  <si>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</si>
  <si>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</si>
  <si>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</si>
  <si>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</si>
  <si>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</si>
  <si>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</si>
  <si>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</si>
  <si>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</si>
  <si>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</si>
  <si>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</si>
  <si>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132212101</t>
  </si>
  <si>
    <t>Hloubení rýh š do 600 mm ručním nebo pneum nářadím v soudržných horninách tř. 3</t>
  </si>
  <si>
    <t>m3</t>
  </si>
  <si>
    <t>CS ÚRS 2019 01</t>
  </si>
  <si>
    <t>4</t>
  </si>
  <si>
    <t>-1303181322</t>
  </si>
  <si>
    <t>VV</t>
  </si>
  <si>
    <t>"ZTI"</t>
  </si>
  <si>
    <t>0,5*0,8*28</t>
  </si>
  <si>
    <t>162201211</t>
  </si>
  <si>
    <t>Vodorovné přemístění výkopku z horniny tř. 1 až 4 stavebním kolečkem do 10 m</t>
  </si>
  <si>
    <t>1232323820</t>
  </si>
  <si>
    <t>3</t>
  </si>
  <si>
    <t>162201219</t>
  </si>
  <si>
    <t>Příplatek k vodorovnému přemístění výkopku z horniny tř. 1 až 4 stavebním kolečkem ZKD 10 m</t>
  </si>
  <si>
    <t>1507130797</t>
  </si>
  <si>
    <t>162701105</t>
  </si>
  <si>
    <t>Vodorovné přemístění do 10000 m výkopku/sypaniny z horniny tř. 1 až 4</t>
  </si>
  <si>
    <t>213458853</t>
  </si>
  <si>
    <t>5</t>
  </si>
  <si>
    <t>162701109</t>
  </si>
  <si>
    <t>Příplatek k vodorovnému přemístění výkopku/sypaniny z horniny tř. 1 až 4 ZKD 1000 m přes 10000 m</t>
  </si>
  <si>
    <t>-2144715160</t>
  </si>
  <si>
    <t>11,2*10 'Přepočtené koeficientem množství</t>
  </si>
  <si>
    <t>6</t>
  </si>
  <si>
    <t>171201211</t>
  </si>
  <si>
    <t>Poplatek za uložení stavebního odpadu - zeminy a kameniva na skládce</t>
  </si>
  <si>
    <t>t</t>
  </si>
  <si>
    <t>-2053529927</t>
  </si>
  <si>
    <t>11,2*1,7</t>
  </si>
  <si>
    <t>7</t>
  </si>
  <si>
    <t>175111101</t>
  </si>
  <si>
    <t>Obsypání potrubí ručně sypaninou bez prohození sítem, uloženou do 3 m</t>
  </si>
  <si>
    <t>1000485279</t>
  </si>
  <si>
    <t>0,5*0,45*28</t>
  </si>
  <si>
    <t>8</t>
  </si>
  <si>
    <t>M</t>
  </si>
  <si>
    <t>58331200</t>
  </si>
  <si>
    <t>štěrkopísek netříděný zásypový</t>
  </si>
  <si>
    <t>-1756682519</t>
  </si>
  <si>
    <t>6,3*2 'Přepočtené koeficientem množství</t>
  </si>
  <si>
    <t>Zakládání</t>
  </si>
  <si>
    <t>9</t>
  </si>
  <si>
    <t>271532212</t>
  </si>
  <si>
    <t>Podsyp pod základové konstrukce se zhutněním z hrubého kameniva frakce 16 až 32 mm</t>
  </si>
  <si>
    <t>-1571382296</t>
  </si>
  <si>
    <t>0,5*0,25*28</t>
  </si>
  <si>
    <t>Svislé a kompletní konstrukce</t>
  </si>
  <si>
    <t>10</t>
  </si>
  <si>
    <t>310238211</t>
  </si>
  <si>
    <t>Zazdívka otvorů pl do 1 m2 ve zdivu nadzákladovém cihlami pálenými na MVC</t>
  </si>
  <si>
    <t>-959659091</t>
  </si>
  <si>
    <t>"okna"</t>
  </si>
  <si>
    <t>0,39*0,83*0,6*2</t>
  </si>
  <si>
    <t>11</t>
  </si>
  <si>
    <t>310279842</t>
  </si>
  <si>
    <t>Zazdívka otvorů pl do 4 m2 ve zdivu nadzákladovém z nepálených tvárnic tl do 300 mm</t>
  </si>
  <si>
    <t>-680641372</t>
  </si>
  <si>
    <t>"m.č. 112/113"</t>
  </si>
  <si>
    <t>0,24*1*2,1</t>
  </si>
  <si>
    <t>12</t>
  </si>
  <si>
    <t>317142412</t>
  </si>
  <si>
    <t>Překlad nenosný pórobetonový š 75 mm v do 250 mm na tenkovrstvou maltu dl do 1250 mm</t>
  </si>
  <si>
    <t>kus</t>
  </si>
  <si>
    <t>778014909</t>
  </si>
  <si>
    <t>13</t>
  </si>
  <si>
    <t>317142422</t>
  </si>
  <si>
    <t>Překlad nenosný pórobetonový š 100 mm v do 250 mm na tenkovrstvou maltu dl do 1250 mm</t>
  </si>
  <si>
    <t>-1017151018</t>
  </si>
  <si>
    <t>14</t>
  </si>
  <si>
    <t>317234410</t>
  </si>
  <si>
    <t>Vyzdívka mezi nosníky z cihel pálených na MC</t>
  </si>
  <si>
    <t>494588821</t>
  </si>
  <si>
    <t>"m.č. 101/102"</t>
  </si>
  <si>
    <t>0,2*0,1*1,5</t>
  </si>
  <si>
    <t>"m.č. 101/113"</t>
  </si>
  <si>
    <t>0,18*0,1*1,3</t>
  </si>
  <si>
    <t>Součet</t>
  </si>
  <si>
    <t>317944321</t>
  </si>
  <si>
    <t>Válcované nosníky do č.12 dodatečně osazované do připravených otvorů</t>
  </si>
  <si>
    <t>-1732667715</t>
  </si>
  <si>
    <t>2*1,5*9,63*0,001</t>
  </si>
  <si>
    <t>2*1,3*9,63*0,001</t>
  </si>
  <si>
    <t>2*2*1,2*9,63*0,001</t>
  </si>
  <si>
    <t>2*1,2*4,5*0,001</t>
  </si>
  <si>
    <t>16</t>
  </si>
  <si>
    <t>342272215</t>
  </si>
  <si>
    <t>Příčka z pórobetonových hladkých tvárnic na tenkovrstvou maltu tl 75 mm</t>
  </si>
  <si>
    <t>m2</t>
  </si>
  <si>
    <t>-1394972475</t>
  </si>
  <si>
    <t>2,05*(1,5*3+1,482*2)</t>
  </si>
  <si>
    <t>2,94*(1,5*2+1,1+1,482)</t>
  </si>
  <si>
    <t>-0,8*2*2</t>
  </si>
  <si>
    <t>17</t>
  </si>
  <si>
    <t>342272225</t>
  </si>
  <si>
    <t>Příčka z pórobetonových hladkých tvárnic na tenkovrstvou maltu tl 100 mm</t>
  </si>
  <si>
    <t>2062114269</t>
  </si>
  <si>
    <t>2,94*(5,65+1+1,4+2,9+1,5+1)</t>
  </si>
  <si>
    <t>-0,8*2*10</t>
  </si>
  <si>
    <t>18</t>
  </si>
  <si>
    <t>342291121</t>
  </si>
  <si>
    <t>Ukotvení příček k cihelným konstrukcím plochými kotvami</t>
  </si>
  <si>
    <t>m</t>
  </si>
  <si>
    <t>539720067</t>
  </si>
  <si>
    <t>2,94*11+2,05*5</t>
  </si>
  <si>
    <t>19</t>
  </si>
  <si>
    <t>349231821</t>
  </si>
  <si>
    <t>Přizdívka ostění s ozubem z cihel tl do 300 mm</t>
  </si>
  <si>
    <t>274765958</t>
  </si>
  <si>
    <t>0,2*2</t>
  </si>
  <si>
    <t>Vodorovné konstrukce</t>
  </si>
  <si>
    <t>20</t>
  </si>
  <si>
    <t>413232211</t>
  </si>
  <si>
    <t>Zazdívka zhlaví válcovaných nosníků v do 150 mm</t>
  </si>
  <si>
    <t>-898606923</t>
  </si>
  <si>
    <t>"překlady oken"</t>
  </si>
  <si>
    <t>2*2</t>
  </si>
  <si>
    <t>451573111</t>
  </si>
  <si>
    <t>Lože pod potrubí otevřený výkop ze štěrkopísku</t>
  </si>
  <si>
    <t>2099627651</t>
  </si>
  <si>
    <t>0,5*0,1*28</t>
  </si>
  <si>
    <t>Úpravy povrchů, podlahy a osazování výplní</t>
  </si>
  <si>
    <t>22</t>
  </si>
  <si>
    <t>612135101</t>
  </si>
  <si>
    <t>Hrubá výplň rýh ve stěnách maltou jakékoli šířky rýhy</t>
  </si>
  <si>
    <t>141226762</t>
  </si>
  <si>
    <t>0,1*35+0,3*40</t>
  </si>
  <si>
    <t>23</t>
  </si>
  <si>
    <t>612142001</t>
  </si>
  <si>
    <t>Potažení vnitřních stěn sklovláknitým pletivem vtlačeným do tenkovrstvé hmoty</t>
  </si>
  <si>
    <t>997634494</t>
  </si>
  <si>
    <t>"na příčky ytong"</t>
  </si>
  <si>
    <t>"m.č. 102+111"</t>
  </si>
  <si>
    <t>0,6*(1,1+2,755)</t>
  </si>
  <si>
    <t>0,6*(0,8+1,5)</t>
  </si>
  <si>
    <t>0,6*(1,875+1,5*2)</t>
  </si>
  <si>
    <t>0,6*(2,925+1,5)</t>
  </si>
  <si>
    <t>0,6*(2,82+1,1+1*2)</t>
  </si>
  <si>
    <t>"m.č. 113-118"</t>
  </si>
  <si>
    <t>0,6*(1,482+1,396)</t>
  </si>
  <si>
    <t>0,6*(1,396+1,5+1+2,9)</t>
  </si>
  <si>
    <t>0,6*(2,925+1,482)</t>
  </si>
  <si>
    <t>0,6*(1,5+1)</t>
  </si>
  <si>
    <t>24</t>
  </si>
  <si>
    <t>612311131</t>
  </si>
  <si>
    <t>Potažení vnitřních stěn vápenným štukem tloušťky do 3 mm</t>
  </si>
  <si>
    <t>-1328699846</t>
  </si>
  <si>
    <t>"nové příčky ytong, viz. perlinka"</t>
  </si>
  <si>
    <t>22,774</t>
  </si>
  <si>
    <t>25</t>
  </si>
  <si>
    <t>612321111</t>
  </si>
  <si>
    <t>Vápenocementová omítka hrubá jednovrstvá zatřená vnitřních stěn nanášená ručně</t>
  </si>
  <si>
    <t>-398027411</t>
  </si>
  <si>
    <t>"pod obklady"</t>
  </si>
  <si>
    <t>145,376</t>
  </si>
  <si>
    <t>26</t>
  </si>
  <si>
    <t>612321141</t>
  </si>
  <si>
    <t>Vápenocementová omítka štuková dvouvrstvá vnitřních stěn nanášená ručně</t>
  </si>
  <si>
    <t>226657823</t>
  </si>
  <si>
    <t>"na stávající stěny"</t>
  </si>
  <si>
    <t>0,6*1,875</t>
  </si>
  <si>
    <t>0,6*(2,82+2,94+1,84)</t>
  </si>
  <si>
    <t>"m.č. 112"</t>
  </si>
  <si>
    <t>0,6*(2,84+1,68)*2</t>
  </si>
  <si>
    <t>0,6*(2,039+1,5+1,4)</t>
  </si>
  <si>
    <t>0,6*(2,6+1,827)</t>
  </si>
  <si>
    <t>0,6*(0,386+1,8+0,9)</t>
  </si>
  <si>
    <t>27</t>
  </si>
  <si>
    <t>612325423</t>
  </si>
  <si>
    <t>Oprava vnitřní vápenocementové štukové omítky stěn v rozsahu plochy do 50%</t>
  </si>
  <si>
    <t>-2059600162</t>
  </si>
  <si>
    <t>"m.č. 101, dotčené stěny"</t>
  </si>
  <si>
    <t>2,6*(3,45+0,74+1,546+1,75)</t>
  </si>
  <si>
    <t>28</t>
  </si>
  <si>
    <t>615142012</t>
  </si>
  <si>
    <t>Potažení vnitřních nosníků rabicovým pletivem</t>
  </si>
  <si>
    <t>-816185399</t>
  </si>
  <si>
    <t>(0,15+0,2+0,15)*1,5</t>
  </si>
  <si>
    <t>(0,15+0,18+0,15)*1,3</t>
  </si>
  <si>
    <t>29</t>
  </si>
  <si>
    <t>622325209</t>
  </si>
  <si>
    <t>Oprava vnější vápenocementové štukové omítky složitosti 1 stěn v rozsahu do 100%</t>
  </si>
  <si>
    <t>118761564</t>
  </si>
  <si>
    <t>(0,15*1*2+1*1)*2</t>
  </si>
  <si>
    <t>30</t>
  </si>
  <si>
    <t>631312141</t>
  </si>
  <si>
    <t>Doplnění rýh v dosavadních mazaninách betonem prostým</t>
  </si>
  <si>
    <t>-1236554070</t>
  </si>
  <si>
    <t>0,5*0,15*28</t>
  </si>
  <si>
    <t>0,07*0,07*6,5</t>
  </si>
  <si>
    <t>31</t>
  </si>
  <si>
    <t>631362021</t>
  </si>
  <si>
    <t>Výztuž mazanin svařovanými sítěmi Kari</t>
  </si>
  <si>
    <t>852140929</t>
  </si>
  <si>
    <t>0,5*28*4,44*0,001*1,2</t>
  </si>
  <si>
    <t>32</t>
  </si>
  <si>
    <t>632451214</t>
  </si>
  <si>
    <t>Potěr cementový samonivelační litý C20 tl do 50 mm</t>
  </si>
  <si>
    <t>369793260</t>
  </si>
  <si>
    <t>9,53+2,89+1,35*2+1,21+3,26+1,35*3</t>
  </si>
  <si>
    <t>1,64+2,8+4,67+4,05+7,34+1,33*3+1,63</t>
  </si>
  <si>
    <t>33</t>
  </si>
  <si>
    <t>634112113</t>
  </si>
  <si>
    <t>Obvodová dilatace podlahovým páskem z pěnového PE mezi stěnou a mazaninou nebo potěrem v 80 mm</t>
  </si>
  <si>
    <t>878588854</t>
  </si>
  <si>
    <t>"m.č. 101"</t>
  </si>
  <si>
    <t>3,45+0,74+1,546+3,1+0,6+1,3+2,5+1,6</t>
  </si>
  <si>
    <t>(1,1+2,755)*2</t>
  </si>
  <si>
    <t>(0,8+1,5)*2</t>
  </si>
  <si>
    <t>(0,9+1,5)*2*5</t>
  </si>
  <si>
    <t>(2,82+2,94+1)*2</t>
  </si>
  <si>
    <t>(2,84+1,68)*2</t>
  </si>
  <si>
    <t>2,039+1,482+1,396+1,5+1,4</t>
  </si>
  <si>
    <t>1,396+2,6+1,5+1+1,827+2,9</t>
  </si>
  <si>
    <t>(0,9+1,482)*2*3</t>
  </si>
  <si>
    <t>1,5+1+0,386+1,8+0,9</t>
  </si>
  <si>
    <t>34</t>
  </si>
  <si>
    <t>642942611</t>
  </si>
  <si>
    <t>Osazování zárubní nebo rámů dveřních kovových do 2,5 m2 na montážní pěnu</t>
  </si>
  <si>
    <t>497590083</t>
  </si>
  <si>
    <t>"do nových příček"</t>
  </si>
  <si>
    <t>35</t>
  </si>
  <si>
    <t>55331335</t>
  </si>
  <si>
    <t>zárubeň ocelová pro pórobeton 75 700 levá,pravá</t>
  </si>
  <si>
    <t>1287169148</t>
  </si>
  <si>
    <t>36</t>
  </si>
  <si>
    <t>55331348</t>
  </si>
  <si>
    <t>zárubeň ocelová pro pórobeton 100 700 levá,pravá</t>
  </si>
  <si>
    <t>1728698290</t>
  </si>
  <si>
    <t>37</t>
  </si>
  <si>
    <t>55331350</t>
  </si>
  <si>
    <t>zárubeň ocelová pro pórobeton 100 800 levá,pravá</t>
  </si>
  <si>
    <t>1528653666</t>
  </si>
  <si>
    <t>38</t>
  </si>
  <si>
    <t>642944121</t>
  </si>
  <si>
    <t>Osazování ocelových zárubní dodatečné pl do 2,5 m2</t>
  </si>
  <si>
    <t>-129682528</t>
  </si>
  <si>
    <t>"m.č. 101/102+112+113"</t>
  </si>
  <si>
    <t>39</t>
  </si>
  <si>
    <t>55331104</t>
  </si>
  <si>
    <t>zárubeň ocelová pro běžné zdění hranatý profil 95 800 levá,pravá</t>
  </si>
  <si>
    <t>-123764504</t>
  </si>
  <si>
    <t>Ostatní konstrukce a práce, bourání</t>
  </si>
  <si>
    <t>40</t>
  </si>
  <si>
    <t>949101111</t>
  </si>
  <si>
    <t>Lešení pomocné pro objekty pozemních staveb s lešeňovou podlahou v do 1,9 m zatížení do 150 kg/m2</t>
  </si>
  <si>
    <t>-266993733</t>
  </si>
  <si>
    <t>41</t>
  </si>
  <si>
    <t>952901111</t>
  </si>
  <si>
    <t>Vyčištění budov bytové a občanské výstavby při výšce podlaží do 4 m</t>
  </si>
  <si>
    <t>-1702221891</t>
  </si>
  <si>
    <t>42</t>
  </si>
  <si>
    <t>962031132</t>
  </si>
  <si>
    <t>Bourání příček z cihel pálených na MVC tl do 100 mm</t>
  </si>
  <si>
    <t>-1935954848</t>
  </si>
  <si>
    <t>2,89*(1+1+2,65+4,15+1,43*4+2,5+1,57*2)</t>
  </si>
  <si>
    <t>2,89*(5+1,45*5)</t>
  </si>
  <si>
    <t>43</t>
  </si>
  <si>
    <t>962031133</t>
  </si>
  <si>
    <t>Bourání příček z cihel pálených na MVC tl do 150 mm</t>
  </si>
  <si>
    <t>-1766531509</t>
  </si>
  <si>
    <t>"zazděné okno"</t>
  </si>
  <si>
    <t>0,83*1,6</t>
  </si>
  <si>
    <t>44</t>
  </si>
  <si>
    <t>962081131</t>
  </si>
  <si>
    <t>Bourání příček ze skleněných tvárnic tl do 100 mm</t>
  </si>
  <si>
    <t>-562535631</t>
  </si>
  <si>
    <t>0,83*1,2*2</t>
  </si>
  <si>
    <t>45</t>
  </si>
  <si>
    <t>965042141</t>
  </si>
  <si>
    <t>Bourání podkladů pod dlažby nebo mazanin betonových nebo z litého asfaltu tl do 100 mm pl přes 4 m2</t>
  </si>
  <si>
    <t>-1326379241</t>
  </si>
  <si>
    <t>"stáv. m.č. 101-108"</t>
  </si>
  <si>
    <t>0,05*(6,95+2,37+4,76+3,15*2,65+4,54*2,5)</t>
  </si>
  <si>
    <t>0,05*(1,5*5+(4+3,3)/2*1,8+3,3*1,7/2)</t>
  </si>
  <si>
    <t>46</t>
  </si>
  <si>
    <t>965042241</t>
  </si>
  <si>
    <t>Bourání podkladů pod dlažby nebo mazanin betonových nebo z litého asfaltu tl přes 100 mm pl pře 4 m2</t>
  </si>
  <si>
    <t>-201375933</t>
  </si>
  <si>
    <t>"pisoáry"</t>
  </si>
  <si>
    <t>0,12*((3,5+1,6)/2*1,8+1,6*0,8/2)</t>
  </si>
  <si>
    <t>47</t>
  </si>
  <si>
    <t>965046111</t>
  </si>
  <si>
    <t>Broušení stávajících betonových podlah úběr do 3 mm</t>
  </si>
  <si>
    <t>774673580</t>
  </si>
  <si>
    <t>6,95+2,37+4,76+3,15*2,65+4,54*2,5</t>
  </si>
  <si>
    <t>1,5*5+(4+3,3)/2*1,8+3,3*1,7/2</t>
  </si>
  <si>
    <t>48</t>
  </si>
  <si>
    <t>965081213</t>
  </si>
  <si>
    <t>Bourání podlah z dlaždic keramických nebo xylolitových tl do 10 mm plochy přes 1 m2</t>
  </si>
  <si>
    <t>-702797339</t>
  </si>
  <si>
    <t>6,95+3,79+5,21+8,16+4,76+10,48+6,12+2,37</t>
  </si>
  <si>
    <t>49</t>
  </si>
  <si>
    <t>967031132</t>
  </si>
  <si>
    <t>Přisekání rovných ostění v cihelném zdivu na MV nebo MVC</t>
  </si>
  <si>
    <t>1042738475</t>
  </si>
  <si>
    <t>0,18*2*2</t>
  </si>
  <si>
    <t>50</t>
  </si>
  <si>
    <t>968072354</t>
  </si>
  <si>
    <t>Vybourání kovových rámů oken zdvojených včetně křídel pl do 1 m2</t>
  </si>
  <si>
    <t>-75904168</t>
  </si>
  <si>
    <t>0,83*0,4*2</t>
  </si>
  <si>
    <t>51</t>
  </si>
  <si>
    <t>968072455</t>
  </si>
  <si>
    <t>Vybourání kovových dveřních zárubní pl do 2 m2</t>
  </si>
  <si>
    <t>-752371999</t>
  </si>
  <si>
    <t>"stáv. m.č. 101 + 105"</t>
  </si>
  <si>
    <t>3*0,9*2</t>
  </si>
  <si>
    <t>52</t>
  </si>
  <si>
    <t>971033231</t>
  </si>
  <si>
    <t>Vybourání otvorů ve zdivu cihelném pl do 0,0225 m2 na MVC nebo MV tl do 150 mm</t>
  </si>
  <si>
    <t>1241728113</t>
  </si>
  <si>
    <t>"VZT"</t>
  </si>
  <si>
    <t>53</t>
  </si>
  <si>
    <t>971033241</t>
  </si>
  <si>
    <t>Vybourání otvorů ve zdivu cihelném pl do 0,0225 m2 na MVC nebo MV tl do 300 mm</t>
  </si>
  <si>
    <t>-729287908</t>
  </si>
  <si>
    <t>54</t>
  </si>
  <si>
    <t>971033251</t>
  </si>
  <si>
    <t>Vybourání otvorů ve zdivu cihelném pl do 0,0225 m2 na MVC nebo MV tl do 450 mm</t>
  </si>
  <si>
    <t>627079789</t>
  </si>
  <si>
    <t>55</t>
  </si>
  <si>
    <t>971033541</t>
  </si>
  <si>
    <t>Vybourání otvorů ve zdivu cihelném pl do 1 m2 na MVC nebo MV tl do 300 mm</t>
  </si>
  <si>
    <t>-715738905</t>
  </si>
  <si>
    <t>0,2*0,3*2</t>
  </si>
  <si>
    <t>56</t>
  </si>
  <si>
    <t>971033641</t>
  </si>
  <si>
    <t>Vybourání otvorů ve zdivu cihelném pl do 4 m2 na MVC nebo MV tl do 300 mm</t>
  </si>
  <si>
    <t>450308982</t>
  </si>
  <si>
    <t>0,18*0,9*2</t>
  </si>
  <si>
    <t>57</t>
  </si>
  <si>
    <t>971042241</t>
  </si>
  <si>
    <t>Vybourání otvorů v betonových příčkách a zdech pl do 0,0225 m2 tl do 300 mm</t>
  </si>
  <si>
    <t>214947606</t>
  </si>
  <si>
    <t>58</t>
  </si>
  <si>
    <t>971042251</t>
  </si>
  <si>
    <t>Vybourání otvorů v betonových příčkách a zdech pl do 0,0225 m2 tl do 450 mm</t>
  </si>
  <si>
    <t>-1756199603</t>
  </si>
  <si>
    <t>59</t>
  </si>
  <si>
    <t>973031324</t>
  </si>
  <si>
    <t>Vysekání kapes ve zdivu cihelném na MV nebo MVC pl do 0,10 m2 hl do 150 mm</t>
  </si>
  <si>
    <t>-1902887520</t>
  </si>
  <si>
    <t>60</t>
  </si>
  <si>
    <t>974031143</t>
  </si>
  <si>
    <t>Vysekání rýh ve zdivu cihelném hl do 70 mm š do 100 mm</t>
  </si>
  <si>
    <t>1478723617</t>
  </si>
  <si>
    <t>"ZTI, odhad"</t>
  </si>
  <si>
    <t>61</t>
  </si>
  <si>
    <t>974031167</t>
  </si>
  <si>
    <t>Vysekání rýh ve zdivu cihelném hl do 150 mm š do 300 mm</t>
  </si>
  <si>
    <t>1342671892</t>
  </si>
  <si>
    <t>62</t>
  </si>
  <si>
    <t>974031664</t>
  </si>
  <si>
    <t>Vysekání rýh ve zdivu cihelném pro vtahování nosníků hl do 150 mm v do 150 mm</t>
  </si>
  <si>
    <t>162121503</t>
  </si>
  <si>
    <t>1,5</t>
  </si>
  <si>
    <t>1,3</t>
  </si>
  <si>
    <t>63</t>
  </si>
  <si>
    <t>974042542</t>
  </si>
  <si>
    <t>Vysekání rýh v dlažbě betonové nebo jiné monolitické hl do 70 mm š do 70 mm</t>
  </si>
  <si>
    <t>1835191907</t>
  </si>
  <si>
    <t>6,5</t>
  </si>
  <si>
    <t>64</t>
  </si>
  <si>
    <t>974042577</t>
  </si>
  <si>
    <t>Vysekání rýh v dlažbě betonové nebo jiné monolitické hl do 200 mm š do 300 mm</t>
  </si>
  <si>
    <t>1608417527</t>
  </si>
  <si>
    <t>65</t>
  </si>
  <si>
    <t>974042579</t>
  </si>
  <si>
    <t>Příplatek k vysekání rýh v dlažbě betonové nebo jiné monolitické hl do 200 mm ZKD 100 mm š rýhy</t>
  </si>
  <si>
    <t>-1580182552</t>
  </si>
  <si>
    <t>28*2</t>
  </si>
  <si>
    <t>66</t>
  </si>
  <si>
    <t>978013191</t>
  </si>
  <si>
    <t>Otlučení (osekání) vnitřní vápenné nebo vápenocementové omítky stěn v rozsahu do 100 %</t>
  </si>
  <si>
    <t>1452504116</t>
  </si>
  <si>
    <t>0,6*(4,54+5,65)*2</t>
  </si>
  <si>
    <t>0,6*(1,4+4+1,8+3,895+5)</t>
  </si>
  <si>
    <t>67</t>
  </si>
  <si>
    <t>978059541</t>
  </si>
  <si>
    <t>Odsekání a odebrání obkladů stěn z vnitřních obkládaček plochy přes 1 m2</t>
  </si>
  <si>
    <t>-1230568790</t>
  </si>
  <si>
    <t>2*(4,54+5,65)*2-0,9*2</t>
  </si>
  <si>
    <t>2*(2,84+1,68)*2-0,9*2*2</t>
  </si>
  <si>
    <t>2*(1,4+4+1,8+3,895+5)-0,9*2</t>
  </si>
  <si>
    <t>997</t>
  </si>
  <si>
    <t>Přesun sutě</t>
  </si>
  <si>
    <t>68</t>
  </si>
  <si>
    <t>997013151</t>
  </si>
  <si>
    <t>Vnitrostaveništní doprava suti a vybouraných hmot pro budovy v do 6 m s omezením mechanizace</t>
  </si>
  <si>
    <t>346883545</t>
  </si>
  <si>
    <t>69</t>
  </si>
  <si>
    <t>997013501</t>
  </si>
  <si>
    <t>Odvoz suti a vybouraných hmot na skládku nebo meziskládku do 1 km se složením</t>
  </si>
  <si>
    <t>1847684918</t>
  </si>
  <si>
    <t>70</t>
  </si>
  <si>
    <t>997013509</t>
  </si>
  <si>
    <t>Příplatek k odvozu suti a vybouraných hmot na skládku ZKD 1 km přes 1 km</t>
  </si>
  <si>
    <t>1450138449</t>
  </si>
  <si>
    <t>40,082*19 'Přepočtené koeficientem množství</t>
  </si>
  <si>
    <t>71</t>
  </si>
  <si>
    <t>997013831</t>
  </si>
  <si>
    <t>Poplatek za uložení na skládce (skládkovné) stavebního odpadu směsného kód odpadu 170 904</t>
  </si>
  <si>
    <t>1665588081</t>
  </si>
  <si>
    <t>998</t>
  </si>
  <si>
    <t>Přesun hmot</t>
  </si>
  <si>
    <t>72</t>
  </si>
  <si>
    <t>998017001</t>
  </si>
  <si>
    <t>Přesun hmot s omezením mechanizace pro budovy v do 6 m</t>
  </si>
  <si>
    <t>1635867248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</si>
  <si>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</si>
  <si>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</si>
  <si>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</si>
  <si>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</si>
  <si>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</si>
  <si>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</si>
  <si>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vodorovné za studena nátěrem penetračním</t>
  </si>
  <si>
    <t>-508853082</t>
  </si>
  <si>
    <t>0,5*28</t>
  </si>
  <si>
    <t>74</t>
  </si>
  <si>
    <t>11163150</t>
  </si>
  <si>
    <t>lak penetrační asfaltový</t>
  </si>
  <si>
    <t>-1672235804</t>
  </si>
  <si>
    <t>14*0,0003 'Přepočtené koeficientem množství</t>
  </si>
  <si>
    <t>75</t>
  </si>
  <si>
    <t>711141559</t>
  </si>
  <si>
    <t>Provedení izolace proti zemní vlhkosti pásy přitavením vodorovné NAIP</t>
  </si>
  <si>
    <t>-952644267</t>
  </si>
  <si>
    <t>76</t>
  </si>
  <si>
    <t>628530</t>
  </si>
  <si>
    <t xml:space="preserve">pás asfaltový natavitelný </t>
  </si>
  <si>
    <t>1767073754</t>
  </si>
  <si>
    <t>14*1,15 'Přepočtené koeficientem množství</t>
  </si>
  <si>
    <t>77</t>
  </si>
  <si>
    <t>998711201</t>
  </si>
  <si>
    <t>Přesun hmot procentní pro izolace proti vodě, vlhkosti a plynům v objektech v do 6 m</t>
  </si>
  <si>
    <t>%</t>
  </si>
  <si>
    <t>-2072997813</t>
  </si>
  <si>
    <t>721</t>
  </si>
  <si>
    <t>Zdravotechnika</t>
  </si>
  <si>
    <t>78</t>
  </si>
  <si>
    <t>721901</t>
  </si>
  <si>
    <t>Vodovodní rozvody vč. tvarovek, napojení a demontáže stávajících rozvodů</t>
  </si>
  <si>
    <t>-1509001048</t>
  </si>
  <si>
    <t>"odhad"</t>
  </si>
  <si>
    <t>100</t>
  </si>
  <si>
    <t>79</t>
  </si>
  <si>
    <t>721902</t>
  </si>
  <si>
    <t>Kanalizační rozvody vč. tvarovek, napojení a demontáže stávajích rozvodů</t>
  </si>
  <si>
    <t>1005852222</t>
  </si>
  <si>
    <t>80</t>
  </si>
  <si>
    <t>725</t>
  </si>
  <si>
    <t>Zdravotechnika - zařizovací předměty</t>
  </si>
  <si>
    <t>725110811</t>
  </si>
  <si>
    <t>Demontáž klozetů splachovací s nádrží</t>
  </si>
  <si>
    <t>soubor</t>
  </si>
  <si>
    <t>-91151391</t>
  </si>
  <si>
    <t>81</t>
  </si>
  <si>
    <t>725112001</t>
  </si>
  <si>
    <t>Klozet keramický standardní samostatně stojící s hlubokým splachováním odpad vodorovný</t>
  </si>
  <si>
    <t>-1298202668</t>
  </si>
  <si>
    <t>82</t>
  </si>
  <si>
    <t>725121501</t>
  </si>
  <si>
    <t>Pisoárový záchodek keramický bez splachovací nádrže bez odsávání a otvoru pro ventil</t>
  </si>
  <si>
    <t>1960150251</t>
  </si>
  <si>
    <t>83</t>
  </si>
  <si>
    <t>725122813</t>
  </si>
  <si>
    <t>Demontáž pisoárových stání s nádrží a jedním záchodkem</t>
  </si>
  <si>
    <t>-2044045480</t>
  </si>
  <si>
    <t>84</t>
  </si>
  <si>
    <t>725210821</t>
  </si>
  <si>
    <t>Demontáž umyvadel bez výtokových armatur</t>
  </si>
  <si>
    <t>-2093598089</t>
  </si>
  <si>
    <t>85</t>
  </si>
  <si>
    <t>725211602</t>
  </si>
  <si>
    <t>Umyvadlo keramické bílé šířky 550 mm bez krytu na sifon připevněné na stěnu šrouby</t>
  </si>
  <si>
    <t>1600293454</t>
  </si>
  <si>
    <t>86</t>
  </si>
  <si>
    <t>725331111</t>
  </si>
  <si>
    <t>Výlevka bez výtokových armatur keramická se sklopnou plastovou mřížkou 500 mm</t>
  </si>
  <si>
    <t>1783509176</t>
  </si>
  <si>
    <t>87</t>
  </si>
  <si>
    <t>725811201</t>
  </si>
  <si>
    <t>Ventil nástěnný kuchyňský G 1/2</t>
  </si>
  <si>
    <t>-1920634553</t>
  </si>
  <si>
    <t>88</t>
  </si>
  <si>
    <t>725822611</t>
  </si>
  <si>
    <t>Baterie umyvadlová stojánková páková bez výpusti</t>
  </si>
  <si>
    <t>258963390</t>
  </si>
  <si>
    <t>89</t>
  </si>
  <si>
    <t>725861101</t>
  </si>
  <si>
    <t>Zápachová uzávěrka pro umyvadla DN 32</t>
  </si>
  <si>
    <t>-418792450</t>
  </si>
  <si>
    <t>90</t>
  </si>
  <si>
    <t>725862103</t>
  </si>
  <si>
    <t>Zápachová uzávěrka pro dřezy DN 40/50</t>
  </si>
  <si>
    <t>-916032473</t>
  </si>
  <si>
    <t>91</t>
  </si>
  <si>
    <t>725901</t>
  </si>
  <si>
    <t>Vybavení wc pro invalidy komplet</t>
  </si>
  <si>
    <t>soub</t>
  </si>
  <si>
    <t>797381580</t>
  </si>
  <si>
    <t>92</t>
  </si>
  <si>
    <t>998725201</t>
  </si>
  <si>
    <t>Přesun hmot procentní pro zařizovací předměty v objektech v do 6 m</t>
  </si>
  <si>
    <t>-535097849</t>
  </si>
  <si>
    <t>751</t>
  </si>
  <si>
    <t>Vzduchotechnika</t>
  </si>
  <si>
    <t>93</t>
  </si>
  <si>
    <t>751901</t>
  </si>
  <si>
    <t>Vzduchotechnika - komplet</t>
  </si>
  <si>
    <t>1145002700</t>
  </si>
  <si>
    <t>763</t>
  </si>
  <si>
    <t>Konstrukce suché výstavby</t>
  </si>
  <si>
    <t>94</t>
  </si>
  <si>
    <t>763131411</t>
  </si>
  <si>
    <t>SDK podhled desky 1xA 12,5 bez TI dvouvrstvá spodní kce profil CD+UD</t>
  </si>
  <si>
    <t>1311646084</t>
  </si>
  <si>
    <t>"m.č. 101+102"</t>
  </si>
  <si>
    <t>9,53+2,89</t>
  </si>
  <si>
    <t>95</t>
  </si>
  <si>
    <t>763131451</t>
  </si>
  <si>
    <t>SDK podhled deska 1xH2 12,5 bez TI dvouvrstvá spodní kce profil CD+UD</t>
  </si>
  <si>
    <t>-584213298</t>
  </si>
  <si>
    <t>"m.č. 103-118"</t>
  </si>
  <si>
    <t>1,875*1,5+1,21+3,26+2,85*1,5</t>
  </si>
  <si>
    <t>4,67+4,05+7,34+2,9*1,482+1,63</t>
  </si>
  <si>
    <t>96</t>
  </si>
  <si>
    <t>763131714</t>
  </si>
  <si>
    <t>SDK podhled základní penetrační nátěr</t>
  </si>
  <si>
    <t>1191476257</t>
  </si>
  <si>
    <t>12,42+33,546</t>
  </si>
  <si>
    <t>97</t>
  </si>
  <si>
    <t>998763401</t>
  </si>
  <si>
    <t>Přesun hmot procentní pro sádrokartonové konstrukce v objektech v do 6 m</t>
  </si>
  <si>
    <t>1286854097</t>
  </si>
  <si>
    <t>764</t>
  </si>
  <si>
    <t>Konstrukce klempířské</t>
  </si>
  <si>
    <t>98</t>
  </si>
  <si>
    <t>764002851</t>
  </si>
  <si>
    <t>Demontáž oplechování parapetů do suti</t>
  </si>
  <si>
    <t>-1666084889</t>
  </si>
  <si>
    <t>99</t>
  </si>
  <si>
    <t>764216444</t>
  </si>
  <si>
    <t>Oplechování rovných parapetů celoplošně lepené z Pz plechu rš 330 mm</t>
  </si>
  <si>
    <t>-982895422</t>
  </si>
  <si>
    <t>0,83*2</t>
  </si>
  <si>
    <t>998764201</t>
  </si>
  <si>
    <t>Přesun hmot procentní pro konstrukce klempířské v objektech v do 6 m</t>
  </si>
  <si>
    <t>-218561235</t>
  </si>
  <si>
    <t>766</t>
  </si>
  <si>
    <t>Konstrukce truhlářské</t>
  </si>
  <si>
    <t>101</t>
  </si>
  <si>
    <t>766901</t>
  </si>
  <si>
    <t>D+M vnitřních dveří 1kř. plných 700-800/1970mm vč. kování a povrchové úpravy</t>
  </si>
  <si>
    <t>-1729476243</t>
  </si>
  <si>
    <t>102</t>
  </si>
  <si>
    <t>766902</t>
  </si>
  <si>
    <t>D+M plastového okna 830/1000mm vč. vnitřního parapetu, kování a povrchové úpravy</t>
  </si>
  <si>
    <t>937938418</t>
  </si>
  <si>
    <t>771</t>
  </si>
  <si>
    <t>Podlahy z dlaždic</t>
  </si>
  <si>
    <t>103</t>
  </si>
  <si>
    <t>771121011</t>
  </si>
  <si>
    <t>Nátěr penetrační na podlahu</t>
  </si>
  <si>
    <t>2006684777</t>
  </si>
  <si>
    <t>10,236*0,08+56,26</t>
  </si>
  <si>
    <t>104</t>
  </si>
  <si>
    <t>771474112</t>
  </si>
  <si>
    <t>Montáž soklů z dlaždic keramických rovných flexibilní lepidlo v do 90 mm</t>
  </si>
  <si>
    <t>1882301282</t>
  </si>
  <si>
    <t>-1,4-0,9*4+0,1*2*2</t>
  </si>
  <si>
    <t>105</t>
  </si>
  <si>
    <t>771574112</t>
  </si>
  <si>
    <t>Montáž podlah keramických hladkých lepených flexibilním lepidlem do 12 ks/ m2</t>
  </si>
  <si>
    <t>1838721374</t>
  </si>
  <si>
    <t>"bar"</t>
  </si>
  <si>
    <t>0,5*13</t>
  </si>
  <si>
    <t>106</t>
  </si>
  <si>
    <t>59761003</t>
  </si>
  <si>
    <t>dlažba keramická hutná hladká do interiéru přes 9 do 12 ks/m2</t>
  </si>
  <si>
    <t>-1365991436</t>
  </si>
  <si>
    <t>107</t>
  </si>
  <si>
    <t>998771201</t>
  </si>
  <si>
    <t>Přesun hmot procentní pro podlahy z dlaždic v objektech v do 6 m</t>
  </si>
  <si>
    <t>1422482866</t>
  </si>
  <si>
    <t>781</t>
  </si>
  <si>
    <t>Dokončovací práce - obklady</t>
  </si>
  <si>
    <t>108</t>
  </si>
  <si>
    <t>781121011</t>
  </si>
  <si>
    <t>Nátěr penetrační na stěnu</t>
  </si>
  <si>
    <t>-15780949</t>
  </si>
  <si>
    <t>109</t>
  </si>
  <si>
    <t>781474112</t>
  </si>
  <si>
    <t>Montáž obkladů vnitřních keramických hladkých do 12 ks/m2 lepených flexibilním lepidlem</t>
  </si>
  <si>
    <t>1557109881</t>
  </si>
  <si>
    <t>2*(1,1+2,755)*2</t>
  </si>
  <si>
    <t>2*(0,8+1,5)*2</t>
  </si>
  <si>
    <t>2*(0,9+1,5)*2*5</t>
  </si>
  <si>
    <t>2*(2,82+2,94)*2</t>
  </si>
  <si>
    <t>-0,8*2*15</t>
  </si>
  <si>
    <t>2*(2,84+1,68)*2-0,9*2</t>
  </si>
  <si>
    <t>2*(2,039+1,482+1,396+1,5+1,4)</t>
  </si>
  <si>
    <t>2*(1,396+2,6+1,5+1+1,827+2,9)</t>
  </si>
  <si>
    <t>2*(0,9+1,482)*2*3</t>
  </si>
  <si>
    <t>2*(1,5+1+0,386+1,8+0,9)</t>
  </si>
  <si>
    <t>-0,8*2*11</t>
  </si>
  <si>
    <t>"bar, odhad"</t>
  </si>
  <si>
    <t>110</t>
  </si>
  <si>
    <t>59761026</t>
  </si>
  <si>
    <t>obklad keramický hladký do 12ks/m2</t>
  </si>
  <si>
    <t>-1358130563</t>
  </si>
  <si>
    <t>150,176*1,1 'Přepočtené koeficientem množství</t>
  </si>
  <si>
    <t>111</t>
  </si>
  <si>
    <t>998781201</t>
  </si>
  <si>
    <t>Přesun hmot procentní pro obklady keramické v objektech v do 6 m</t>
  </si>
  <si>
    <t>-1996006780</t>
  </si>
  <si>
    <t>783</t>
  </si>
  <si>
    <t>Dokončovací práce - nátěry</t>
  </si>
  <si>
    <t>112</t>
  </si>
  <si>
    <t>783314203</t>
  </si>
  <si>
    <t>Základní antikorozní jednonásobný syntetický samozákladující nátěr zámečnických konstrukcí</t>
  </si>
  <si>
    <t>904112579</t>
  </si>
  <si>
    <t>2*1,5*0,32</t>
  </si>
  <si>
    <t>2*1,3*0,32</t>
  </si>
  <si>
    <t>"zárubně"</t>
  </si>
  <si>
    <t>(2+1+2)*0,25*15</t>
  </si>
  <si>
    <t>2*2*1,2*0,32</t>
  </si>
  <si>
    <t>2*1,2*0,16</t>
  </si>
  <si>
    <t>113</t>
  </si>
  <si>
    <t>783315101</t>
  </si>
  <si>
    <t>Mezinátěr jednonásobný syntetický standardní zámečnických konstrukcí</t>
  </si>
  <si>
    <t>415121793</t>
  </si>
  <si>
    <t>114</t>
  </si>
  <si>
    <t>783317101</t>
  </si>
  <si>
    <t>Krycí jednonásobný syntetický standardní nátěr zámečnických konstrukcí</t>
  </si>
  <si>
    <t>992795592</t>
  </si>
  <si>
    <t>784</t>
  </si>
  <si>
    <t>Dokončovací práce - malby a tapety</t>
  </si>
  <si>
    <t>115</t>
  </si>
  <si>
    <t>784211121</t>
  </si>
  <si>
    <t>Dvojnásobné bílé malby ze směsí za mokra středně otěruvzdorných v místnostech výšky do 3,80 m</t>
  </si>
  <si>
    <t>-1746879637</t>
  </si>
  <si>
    <t>2,5*(3,45+0,74+1,546+3,1+0,6+1,3+2,5+1,6)</t>
  </si>
  <si>
    <t>0,5*(1,1+2,755)*2</t>
  </si>
  <si>
    <t>0,5*(0,8+1,5)*2</t>
  </si>
  <si>
    <t>0,5*(1,875+1,5)*2</t>
  </si>
  <si>
    <t>0,5*(2,85+1,5)*2</t>
  </si>
  <si>
    <t>0,5*(2,82+2,94+1)*2</t>
  </si>
  <si>
    <t>0,5*(2,84+1,68)*2</t>
  </si>
  <si>
    <t>0,5*(2,039+1,482+1,396+1,5+1,4)</t>
  </si>
  <si>
    <t>0,5*(1,396+2,6+1,5+1+1,827+2,9)</t>
  </si>
  <si>
    <t>0,5*(2,85+1,482)*2</t>
  </si>
  <si>
    <t>0,5*(1,5+1+0,386+1,8+0,9)</t>
  </si>
  <si>
    <t>"stropy"</t>
  </si>
  <si>
    <t>9,53+2,89+1,875*1,5+1,21+3,26+2,85*1,5</t>
  </si>
  <si>
    <t>Práce a dodávky M</t>
  </si>
  <si>
    <t>21-M</t>
  </si>
  <si>
    <t>Elektromontáže</t>
  </si>
  <si>
    <t>116</t>
  </si>
  <si>
    <t>210901</t>
  </si>
  <si>
    <t>-1032437457</t>
  </si>
  <si>
    <t xml:space="preserve">Elektroinstalace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</si>
</sst>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9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2" fillId="0" borderId="0" xfId="0" applyFont="1" applyAlignment="1">
      <alignment horizontal="left" vertical="center"/>
    </xf>
    <xf numFmtId="0" fontId="2" fillId="23" borderId="0" xfId="0" applyFont="1" applyFill="1" applyAlignment="1" applyProtection="1">
      <alignment horizontal="left" vertical="center"/>
      <protection locked="0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72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3" fillId="0" borderId="2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4" fontId="8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5" fillId="0" borderId="26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66" fontId="85" fillId="0" borderId="0" xfId="0" applyNumberFormat="1" applyFont="1" applyBorder="1" applyAlignment="1">
      <alignment vertical="center"/>
    </xf>
    <xf numFmtId="4" fontId="8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6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9" fillId="0" borderId="27" xfId="0" applyNumberFormat="1" applyFont="1" applyBorder="1" applyAlignment="1">
      <alignment vertical="center"/>
    </xf>
    <xf numFmtId="4" fontId="89" fillId="0" borderId="28" xfId="0" applyNumberFormat="1" applyFont="1" applyBorder="1" applyAlignment="1">
      <alignment vertical="center"/>
    </xf>
    <xf numFmtId="166" fontId="89" fillId="0" borderId="28" xfId="0" applyNumberFormat="1" applyFont="1" applyBorder="1" applyAlignment="1">
      <alignment vertical="center"/>
    </xf>
    <xf numFmtId="4" fontId="89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2" fillId="0" borderId="0" xfId="0" applyFont="1" applyAlignment="1" applyProtection="1">
      <alignment horizontal="right" vertical="center"/>
      <protection locked="0"/>
    </xf>
    <xf numFmtId="0" fontId="91" fillId="0" borderId="0" xfId="0" applyFont="1" applyAlignment="1">
      <alignment horizontal="left" vertical="center"/>
    </xf>
    <xf numFmtId="4" fontId="72" fillId="0" borderId="0" xfId="0" applyNumberFormat="1" applyFont="1" applyAlignment="1">
      <alignment vertical="center"/>
    </xf>
    <xf numFmtId="164" fontId="72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72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72" fillId="0" borderId="14" xfId="0" applyFont="1" applyBorder="1" applyAlignment="1">
      <alignment horizontal="right"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 horizontal="right" vertical="center"/>
    </xf>
    <xf numFmtId="0" fontId="92" fillId="0" borderId="0" xfId="0" applyFont="1" applyAlignment="1">
      <alignment horizontal="left" vertical="center"/>
    </xf>
    <xf numFmtId="0" fontId="73" fillId="0" borderId="12" xfId="0" applyFont="1" applyBorder="1" applyAlignment="1">
      <alignment vertical="center"/>
    </xf>
    <xf numFmtId="0" fontId="73" fillId="0" borderId="28" xfId="0" applyFont="1" applyBorder="1" applyAlignment="1">
      <alignment horizontal="left" vertical="center"/>
    </xf>
    <xf numFmtId="0" fontId="73" fillId="0" borderId="28" xfId="0" applyFont="1" applyBorder="1" applyAlignment="1">
      <alignment vertical="center"/>
    </xf>
    <xf numFmtId="0" fontId="73" fillId="0" borderId="28" xfId="0" applyFont="1" applyBorder="1" applyAlignment="1" applyProtection="1">
      <alignment vertical="center"/>
      <protection locked="0"/>
    </xf>
    <xf numFmtId="4" fontId="73" fillId="0" borderId="28" xfId="0" applyNumberFormat="1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28" xfId="0" applyFont="1" applyBorder="1" applyAlignment="1">
      <alignment horizontal="left" vertical="center"/>
    </xf>
    <xf numFmtId="0" fontId="74" fillId="0" borderId="28" xfId="0" applyFont="1" applyBorder="1" applyAlignment="1">
      <alignment vertical="center"/>
    </xf>
    <xf numFmtId="0" fontId="74" fillId="0" borderId="28" xfId="0" applyFont="1" applyBorder="1" applyAlignment="1" applyProtection="1">
      <alignment vertical="center"/>
      <protection locked="0"/>
    </xf>
    <xf numFmtId="4" fontId="74" fillId="0" borderId="2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4" fontId="84" fillId="0" borderId="0" xfId="0" applyNumberFormat="1" applyFont="1" applyAlignment="1">
      <alignment/>
    </xf>
    <xf numFmtId="166" fontId="93" fillId="0" borderId="19" xfId="0" applyNumberFormat="1" applyFont="1" applyBorder="1" applyAlignment="1">
      <alignment/>
    </xf>
    <xf numFmtId="166" fontId="93" fillId="0" borderId="20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5" fillId="0" borderId="12" xfId="0" applyFont="1" applyBorder="1" applyAlignment="1">
      <alignment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 applyProtection="1">
      <alignment/>
      <protection locked="0"/>
    </xf>
    <xf numFmtId="4" fontId="73" fillId="0" borderId="0" xfId="0" applyNumberFormat="1" applyFont="1" applyAlignment="1">
      <alignment/>
    </xf>
    <xf numFmtId="0" fontId="75" fillId="0" borderId="26" xfId="0" applyFont="1" applyBorder="1" applyAlignment="1">
      <alignment/>
    </xf>
    <xf numFmtId="0" fontId="75" fillId="0" borderId="0" xfId="0" applyFont="1" applyBorder="1" applyAlignment="1">
      <alignment/>
    </xf>
    <xf numFmtId="166" fontId="75" fillId="0" borderId="0" xfId="0" applyNumberFormat="1" applyFont="1" applyBorder="1" applyAlignment="1">
      <alignment/>
    </xf>
    <xf numFmtId="166" fontId="75" fillId="0" borderId="21" xfId="0" applyNumberFormat="1" applyFont="1" applyBorder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Alignment="1">
      <alignment horizontal="left"/>
    </xf>
    <xf numFmtId="4" fontId="74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7" fontId="8" fillId="0" borderId="31" xfId="0" applyNumberFormat="1" applyFont="1" applyBorder="1" applyAlignment="1" applyProtection="1">
      <alignment vertical="center"/>
      <protection locked="0"/>
    </xf>
    <xf numFmtId="4" fontId="8" fillId="23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83" fillId="23" borderId="26" xfId="0" applyFont="1" applyFill="1" applyBorder="1" applyAlignment="1" applyProtection="1">
      <alignment horizontal="left" vertical="center"/>
      <protection locked="0"/>
    </xf>
    <xf numFmtId="0" fontId="83" fillId="0" borderId="0" xfId="0" applyFont="1" applyBorder="1" applyAlignment="1">
      <alignment horizontal="center" vertical="center"/>
    </xf>
    <xf numFmtId="166" fontId="83" fillId="0" borderId="0" xfId="0" applyNumberFormat="1" applyFont="1" applyBorder="1" applyAlignment="1">
      <alignment vertical="center"/>
    </xf>
    <xf numFmtId="166" fontId="83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6" fillId="0" borderId="12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 applyProtection="1">
      <alignment vertical="center"/>
      <protection locked="0"/>
    </xf>
    <xf numFmtId="0" fontId="76" fillId="0" borderId="26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21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167" fontId="77" fillId="0" borderId="0" xfId="0" applyNumberFormat="1" applyFont="1" applyAlignment="1">
      <alignment vertical="center"/>
    </xf>
    <xf numFmtId="0" fontId="77" fillId="0" borderId="0" xfId="0" applyFont="1" applyAlignment="1" applyProtection="1">
      <alignment vertical="center"/>
      <protection locked="0"/>
    </xf>
    <xf numFmtId="0" fontId="77" fillId="0" borderId="26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95" fillId="0" borderId="31" xfId="0" applyFont="1" applyBorder="1" applyAlignment="1" applyProtection="1">
      <alignment horizontal="center" vertical="center"/>
      <protection locked="0"/>
    </xf>
    <xf numFmtId="49" fontId="95" fillId="0" borderId="31" xfId="0" applyNumberFormat="1" applyFont="1" applyBorder="1" applyAlignment="1" applyProtection="1">
      <alignment horizontal="left" vertical="center" wrapText="1"/>
      <protection locked="0"/>
    </xf>
    <xf numFmtId="0" fontId="95" fillId="0" borderId="31" xfId="0" applyFont="1" applyBorder="1" applyAlignment="1" applyProtection="1">
      <alignment horizontal="left" vertical="center" wrapText="1"/>
      <protection locked="0"/>
    </xf>
    <xf numFmtId="0" fontId="95" fillId="0" borderId="31" xfId="0" applyFont="1" applyBorder="1" applyAlignment="1" applyProtection="1">
      <alignment horizontal="center" vertical="center" wrapText="1"/>
      <protection locked="0"/>
    </xf>
    <xf numFmtId="167" fontId="95" fillId="0" borderId="31" xfId="0" applyNumberFormat="1" applyFont="1" applyBorder="1" applyAlignment="1" applyProtection="1">
      <alignment vertical="center"/>
      <protection locked="0"/>
    </xf>
    <xf numFmtId="4" fontId="95" fillId="23" borderId="31" xfId="0" applyNumberFormat="1" applyFont="1" applyFill="1" applyBorder="1" applyAlignment="1" applyProtection="1">
      <alignment vertical="center"/>
      <protection locked="0"/>
    </xf>
    <xf numFmtId="4" fontId="95" fillId="0" borderId="31" xfId="0" applyNumberFormat="1" applyFont="1" applyBorder="1" applyAlignment="1" applyProtection="1">
      <alignment vertical="center"/>
      <protection locked="0"/>
    </xf>
    <xf numFmtId="0" fontId="96" fillId="0" borderId="12" xfId="0" applyFont="1" applyBorder="1" applyAlignment="1">
      <alignment vertical="center"/>
    </xf>
    <xf numFmtId="0" fontId="95" fillId="23" borderId="26" xfId="0" applyFont="1" applyFill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 horizontal="center" vertical="center"/>
    </xf>
    <xf numFmtId="0" fontId="78" fillId="0" borderId="12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6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167" fontId="8" fillId="23" borderId="31" xfId="0" applyNumberFormat="1" applyFont="1" applyFill="1" applyBorder="1" applyAlignment="1" applyProtection="1">
      <alignment vertical="center"/>
      <protection locked="0"/>
    </xf>
    <xf numFmtId="0" fontId="83" fillId="23" borderId="27" xfId="0" applyFont="1" applyFill="1" applyBorder="1" applyAlignment="1" applyProtection="1">
      <alignment horizontal="left" vertical="center"/>
      <protection locked="0"/>
    </xf>
    <xf numFmtId="0" fontId="83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6" fontId="83" fillId="0" borderId="28" xfId="0" applyNumberFormat="1" applyFont="1" applyBorder="1" applyAlignment="1">
      <alignment vertical="center"/>
    </xf>
    <xf numFmtId="166" fontId="83" fillId="0" borderId="29" xfId="0" applyNumberFormat="1" applyFont="1" applyBorder="1" applyAlignment="1">
      <alignment vertical="center"/>
    </xf>
    <xf numFmtId="164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30" xfId="0" applyFont="1" applyFill="1" applyBorder="1" applyAlignment="1">
      <alignment horizontal="lef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horizontal="right" vertical="center"/>
    </xf>
    <xf numFmtId="4" fontId="84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80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85" fillId="0" borderId="25" xfId="0" applyFont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91" fillId="0" borderId="26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2" fillId="0" borderId="0" xfId="0" applyFont="1" applyAlignment="1">
      <alignment horizontal="right" vertical="center"/>
    </xf>
    <xf numFmtId="4" fontId="97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top" wrapText="1"/>
    </xf>
    <xf numFmtId="0" fontId="98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23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84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7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7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6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19"/>
      <c r="BE5" s="233" t="s">
        <v>15</v>
      </c>
      <c r="BS5" s="16" t="s">
        <v>6</v>
      </c>
    </row>
    <row r="6" spans="2:71" ht="36.75" customHeight="1">
      <c r="B6" s="19"/>
      <c r="D6" s="25" t="s">
        <v>16</v>
      </c>
      <c r="K6" s="22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9"/>
      <c r="BE6" s="23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3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34"/>
      <c r="BS8" s="16" t="s">
        <v>6</v>
      </c>
    </row>
    <row r="9" spans="2:71" ht="14.25" customHeight="1">
      <c r="B9" s="19"/>
      <c r="AR9" s="19"/>
      <c r="BE9" s="23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34"/>
      <c r="BS10" s="16" t="s">
        <v>6</v>
      </c>
    </row>
    <row r="11" spans="2:71" ht="18" customHeight="1">
      <c r="B11" s="19"/>
      <c r="E11" s="24" t="s">
        <v>26</v>
      </c>
      <c r="AK11" s="26" t="s">
        <v>27</v>
      </c>
      <c r="AN11" s="24" t="s">
        <v>1</v>
      </c>
      <c r="AR11" s="19"/>
      <c r="BE11" s="234"/>
      <c r="BS11" s="16" t="s">
        <v>6</v>
      </c>
    </row>
    <row r="12" spans="2:71" ht="6.75" customHeight="1">
      <c r="B12" s="19"/>
      <c r="AR12" s="19"/>
      <c r="BE12" s="234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34"/>
      <c r="BS13" s="16" t="s">
        <v>6</v>
      </c>
    </row>
    <row r="14" spans="2:71" ht="12.75">
      <c r="B14" s="19"/>
      <c r="E14" s="228" t="s">
        <v>29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6" t="s">
        <v>27</v>
      </c>
      <c r="AN14" s="28" t="s">
        <v>29</v>
      </c>
      <c r="AR14" s="19"/>
      <c r="BE14" s="234"/>
      <c r="BS14" s="16" t="s">
        <v>6</v>
      </c>
    </row>
    <row r="15" spans="2:71" ht="6.75" customHeight="1">
      <c r="B15" s="19"/>
      <c r="AR15" s="19"/>
      <c r="BE15" s="234"/>
      <c r="BS15" s="16" t="s">
        <v>3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34"/>
      <c r="BS16" s="16" t="s">
        <v>3</v>
      </c>
    </row>
    <row r="17" spans="2:71" ht="18" customHeight="1">
      <c r="B17" s="19"/>
      <c r="E17" s="24" t="s">
        <v>31</v>
      </c>
      <c r="AK17" s="26" t="s">
        <v>27</v>
      </c>
      <c r="AN17" s="24" t="s">
        <v>1</v>
      </c>
      <c r="AR17" s="19"/>
      <c r="BE17" s="234"/>
      <c r="BS17" s="16" t="s">
        <v>32</v>
      </c>
    </row>
    <row r="18" spans="2:71" ht="6.75" customHeight="1">
      <c r="B18" s="19"/>
      <c r="AR18" s="19"/>
      <c r="BE18" s="234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34"/>
      <c r="BS19" s="16" t="s">
        <v>6</v>
      </c>
    </row>
    <row r="20" spans="2:71" ht="18" customHeight="1">
      <c r="B20" s="19"/>
      <c r="E20" s="24" t="s">
        <v>34</v>
      </c>
      <c r="AK20" s="26" t="s">
        <v>27</v>
      </c>
      <c r="AN20" s="24" t="s">
        <v>1</v>
      </c>
      <c r="AR20" s="19"/>
      <c r="BE20" s="234"/>
      <c r="BS20" s="16" t="s">
        <v>32</v>
      </c>
    </row>
    <row r="21" spans="2:57" ht="6.75" customHeight="1">
      <c r="B21" s="19"/>
      <c r="AR21" s="19"/>
      <c r="BE21" s="234"/>
    </row>
    <row r="22" spans="2:57" ht="12" customHeight="1">
      <c r="B22" s="19"/>
      <c r="D22" s="26" t="s">
        <v>35</v>
      </c>
      <c r="AR22" s="19"/>
      <c r="BE22" s="234"/>
    </row>
    <row r="23" spans="2:57" ht="16.5" customHeight="1">
      <c r="B23" s="19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9"/>
      <c r="BE23" s="234"/>
    </row>
    <row r="24" spans="2:57" ht="6.75" customHeight="1">
      <c r="B24" s="19"/>
      <c r="AR24" s="19"/>
      <c r="BE24" s="234"/>
    </row>
    <row r="25" spans="2:57" ht="6.7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4"/>
    </row>
    <row r="26" spans="2:57" s="1" customFormat="1" ht="25.5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6">
        <f>ROUND(AG94,2)</f>
        <v>0</v>
      </c>
      <c r="AL26" s="237"/>
      <c r="AM26" s="237"/>
      <c r="AN26" s="237"/>
      <c r="AO26" s="237"/>
      <c r="AR26" s="31"/>
      <c r="BE26" s="234"/>
    </row>
    <row r="27" spans="2:57" s="1" customFormat="1" ht="6.75" customHeight="1">
      <c r="B27" s="31"/>
      <c r="AR27" s="31"/>
      <c r="BE27" s="234"/>
    </row>
    <row r="28" spans="2:57" s="1" customFormat="1" ht="12.75">
      <c r="B28" s="31"/>
      <c r="L28" s="231" t="s">
        <v>37</v>
      </c>
      <c r="M28" s="231"/>
      <c r="N28" s="231"/>
      <c r="O28" s="231"/>
      <c r="P28" s="231"/>
      <c r="W28" s="231" t="s">
        <v>38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39</v>
      </c>
      <c r="AL28" s="231"/>
      <c r="AM28" s="231"/>
      <c r="AN28" s="231"/>
      <c r="AO28" s="231"/>
      <c r="AR28" s="31"/>
      <c r="BE28" s="234"/>
    </row>
    <row r="29" spans="2:57" s="2" customFormat="1" ht="14.25" customHeight="1">
      <c r="B29" s="35"/>
      <c r="D29" s="26" t="s">
        <v>40</v>
      </c>
      <c r="F29" s="26" t="s">
        <v>41</v>
      </c>
      <c r="L29" s="199">
        <v>0.21</v>
      </c>
      <c r="M29" s="200"/>
      <c r="N29" s="200"/>
      <c r="O29" s="200"/>
      <c r="P29" s="200"/>
      <c r="W29" s="232">
        <f>ROUND(AZ94,2)</f>
        <v>0</v>
      </c>
      <c r="X29" s="200"/>
      <c r="Y29" s="200"/>
      <c r="Z29" s="200"/>
      <c r="AA29" s="200"/>
      <c r="AB29" s="200"/>
      <c r="AC29" s="200"/>
      <c r="AD29" s="200"/>
      <c r="AE29" s="200"/>
      <c r="AK29" s="232">
        <f>ROUND(AV94,2)</f>
        <v>0</v>
      </c>
      <c r="AL29" s="200"/>
      <c r="AM29" s="200"/>
      <c r="AN29" s="200"/>
      <c r="AO29" s="200"/>
      <c r="AR29" s="35"/>
      <c r="BE29" s="235"/>
    </row>
    <row r="30" spans="2:57" s="2" customFormat="1" ht="14.25" customHeight="1">
      <c r="B30" s="35"/>
      <c r="F30" s="26" t="s">
        <v>42</v>
      </c>
      <c r="L30" s="199">
        <v>0.15</v>
      </c>
      <c r="M30" s="200"/>
      <c r="N30" s="200"/>
      <c r="O30" s="200"/>
      <c r="P30" s="200"/>
      <c r="W30" s="232">
        <f>ROUND(BA94,2)</f>
        <v>0</v>
      </c>
      <c r="X30" s="200"/>
      <c r="Y30" s="200"/>
      <c r="Z30" s="200"/>
      <c r="AA30" s="200"/>
      <c r="AB30" s="200"/>
      <c r="AC30" s="200"/>
      <c r="AD30" s="200"/>
      <c r="AE30" s="200"/>
      <c r="AK30" s="232">
        <f>ROUND(AW94,2)</f>
        <v>0</v>
      </c>
      <c r="AL30" s="200"/>
      <c r="AM30" s="200"/>
      <c r="AN30" s="200"/>
      <c r="AO30" s="200"/>
      <c r="AR30" s="35"/>
      <c r="BE30" s="235"/>
    </row>
    <row r="31" spans="2:57" s="2" customFormat="1" ht="14.25" customHeight="1" hidden="1">
      <c r="B31" s="35"/>
      <c r="F31" s="26" t="s">
        <v>43</v>
      </c>
      <c r="L31" s="199">
        <v>0.21</v>
      </c>
      <c r="M31" s="200"/>
      <c r="N31" s="200"/>
      <c r="O31" s="200"/>
      <c r="P31" s="200"/>
      <c r="W31" s="232">
        <f>ROUND(BB94,2)</f>
        <v>0</v>
      </c>
      <c r="X31" s="200"/>
      <c r="Y31" s="200"/>
      <c r="Z31" s="200"/>
      <c r="AA31" s="200"/>
      <c r="AB31" s="200"/>
      <c r="AC31" s="200"/>
      <c r="AD31" s="200"/>
      <c r="AE31" s="200"/>
      <c r="AK31" s="232">
        <v>0</v>
      </c>
      <c r="AL31" s="200"/>
      <c r="AM31" s="200"/>
      <c r="AN31" s="200"/>
      <c r="AO31" s="200"/>
      <c r="AR31" s="35"/>
      <c r="BE31" s="235"/>
    </row>
    <row r="32" spans="2:57" s="2" customFormat="1" ht="14.25" customHeight="1" hidden="1">
      <c r="B32" s="35"/>
      <c r="F32" s="26" t="s">
        <v>44</v>
      </c>
      <c r="L32" s="199">
        <v>0.15</v>
      </c>
      <c r="M32" s="200"/>
      <c r="N32" s="200"/>
      <c r="O32" s="200"/>
      <c r="P32" s="200"/>
      <c r="W32" s="232">
        <f>ROUND(BC94,2)</f>
        <v>0</v>
      </c>
      <c r="X32" s="200"/>
      <c r="Y32" s="200"/>
      <c r="Z32" s="200"/>
      <c r="AA32" s="200"/>
      <c r="AB32" s="200"/>
      <c r="AC32" s="200"/>
      <c r="AD32" s="200"/>
      <c r="AE32" s="200"/>
      <c r="AK32" s="232">
        <v>0</v>
      </c>
      <c r="AL32" s="200"/>
      <c r="AM32" s="200"/>
      <c r="AN32" s="200"/>
      <c r="AO32" s="200"/>
      <c r="AR32" s="35"/>
      <c r="BE32" s="235"/>
    </row>
    <row r="33" spans="2:57" s="2" customFormat="1" ht="14.25" customHeight="1" hidden="1">
      <c r="B33" s="35"/>
      <c r="F33" s="26" t="s">
        <v>45</v>
      </c>
      <c r="L33" s="199">
        <v>0</v>
      </c>
      <c r="M33" s="200"/>
      <c r="N33" s="200"/>
      <c r="O33" s="200"/>
      <c r="P33" s="200"/>
      <c r="W33" s="232">
        <f>ROUND(BD94,2)</f>
        <v>0</v>
      </c>
      <c r="X33" s="200"/>
      <c r="Y33" s="200"/>
      <c r="Z33" s="200"/>
      <c r="AA33" s="200"/>
      <c r="AB33" s="200"/>
      <c r="AC33" s="200"/>
      <c r="AD33" s="200"/>
      <c r="AE33" s="200"/>
      <c r="AK33" s="232">
        <v>0</v>
      </c>
      <c r="AL33" s="200"/>
      <c r="AM33" s="200"/>
      <c r="AN33" s="200"/>
      <c r="AO33" s="200"/>
      <c r="AR33" s="35"/>
      <c r="BE33" s="235"/>
    </row>
    <row r="34" spans="2:57" s="1" customFormat="1" ht="6.75" customHeight="1">
      <c r="B34" s="31"/>
      <c r="AR34" s="31"/>
      <c r="BE34" s="234"/>
    </row>
    <row r="35" spans="2:44" s="1" customFormat="1" ht="25.5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11" t="s">
        <v>48</v>
      </c>
      <c r="Y35" s="212"/>
      <c r="Z35" s="212"/>
      <c r="AA35" s="212"/>
      <c r="AB35" s="212"/>
      <c r="AC35" s="38"/>
      <c r="AD35" s="38"/>
      <c r="AE35" s="38"/>
      <c r="AF35" s="38"/>
      <c r="AG35" s="38"/>
      <c r="AH35" s="38"/>
      <c r="AI35" s="38"/>
      <c r="AJ35" s="38"/>
      <c r="AK35" s="213">
        <f>SUM(AK26:AK33)</f>
        <v>0</v>
      </c>
      <c r="AL35" s="212"/>
      <c r="AM35" s="212"/>
      <c r="AN35" s="212"/>
      <c r="AO35" s="214"/>
      <c r="AP35" s="36"/>
      <c r="AQ35" s="36"/>
      <c r="AR35" s="31"/>
    </row>
    <row r="36" spans="2:44" s="1" customFormat="1" ht="6.75" customHeight="1">
      <c r="B36" s="31"/>
      <c r="AR36" s="31"/>
    </row>
    <row r="37" spans="2:44" s="1" customFormat="1" ht="14.25" customHeight="1">
      <c r="B37" s="31"/>
      <c r="AR37" s="31"/>
    </row>
    <row r="38" spans="2:44" ht="14.25" customHeight="1">
      <c r="B38" s="19"/>
      <c r="AR38" s="19"/>
    </row>
    <row r="39" spans="2:44" ht="14.25" customHeight="1">
      <c r="B39" s="19"/>
      <c r="AR39" s="19"/>
    </row>
    <row r="40" spans="2:44" ht="14.25" customHeight="1">
      <c r="B40" s="19"/>
      <c r="AR40" s="19"/>
    </row>
    <row r="41" spans="2:44" ht="14.25" customHeight="1">
      <c r="B41" s="19"/>
      <c r="AR41" s="19"/>
    </row>
    <row r="42" spans="2:44" ht="14.25" customHeight="1">
      <c r="B42" s="19"/>
      <c r="AR42" s="19"/>
    </row>
    <row r="43" spans="2:44" ht="14.25" customHeight="1">
      <c r="B43" s="19"/>
      <c r="AR43" s="19"/>
    </row>
    <row r="44" spans="2:44" ht="14.25" customHeight="1">
      <c r="B44" s="19"/>
      <c r="AR44" s="19"/>
    </row>
    <row r="45" spans="2:44" ht="14.25" customHeight="1">
      <c r="B45" s="19"/>
      <c r="AR45" s="19"/>
    </row>
    <row r="46" spans="2:44" ht="14.25" customHeight="1">
      <c r="B46" s="19"/>
      <c r="AR46" s="19"/>
    </row>
    <row r="47" spans="2:44" ht="14.25" customHeight="1">
      <c r="B47" s="19"/>
      <c r="AR47" s="19"/>
    </row>
    <row r="48" spans="2:44" ht="14.25" customHeight="1">
      <c r="B48" s="19"/>
      <c r="AR48" s="19"/>
    </row>
    <row r="49" spans="2:44" s="1" customFormat="1" ht="14.2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9.75">
      <c r="B50" s="19"/>
      <c r="AR50" s="19"/>
    </row>
    <row r="51" spans="2:44" ht="9.75">
      <c r="B51" s="19"/>
      <c r="AR51" s="19"/>
    </row>
    <row r="52" spans="2:44" ht="9.75">
      <c r="B52" s="19"/>
      <c r="AR52" s="19"/>
    </row>
    <row r="53" spans="2:44" ht="9.75">
      <c r="B53" s="19"/>
      <c r="AR53" s="19"/>
    </row>
    <row r="54" spans="2:44" ht="9.75">
      <c r="B54" s="19"/>
      <c r="AR54" s="19"/>
    </row>
    <row r="55" spans="2:44" ht="9.75">
      <c r="B55" s="19"/>
      <c r="AR55" s="19"/>
    </row>
    <row r="56" spans="2:44" ht="9.75">
      <c r="B56" s="19"/>
      <c r="AR56" s="19"/>
    </row>
    <row r="57" spans="2:44" ht="9.75">
      <c r="B57" s="19"/>
      <c r="AR57" s="19"/>
    </row>
    <row r="58" spans="2:44" ht="9.75">
      <c r="B58" s="19"/>
      <c r="AR58" s="19"/>
    </row>
    <row r="59" spans="2:44" ht="9.7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9.75">
      <c r="B61" s="19"/>
      <c r="AR61" s="19"/>
    </row>
    <row r="62" spans="2:44" ht="9.75">
      <c r="B62" s="19"/>
      <c r="AR62" s="19"/>
    </row>
    <row r="63" spans="2:44" ht="9.7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9.75">
      <c r="B65" s="19"/>
      <c r="AR65" s="19"/>
    </row>
    <row r="66" spans="2:44" ht="9.75">
      <c r="B66" s="19"/>
      <c r="AR66" s="19"/>
    </row>
    <row r="67" spans="2:44" ht="9.75">
      <c r="B67" s="19"/>
      <c r="AR67" s="19"/>
    </row>
    <row r="68" spans="2:44" ht="9.75">
      <c r="B68" s="19"/>
      <c r="AR68" s="19"/>
    </row>
    <row r="69" spans="2:44" ht="9.75">
      <c r="B69" s="19"/>
      <c r="AR69" s="19"/>
    </row>
    <row r="70" spans="2:44" ht="9.75">
      <c r="B70" s="19"/>
      <c r="AR70" s="19"/>
    </row>
    <row r="71" spans="2:44" ht="9.75">
      <c r="B71" s="19"/>
      <c r="AR71" s="19"/>
    </row>
    <row r="72" spans="2:44" ht="9.75">
      <c r="B72" s="19"/>
      <c r="AR72" s="19"/>
    </row>
    <row r="73" spans="2:44" ht="9.75">
      <c r="B73" s="19"/>
      <c r="AR73" s="19"/>
    </row>
    <row r="74" spans="2:44" ht="9.7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9.75">
      <c r="B76" s="31"/>
      <c r="AR76" s="31"/>
    </row>
    <row r="77" spans="2:44" s="1" customFormat="1" ht="6.7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7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75" customHeight="1">
      <c r="B82" s="31"/>
      <c r="C82" s="20" t="s">
        <v>55</v>
      </c>
      <c r="AR82" s="31"/>
    </row>
    <row r="83" spans="2:44" s="1" customFormat="1" ht="6.7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svsv019</v>
      </c>
      <c r="AR84" s="47"/>
    </row>
    <row r="85" spans="2:44" s="4" customFormat="1" ht="36.75" customHeight="1">
      <c r="B85" s="48"/>
      <c r="C85" s="49" t="s">
        <v>16</v>
      </c>
      <c r="L85" s="219" t="str">
        <f>K6</f>
        <v>Stavební úpravy sociálního zařízení restaurace U koupaliště v Šumperku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48"/>
    </row>
    <row r="86" spans="2:44" s="1" customFormat="1" ht="6.7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Šumperk</v>
      </c>
      <c r="AI87" s="26" t="s">
        <v>22</v>
      </c>
      <c r="AM87" s="221" t="str">
        <f>IF(AN8="","",AN8)</f>
        <v>16.5.2019</v>
      </c>
      <c r="AN87" s="221"/>
      <c r="AR87" s="31"/>
    </row>
    <row r="88" spans="2:44" s="1" customFormat="1" ht="6.75" customHeight="1">
      <c r="B88" s="31"/>
      <c r="AR88" s="31"/>
    </row>
    <row r="89" spans="2:56" s="1" customFormat="1" ht="15" customHeight="1">
      <c r="B89" s="31"/>
      <c r="C89" s="26" t="s">
        <v>24</v>
      </c>
      <c r="L89" s="3" t="str">
        <f>IF(E11="","",E11)</f>
        <v>Podniky města Šumperk a.s.</v>
      </c>
      <c r="AI89" s="26" t="s">
        <v>30</v>
      </c>
      <c r="AM89" s="217" t="str">
        <f>IF(E17="","",E17)</f>
        <v>Ing. Sviežený</v>
      </c>
      <c r="AN89" s="218"/>
      <c r="AO89" s="218"/>
      <c r="AP89" s="218"/>
      <c r="AR89" s="31"/>
      <c r="AS89" s="222" t="s">
        <v>56</v>
      </c>
      <c r="AT89" s="22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" customHeight="1">
      <c r="B90" s="31"/>
      <c r="C90" s="26" t="s">
        <v>28</v>
      </c>
      <c r="L90" s="3">
        <f>IF(E14="Vyplň údaj","",E14)</f>
      </c>
      <c r="AI90" s="26" t="s">
        <v>33</v>
      </c>
      <c r="AM90" s="217" t="str">
        <f>IF(E20="","",E20)</f>
        <v> </v>
      </c>
      <c r="AN90" s="218"/>
      <c r="AO90" s="218"/>
      <c r="AP90" s="218"/>
      <c r="AR90" s="31"/>
      <c r="AS90" s="224"/>
      <c r="AT90" s="225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2:56" s="1" customFormat="1" ht="10.5" customHeight="1">
      <c r="B91" s="31"/>
      <c r="AR91" s="31"/>
      <c r="AS91" s="224"/>
      <c r="AT91" s="225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2:56" s="1" customFormat="1" ht="29.25" customHeight="1">
      <c r="B92" s="31"/>
      <c r="C92" s="201" t="s">
        <v>57</v>
      </c>
      <c r="D92" s="202"/>
      <c r="E92" s="202"/>
      <c r="F92" s="202"/>
      <c r="G92" s="202"/>
      <c r="H92" s="56"/>
      <c r="I92" s="203" t="s">
        <v>58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4" t="s">
        <v>59</v>
      </c>
      <c r="AH92" s="202"/>
      <c r="AI92" s="202"/>
      <c r="AJ92" s="202"/>
      <c r="AK92" s="202"/>
      <c r="AL92" s="202"/>
      <c r="AM92" s="202"/>
      <c r="AN92" s="203" t="s">
        <v>60</v>
      </c>
      <c r="AO92" s="202"/>
      <c r="AP92" s="205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2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0" s="6" customFormat="1" ht="27" customHeight="1">
      <c r="A95" s="72" t="s">
        <v>79</v>
      </c>
      <c r="B95" s="73"/>
      <c r="C95" s="74"/>
      <c r="D95" s="208" t="s">
        <v>14</v>
      </c>
      <c r="E95" s="208"/>
      <c r="F95" s="208"/>
      <c r="G95" s="208"/>
      <c r="H95" s="208"/>
      <c r="I95" s="75"/>
      <c r="J95" s="208" t="s">
        <v>17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'svsv019 - Stavební úpravy...'!J28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76" t="s">
        <v>80</v>
      </c>
      <c r="AR95" s="73"/>
      <c r="AS95" s="77">
        <v>0</v>
      </c>
      <c r="AT95" s="78">
        <f>ROUND(SUM(AV95:AW95),2)</f>
        <v>0</v>
      </c>
      <c r="AU95" s="79">
        <f>'svsv019 - Stavební úpravy...'!P135</f>
        <v>0</v>
      </c>
      <c r="AV95" s="78">
        <f>'svsv019 - Stavební úpravy...'!J31</f>
        <v>0</v>
      </c>
      <c r="AW95" s="78">
        <f>'svsv019 - Stavební úpravy...'!J32</f>
        <v>0</v>
      </c>
      <c r="AX95" s="78">
        <f>'svsv019 - Stavební úpravy...'!J33</f>
        <v>0</v>
      </c>
      <c r="AY95" s="78">
        <f>'svsv019 - Stavební úpravy...'!J34</f>
        <v>0</v>
      </c>
      <c r="AZ95" s="78">
        <f>'svsv019 - Stavební úpravy...'!F31</f>
        <v>0</v>
      </c>
      <c r="BA95" s="78">
        <f>'svsv019 - Stavební úpravy...'!F32</f>
        <v>0</v>
      </c>
      <c r="BB95" s="78">
        <f>'svsv019 - Stavební úpravy...'!F33</f>
        <v>0</v>
      </c>
      <c r="BC95" s="78">
        <f>'svsv019 - Stavební úpravy...'!F34</f>
        <v>0</v>
      </c>
      <c r="BD95" s="80">
        <f>'svsv019 - Stavební úpravy...'!F35</f>
        <v>0</v>
      </c>
      <c r="BT95" s="81" t="s">
        <v>81</v>
      </c>
      <c r="BU95" s="81" t="s">
        <v>82</v>
      </c>
      <c r="BV95" s="81" t="s">
        <v>77</v>
      </c>
      <c r="BW95" s="81" t="s">
        <v>4</v>
      </c>
      <c r="BX95" s="81" t="s">
        <v>78</v>
      </c>
      <c r="CL95" s="81" t="s">
        <v>1</v>
      </c>
    </row>
    <row r="96" spans="2:44" s="1" customFormat="1" ht="30" customHeight="1">
      <c r="B96" s="31"/>
      <c r="AR96" s="31"/>
    </row>
    <row r="97" spans="2:44" s="1" customFormat="1" ht="6.7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/>
  <mergeCells count="42">
    <mergeCell ref="AK33:AO33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E23:AN23"/>
    <mergeCell ref="L28:P28"/>
    <mergeCell ref="W28:AE28"/>
    <mergeCell ref="AK28:AO28"/>
    <mergeCell ref="L29:P29"/>
    <mergeCell ref="W31:AE31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svsv019 - Stavební úprav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43"/>
  <sheetViews>
    <sheetView showGridLines="0" tabSelected="1" zoomScalePageLayoutView="0" workbookViewId="0" topLeftCell="A495">
      <selection activeCell="F540" sqref="F54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4</v>
      </c>
    </row>
    <row r="3" spans="2:46" ht="6.7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83</v>
      </c>
    </row>
    <row r="4" spans="2:46" ht="24.75" customHeight="1">
      <c r="B4" s="19"/>
      <c r="D4" s="20" t="s">
        <v>84</v>
      </c>
      <c r="L4" s="19"/>
      <c r="M4" s="84" t="s">
        <v>10</v>
      </c>
      <c r="AT4" s="16" t="s">
        <v>3</v>
      </c>
    </row>
    <row r="5" spans="2:12" ht="6.75" customHeight="1">
      <c r="B5" s="19"/>
      <c r="L5" s="19"/>
    </row>
    <row r="6" spans="2:12" s="1" customFormat="1" ht="12" customHeight="1">
      <c r="B6" s="31"/>
      <c r="D6" s="26" t="s">
        <v>16</v>
      </c>
      <c r="I6" s="85"/>
      <c r="L6" s="31"/>
    </row>
    <row r="7" spans="2:12" s="1" customFormat="1" ht="36.75" customHeight="1">
      <c r="B7" s="31"/>
      <c r="E7" s="219" t="s">
        <v>17</v>
      </c>
      <c r="F7" s="238"/>
      <c r="G7" s="238"/>
      <c r="H7" s="238"/>
      <c r="I7" s="85"/>
      <c r="L7" s="31"/>
    </row>
    <row r="8" spans="2:12" s="1" customFormat="1" ht="9.75">
      <c r="B8" s="31"/>
      <c r="I8" s="85"/>
      <c r="L8" s="31"/>
    </row>
    <row r="9" spans="2:12" s="1" customFormat="1" ht="12" customHeight="1">
      <c r="B9" s="31"/>
      <c r="D9" s="26" t="s">
        <v>18</v>
      </c>
      <c r="F9" s="24" t="s">
        <v>1</v>
      </c>
      <c r="I9" s="86" t="s">
        <v>19</v>
      </c>
      <c r="J9" s="24" t="s">
        <v>1</v>
      </c>
      <c r="L9" s="31"/>
    </row>
    <row r="10" spans="2:12" s="1" customFormat="1" ht="12" customHeight="1">
      <c r="B10" s="31"/>
      <c r="D10" s="26" t="s">
        <v>20</v>
      </c>
      <c r="F10" s="24" t="s">
        <v>21</v>
      </c>
      <c r="I10" s="86" t="s">
        <v>22</v>
      </c>
      <c r="J10" s="51" t="str">
        <f>'Rekapitulace stavby'!AN8</f>
        <v>16.5.2019</v>
      </c>
      <c r="L10" s="31"/>
    </row>
    <row r="11" spans="2:12" s="1" customFormat="1" ht="10.5" customHeight="1">
      <c r="B11" s="31"/>
      <c r="I11" s="85"/>
      <c r="L11" s="31"/>
    </row>
    <row r="12" spans="2:12" s="1" customFormat="1" ht="12" customHeight="1">
      <c r="B12" s="31"/>
      <c r="D12" s="26" t="s">
        <v>24</v>
      </c>
      <c r="I12" s="86" t="s">
        <v>25</v>
      </c>
      <c r="J12" s="24" t="s">
        <v>1</v>
      </c>
      <c r="L12" s="31"/>
    </row>
    <row r="13" spans="2:12" s="1" customFormat="1" ht="18" customHeight="1">
      <c r="B13" s="31"/>
      <c r="E13" s="24" t="s">
        <v>26</v>
      </c>
      <c r="I13" s="86" t="s">
        <v>27</v>
      </c>
      <c r="J13" s="24" t="s">
        <v>1</v>
      </c>
      <c r="L13" s="31"/>
    </row>
    <row r="14" spans="2:12" s="1" customFormat="1" ht="6.75" customHeight="1">
      <c r="B14" s="31"/>
      <c r="I14" s="85"/>
      <c r="L14" s="31"/>
    </row>
    <row r="15" spans="2:12" s="1" customFormat="1" ht="12" customHeight="1">
      <c r="B15" s="31"/>
      <c r="D15" s="26" t="s">
        <v>28</v>
      </c>
      <c r="I15" s="86" t="s">
        <v>25</v>
      </c>
      <c r="J15" s="27" t="str">
        <f>'Rekapitulace stavby'!AN13</f>
        <v>Vyplň údaj</v>
      </c>
      <c r="L15" s="31"/>
    </row>
    <row r="16" spans="2:12" s="1" customFormat="1" ht="18" customHeight="1">
      <c r="B16" s="31"/>
      <c r="E16" s="239" t="str">
        <f>'Rekapitulace stavby'!E14</f>
        <v>Vyplň údaj</v>
      </c>
      <c r="F16" s="226"/>
      <c r="G16" s="226"/>
      <c r="H16" s="226"/>
      <c r="I16" s="86" t="s">
        <v>27</v>
      </c>
      <c r="J16" s="27" t="str">
        <f>'Rekapitulace stavby'!AN14</f>
        <v>Vyplň údaj</v>
      </c>
      <c r="L16" s="31"/>
    </row>
    <row r="17" spans="2:12" s="1" customFormat="1" ht="6.75" customHeight="1">
      <c r="B17" s="31"/>
      <c r="I17" s="85"/>
      <c r="L17" s="31"/>
    </row>
    <row r="18" spans="2:12" s="1" customFormat="1" ht="12" customHeight="1">
      <c r="B18" s="31"/>
      <c r="D18" s="26" t="s">
        <v>30</v>
      </c>
      <c r="I18" s="86" t="s">
        <v>25</v>
      </c>
      <c r="J18" s="24" t="s">
        <v>1</v>
      </c>
      <c r="L18" s="31"/>
    </row>
    <row r="19" spans="2:12" s="1" customFormat="1" ht="18" customHeight="1">
      <c r="B19" s="31"/>
      <c r="E19" s="24" t="s">
        <v>31</v>
      </c>
      <c r="I19" s="86" t="s">
        <v>27</v>
      </c>
      <c r="J19" s="24" t="s">
        <v>1</v>
      </c>
      <c r="L19" s="31"/>
    </row>
    <row r="20" spans="2:12" s="1" customFormat="1" ht="6.75" customHeight="1">
      <c r="B20" s="31"/>
      <c r="I20" s="85"/>
      <c r="L20" s="31"/>
    </row>
    <row r="21" spans="2:12" s="1" customFormat="1" ht="12" customHeight="1">
      <c r="B21" s="31"/>
      <c r="D21" s="26" t="s">
        <v>33</v>
      </c>
      <c r="I21" s="86" t="s">
        <v>25</v>
      </c>
      <c r="J21" s="24">
        <f>IF('Rekapitulace stavby'!AN19="","",'Rekapitulace stavby'!AN19)</f>
      </c>
      <c r="L21" s="31"/>
    </row>
    <row r="22" spans="2:12" s="1" customFormat="1" ht="18" customHeight="1">
      <c r="B22" s="31"/>
      <c r="E22" s="24" t="str">
        <f>IF('Rekapitulace stavby'!E20="","",'Rekapitulace stavby'!E20)</f>
        <v> </v>
      </c>
      <c r="I22" s="86" t="s">
        <v>27</v>
      </c>
      <c r="J22" s="24">
        <f>IF('Rekapitulace stavby'!AN20="","",'Rekapitulace stavby'!AN20)</f>
      </c>
      <c r="L22" s="31"/>
    </row>
    <row r="23" spans="2:12" s="1" customFormat="1" ht="6.75" customHeight="1">
      <c r="B23" s="31"/>
      <c r="I23" s="85"/>
      <c r="L23" s="31"/>
    </row>
    <row r="24" spans="2:12" s="1" customFormat="1" ht="12" customHeight="1">
      <c r="B24" s="31"/>
      <c r="D24" s="26" t="s">
        <v>35</v>
      </c>
      <c r="I24" s="85"/>
      <c r="L24" s="31"/>
    </row>
    <row r="25" spans="2:12" s="7" customFormat="1" ht="16.5" customHeight="1">
      <c r="B25" s="87"/>
      <c r="E25" s="230" t="s">
        <v>1</v>
      </c>
      <c r="F25" s="230"/>
      <c r="G25" s="230"/>
      <c r="H25" s="230"/>
      <c r="I25" s="88"/>
      <c r="L25" s="87"/>
    </row>
    <row r="26" spans="2:12" s="1" customFormat="1" ht="6.75" customHeight="1">
      <c r="B26" s="31"/>
      <c r="I26" s="85"/>
      <c r="L26" s="31"/>
    </row>
    <row r="27" spans="2:12" s="1" customFormat="1" ht="6.75" customHeight="1">
      <c r="B27" s="31"/>
      <c r="D27" s="52"/>
      <c r="E27" s="52"/>
      <c r="F27" s="52"/>
      <c r="G27" s="52"/>
      <c r="H27" s="52"/>
      <c r="I27" s="89"/>
      <c r="J27" s="52"/>
      <c r="K27" s="52"/>
      <c r="L27" s="31"/>
    </row>
    <row r="28" spans="2:12" s="1" customFormat="1" ht="24.75" customHeight="1">
      <c r="B28" s="31"/>
      <c r="D28" s="90" t="s">
        <v>36</v>
      </c>
      <c r="I28" s="85"/>
      <c r="J28" s="65">
        <f>ROUND(J135,2)</f>
        <v>0</v>
      </c>
      <c r="L28" s="31"/>
    </row>
    <row r="29" spans="2:12" s="1" customFormat="1" ht="6.75" customHeight="1">
      <c r="B29" s="31"/>
      <c r="D29" s="52"/>
      <c r="E29" s="52"/>
      <c r="F29" s="52"/>
      <c r="G29" s="52"/>
      <c r="H29" s="52"/>
      <c r="I29" s="89"/>
      <c r="J29" s="52"/>
      <c r="K29" s="52"/>
      <c r="L29" s="31"/>
    </row>
    <row r="30" spans="2:12" s="1" customFormat="1" ht="14.25" customHeight="1">
      <c r="B30" s="31"/>
      <c r="F30" s="34" t="s">
        <v>38</v>
      </c>
      <c r="I30" s="91" t="s">
        <v>37</v>
      </c>
      <c r="J30" s="34" t="s">
        <v>39</v>
      </c>
      <c r="L30" s="31"/>
    </row>
    <row r="31" spans="2:12" s="1" customFormat="1" ht="14.25" customHeight="1">
      <c r="B31" s="31"/>
      <c r="D31" s="92" t="s">
        <v>40</v>
      </c>
      <c r="E31" s="26" t="s">
        <v>41</v>
      </c>
      <c r="F31" s="93">
        <f>ROUND((SUM(BE135:BE542)),2)</f>
        <v>0</v>
      </c>
      <c r="I31" s="94">
        <v>0.21</v>
      </c>
      <c r="J31" s="93">
        <f>ROUND(((SUM(BE135:BE542))*I31),2)</f>
        <v>0</v>
      </c>
      <c r="L31" s="31"/>
    </row>
    <row r="32" spans="2:12" s="1" customFormat="1" ht="14.25" customHeight="1">
      <c r="B32" s="31"/>
      <c r="E32" s="26" t="s">
        <v>42</v>
      </c>
      <c r="F32" s="93">
        <f>ROUND((SUM(BF135:BF542)),2)</f>
        <v>0</v>
      </c>
      <c r="I32" s="94">
        <v>0.15</v>
      </c>
      <c r="J32" s="93">
        <f>ROUND(((SUM(BF135:BF542))*I32),2)</f>
        <v>0</v>
      </c>
      <c r="L32" s="31"/>
    </row>
    <row r="33" spans="2:12" s="1" customFormat="1" ht="14.25" customHeight="1" hidden="1">
      <c r="B33" s="31"/>
      <c r="E33" s="26" t="s">
        <v>43</v>
      </c>
      <c r="F33" s="93">
        <f>ROUND((SUM(BG135:BG542)),2)</f>
        <v>0</v>
      </c>
      <c r="I33" s="94">
        <v>0.21</v>
      </c>
      <c r="J33" s="93">
        <f>0</f>
        <v>0</v>
      </c>
      <c r="L33" s="31"/>
    </row>
    <row r="34" spans="2:12" s="1" customFormat="1" ht="14.25" customHeight="1" hidden="1">
      <c r="B34" s="31"/>
      <c r="E34" s="26" t="s">
        <v>44</v>
      </c>
      <c r="F34" s="93">
        <f>ROUND((SUM(BH135:BH542)),2)</f>
        <v>0</v>
      </c>
      <c r="I34" s="94">
        <v>0.15</v>
      </c>
      <c r="J34" s="93">
        <f>0</f>
        <v>0</v>
      </c>
      <c r="L34" s="31"/>
    </row>
    <row r="35" spans="2:12" s="1" customFormat="1" ht="14.25" customHeight="1" hidden="1">
      <c r="B35" s="31"/>
      <c r="E35" s="26" t="s">
        <v>45</v>
      </c>
      <c r="F35" s="93">
        <f>ROUND((SUM(BI135:BI542)),2)</f>
        <v>0</v>
      </c>
      <c r="I35" s="94">
        <v>0</v>
      </c>
      <c r="J35" s="93">
        <f>0</f>
        <v>0</v>
      </c>
      <c r="L35" s="31"/>
    </row>
    <row r="36" spans="2:12" s="1" customFormat="1" ht="6.75" customHeight="1">
      <c r="B36" s="31"/>
      <c r="I36" s="85"/>
      <c r="L36" s="31"/>
    </row>
    <row r="37" spans="2:12" s="1" customFormat="1" ht="24.75" customHeight="1">
      <c r="B37" s="31"/>
      <c r="C37" s="95"/>
      <c r="D37" s="96" t="s">
        <v>46</v>
      </c>
      <c r="E37" s="56"/>
      <c r="F37" s="56"/>
      <c r="G37" s="97" t="s">
        <v>47</v>
      </c>
      <c r="H37" s="98" t="s">
        <v>48</v>
      </c>
      <c r="I37" s="99"/>
      <c r="J37" s="100">
        <f>SUM(J28:J35)</f>
        <v>0</v>
      </c>
      <c r="K37" s="101"/>
      <c r="L37" s="31"/>
    </row>
    <row r="38" spans="2:12" s="1" customFormat="1" ht="14.25" customHeight="1">
      <c r="B38" s="31"/>
      <c r="I38" s="85"/>
      <c r="L38" s="31"/>
    </row>
    <row r="39" spans="2:12" ht="14.25" customHeight="1">
      <c r="B39" s="19"/>
      <c r="L39" s="19"/>
    </row>
    <row r="40" spans="2:12" ht="14.25" customHeight="1">
      <c r="B40" s="19"/>
      <c r="L40" s="19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31"/>
      <c r="D50" s="40" t="s">
        <v>49</v>
      </c>
      <c r="E50" s="41"/>
      <c r="F50" s="41"/>
      <c r="G50" s="40" t="s">
        <v>50</v>
      </c>
      <c r="H50" s="41"/>
      <c r="I50" s="102"/>
      <c r="J50" s="41"/>
      <c r="K50" s="41"/>
      <c r="L50" s="31"/>
    </row>
    <row r="51" spans="2:12" ht="9.75">
      <c r="B51" s="19"/>
      <c r="L51" s="19"/>
    </row>
    <row r="52" spans="2:12" ht="9.75">
      <c r="B52" s="19"/>
      <c r="L52" s="19"/>
    </row>
    <row r="53" spans="2:12" ht="9.75">
      <c r="B53" s="19"/>
      <c r="L53" s="19"/>
    </row>
    <row r="54" spans="2:12" ht="9.75">
      <c r="B54" s="19"/>
      <c r="L54" s="19"/>
    </row>
    <row r="55" spans="2:12" ht="9.75">
      <c r="B55" s="19"/>
      <c r="L55" s="19"/>
    </row>
    <row r="56" spans="2:12" ht="9.75">
      <c r="B56" s="19"/>
      <c r="L56" s="19"/>
    </row>
    <row r="57" spans="2:12" ht="9.75">
      <c r="B57" s="19"/>
      <c r="L57" s="19"/>
    </row>
    <row r="58" spans="2:12" ht="9.75">
      <c r="B58" s="19"/>
      <c r="L58" s="19"/>
    </row>
    <row r="59" spans="2:12" ht="9.75">
      <c r="B59" s="19"/>
      <c r="L59" s="19"/>
    </row>
    <row r="60" spans="2:12" ht="9.75">
      <c r="B60" s="19"/>
      <c r="L60" s="19"/>
    </row>
    <row r="61" spans="2:12" s="1" customFormat="1" ht="12.75">
      <c r="B61" s="31"/>
      <c r="D61" s="42" t="s">
        <v>51</v>
      </c>
      <c r="E61" s="33"/>
      <c r="F61" s="103" t="s">
        <v>52</v>
      </c>
      <c r="G61" s="42" t="s">
        <v>51</v>
      </c>
      <c r="H61" s="33"/>
      <c r="I61" s="104"/>
      <c r="J61" s="105" t="s">
        <v>52</v>
      </c>
      <c r="K61" s="33"/>
      <c r="L61" s="31"/>
    </row>
    <row r="62" spans="2:12" ht="9.75">
      <c r="B62" s="19"/>
      <c r="L62" s="19"/>
    </row>
    <row r="63" spans="2:12" ht="9.75">
      <c r="B63" s="19"/>
      <c r="L63" s="19"/>
    </row>
    <row r="64" spans="2:12" ht="9.7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102"/>
      <c r="J65" s="41"/>
      <c r="K65" s="41"/>
      <c r="L65" s="31"/>
    </row>
    <row r="66" spans="2:12" ht="9.75">
      <c r="B66" s="19"/>
      <c r="L66" s="19"/>
    </row>
    <row r="67" spans="2:12" ht="9.75">
      <c r="B67" s="19"/>
      <c r="L67" s="19"/>
    </row>
    <row r="68" spans="2:12" ht="9.75">
      <c r="B68" s="19"/>
      <c r="L68" s="19"/>
    </row>
    <row r="69" spans="2:12" ht="9.75">
      <c r="B69" s="19"/>
      <c r="L69" s="19"/>
    </row>
    <row r="70" spans="2:12" ht="9.75">
      <c r="B70" s="19"/>
      <c r="L70" s="19"/>
    </row>
    <row r="71" spans="2:12" ht="9.75">
      <c r="B71" s="19"/>
      <c r="L71" s="19"/>
    </row>
    <row r="72" spans="2:12" ht="9.75">
      <c r="B72" s="19"/>
      <c r="L72" s="19"/>
    </row>
    <row r="73" spans="2:12" ht="9.75">
      <c r="B73" s="19"/>
      <c r="L73" s="19"/>
    </row>
    <row r="74" spans="2:12" ht="9.75">
      <c r="B74" s="19"/>
      <c r="L74" s="19"/>
    </row>
    <row r="75" spans="2:12" ht="9.75">
      <c r="B75" s="19"/>
      <c r="L75" s="19"/>
    </row>
    <row r="76" spans="2:12" s="1" customFormat="1" ht="12.75">
      <c r="B76" s="31"/>
      <c r="D76" s="42" t="s">
        <v>51</v>
      </c>
      <c r="E76" s="33"/>
      <c r="F76" s="103" t="s">
        <v>52</v>
      </c>
      <c r="G76" s="42" t="s">
        <v>51</v>
      </c>
      <c r="H76" s="33"/>
      <c r="I76" s="104"/>
      <c r="J76" s="105" t="s">
        <v>52</v>
      </c>
      <c r="K76" s="33"/>
      <c r="L76" s="31"/>
    </row>
    <row r="77" spans="2:12" s="1" customFormat="1" ht="14.25" customHeight="1">
      <c r="B77" s="43"/>
      <c r="C77" s="44"/>
      <c r="D77" s="44"/>
      <c r="E77" s="44"/>
      <c r="F77" s="44"/>
      <c r="G77" s="44"/>
      <c r="H77" s="44"/>
      <c r="I77" s="106"/>
      <c r="J77" s="44"/>
      <c r="K77" s="44"/>
      <c r="L77" s="31"/>
    </row>
    <row r="81" spans="2:12" s="1" customFormat="1" ht="6.75" customHeight="1">
      <c r="B81" s="45"/>
      <c r="C81" s="46"/>
      <c r="D81" s="46"/>
      <c r="E81" s="46"/>
      <c r="F81" s="46"/>
      <c r="G81" s="46"/>
      <c r="H81" s="46"/>
      <c r="I81" s="107"/>
      <c r="J81" s="46"/>
      <c r="K81" s="46"/>
      <c r="L81" s="31"/>
    </row>
    <row r="82" spans="2:12" s="1" customFormat="1" ht="24.75" customHeight="1">
      <c r="B82" s="31"/>
      <c r="C82" s="20" t="s">
        <v>85</v>
      </c>
      <c r="I82" s="85"/>
      <c r="L82" s="31"/>
    </row>
    <row r="83" spans="2:12" s="1" customFormat="1" ht="6.75" customHeight="1">
      <c r="B83" s="31"/>
      <c r="I83" s="85"/>
      <c r="L83" s="31"/>
    </row>
    <row r="84" spans="2:12" s="1" customFormat="1" ht="12" customHeight="1">
      <c r="B84" s="31"/>
      <c r="C84" s="26" t="s">
        <v>16</v>
      </c>
      <c r="I84" s="85"/>
      <c r="L84" s="31"/>
    </row>
    <row r="85" spans="2:12" s="1" customFormat="1" ht="16.5" customHeight="1">
      <c r="B85" s="31"/>
      <c r="E85" s="219" t="str">
        <f>E7</f>
        <v>Stavební úpravy sociálního zařízení restaurace U koupaliště v Šumperku</v>
      </c>
      <c r="F85" s="238"/>
      <c r="G85" s="238"/>
      <c r="H85" s="238"/>
      <c r="I85" s="85"/>
      <c r="L85" s="31"/>
    </row>
    <row r="86" spans="2:12" s="1" customFormat="1" ht="6.75" customHeight="1">
      <c r="B86" s="31"/>
      <c r="I86" s="85"/>
      <c r="L86" s="31"/>
    </row>
    <row r="87" spans="2:12" s="1" customFormat="1" ht="12" customHeight="1">
      <c r="B87" s="31"/>
      <c r="C87" s="26" t="s">
        <v>20</v>
      </c>
      <c r="F87" s="24" t="str">
        <f>F10</f>
        <v>Šumperk</v>
      </c>
      <c r="I87" s="86" t="s">
        <v>22</v>
      </c>
      <c r="J87" s="51" t="str">
        <f>IF(J10="","",J10)</f>
        <v>16.5.2019</v>
      </c>
      <c r="L87" s="31"/>
    </row>
    <row r="88" spans="2:12" s="1" customFormat="1" ht="6.75" customHeight="1">
      <c r="B88" s="31"/>
      <c r="I88" s="85"/>
      <c r="L88" s="31"/>
    </row>
    <row r="89" spans="2:12" s="1" customFormat="1" ht="15" customHeight="1">
      <c r="B89" s="31"/>
      <c r="C89" s="26" t="s">
        <v>24</v>
      </c>
      <c r="F89" s="24" t="str">
        <f>E13</f>
        <v>Podniky města Šumperk a.s.</v>
      </c>
      <c r="I89" s="86" t="s">
        <v>30</v>
      </c>
      <c r="J89" s="29" t="str">
        <f>E19</f>
        <v>Ing. Sviežený</v>
      </c>
      <c r="L89" s="31"/>
    </row>
    <row r="90" spans="2:12" s="1" customFormat="1" ht="15" customHeight="1">
      <c r="B90" s="31"/>
      <c r="C90" s="26" t="s">
        <v>28</v>
      </c>
      <c r="F90" s="24" t="str">
        <f>IF(E16="","",E16)</f>
        <v>Vyplň údaj</v>
      </c>
      <c r="I90" s="86" t="s">
        <v>33</v>
      </c>
      <c r="J90" s="29" t="str">
        <f>E22</f>
        <v> </v>
      </c>
      <c r="L90" s="31"/>
    </row>
    <row r="91" spans="2:12" s="1" customFormat="1" ht="9.75" customHeight="1">
      <c r="B91" s="31"/>
      <c r="I91" s="85"/>
      <c r="L91" s="31"/>
    </row>
    <row r="92" spans="2:12" s="1" customFormat="1" ht="29.25" customHeight="1">
      <c r="B92" s="31"/>
      <c r="C92" s="108" t="s">
        <v>86</v>
      </c>
      <c r="D92" s="95"/>
      <c r="E92" s="95"/>
      <c r="F92" s="95"/>
      <c r="G92" s="95"/>
      <c r="H92" s="95"/>
      <c r="I92" s="109"/>
      <c r="J92" s="110" t="s">
        <v>87</v>
      </c>
      <c r="K92" s="95"/>
      <c r="L92" s="31"/>
    </row>
    <row r="93" spans="2:12" s="1" customFormat="1" ht="9.75" customHeight="1">
      <c r="B93" s="31"/>
      <c r="I93" s="85"/>
      <c r="L93" s="31"/>
    </row>
    <row r="94" spans="2:47" s="1" customFormat="1" ht="22.5" customHeight="1">
      <c r="B94" s="31"/>
      <c r="C94" s="111" t="s">
        <v>88</v>
      </c>
      <c r="I94" s="85"/>
      <c r="J94" s="65">
        <f>J135</f>
        <v>0</v>
      </c>
      <c r="L94" s="31"/>
      <c r="AU94" s="16" t="s">
        <v>89</v>
      </c>
    </row>
    <row r="95" spans="2:12" s="8" customFormat="1" ht="24.75" customHeight="1">
      <c r="B95" s="112"/>
      <c r="D95" s="113" t="s">
        <v>90</v>
      </c>
      <c r="E95" s="114"/>
      <c r="F95" s="114"/>
      <c r="G95" s="114"/>
      <c r="H95" s="114"/>
      <c r="I95" s="115"/>
      <c r="J95" s="116">
        <f>J136</f>
        <v>0</v>
      </c>
      <c r="L95" s="112"/>
    </row>
    <row r="96" spans="2:12" s="9" customFormat="1" ht="19.5" customHeight="1">
      <c r="B96" s="117"/>
      <c r="D96" s="118" t="s">
        <v>91</v>
      </c>
      <c r="E96" s="119"/>
      <c r="F96" s="119"/>
      <c r="G96" s="119"/>
      <c r="H96" s="119"/>
      <c r="I96" s="120"/>
      <c r="J96" s="121">
        <f>J137</f>
        <v>0</v>
      </c>
      <c r="L96" s="117"/>
    </row>
    <row r="97" spans="2:12" s="9" customFormat="1" ht="19.5" customHeight="1">
      <c r="B97" s="117"/>
      <c r="D97" s="118" t="s">
        <v>92</v>
      </c>
      <c r="E97" s="119"/>
      <c r="F97" s="119"/>
      <c r="G97" s="119"/>
      <c r="H97" s="119"/>
      <c r="I97" s="120"/>
      <c r="J97" s="121">
        <f>J153</f>
        <v>0</v>
      </c>
      <c r="L97" s="117"/>
    </row>
    <row r="98" spans="2:12" s="9" customFormat="1" ht="19.5" customHeight="1">
      <c r="B98" s="117"/>
      <c r="D98" s="118" t="s">
        <v>93</v>
      </c>
      <c r="E98" s="119"/>
      <c r="F98" s="119"/>
      <c r="G98" s="119"/>
      <c r="H98" s="119"/>
      <c r="I98" s="120"/>
      <c r="J98" s="121">
        <f>J157</f>
        <v>0</v>
      </c>
      <c r="L98" s="117"/>
    </row>
    <row r="99" spans="2:12" s="9" customFormat="1" ht="19.5" customHeight="1">
      <c r="B99" s="117"/>
      <c r="D99" s="118" t="s">
        <v>94</v>
      </c>
      <c r="E99" s="119"/>
      <c r="F99" s="119"/>
      <c r="G99" s="119"/>
      <c r="H99" s="119"/>
      <c r="I99" s="120"/>
      <c r="J99" s="121">
        <f>J195</f>
        <v>0</v>
      </c>
      <c r="L99" s="117"/>
    </row>
    <row r="100" spans="2:12" s="9" customFormat="1" ht="19.5" customHeight="1">
      <c r="B100" s="117"/>
      <c r="D100" s="118" t="s">
        <v>95</v>
      </c>
      <c r="E100" s="119"/>
      <c r="F100" s="119"/>
      <c r="G100" s="119"/>
      <c r="H100" s="119"/>
      <c r="I100" s="120"/>
      <c r="J100" s="121">
        <f>J202</f>
        <v>0</v>
      </c>
      <c r="L100" s="117"/>
    </row>
    <row r="101" spans="2:12" s="9" customFormat="1" ht="19.5" customHeight="1">
      <c r="B101" s="117"/>
      <c r="D101" s="118" t="s">
        <v>96</v>
      </c>
      <c r="E101" s="119"/>
      <c r="F101" s="119"/>
      <c r="G101" s="119"/>
      <c r="H101" s="119"/>
      <c r="I101" s="120"/>
      <c r="J101" s="121">
        <f>J292</f>
        <v>0</v>
      </c>
      <c r="L101" s="117"/>
    </row>
    <row r="102" spans="2:12" s="9" customFormat="1" ht="19.5" customHeight="1">
      <c r="B102" s="117"/>
      <c r="D102" s="118" t="s">
        <v>97</v>
      </c>
      <c r="E102" s="119"/>
      <c r="F102" s="119"/>
      <c r="G102" s="119"/>
      <c r="H102" s="119"/>
      <c r="I102" s="120"/>
      <c r="J102" s="121">
        <f>J400</f>
        <v>0</v>
      </c>
      <c r="L102" s="117"/>
    </row>
    <row r="103" spans="2:12" s="9" customFormat="1" ht="19.5" customHeight="1">
      <c r="B103" s="117"/>
      <c r="D103" s="118" t="s">
        <v>98</v>
      </c>
      <c r="E103" s="119"/>
      <c r="F103" s="119"/>
      <c r="G103" s="119"/>
      <c r="H103" s="119"/>
      <c r="I103" s="120"/>
      <c r="J103" s="121">
        <f>J406</f>
        <v>0</v>
      </c>
      <c r="L103" s="117"/>
    </row>
    <row r="104" spans="2:12" s="8" customFormat="1" ht="24.75" customHeight="1">
      <c r="B104" s="112"/>
      <c r="D104" s="113" t="s">
        <v>99</v>
      </c>
      <c r="E104" s="114"/>
      <c r="F104" s="114"/>
      <c r="G104" s="114"/>
      <c r="H104" s="114"/>
      <c r="I104" s="115"/>
      <c r="J104" s="116">
        <f>J408</f>
        <v>0</v>
      </c>
      <c r="L104" s="112"/>
    </row>
    <row r="105" spans="2:12" s="9" customFormat="1" ht="19.5" customHeight="1">
      <c r="B105" s="117"/>
      <c r="D105" s="118" t="s">
        <v>100</v>
      </c>
      <c r="E105" s="119"/>
      <c r="F105" s="119"/>
      <c r="G105" s="119"/>
      <c r="H105" s="119"/>
      <c r="I105" s="120"/>
      <c r="J105" s="121">
        <f>J409</f>
        <v>0</v>
      </c>
      <c r="L105" s="117"/>
    </row>
    <row r="106" spans="2:12" s="9" customFormat="1" ht="19.5" customHeight="1">
      <c r="B106" s="117"/>
      <c r="D106" s="118" t="s">
        <v>101</v>
      </c>
      <c r="E106" s="119"/>
      <c r="F106" s="119"/>
      <c r="G106" s="119"/>
      <c r="H106" s="119"/>
      <c r="I106" s="120"/>
      <c r="J106" s="121">
        <f>J419</f>
        <v>0</v>
      </c>
      <c r="L106" s="117"/>
    </row>
    <row r="107" spans="2:12" s="9" customFormat="1" ht="19.5" customHeight="1">
      <c r="B107" s="117"/>
      <c r="D107" s="118" t="s">
        <v>102</v>
      </c>
      <c r="E107" s="119"/>
      <c r="F107" s="119"/>
      <c r="G107" s="119"/>
      <c r="H107" s="119"/>
      <c r="I107" s="120"/>
      <c r="J107" s="121">
        <f>J426</f>
        <v>0</v>
      </c>
      <c r="L107" s="117"/>
    </row>
    <row r="108" spans="2:12" s="9" customFormat="1" ht="19.5" customHeight="1">
      <c r="B108" s="117"/>
      <c r="D108" s="118" t="s">
        <v>103</v>
      </c>
      <c r="E108" s="119"/>
      <c r="F108" s="119"/>
      <c r="G108" s="119"/>
      <c r="H108" s="119"/>
      <c r="I108" s="120"/>
      <c r="J108" s="121">
        <f>J440</f>
        <v>0</v>
      </c>
      <c r="L108" s="117"/>
    </row>
    <row r="109" spans="2:12" s="9" customFormat="1" ht="19.5" customHeight="1">
      <c r="B109" s="117"/>
      <c r="D109" s="118" t="s">
        <v>104</v>
      </c>
      <c r="E109" s="119"/>
      <c r="F109" s="119"/>
      <c r="G109" s="119"/>
      <c r="H109" s="119"/>
      <c r="I109" s="120"/>
      <c r="J109" s="121">
        <f>J442</f>
        <v>0</v>
      </c>
      <c r="L109" s="117"/>
    </row>
    <row r="110" spans="2:12" s="9" customFormat="1" ht="19.5" customHeight="1">
      <c r="B110" s="117"/>
      <c r="D110" s="118" t="s">
        <v>105</v>
      </c>
      <c r="E110" s="119"/>
      <c r="F110" s="119"/>
      <c r="G110" s="119"/>
      <c r="H110" s="119"/>
      <c r="I110" s="120"/>
      <c r="J110" s="121">
        <f>J454</f>
        <v>0</v>
      </c>
      <c r="L110" s="117"/>
    </row>
    <row r="111" spans="2:12" s="9" customFormat="1" ht="19.5" customHeight="1">
      <c r="B111" s="117"/>
      <c r="D111" s="118" t="s">
        <v>106</v>
      </c>
      <c r="E111" s="119"/>
      <c r="F111" s="119"/>
      <c r="G111" s="119"/>
      <c r="H111" s="119"/>
      <c r="I111" s="120"/>
      <c r="J111" s="121">
        <f>J459</f>
        <v>0</v>
      </c>
      <c r="L111" s="117"/>
    </row>
    <row r="112" spans="2:12" s="9" customFormat="1" ht="19.5" customHeight="1">
      <c r="B112" s="117"/>
      <c r="D112" s="118" t="s">
        <v>107</v>
      </c>
      <c r="E112" s="119"/>
      <c r="F112" s="119"/>
      <c r="G112" s="119"/>
      <c r="H112" s="119"/>
      <c r="I112" s="120"/>
      <c r="J112" s="121">
        <f>J462</f>
        <v>0</v>
      </c>
      <c r="L112" s="117"/>
    </row>
    <row r="113" spans="2:12" s="9" customFormat="1" ht="19.5" customHeight="1">
      <c r="B113" s="117"/>
      <c r="D113" s="118" t="s">
        <v>108</v>
      </c>
      <c r="E113" s="119"/>
      <c r="F113" s="119"/>
      <c r="G113" s="119"/>
      <c r="H113" s="119"/>
      <c r="I113" s="120"/>
      <c r="J113" s="121">
        <f>J478</f>
        <v>0</v>
      </c>
      <c r="L113" s="117"/>
    </row>
    <row r="114" spans="2:12" s="9" customFormat="1" ht="19.5" customHeight="1">
      <c r="B114" s="117"/>
      <c r="D114" s="118" t="s">
        <v>109</v>
      </c>
      <c r="E114" s="119"/>
      <c r="F114" s="119"/>
      <c r="G114" s="119"/>
      <c r="H114" s="119"/>
      <c r="I114" s="120"/>
      <c r="J114" s="121">
        <f>J501</f>
        <v>0</v>
      </c>
      <c r="L114" s="117"/>
    </row>
    <row r="115" spans="2:12" s="9" customFormat="1" ht="19.5" customHeight="1">
      <c r="B115" s="117"/>
      <c r="D115" s="118" t="s">
        <v>110</v>
      </c>
      <c r="E115" s="119"/>
      <c r="F115" s="119"/>
      <c r="G115" s="119"/>
      <c r="H115" s="119"/>
      <c r="I115" s="120"/>
      <c r="J115" s="121">
        <f>J519</f>
        <v>0</v>
      </c>
      <c r="L115" s="117"/>
    </row>
    <row r="116" spans="2:12" s="8" customFormat="1" ht="24.75" customHeight="1">
      <c r="B116" s="112"/>
      <c r="D116" s="113" t="s">
        <v>111</v>
      </c>
      <c r="E116" s="114"/>
      <c r="F116" s="114"/>
      <c r="G116" s="114"/>
      <c r="H116" s="114"/>
      <c r="I116" s="115"/>
      <c r="J116" s="116">
        <f>J540</f>
        <v>0</v>
      </c>
      <c r="L116" s="112"/>
    </row>
    <row r="117" spans="2:12" s="9" customFormat="1" ht="19.5" customHeight="1">
      <c r="B117" s="117"/>
      <c r="D117" s="118" t="s">
        <v>112</v>
      </c>
      <c r="E117" s="119"/>
      <c r="F117" s="119"/>
      <c r="G117" s="119"/>
      <c r="H117" s="119"/>
      <c r="I117" s="120"/>
      <c r="J117" s="121">
        <f>J541</f>
        <v>0</v>
      </c>
      <c r="L117" s="117"/>
    </row>
    <row r="118" spans="2:12" s="1" customFormat="1" ht="21.75" customHeight="1">
      <c r="B118" s="31"/>
      <c r="I118" s="85"/>
      <c r="L118" s="31"/>
    </row>
    <row r="119" spans="2:12" s="1" customFormat="1" ht="6.75" customHeight="1">
      <c r="B119" s="43"/>
      <c r="C119" s="44"/>
      <c r="D119" s="44"/>
      <c r="E119" s="44"/>
      <c r="F119" s="44"/>
      <c r="G119" s="44"/>
      <c r="H119" s="44"/>
      <c r="I119" s="106"/>
      <c r="J119" s="44"/>
      <c r="K119" s="44"/>
      <c r="L119" s="31"/>
    </row>
    <row r="123" spans="2:12" s="1" customFormat="1" ht="6.75" customHeight="1">
      <c r="B123" s="45"/>
      <c r="C123" s="46"/>
      <c r="D123" s="46"/>
      <c r="E123" s="46"/>
      <c r="F123" s="46"/>
      <c r="G123" s="46"/>
      <c r="H123" s="46"/>
      <c r="I123" s="107"/>
      <c r="J123" s="46"/>
      <c r="K123" s="46"/>
      <c r="L123" s="31"/>
    </row>
    <row r="124" spans="2:12" s="1" customFormat="1" ht="24.75" customHeight="1">
      <c r="B124" s="31"/>
      <c r="C124" s="20" t="s">
        <v>113</v>
      </c>
      <c r="I124" s="85"/>
      <c r="L124" s="31"/>
    </row>
    <row r="125" spans="2:12" s="1" customFormat="1" ht="6.75" customHeight="1">
      <c r="B125" s="31"/>
      <c r="I125" s="85"/>
      <c r="L125" s="31"/>
    </row>
    <row r="126" spans="2:12" s="1" customFormat="1" ht="12" customHeight="1">
      <c r="B126" s="31"/>
      <c r="C126" s="26" t="s">
        <v>16</v>
      </c>
      <c r="I126" s="85"/>
      <c r="L126" s="31"/>
    </row>
    <row r="127" spans="2:12" s="1" customFormat="1" ht="16.5" customHeight="1">
      <c r="B127" s="31"/>
      <c r="E127" s="219" t="str">
        <f>E7</f>
        <v>Stavební úpravy sociálního zařízení restaurace U koupaliště v Šumperku</v>
      </c>
      <c r="F127" s="238"/>
      <c r="G127" s="238"/>
      <c r="H127" s="238"/>
      <c r="I127" s="85"/>
      <c r="L127" s="31"/>
    </row>
    <row r="128" spans="2:12" s="1" customFormat="1" ht="6.75" customHeight="1">
      <c r="B128" s="31"/>
      <c r="I128" s="85"/>
      <c r="L128" s="31"/>
    </row>
    <row r="129" spans="2:12" s="1" customFormat="1" ht="12" customHeight="1">
      <c r="B129" s="31"/>
      <c r="C129" s="26" t="s">
        <v>20</v>
      </c>
      <c r="F129" s="24" t="str">
        <f>F10</f>
        <v>Šumperk</v>
      </c>
      <c r="I129" s="86" t="s">
        <v>22</v>
      </c>
      <c r="J129" s="51" t="str">
        <f>IF(J10="","",J10)</f>
        <v>16.5.2019</v>
      </c>
      <c r="L129" s="31"/>
    </row>
    <row r="130" spans="2:12" s="1" customFormat="1" ht="6.75" customHeight="1">
      <c r="B130" s="31"/>
      <c r="I130" s="85"/>
      <c r="L130" s="31"/>
    </row>
    <row r="131" spans="2:12" s="1" customFormat="1" ht="15" customHeight="1">
      <c r="B131" s="31"/>
      <c r="C131" s="26" t="s">
        <v>24</v>
      </c>
      <c r="F131" s="24" t="str">
        <f>E13</f>
        <v>Podniky města Šumperk a.s.</v>
      </c>
      <c r="I131" s="86" t="s">
        <v>30</v>
      </c>
      <c r="J131" s="29" t="str">
        <f>E19</f>
        <v>Ing. Sviežený</v>
      </c>
      <c r="L131" s="31"/>
    </row>
    <row r="132" spans="2:12" s="1" customFormat="1" ht="15" customHeight="1">
      <c r="B132" s="31"/>
      <c r="C132" s="26" t="s">
        <v>28</v>
      </c>
      <c r="F132" s="24" t="str">
        <f>IF(E16="","",E16)</f>
        <v>Vyplň údaj</v>
      </c>
      <c r="I132" s="86" t="s">
        <v>33</v>
      </c>
      <c r="J132" s="29" t="str">
        <f>E22</f>
        <v> </v>
      </c>
      <c r="L132" s="31"/>
    </row>
    <row r="133" spans="2:12" s="1" customFormat="1" ht="9.75" customHeight="1">
      <c r="B133" s="31"/>
      <c r="I133" s="85"/>
      <c r="L133" s="31"/>
    </row>
    <row r="134" spans="2:20" s="10" customFormat="1" ht="29.25" customHeight="1">
      <c r="B134" s="122"/>
      <c r="C134" s="123" t="s">
        <v>114</v>
      </c>
      <c r="D134" s="124" t="s">
        <v>61</v>
      </c>
      <c r="E134" s="124" t="s">
        <v>57</v>
      </c>
      <c r="F134" s="124" t="s">
        <v>58</v>
      </c>
      <c r="G134" s="124" t="s">
        <v>115</v>
      </c>
      <c r="H134" s="124" t="s">
        <v>116</v>
      </c>
      <c r="I134" s="125" t="s">
        <v>117</v>
      </c>
      <c r="J134" s="126" t="s">
        <v>87</v>
      </c>
      <c r="K134" s="127" t="s">
        <v>118</v>
      </c>
      <c r="L134" s="122"/>
      <c r="M134" s="58" t="s">
        <v>1</v>
      </c>
      <c r="N134" s="59" t="s">
        <v>40</v>
      </c>
      <c r="O134" s="59" t="s">
        <v>119</v>
      </c>
      <c r="P134" s="59" t="s">
        <v>120</v>
      </c>
      <c r="Q134" s="59" t="s">
        <v>121</v>
      </c>
      <c r="R134" s="59" t="s">
        <v>122</v>
      </c>
      <c r="S134" s="59" t="s">
        <v>123</v>
      </c>
      <c r="T134" s="60" t="s">
        <v>124</v>
      </c>
    </row>
    <row r="135" spans="2:63" s="1" customFormat="1" ht="22.5" customHeight="1">
      <c r="B135" s="31"/>
      <c r="C135" s="63" t="s">
        <v>125</v>
      </c>
      <c r="I135" s="85"/>
      <c r="J135" s="128">
        <f>BK135</f>
        <v>0</v>
      </c>
      <c r="L135" s="31"/>
      <c r="M135" s="61"/>
      <c r="N135" s="52"/>
      <c r="O135" s="52"/>
      <c r="P135" s="129">
        <f>P136+P408+P540</f>
        <v>0</v>
      </c>
      <c r="Q135" s="52"/>
      <c r="R135" s="129">
        <f>R136+R408+R540</f>
        <v>45.71527536</v>
      </c>
      <c r="S135" s="52"/>
      <c r="T135" s="130">
        <f>T136+T408+T540</f>
        <v>40.082379100000004</v>
      </c>
      <c r="AT135" s="16" t="s">
        <v>75</v>
      </c>
      <c r="AU135" s="16" t="s">
        <v>89</v>
      </c>
      <c r="BK135" s="131">
        <f>BK136+BK408+BK540</f>
        <v>0</v>
      </c>
    </row>
    <row r="136" spans="2:63" s="11" customFormat="1" ht="25.5" customHeight="1">
      <c r="B136" s="132"/>
      <c r="D136" s="133" t="s">
        <v>75</v>
      </c>
      <c r="E136" s="134" t="s">
        <v>126</v>
      </c>
      <c r="F136" s="134" t="s">
        <v>127</v>
      </c>
      <c r="I136" s="135"/>
      <c r="J136" s="136">
        <f>BK136</f>
        <v>0</v>
      </c>
      <c r="L136" s="132"/>
      <c r="M136" s="137"/>
      <c r="N136" s="138"/>
      <c r="O136" s="138"/>
      <c r="P136" s="139">
        <f>P137+P153+P157+P195+P202+P292+P400+P406</f>
        <v>0</v>
      </c>
      <c r="Q136" s="138"/>
      <c r="R136" s="139">
        <f>R137+R153+R157+R195+R202+R292+R400+R406</f>
        <v>40.38956922</v>
      </c>
      <c r="S136" s="138"/>
      <c r="T136" s="140">
        <f>T137+T153+T157+T195+T202+T292+T400+T406</f>
        <v>39.594933000000005</v>
      </c>
      <c r="AR136" s="133" t="s">
        <v>81</v>
      </c>
      <c r="AT136" s="141" t="s">
        <v>75</v>
      </c>
      <c r="AU136" s="141" t="s">
        <v>76</v>
      </c>
      <c r="AY136" s="133" t="s">
        <v>128</v>
      </c>
      <c r="BK136" s="142">
        <f>BK137+BK153+BK157+BK195+BK202+BK292+BK400+BK406</f>
        <v>0</v>
      </c>
    </row>
    <row r="137" spans="2:63" s="11" customFormat="1" ht="22.5" customHeight="1">
      <c r="B137" s="132"/>
      <c r="D137" s="133" t="s">
        <v>75</v>
      </c>
      <c r="E137" s="143" t="s">
        <v>81</v>
      </c>
      <c r="F137" s="143" t="s">
        <v>129</v>
      </c>
      <c r="I137" s="135"/>
      <c r="J137" s="144">
        <f>BK137</f>
        <v>0</v>
      </c>
      <c r="L137" s="132"/>
      <c r="M137" s="137"/>
      <c r="N137" s="138"/>
      <c r="O137" s="138"/>
      <c r="P137" s="139">
        <f>SUM(P138:P152)</f>
        <v>0</v>
      </c>
      <c r="Q137" s="138"/>
      <c r="R137" s="139">
        <f>SUM(R138:R152)</f>
        <v>12.6</v>
      </c>
      <c r="S137" s="138"/>
      <c r="T137" s="140">
        <f>SUM(T138:T152)</f>
        <v>0</v>
      </c>
      <c r="AR137" s="133" t="s">
        <v>81</v>
      </c>
      <c r="AT137" s="141" t="s">
        <v>75</v>
      </c>
      <c r="AU137" s="141" t="s">
        <v>81</v>
      </c>
      <c r="AY137" s="133" t="s">
        <v>128</v>
      </c>
      <c r="BK137" s="142">
        <f>SUM(BK138:BK152)</f>
        <v>0</v>
      </c>
    </row>
    <row r="138" spans="2:65" s="1" customFormat="1" ht="24" customHeight="1">
      <c r="B138" s="145"/>
      <c r="C138" s="146" t="s">
        <v>81</v>
      </c>
      <c r="D138" s="146" t="s">
        <v>130</v>
      </c>
      <c r="E138" s="147" t="s">
        <v>131</v>
      </c>
      <c r="F138" s="148" t="s">
        <v>132</v>
      </c>
      <c r="G138" s="149" t="s">
        <v>133</v>
      </c>
      <c r="H138" s="150">
        <v>11.2</v>
      </c>
      <c r="I138" s="151"/>
      <c r="J138" s="152">
        <f>ROUND(I138*H138,2)</f>
        <v>0</v>
      </c>
      <c r="K138" s="148" t="s">
        <v>134</v>
      </c>
      <c r="L138" s="31"/>
      <c r="M138" s="153" t="s">
        <v>1</v>
      </c>
      <c r="N138" s="154" t="s">
        <v>41</v>
      </c>
      <c r="O138" s="54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57" t="s">
        <v>135</v>
      </c>
      <c r="AT138" s="157" t="s">
        <v>130</v>
      </c>
      <c r="AU138" s="157" t="s">
        <v>83</v>
      </c>
      <c r="AY138" s="16" t="s">
        <v>128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6" t="s">
        <v>81</v>
      </c>
      <c r="BK138" s="158">
        <f>ROUND(I138*H138,2)</f>
        <v>0</v>
      </c>
      <c r="BL138" s="16" t="s">
        <v>135</v>
      </c>
      <c r="BM138" s="157" t="s">
        <v>136</v>
      </c>
    </row>
    <row r="139" spans="2:51" s="12" customFormat="1" ht="9.75">
      <c r="B139" s="159"/>
      <c r="D139" s="160" t="s">
        <v>137</v>
      </c>
      <c r="E139" s="161" t="s">
        <v>1</v>
      </c>
      <c r="F139" s="162" t="s">
        <v>138</v>
      </c>
      <c r="H139" s="161" t="s">
        <v>1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137</v>
      </c>
      <c r="AU139" s="161" t="s">
        <v>83</v>
      </c>
      <c r="AV139" s="12" t="s">
        <v>81</v>
      </c>
      <c r="AW139" s="12" t="s">
        <v>32</v>
      </c>
      <c r="AX139" s="12" t="s">
        <v>76</v>
      </c>
      <c r="AY139" s="161" t="s">
        <v>128</v>
      </c>
    </row>
    <row r="140" spans="2:51" s="13" customFormat="1" ht="9.75">
      <c r="B140" s="167"/>
      <c r="D140" s="160" t="s">
        <v>137</v>
      </c>
      <c r="E140" s="168" t="s">
        <v>1</v>
      </c>
      <c r="F140" s="169" t="s">
        <v>139</v>
      </c>
      <c r="H140" s="170">
        <v>11.2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137</v>
      </c>
      <c r="AU140" s="168" t="s">
        <v>83</v>
      </c>
      <c r="AV140" s="13" t="s">
        <v>83</v>
      </c>
      <c r="AW140" s="13" t="s">
        <v>32</v>
      </c>
      <c r="AX140" s="13" t="s">
        <v>81</v>
      </c>
      <c r="AY140" s="168" t="s">
        <v>128</v>
      </c>
    </row>
    <row r="141" spans="2:65" s="1" customFormat="1" ht="24" customHeight="1">
      <c r="B141" s="145"/>
      <c r="C141" s="146" t="s">
        <v>83</v>
      </c>
      <c r="D141" s="146" t="s">
        <v>130</v>
      </c>
      <c r="E141" s="147" t="s">
        <v>140</v>
      </c>
      <c r="F141" s="148" t="s">
        <v>141</v>
      </c>
      <c r="G141" s="149" t="s">
        <v>133</v>
      </c>
      <c r="H141" s="150">
        <v>11.2</v>
      </c>
      <c r="I141" s="151"/>
      <c r="J141" s="152">
        <f>ROUND(I141*H141,2)</f>
        <v>0</v>
      </c>
      <c r="K141" s="148" t="s">
        <v>134</v>
      </c>
      <c r="L141" s="31"/>
      <c r="M141" s="153" t="s">
        <v>1</v>
      </c>
      <c r="N141" s="154" t="s">
        <v>41</v>
      </c>
      <c r="O141" s="54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57" t="s">
        <v>135</v>
      </c>
      <c r="AT141" s="157" t="s">
        <v>130</v>
      </c>
      <c r="AU141" s="157" t="s">
        <v>83</v>
      </c>
      <c r="AY141" s="16" t="s">
        <v>128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6" t="s">
        <v>81</v>
      </c>
      <c r="BK141" s="158">
        <f>ROUND(I141*H141,2)</f>
        <v>0</v>
      </c>
      <c r="BL141" s="16" t="s">
        <v>135</v>
      </c>
      <c r="BM141" s="157" t="s">
        <v>142</v>
      </c>
    </row>
    <row r="142" spans="2:65" s="1" customFormat="1" ht="24" customHeight="1">
      <c r="B142" s="145"/>
      <c r="C142" s="146" t="s">
        <v>143</v>
      </c>
      <c r="D142" s="146" t="s">
        <v>130</v>
      </c>
      <c r="E142" s="147" t="s">
        <v>144</v>
      </c>
      <c r="F142" s="148" t="s">
        <v>145</v>
      </c>
      <c r="G142" s="149" t="s">
        <v>133</v>
      </c>
      <c r="H142" s="150">
        <v>11.2</v>
      </c>
      <c r="I142" s="151"/>
      <c r="J142" s="152">
        <f>ROUND(I142*H142,2)</f>
        <v>0</v>
      </c>
      <c r="K142" s="148" t="s">
        <v>134</v>
      </c>
      <c r="L142" s="31"/>
      <c r="M142" s="153" t="s">
        <v>1</v>
      </c>
      <c r="N142" s="154" t="s">
        <v>41</v>
      </c>
      <c r="O142" s="54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AR142" s="157" t="s">
        <v>135</v>
      </c>
      <c r="AT142" s="157" t="s">
        <v>130</v>
      </c>
      <c r="AU142" s="157" t="s">
        <v>83</v>
      </c>
      <c r="AY142" s="16" t="s">
        <v>128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6" t="s">
        <v>81</v>
      </c>
      <c r="BK142" s="158">
        <f>ROUND(I142*H142,2)</f>
        <v>0</v>
      </c>
      <c r="BL142" s="16" t="s">
        <v>135</v>
      </c>
      <c r="BM142" s="157" t="s">
        <v>146</v>
      </c>
    </row>
    <row r="143" spans="2:65" s="1" customFormat="1" ht="24" customHeight="1">
      <c r="B143" s="145"/>
      <c r="C143" s="146" t="s">
        <v>135</v>
      </c>
      <c r="D143" s="146" t="s">
        <v>130</v>
      </c>
      <c r="E143" s="147" t="s">
        <v>147</v>
      </c>
      <c r="F143" s="148" t="s">
        <v>148</v>
      </c>
      <c r="G143" s="149" t="s">
        <v>133</v>
      </c>
      <c r="H143" s="150">
        <v>11.2</v>
      </c>
      <c r="I143" s="151"/>
      <c r="J143" s="152">
        <f>ROUND(I143*H143,2)</f>
        <v>0</v>
      </c>
      <c r="K143" s="148" t="s">
        <v>134</v>
      </c>
      <c r="L143" s="31"/>
      <c r="M143" s="153" t="s">
        <v>1</v>
      </c>
      <c r="N143" s="154" t="s">
        <v>41</v>
      </c>
      <c r="O143" s="54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AR143" s="157" t="s">
        <v>135</v>
      </c>
      <c r="AT143" s="157" t="s">
        <v>130</v>
      </c>
      <c r="AU143" s="157" t="s">
        <v>83</v>
      </c>
      <c r="AY143" s="16" t="s">
        <v>128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6" t="s">
        <v>81</v>
      </c>
      <c r="BK143" s="158">
        <f>ROUND(I143*H143,2)</f>
        <v>0</v>
      </c>
      <c r="BL143" s="16" t="s">
        <v>135</v>
      </c>
      <c r="BM143" s="157" t="s">
        <v>149</v>
      </c>
    </row>
    <row r="144" spans="2:65" s="1" customFormat="1" ht="24" customHeight="1">
      <c r="B144" s="145"/>
      <c r="C144" s="146" t="s">
        <v>150</v>
      </c>
      <c r="D144" s="146" t="s">
        <v>130</v>
      </c>
      <c r="E144" s="147" t="s">
        <v>151</v>
      </c>
      <c r="F144" s="148" t="s">
        <v>152</v>
      </c>
      <c r="G144" s="149" t="s">
        <v>133</v>
      </c>
      <c r="H144" s="150">
        <v>112</v>
      </c>
      <c r="I144" s="151"/>
      <c r="J144" s="152">
        <f>ROUND(I144*H144,2)</f>
        <v>0</v>
      </c>
      <c r="K144" s="148" t="s">
        <v>134</v>
      </c>
      <c r="L144" s="31"/>
      <c r="M144" s="153" t="s">
        <v>1</v>
      </c>
      <c r="N144" s="154" t="s">
        <v>41</v>
      </c>
      <c r="O144" s="54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AR144" s="157" t="s">
        <v>135</v>
      </c>
      <c r="AT144" s="157" t="s">
        <v>130</v>
      </c>
      <c r="AU144" s="157" t="s">
        <v>83</v>
      </c>
      <c r="AY144" s="16" t="s">
        <v>128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6" t="s">
        <v>81</v>
      </c>
      <c r="BK144" s="158">
        <f>ROUND(I144*H144,2)</f>
        <v>0</v>
      </c>
      <c r="BL144" s="16" t="s">
        <v>135</v>
      </c>
      <c r="BM144" s="157" t="s">
        <v>153</v>
      </c>
    </row>
    <row r="145" spans="2:51" s="13" customFormat="1" ht="9.75">
      <c r="B145" s="167"/>
      <c r="D145" s="160" t="s">
        <v>137</v>
      </c>
      <c r="F145" s="169" t="s">
        <v>154</v>
      </c>
      <c r="H145" s="170">
        <v>112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137</v>
      </c>
      <c r="AU145" s="168" t="s">
        <v>83</v>
      </c>
      <c r="AV145" s="13" t="s">
        <v>83</v>
      </c>
      <c r="AW145" s="13" t="s">
        <v>3</v>
      </c>
      <c r="AX145" s="13" t="s">
        <v>81</v>
      </c>
      <c r="AY145" s="168" t="s">
        <v>128</v>
      </c>
    </row>
    <row r="146" spans="2:65" s="1" customFormat="1" ht="24" customHeight="1">
      <c r="B146" s="145"/>
      <c r="C146" s="146" t="s">
        <v>155</v>
      </c>
      <c r="D146" s="146" t="s">
        <v>130</v>
      </c>
      <c r="E146" s="147" t="s">
        <v>156</v>
      </c>
      <c r="F146" s="148" t="s">
        <v>157</v>
      </c>
      <c r="G146" s="149" t="s">
        <v>158</v>
      </c>
      <c r="H146" s="150">
        <v>19.04</v>
      </c>
      <c r="I146" s="151"/>
      <c r="J146" s="152">
        <f>ROUND(I146*H146,2)</f>
        <v>0</v>
      </c>
      <c r="K146" s="148" t="s">
        <v>134</v>
      </c>
      <c r="L146" s="31"/>
      <c r="M146" s="153" t="s">
        <v>1</v>
      </c>
      <c r="N146" s="154" t="s">
        <v>41</v>
      </c>
      <c r="O146" s="54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AR146" s="157" t="s">
        <v>135</v>
      </c>
      <c r="AT146" s="157" t="s">
        <v>130</v>
      </c>
      <c r="AU146" s="157" t="s">
        <v>83</v>
      </c>
      <c r="AY146" s="16" t="s">
        <v>128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6" t="s">
        <v>81</v>
      </c>
      <c r="BK146" s="158">
        <f>ROUND(I146*H146,2)</f>
        <v>0</v>
      </c>
      <c r="BL146" s="16" t="s">
        <v>135</v>
      </c>
      <c r="BM146" s="157" t="s">
        <v>159</v>
      </c>
    </row>
    <row r="147" spans="2:51" s="13" customFormat="1" ht="9.75">
      <c r="B147" s="167"/>
      <c r="D147" s="160" t="s">
        <v>137</v>
      </c>
      <c r="E147" s="168" t="s">
        <v>1</v>
      </c>
      <c r="F147" s="169" t="s">
        <v>160</v>
      </c>
      <c r="H147" s="170">
        <v>19.04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137</v>
      </c>
      <c r="AU147" s="168" t="s">
        <v>83</v>
      </c>
      <c r="AV147" s="13" t="s">
        <v>83</v>
      </c>
      <c r="AW147" s="13" t="s">
        <v>32</v>
      </c>
      <c r="AX147" s="13" t="s">
        <v>81</v>
      </c>
      <c r="AY147" s="168" t="s">
        <v>128</v>
      </c>
    </row>
    <row r="148" spans="2:65" s="1" customFormat="1" ht="24" customHeight="1">
      <c r="B148" s="145"/>
      <c r="C148" s="146" t="s">
        <v>161</v>
      </c>
      <c r="D148" s="146" t="s">
        <v>130</v>
      </c>
      <c r="E148" s="147" t="s">
        <v>162</v>
      </c>
      <c r="F148" s="148" t="s">
        <v>163</v>
      </c>
      <c r="G148" s="149" t="s">
        <v>133</v>
      </c>
      <c r="H148" s="150">
        <v>6.3</v>
      </c>
      <c r="I148" s="151"/>
      <c r="J148" s="152">
        <f>ROUND(I148*H148,2)</f>
        <v>0</v>
      </c>
      <c r="K148" s="148" t="s">
        <v>134</v>
      </c>
      <c r="L148" s="31"/>
      <c r="M148" s="153" t="s">
        <v>1</v>
      </c>
      <c r="N148" s="154" t="s">
        <v>41</v>
      </c>
      <c r="O148" s="54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AR148" s="157" t="s">
        <v>135</v>
      </c>
      <c r="AT148" s="157" t="s">
        <v>130</v>
      </c>
      <c r="AU148" s="157" t="s">
        <v>83</v>
      </c>
      <c r="AY148" s="16" t="s">
        <v>128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6" t="s">
        <v>81</v>
      </c>
      <c r="BK148" s="158">
        <f>ROUND(I148*H148,2)</f>
        <v>0</v>
      </c>
      <c r="BL148" s="16" t="s">
        <v>135</v>
      </c>
      <c r="BM148" s="157" t="s">
        <v>164</v>
      </c>
    </row>
    <row r="149" spans="2:51" s="12" customFormat="1" ht="9.75">
      <c r="B149" s="159"/>
      <c r="D149" s="160" t="s">
        <v>137</v>
      </c>
      <c r="E149" s="161" t="s">
        <v>1</v>
      </c>
      <c r="F149" s="162" t="s">
        <v>138</v>
      </c>
      <c r="H149" s="161" t="s">
        <v>1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1" t="s">
        <v>137</v>
      </c>
      <c r="AU149" s="161" t="s">
        <v>83</v>
      </c>
      <c r="AV149" s="12" t="s">
        <v>81</v>
      </c>
      <c r="AW149" s="12" t="s">
        <v>32</v>
      </c>
      <c r="AX149" s="12" t="s">
        <v>76</v>
      </c>
      <c r="AY149" s="161" t="s">
        <v>128</v>
      </c>
    </row>
    <row r="150" spans="2:51" s="13" customFormat="1" ht="9.75">
      <c r="B150" s="167"/>
      <c r="D150" s="160" t="s">
        <v>137</v>
      </c>
      <c r="E150" s="168" t="s">
        <v>1</v>
      </c>
      <c r="F150" s="169" t="s">
        <v>165</v>
      </c>
      <c r="H150" s="170">
        <v>6.3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137</v>
      </c>
      <c r="AU150" s="168" t="s">
        <v>83</v>
      </c>
      <c r="AV150" s="13" t="s">
        <v>83</v>
      </c>
      <c r="AW150" s="13" t="s">
        <v>32</v>
      </c>
      <c r="AX150" s="13" t="s">
        <v>81</v>
      </c>
      <c r="AY150" s="168" t="s">
        <v>128</v>
      </c>
    </row>
    <row r="151" spans="2:65" s="1" customFormat="1" ht="16.5" customHeight="1">
      <c r="B151" s="145"/>
      <c r="C151" s="175" t="s">
        <v>166</v>
      </c>
      <c r="D151" s="175" t="s">
        <v>167</v>
      </c>
      <c r="E151" s="176" t="s">
        <v>168</v>
      </c>
      <c r="F151" s="177" t="s">
        <v>169</v>
      </c>
      <c r="G151" s="178" t="s">
        <v>158</v>
      </c>
      <c r="H151" s="179">
        <v>12.6</v>
      </c>
      <c r="I151" s="180"/>
      <c r="J151" s="181">
        <f>ROUND(I151*H151,2)</f>
        <v>0</v>
      </c>
      <c r="K151" s="177" t="s">
        <v>134</v>
      </c>
      <c r="L151" s="182"/>
      <c r="M151" s="183" t="s">
        <v>1</v>
      </c>
      <c r="N151" s="184" t="s">
        <v>41</v>
      </c>
      <c r="O151" s="54"/>
      <c r="P151" s="155">
        <f>O151*H151</f>
        <v>0</v>
      </c>
      <c r="Q151" s="155">
        <v>1</v>
      </c>
      <c r="R151" s="155">
        <f>Q151*H151</f>
        <v>12.6</v>
      </c>
      <c r="S151" s="155">
        <v>0</v>
      </c>
      <c r="T151" s="156">
        <f>S151*H151</f>
        <v>0</v>
      </c>
      <c r="AR151" s="157" t="s">
        <v>166</v>
      </c>
      <c r="AT151" s="157" t="s">
        <v>167</v>
      </c>
      <c r="AU151" s="157" t="s">
        <v>83</v>
      </c>
      <c r="AY151" s="16" t="s">
        <v>128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6" t="s">
        <v>81</v>
      </c>
      <c r="BK151" s="158">
        <f>ROUND(I151*H151,2)</f>
        <v>0</v>
      </c>
      <c r="BL151" s="16" t="s">
        <v>135</v>
      </c>
      <c r="BM151" s="157" t="s">
        <v>170</v>
      </c>
    </row>
    <row r="152" spans="2:51" s="13" customFormat="1" ht="9.75">
      <c r="B152" s="167"/>
      <c r="D152" s="160" t="s">
        <v>137</v>
      </c>
      <c r="F152" s="169" t="s">
        <v>171</v>
      </c>
      <c r="H152" s="170">
        <v>12.6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137</v>
      </c>
      <c r="AU152" s="168" t="s">
        <v>83</v>
      </c>
      <c r="AV152" s="13" t="s">
        <v>83</v>
      </c>
      <c r="AW152" s="13" t="s">
        <v>3</v>
      </c>
      <c r="AX152" s="13" t="s">
        <v>81</v>
      </c>
      <c r="AY152" s="168" t="s">
        <v>128</v>
      </c>
    </row>
    <row r="153" spans="2:63" s="11" customFormat="1" ht="22.5" customHeight="1">
      <c r="B153" s="132"/>
      <c r="D153" s="133" t="s">
        <v>75</v>
      </c>
      <c r="E153" s="143" t="s">
        <v>83</v>
      </c>
      <c r="F153" s="143" t="s">
        <v>172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SUM(P154:P156)</f>
        <v>0</v>
      </c>
      <c r="Q153" s="138"/>
      <c r="R153" s="139">
        <f>SUM(R154:R156)</f>
        <v>7.5600000000000005</v>
      </c>
      <c r="S153" s="138"/>
      <c r="T153" s="140">
        <f>SUM(T154:T156)</f>
        <v>0</v>
      </c>
      <c r="AR153" s="133" t="s">
        <v>81</v>
      </c>
      <c r="AT153" s="141" t="s">
        <v>75</v>
      </c>
      <c r="AU153" s="141" t="s">
        <v>81</v>
      </c>
      <c r="AY153" s="133" t="s">
        <v>128</v>
      </c>
      <c r="BK153" s="142">
        <f>SUM(BK154:BK156)</f>
        <v>0</v>
      </c>
    </row>
    <row r="154" spans="2:65" s="1" customFormat="1" ht="24" customHeight="1">
      <c r="B154" s="145"/>
      <c r="C154" s="146" t="s">
        <v>173</v>
      </c>
      <c r="D154" s="146" t="s">
        <v>130</v>
      </c>
      <c r="E154" s="147" t="s">
        <v>174</v>
      </c>
      <c r="F154" s="148" t="s">
        <v>175</v>
      </c>
      <c r="G154" s="149" t="s">
        <v>133</v>
      </c>
      <c r="H154" s="150">
        <v>3.5</v>
      </c>
      <c r="I154" s="151"/>
      <c r="J154" s="152">
        <f>ROUND(I154*H154,2)</f>
        <v>0</v>
      </c>
      <c r="K154" s="148" t="s">
        <v>134</v>
      </c>
      <c r="L154" s="31"/>
      <c r="M154" s="153" t="s">
        <v>1</v>
      </c>
      <c r="N154" s="154" t="s">
        <v>41</v>
      </c>
      <c r="O154" s="54"/>
      <c r="P154" s="155">
        <f>O154*H154</f>
        <v>0</v>
      </c>
      <c r="Q154" s="155">
        <v>2.16</v>
      </c>
      <c r="R154" s="155">
        <f>Q154*H154</f>
        <v>7.5600000000000005</v>
      </c>
      <c r="S154" s="155">
        <v>0</v>
      </c>
      <c r="T154" s="156">
        <f>S154*H154</f>
        <v>0</v>
      </c>
      <c r="AR154" s="157" t="s">
        <v>135</v>
      </c>
      <c r="AT154" s="157" t="s">
        <v>130</v>
      </c>
      <c r="AU154" s="157" t="s">
        <v>83</v>
      </c>
      <c r="AY154" s="16" t="s">
        <v>128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6" t="s">
        <v>81</v>
      </c>
      <c r="BK154" s="158">
        <f>ROUND(I154*H154,2)</f>
        <v>0</v>
      </c>
      <c r="BL154" s="16" t="s">
        <v>135</v>
      </c>
      <c r="BM154" s="157" t="s">
        <v>176</v>
      </c>
    </row>
    <row r="155" spans="2:51" s="12" customFormat="1" ht="9.75">
      <c r="B155" s="159"/>
      <c r="D155" s="160" t="s">
        <v>137</v>
      </c>
      <c r="E155" s="161" t="s">
        <v>1</v>
      </c>
      <c r="F155" s="162" t="s">
        <v>138</v>
      </c>
      <c r="H155" s="161" t="s">
        <v>1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137</v>
      </c>
      <c r="AU155" s="161" t="s">
        <v>83</v>
      </c>
      <c r="AV155" s="12" t="s">
        <v>81</v>
      </c>
      <c r="AW155" s="12" t="s">
        <v>32</v>
      </c>
      <c r="AX155" s="12" t="s">
        <v>76</v>
      </c>
      <c r="AY155" s="161" t="s">
        <v>128</v>
      </c>
    </row>
    <row r="156" spans="2:51" s="13" customFormat="1" ht="9.75">
      <c r="B156" s="167"/>
      <c r="D156" s="160" t="s">
        <v>137</v>
      </c>
      <c r="E156" s="168" t="s">
        <v>1</v>
      </c>
      <c r="F156" s="169" t="s">
        <v>177</v>
      </c>
      <c r="H156" s="170">
        <v>3.5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137</v>
      </c>
      <c r="AU156" s="168" t="s">
        <v>83</v>
      </c>
      <c r="AV156" s="13" t="s">
        <v>83</v>
      </c>
      <c r="AW156" s="13" t="s">
        <v>32</v>
      </c>
      <c r="AX156" s="13" t="s">
        <v>81</v>
      </c>
      <c r="AY156" s="168" t="s">
        <v>128</v>
      </c>
    </row>
    <row r="157" spans="2:63" s="11" customFormat="1" ht="22.5" customHeight="1">
      <c r="B157" s="132"/>
      <c r="D157" s="133" t="s">
        <v>75</v>
      </c>
      <c r="E157" s="143" t="s">
        <v>143</v>
      </c>
      <c r="F157" s="143" t="s">
        <v>178</v>
      </c>
      <c r="I157" s="135"/>
      <c r="J157" s="144">
        <f>BK157</f>
        <v>0</v>
      </c>
      <c r="L157" s="132"/>
      <c r="M157" s="137"/>
      <c r="N157" s="138"/>
      <c r="O157" s="138"/>
      <c r="P157" s="139">
        <f>SUM(P158:P194)</f>
        <v>0</v>
      </c>
      <c r="Q157" s="138"/>
      <c r="R157" s="139">
        <f>SUM(R158:R194)</f>
        <v>5.1931419299999995</v>
      </c>
      <c r="S157" s="138"/>
      <c r="T157" s="140">
        <f>SUM(T158:T194)</f>
        <v>0</v>
      </c>
      <c r="AR157" s="133" t="s">
        <v>81</v>
      </c>
      <c r="AT157" s="141" t="s">
        <v>75</v>
      </c>
      <c r="AU157" s="141" t="s">
        <v>81</v>
      </c>
      <c r="AY157" s="133" t="s">
        <v>128</v>
      </c>
      <c r="BK157" s="142">
        <f>SUM(BK158:BK194)</f>
        <v>0</v>
      </c>
    </row>
    <row r="158" spans="2:65" s="1" customFormat="1" ht="24" customHeight="1">
      <c r="B158" s="145"/>
      <c r="C158" s="146" t="s">
        <v>179</v>
      </c>
      <c r="D158" s="146" t="s">
        <v>130</v>
      </c>
      <c r="E158" s="147" t="s">
        <v>180</v>
      </c>
      <c r="F158" s="148" t="s">
        <v>181</v>
      </c>
      <c r="G158" s="149" t="s">
        <v>133</v>
      </c>
      <c r="H158" s="150">
        <v>0.388</v>
      </c>
      <c r="I158" s="151"/>
      <c r="J158" s="152">
        <f>ROUND(I158*H158,2)</f>
        <v>0</v>
      </c>
      <c r="K158" s="148" t="s">
        <v>134</v>
      </c>
      <c r="L158" s="31"/>
      <c r="M158" s="153" t="s">
        <v>1</v>
      </c>
      <c r="N158" s="154" t="s">
        <v>41</v>
      </c>
      <c r="O158" s="54"/>
      <c r="P158" s="155">
        <f>O158*H158</f>
        <v>0</v>
      </c>
      <c r="Q158" s="155">
        <v>1.8775</v>
      </c>
      <c r="R158" s="155">
        <f>Q158*H158</f>
        <v>0.72847</v>
      </c>
      <c r="S158" s="155">
        <v>0</v>
      </c>
      <c r="T158" s="156">
        <f>S158*H158</f>
        <v>0</v>
      </c>
      <c r="AR158" s="157" t="s">
        <v>135</v>
      </c>
      <c r="AT158" s="157" t="s">
        <v>130</v>
      </c>
      <c r="AU158" s="157" t="s">
        <v>83</v>
      </c>
      <c r="AY158" s="16" t="s">
        <v>128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6" t="s">
        <v>81</v>
      </c>
      <c r="BK158" s="158">
        <f>ROUND(I158*H158,2)</f>
        <v>0</v>
      </c>
      <c r="BL158" s="16" t="s">
        <v>135</v>
      </c>
      <c r="BM158" s="157" t="s">
        <v>182</v>
      </c>
    </row>
    <row r="159" spans="2:51" s="12" customFormat="1" ht="9.75">
      <c r="B159" s="159"/>
      <c r="D159" s="160" t="s">
        <v>137</v>
      </c>
      <c r="E159" s="161" t="s">
        <v>1</v>
      </c>
      <c r="F159" s="162" t="s">
        <v>183</v>
      </c>
      <c r="H159" s="161" t="s">
        <v>1</v>
      </c>
      <c r="I159" s="163"/>
      <c r="L159" s="159"/>
      <c r="M159" s="164"/>
      <c r="N159" s="165"/>
      <c r="O159" s="165"/>
      <c r="P159" s="165"/>
      <c r="Q159" s="165"/>
      <c r="R159" s="165"/>
      <c r="S159" s="165"/>
      <c r="T159" s="166"/>
      <c r="AT159" s="161" t="s">
        <v>137</v>
      </c>
      <c r="AU159" s="161" t="s">
        <v>83</v>
      </c>
      <c r="AV159" s="12" t="s">
        <v>81</v>
      </c>
      <c r="AW159" s="12" t="s">
        <v>32</v>
      </c>
      <c r="AX159" s="12" t="s">
        <v>76</v>
      </c>
      <c r="AY159" s="161" t="s">
        <v>128</v>
      </c>
    </row>
    <row r="160" spans="2:51" s="13" customFormat="1" ht="9.75">
      <c r="B160" s="167"/>
      <c r="D160" s="160" t="s">
        <v>137</v>
      </c>
      <c r="E160" s="168" t="s">
        <v>1</v>
      </c>
      <c r="F160" s="169" t="s">
        <v>184</v>
      </c>
      <c r="H160" s="170">
        <v>0.388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137</v>
      </c>
      <c r="AU160" s="168" t="s">
        <v>83</v>
      </c>
      <c r="AV160" s="13" t="s">
        <v>83</v>
      </c>
      <c r="AW160" s="13" t="s">
        <v>32</v>
      </c>
      <c r="AX160" s="13" t="s">
        <v>81</v>
      </c>
      <c r="AY160" s="168" t="s">
        <v>128</v>
      </c>
    </row>
    <row r="161" spans="2:65" s="1" customFormat="1" ht="24" customHeight="1">
      <c r="B161" s="145"/>
      <c r="C161" s="146" t="s">
        <v>185</v>
      </c>
      <c r="D161" s="146" t="s">
        <v>130</v>
      </c>
      <c r="E161" s="147" t="s">
        <v>186</v>
      </c>
      <c r="F161" s="148" t="s">
        <v>187</v>
      </c>
      <c r="G161" s="149" t="s">
        <v>133</v>
      </c>
      <c r="H161" s="150">
        <v>0.504</v>
      </c>
      <c r="I161" s="151"/>
      <c r="J161" s="152">
        <f>ROUND(I161*H161,2)</f>
        <v>0</v>
      </c>
      <c r="K161" s="148" t="s">
        <v>134</v>
      </c>
      <c r="L161" s="31"/>
      <c r="M161" s="153" t="s">
        <v>1</v>
      </c>
      <c r="N161" s="154" t="s">
        <v>41</v>
      </c>
      <c r="O161" s="54"/>
      <c r="P161" s="155">
        <f>O161*H161</f>
        <v>0</v>
      </c>
      <c r="Q161" s="155">
        <v>1.32715</v>
      </c>
      <c r="R161" s="155">
        <f>Q161*H161</f>
        <v>0.6688836</v>
      </c>
      <c r="S161" s="155">
        <v>0</v>
      </c>
      <c r="T161" s="156">
        <f>S161*H161</f>
        <v>0</v>
      </c>
      <c r="AR161" s="157" t="s">
        <v>135</v>
      </c>
      <c r="AT161" s="157" t="s">
        <v>130</v>
      </c>
      <c r="AU161" s="157" t="s">
        <v>83</v>
      </c>
      <c r="AY161" s="16" t="s">
        <v>128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6" t="s">
        <v>81</v>
      </c>
      <c r="BK161" s="158">
        <f>ROUND(I161*H161,2)</f>
        <v>0</v>
      </c>
      <c r="BL161" s="16" t="s">
        <v>135</v>
      </c>
      <c r="BM161" s="157" t="s">
        <v>188</v>
      </c>
    </row>
    <row r="162" spans="2:51" s="12" customFormat="1" ht="9.75">
      <c r="B162" s="159"/>
      <c r="D162" s="160" t="s">
        <v>137</v>
      </c>
      <c r="E162" s="161" t="s">
        <v>1</v>
      </c>
      <c r="F162" s="162" t="s">
        <v>189</v>
      </c>
      <c r="H162" s="161" t="s">
        <v>1</v>
      </c>
      <c r="I162" s="163"/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137</v>
      </c>
      <c r="AU162" s="161" t="s">
        <v>83</v>
      </c>
      <c r="AV162" s="12" t="s">
        <v>81</v>
      </c>
      <c r="AW162" s="12" t="s">
        <v>32</v>
      </c>
      <c r="AX162" s="12" t="s">
        <v>76</v>
      </c>
      <c r="AY162" s="161" t="s">
        <v>128</v>
      </c>
    </row>
    <row r="163" spans="2:51" s="13" customFormat="1" ht="9.75">
      <c r="B163" s="167"/>
      <c r="D163" s="160" t="s">
        <v>137</v>
      </c>
      <c r="E163" s="168" t="s">
        <v>1</v>
      </c>
      <c r="F163" s="169" t="s">
        <v>190</v>
      </c>
      <c r="H163" s="170">
        <v>0.504</v>
      </c>
      <c r="I163" s="171"/>
      <c r="L163" s="167"/>
      <c r="M163" s="172"/>
      <c r="N163" s="173"/>
      <c r="O163" s="173"/>
      <c r="P163" s="173"/>
      <c r="Q163" s="173"/>
      <c r="R163" s="173"/>
      <c r="S163" s="173"/>
      <c r="T163" s="174"/>
      <c r="AT163" s="168" t="s">
        <v>137</v>
      </c>
      <c r="AU163" s="168" t="s">
        <v>83</v>
      </c>
      <c r="AV163" s="13" t="s">
        <v>83</v>
      </c>
      <c r="AW163" s="13" t="s">
        <v>32</v>
      </c>
      <c r="AX163" s="13" t="s">
        <v>81</v>
      </c>
      <c r="AY163" s="168" t="s">
        <v>128</v>
      </c>
    </row>
    <row r="164" spans="2:65" s="1" customFormat="1" ht="24" customHeight="1">
      <c r="B164" s="145"/>
      <c r="C164" s="146" t="s">
        <v>191</v>
      </c>
      <c r="D164" s="146" t="s">
        <v>130</v>
      </c>
      <c r="E164" s="147" t="s">
        <v>192</v>
      </c>
      <c r="F164" s="148" t="s">
        <v>193</v>
      </c>
      <c r="G164" s="149" t="s">
        <v>194</v>
      </c>
      <c r="H164" s="150">
        <v>1</v>
      </c>
      <c r="I164" s="151"/>
      <c r="J164" s="152">
        <f>ROUND(I164*H164,2)</f>
        <v>0</v>
      </c>
      <c r="K164" s="148" t="s">
        <v>134</v>
      </c>
      <c r="L164" s="31"/>
      <c r="M164" s="153" t="s">
        <v>1</v>
      </c>
      <c r="N164" s="154" t="s">
        <v>41</v>
      </c>
      <c r="O164" s="54"/>
      <c r="P164" s="155">
        <f>O164*H164</f>
        <v>0</v>
      </c>
      <c r="Q164" s="155">
        <v>0.02021</v>
      </c>
      <c r="R164" s="155">
        <f>Q164*H164</f>
        <v>0.02021</v>
      </c>
      <c r="S164" s="155">
        <v>0</v>
      </c>
      <c r="T164" s="156">
        <f>S164*H164</f>
        <v>0</v>
      </c>
      <c r="AR164" s="157" t="s">
        <v>135</v>
      </c>
      <c r="AT164" s="157" t="s">
        <v>130</v>
      </c>
      <c r="AU164" s="157" t="s">
        <v>83</v>
      </c>
      <c r="AY164" s="16" t="s">
        <v>128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6" t="s">
        <v>81</v>
      </c>
      <c r="BK164" s="158">
        <f>ROUND(I164*H164,2)</f>
        <v>0</v>
      </c>
      <c r="BL164" s="16" t="s">
        <v>135</v>
      </c>
      <c r="BM164" s="157" t="s">
        <v>195</v>
      </c>
    </row>
    <row r="165" spans="2:65" s="1" customFormat="1" ht="24" customHeight="1">
      <c r="B165" s="145"/>
      <c r="C165" s="146" t="s">
        <v>196</v>
      </c>
      <c r="D165" s="146" t="s">
        <v>130</v>
      </c>
      <c r="E165" s="147" t="s">
        <v>197</v>
      </c>
      <c r="F165" s="148" t="s">
        <v>198</v>
      </c>
      <c r="G165" s="149" t="s">
        <v>194</v>
      </c>
      <c r="H165" s="150">
        <v>10</v>
      </c>
      <c r="I165" s="151"/>
      <c r="J165" s="152">
        <f>ROUND(I165*H165,2)</f>
        <v>0</v>
      </c>
      <c r="K165" s="148" t="s">
        <v>134</v>
      </c>
      <c r="L165" s="31"/>
      <c r="M165" s="153" t="s">
        <v>1</v>
      </c>
      <c r="N165" s="154" t="s">
        <v>41</v>
      </c>
      <c r="O165" s="54"/>
      <c r="P165" s="155">
        <f>O165*H165</f>
        <v>0</v>
      </c>
      <c r="Q165" s="155">
        <v>0.02628</v>
      </c>
      <c r="R165" s="155">
        <f>Q165*H165</f>
        <v>0.26280000000000003</v>
      </c>
      <c r="S165" s="155">
        <v>0</v>
      </c>
      <c r="T165" s="156">
        <f>S165*H165</f>
        <v>0</v>
      </c>
      <c r="AR165" s="157" t="s">
        <v>135</v>
      </c>
      <c r="AT165" s="157" t="s">
        <v>130</v>
      </c>
      <c r="AU165" s="157" t="s">
        <v>83</v>
      </c>
      <c r="AY165" s="16" t="s">
        <v>128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6" t="s">
        <v>81</v>
      </c>
      <c r="BK165" s="158">
        <f>ROUND(I165*H165,2)</f>
        <v>0</v>
      </c>
      <c r="BL165" s="16" t="s">
        <v>135</v>
      </c>
      <c r="BM165" s="157" t="s">
        <v>199</v>
      </c>
    </row>
    <row r="166" spans="2:65" s="1" customFormat="1" ht="16.5" customHeight="1">
      <c r="B166" s="145"/>
      <c r="C166" s="146" t="s">
        <v>200</v>
      </c>
      <c r="D166" s="146" t="s">
        <v>130</v>
      </c>
      <c r="E166" s="147" t="s">
        <v>201</v>
      </c>
      <c r="F166" s="148" t="s">
        <v>202</v>
      </c>
      <c r="G166" s="149" t="s">
        <v>133</v>
      </c>
      <c r="H166" s="150">
        <v>0.053</v>
      </c>
      <c r="I166" s="151"/>
      <c r="J166" s="152">
        <f>ROUND(I166*H166,2)</f>
        <v>0</v>
      </c>
      <c r="K166" s="148" t="s">
        <v>134</v>
      </c>
      <c r="L166" s="31"/>
      <c r="M166" s="153" t="s">
        <v>1</v>
      </c>
      <c r="N166" s="154" t="s">
        <v>41</v>
      </c>
      <c r="O166" s="54"/>
      <c r="P166" s="155">
        <f>O166*H166</f>
        <v>0</v>
      </c>
      <c r="Q166" s="155">
        <v>1.94302</v>
      </c>
      <c r="R166" s="155">
        <f>Q166*H166</f>
        <v>0.10298006</v>
      </c>
      <c r="S166" s="155">
        <v>0</v>
      </c>
      <c r="T166" s="156">
        <f>S166*H166</f>
        <v>0</v>
      </c>
      <c r="AR166" s="157" t="s">
        <v>135</v>
      </c>
      <c r="AT166" s="157" t="s">
        <v>130</v>
      </c>
      <c r="AU166" s="157" t="s">
        <v>83</v>
      </c>
      <c r="AY166" s="16" t="s">
        <v>128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6" t="s">
        <v>81</v>
      </c>
      <c r="BK166" s="158">
        <f>ROUND(I166*H166,2)</f>
        <v>0</v>
      </c>
      <c r="BL166" s="16" t="s">
        <v>135</v>
      </c>
      <c r="BM166" s="157" t="s">
        <v>203</v>
      </c>
    </row>
    <row r="167" spans="2:51" s="12" customFormat="1" ht="9.75">
      <c r="B167" s="159"/>
      <c r="D167" s="160" t="s">
        <v>137</v>
      </c>
      <c r="E167" s="161" t="s">
        <v>1</v>
      </c>
      <c r="F167" s="162" t="s">
        <v>204</v>
      </c>
      <c r="H167" s="161" t="s">
        <v>1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137</v>
      </c>
      <c r="AU167" s="161" t="s">
        <v>83</v>
      </c>
      <c r="AV167" s="12" t="s">
        <v>81</v>
      </c>
      <c r="AW167" s="12" t="s">
        <v>32</v>
      </c>
      <c r="AX167" s="12" t="s">
        <v>76</v>
      </c>
      <c r="AY167" s="161" t="s">
        <v>128</v>
      </c>
    </row>
    <row r="168" spans="2:51" s="13" customFormat="1" ht="9.75">
      <c r="B168" s="167"/>
      <c r="D168" s="160" t="s">
        <v>137</v>
      </c>
      <c r="E168" s="168" t="s">
        <v>1</v>
      </c>
      <c r="F168" s="169" t="s">
        <v>205</v>
      </c>
      <c r="H168" s="170">
        <v>0.03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137</v>
      </c>
      <c r="AU168" s="168" t="s">
        <v>83</v>
      </c>
      <c r="AV168" s="13" t="s">
        <v>83</v>
      </c>
      <c r="AW168" s="13" t="s">
        <v>32</v>
      </c>
      <c r="AX168" s="13" t="s">
        <v>76</v>
      </c>
      <c r="AY168" s="168" t="s">
        <v>128</v>
      </c>
    </row>
    <row r="169" spans="2:51" s="12" customFormat="1" ht="9.75">
      <c r="B169" s="159"/>
      <c r="D169" s="160" t="s">
        <v>137</v>
      </c>
      <c r="E169" s="161" t="s">
        <v>1</v>
      </c>
      <c r="F169" s="162" t="s">
        <v>206</v>
      </c>
      <c r="H169" s="161" t="s">
        <v>1</v>
      </c>
      <c r="I169" s="163"/>
      <c r="L169" s="159"/>
      <c r="M169" s="164"/>
      <c r="N169" s="165"/>
      <c r="O169" s="165"/>
      <c r="P169" s="165"/>
      <c r="Q169" s="165"/>
      <c r="R169" s="165"/>
      <c r="S169" s="165"/>
      <c r="T169" s="166"/>
      <c r="AT169" s="161" t="s">
        <v>137</v>
      </c>
      <c r="AU169" s="161" t="s">
        <v>83</v>
      </c>
      <c r="AV169" s="12" t="s">
        <v>81</v>
      </c>
      <c r="AW169" s="12" t="s">
        <v>32</v>
      </c>
      <c r="AX169" s="12" t="s">
        <v>76</v>
      </c>
      <c r="AY169" s="161" t="s">
        <v>128</v>
      </c>
    </row>
    <row r="170" spans="2:51" s="13" customFormat="1" ht="9.75">
      <c r="B170" s="167"/>
      <c r="D170" s="160" t="s">
        <v>137</v>
      </c>
      <c r="E170" s="168" t="s">
        <v>1</v>
      </c>
      <c r="F170" s="169" t="s">
        <v>207</v>
      </c>
      <c r="H170" s="170">
        <v>0.023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137</v>
      </c>
      <c r="AU170" s="168" t="s">
        <v>83</v>
      </c>
      <c r="AV170" s="13" t="s">
        <v>83</v>
      </c>
      <c r="AW170" s="13" t="s">
        <v>32</v>
      </c>
      <c r="AX170" s="13" t="s">
        <v>76</v>
      </c>
      <c r="AY170" s="168" t="s">
        <v>128</v>
      </c>
    </row>
    <row r="171" spans="2:51" s="14" customFormat="1" ht="9.75">
      <c r="B171" s="185"/>
      <c r="D171" s="160" t="s">
        <v>137</v>
      </c>
      <c r="E171" s="186" t="s">
        <v>1</v>
      </c>
      <c r="F171" s="187" t="s">
        <v>208</v>
      </c>
      <c r="H171" s="188">
        <v>0.053</v>
      </c>
      <c r="I171" s="189"/>
      <c r="L171" s="185"/>
      <c r="M171" s="190"/>
      <c r="N171" s="191"/>
      <c r="O171" s="191"/>
      <c r="P171" s="191"/>
      <c r="Q171" s="191"/>
      <c r="R171" s="191"/>
      <c r="S171" s="191"/>
      <c r="T171" s="192"/>
      <c r="AT171" s="186" t="s">
        <v>137</v>
      </c>
      <c r="AU171" s="186" t="s">
        <v>83</v>
      </c>
      <c r="AV171" s="14" t="s">
        <v>135</v>
      </c>
      <c r="AW171" s="14" t="s">
        <v>32</v>
      </c>
      <c r="AX171" s="14" t="s">
        <v>81</v>
      </c>
      <c r="AY171" s="186" t="s">
        <v>128</v>
      </c>
    </row>
    <row r="172" spans="2:65" s="1" customFormat="1" ht="24" customHeight="1">
      <c r="B172" s="145"/>
      <c r="C172" s="146" t="s">
        <v>8</v>
      </c>
      <c r="D172" s="146" t="s">
        <v>130</v>
      </c>
      <c r="E172" s="147" t="s">
        <v>209</v>
      </c>
      <c r="F172" s="148" t="s">
        <v>210</v>
      </c>
      <c r="G172" s="149" t="s">
        <v>158</v>
      </c>
      <c r="H172" s="150">
        <v>0.111</v>
      </c>
      <c r="I172" s="151"/>
      <c r="J172" s="152">
        <f>ROUND(I172*H172,2)</f>
        <v>0</v>
      </c>
      <c r="K172" s="148" t="s">
        <v>134</v>
      </c>
      <c r="L172" s="31"/>
      <c r="M172" s="153" t="s">
        <v>1</v>
      </c>
      <c r="N172" s="154" t="s">
        <v>41</v>
      </c>
      <c r="O172" s="54"/>
      <c r="P172" s="155">
        <f>O172*H172</f>
        <v>0</v>
      </c>
      <c r="Q172" s="155">
        <v>1.09</v>
      </c>
      <c r="R172" s="155">
        <f>Q172*H172</f>
        <v>0.12099000000000001</v>
      </c>
      <c r="S172" s="155">
        <v>0</v>
      </c>
      <c r="T172" s="156">
        <f>S172*H172</f>
        <v>0</v>
      </c>
      <c r="AR172" s="157" t="s">
        <v>135</v>
      </c>
      <c r="AT172" s="157" t="s">
        <v>130</v>
      </c>
      <c r="AU172" s="157" t="s">
        <v>83</v>
      </c>
      <c r="AY172" s="16" t="s">
        <v>128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6" t="s">
        <v>81</v>
      </c>
      <c r="BK172" s="158">
        <f>ROUND(I172*H172,2)</f>
        <v>0</v>
      </c>
      <c r="BL172" s="16" t="s">
        <v>135</v>
      </c>
      <c r="BM172" s="157" t="s">
        <v>211</v>
      </c>
    </row>
    <row r="173" spans="2:51" s="12" customFormat="1" ht="9.75">
      <c r="B173" s="159"/>
      <c r="D173" s="160" t="s">
        <v>137</v>
      </c>
      <c r="E173" s="161" t="s">
        <v>1</v>
      </c>
      <c r="F173" s="162" t="s">
        <v>204</v>
      </c>
      <c r="H173" s="161" t="s">
        <v>1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137</v>
      </c>
      <c r="AU173" s="161" t="s">
        <v>83</v>
      </c>
      <c r="AV173" s="12" t="s">
        <v>81</v>
      </c>
      <c r="AW173" s="12" t="s">
        <v>32</v>
      </c>
      <c r="AX173" s="12" t="s">
        <v>76</v>
      </c>
      <c r="AY173" s="161" t="s">
        <v>128</v>
      </c>
    </row>
    <row r="174" spans="2:51" s="13" customFormat="1" ht="9.75">
      <c r="B174" s="167"/>
      <c r="D174" s="160" t="s">
        <v>137</v>
      </c>
      <c r="E174" s="168" t="s">
        <v>1</v>
      </c>
      <c r="F174" s="169" t="s">
        <v>212</v>
      </c>
      <c r="H174" s="170">
        <v>0.029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137</v>
      </c>
      <c r="AU174" s="168" t="s">
        <v>83</v>
      </c>
      <c r="AV174" s="13" t="s">
        <v>83</v>
      </c>
      <c r="AW174" s="13" t="s">
        <v>32</v>
      </c>
      <c r="AX174" s="13" t="s">
        <v>76</v>
      </c>
      <c r="AY174" s="168" t="s">
        <v>128</v>
      </c>
    </row>
    <row r="175" spans="2:51" s="12" customFormat="1" ht="9.75">
      <c r="B175" s="159"/>
      <c r="D175" s="160" t="s">
        <v>137</v>
      </c>
      <c r="E175" s="161" t="s">
        <v>1</v>
      </c>
      <c r="F175" s="162" t="s">
        <v>206</v>
      </c>
      <c r="H175" s="161" t="s">
        <v>1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1" t="s">
        <v>137</v>
      </c>
      <c r="AU175" s="161" t="s">
        <v>83</v>
      </c>
      <c r="AV175" s="12" t="s">
        <v>81</v>
      </c>
      <c r="AW175" s="12" t="s">
        <v>32</v>
      </c>
      <c r="AX175" s="12" t="s">
        <v>76</v>
      </c>
      <c r="AY175" s="161" t="s">
        <v>128</v>
      </c>
    </row>
    <row r="176" spans="2:51" s="13" customFormat="1" ht="9.75">
      <c r="B176" s="167"/>
      <c r="D176" s="160" t="s">
        <v>137</v>
      </c>
      <c r="E176" s="168" t="s">
        <v>1</v>
      </c>
      <c r="F176" s="169" t="s">
        <v>213</v>
      </c>
      <c r="H176" s="170">
        <v>0.025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137</v>
      </c>
      <c r="AU176" s="168" t="s">
        <v>83</v>
      </c>
      <c r="AV176" s="13" t="s">
        <v>83</v>
      </c>
      <c r="AW176" s="13" t="s">
        <v>32</v>
      </c>
      <c r="AX176" s="13" t="s">
        <v>76</v>
      </c>
      <c r="AY176" s="168" t="s">
        <v>128</v>
      </c>
    </row>
    <row r="177" spans="2:51" s="12" customFormat="1" ht="9.75">
      <c r="B177" s="159"/>
      <c r="D177" s="160" t="s">
        <v>137</v>
      </c>
      <c r="E177" s="161" t="s">
        <v>1</v>
      </c>
      <c r="F177" s="162" t="s">
        <v>183</v>
      </c>
      <c r="H177" s="161" t="s">
        <v>1</v>
      </c>
      <c r="I177" s="163"/>
      <c r="L177" s="159"/>
      <c r="M177" s="164"/>
      <c r="N177" s="165"/>
      <c r="O177" s="165"/>
      <c r="P177" s="165"/>
      <c r="Q177" s="165"/>
      <c r="R177" s="165"/>
      <c r="S177" s="165"/>
      <c r="T177" s="166"/>
      <c r="AT177" s="161" t="s">
        <v>137</v>
      </c>
      <c r="AU177" s="161" t="s">
        <v>83</v>
      </c>
      <c r="AV177" s="12" t="s">
        <v>81</v>
      </c>
      <c r="AW177" s="12" t="s">
        <v>32</v>
      </c>
      <c r="AX177" s="12" t="s">
        <v>76</v>
      </c>
      <c r="AY177" s="161" t="s">
        <v>128</v>
      </c>
    </row>
    <row r="178" spans="2:51" s="13" customFormat="1" ht="9.75">
      <c r="B178" s="167"/>
      <c r="D178" s="160" t="s">
        <v>137</v>
      </c>
      <c r="E178" s="168" t="s">
        <v>1</v>
      </c>
      <c r="F178" s="169" t="s">
        <v>214</v>
      </c>
      <c r="H178" s="170">
        <v>0.046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137</v>
      </c>
      <c r="AU178" s="168" t="s">
        <v>83</v>
      </c>
      <c r="AV178" s="13" t="s">
        <v>83</v>
      </c>
      <c r="AW178" s="13" t="s">
        <v>32</v>
      </c>
      <c r="AX178" s="13" t="s">
        <v>76</v>
      </c>
      <c r="AY178" s="168" t="s">
        <v>128</v>
      </c>
    </row>
    <row r="179" spans="2:51" s="13" customFormat="1" ht="9.75">
      <c r="B179" s="167"/>
      <c r="D179" s="160" t="s">
        <v>137</v>
      </c>
      <c r="E179" s="168" t="s">
        <v>1</v>
      </c>
      <c r="F179" s="169" t="s">
        <v>215</v>
      </c>
      <c r="H179" s="170">
        <v>0.011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137</v>
      </c>
      <c r="AU179" s="168" t="s">
        <v>83</v>
      </c>
      <c r="AV179" s="13" t="s">
        <v>83</v>
      </c>
      <c r="AW179" s="13" t="s">
        <v>32</v>
      </c>
      <c r="AX179" s="13" t="s">
        <v>76</v>
      </c>
      <c r="AY179" s="168" t="s">
        <v>128</v>
      </c>
    </row>
    <row r="180" spans="2:51" s="14" customFormat="1" ht="9.75">
      <c r="B180" s="185"/>
      <c r="D180" s="160" t="s">
        <v>137</v>
      </c>
      <c r="E180" s="186" t="s">
        <v>1</v>
      </c>
      <c r="F180" s="187" t="s">
        <v>208</v>
      </c>
      <c r="H180" s="188">
        <v>0.111</v>
      </c>
      <c r="I180" s="189"/>
      <c r="L180" s="185"/>
      <c r="M180" s="190"/>
      <c r="N180" s="191"/>
      <c r="O180" s="191"/>
      <c r="P180" s="191"/>
      <c r="Q180" s="191"/>
      <c r="R180" s="191"/>
      <c r="S180" s="191"/>
      <c r="T180" s="192"/>
      <c r="AT180" s="186" t="s">
        <v>137</v>
      </c>
      <c r="AU180" s="186" t="s">
        <v>83</v>
      </c>
      <c r="AV180" s="14" t="s">
        <v>135</v>
      </c>
      <c r="AW180" s="14" t="s">
        <v>32</v>
      </c>
      <c r="AX180" s="14" t="s">
        <v>81</v>
      </c>
      <c r="AY180" s="186" t="s">
        <v>128</v>
      </c>
    </row>
    <row r="181" spans="2:65" s="1" customFormat="1" ht="24" customHeight="1">
      <c r="B181" s="145"/>
      <c r="C181" s="146" t="s">
        <v>216</v>
      </c>
      <c r="D181" s="146" t="s">
        <v>130</v>
      </c>
      <c r="E181" s="147" t="s">
        <v>217</v>
      </c>
      <c r="F181" s="148" t="s">
        <v>218</v>
      </c>
      <c r="G181" s="149" t="s">
        <v>219</v>
      </c>
      <c r="H181" s="150">
        <v>28.512</v>
      </c>
      <c r="I181" s="151"/>
      <c r="J181" s="152">
        <f>ROUND(I181*H181,2)</f>
        <v>0</v>
      </c>
      <c r="K181" s="148" t="s">
        <v>134</v>
      </c>
      <c r="L181" s="31"/>
      <c r="M181" s="153" t="s">
        <v>1</v>
      </c>
      <c r="N181" s="154" t="s">
        <v>41</v>
      </c>
      <c r="O181" s="54"/>
      <c r="P181" s="155">
        <f>O181*H181</f>
        <v>0</v>
      </c>
      <c r="Q181" s="155">
        <v>0.05168</v>
      </c>
      <c r="R181" s="155">
        <f>Q181*H181</f>
        <v>1.47350016</v>
      </c>
      <c r="S181" s="155">
        <v>0</v>
      </c>
      <c r="T181" s="156">
        <f>S181*H181</f>
        <v>0</v>
      </c>
      <c r="AR181" s="157" t="s">
        <v>135</v>
      </c>
      <c r="AT181" s="157" t="s">
        <v>130</v>
      </c>
      <c r="AU181" s="157" t="s">
        <v>83</v>
      </c>
      <c r="AY181" s="16" t="s">
        <v>128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6" t="s">
        <v>81</v>
      </c>
      <c r="BK181" s="158">
        <f>ROUND(I181*H181,2)</f>
        <v>0</v>
      </c>
      <c r="BL181" s="16" t="s">
        <v>135</v>
      </c>
      <c r="BM181" s="157" t="s">
        <v>220</v>
      </c>
    </row>
    <row r="182" spans="2:51" s="13" customFormat="1" ht="9.75">
      <c r="B182" s="167"/>
      <c r="D182" s="160" t="s">
        <v>137</v>
      </c>
      <c r="E182" s="168" t="s">
        <v>1</v>
      </c>
      <c r="F182" s="169" t="s">
        <v>221</v>
      </c>
      <c r="H182" s="170">
        <v>15.301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137</v>
      </c>
      <c r="AU182" s="168" t="s">
        <v>83</v>
      </c>
      <c r="AV182" s="13" t="s">
        <v>83</v>
      </c>
      <c r="AW182" s="13" t="s">
        <v>32</v>
      </c>
      <c r="AX182" s="13" t="s">
        <v>76</v>
      </c>
      <c r="AY182" s="168" t="s">
        <v>128</v>
      </c>
    </row>
    <row r="183" spans="2:51" s="13" customFormat="1" ht="9.75">
      <c r="B183" s="167"/>
      <c r="D183" s="160" t="s">
        <v>137</v>
      </c>
      <c r="E183" s="168" t="s">
        <v>1</v>
      </c>
      <c r="F183" s="169" t="s">
        <v>222</v>
      </c>
      <c r="H183" s="170">
        <v>16.411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137</v>
      </c>
      <c r="AU183" s="168" t="s">
        <v>83</v>
      </c>
      <c r="AV183" s="13" t="s">
        <v>83</v>
      </c>
      <c r="AW183" s="13" t="s">
        <v>32</v>
      </c>
      <c r="AX183" s="13" t="s">
        <v>76</v>
      </c>
      <c r="AY183" s="168" t="s">
        <v>128</v>
      </c>
    </row>
    <row r="184" spans="2:51" s="13" customFormat="1" ht="9.75">
      <c r="B184" s="167"/>
      <c r="D184" s="160" t="s">
        <v>137</v>
      </c>
      <c r="E184" s="168" t="s">
        <v>1</v>
      </c>
      <c r="F184" s="169" t="s">
        <v>223</v>
      </c>
      <c r="H184" s="170">
        <v>-3.2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137</v>
      </c>
      <c r="AU184" s="168" t="s">
        <v>83</v>
      </c>
      <c r="AV184" s="13" t="s">
        <v>83</v>
      </c>
      <c r="AW184" s="13" t="s">
        <v>32</v>
      </c>
      <c r="AX184" s="13" t="s">
        <v>76</v>
      </c>
      <c r="AY184" s="168" t="s">
        <v>128</v>
      </c>
    </row>
    <row r="185" spans="2:51" s="14" customFormat="1" ht="9.75">
      <c r="B185" s="185"/>
      <c r="D185" s="160" t="s">
        <v>137</v>
      </c>
      <c r="E185" s="186" t="s">
        <v>1</v>
      </c>
      <c r="F185" s="187" t="s">
        <v>208</v>
      </c>
      <c r="H185" s="188">
        <v>28.512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6" t="s">
        <v>137</v>
      </c>
      <c r="AU185" s="186" t="s">
        <v>83</v>
      </c>
      <c r="AV185" s="14" t="s">
        <v>135</v>
      </c>
      <c r="AW185" s="14" t="s">
        <v>32</v>
      </c>
      <c r="AX185" s="14" t="s">
        <v>81</v>
      </c>
      <c r="AY185" s="186" t="s">
        <v>128</v>
      </c>
    </row>
    <row r="186" spans="2:65" s="1" customFormat="1" ht="24" customHeight="1">
      <c r="B186" s="145"/>
      <c r="C186" s="146" t="s">
        <v>224</v>
      </c>
      <c r="D186" s="146" t="s">
        <v>130</v>
      </c>
      <c r="E186" s="147" t="s">
        <v>225</v>
      </c>
      <c r="F186" s="148" t="s">
        <v>226</v>
      </c>
      <c r="G186" s="149" t="s">
        <v>219</v>
      </c>
      <c r="H186" s="150">
        <v>23.543</v>
      </c>
      <c r="I186" s="151"/>
      <c r="J186" s="152">
        <f>ROUND(I186*H186,2)</f>
        <v>0</v>
      </c>
      <c r="K186" s="148" t="s">
        <v>134</v>
      </c>
      <c r="L186" s="31"/>
      <c r="M186" s="153" t="s">
        <v>1</v>
      </c>
      <c r="N186" s="154" t="s">
        <v>41</v>
      </c>
      <c r="O186" s="54"/>
      <c r="P186" s="155">
        <f>O186*H186</f>
        <v>0</v>
      </c>
      <c r="Q186" s="155">
        <v>0.06917</v>
      </c>
      <c r="R186" s="155">
        <f>Q186*H186</f>
        <v>1.6284693099999998</v>
      </c>
      <c r="S186" s="155">
        <v>0</v>
      </c>
      <c r="T186" s="156">
        <f>S186*H186</f>
        <v>0</v>
      </c>
      <c r="AR186" s="157" t="s">
        <v>135</v>
      </c>
      <c r="AT186" s="157" t="s">
        <v>130</v>
      </c>
      <c r="AU186" s="157" t="s">
        <v>83</v>
      </c>
      <c r="AY186" s="16" t="s">
        <v>128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6" t="s">
        <v>81</v>
      </c>
      <c r="BK186" s="158">
        <f>ROUND(I186*H186,2)</f>
        <v>0</v>
      </c>
      <c r="BL186" s="16" t="s">
        <v>135</v>
      </c>
      <c r="BM186" s="157" t="s">
        <v>227</v>
      </c>
    </row>
    <row r="187" spans="2:51" s="13" customFormat="1" ht="9.75">
      <c r="B187" s="167"/>
      <c r="D187" s="160" t="s">
        <v>137</v>
      </c>
      <c r="E187" s="168" t="s">
        <v>1</v>
      </c>
      <c r="F187" s="169" t="s">
        <v>228</v>
      </c>
      <c r="H187" s="170">
        <v>39.543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137</v>
      </c>
      <c r="AU187" s="168" t="s">
        <v>83</v>
      </c>
      <c r="AV187" s="13" t="s">
        <v>83</v>
      </c>
      <c r="AW187" s="13" t="s">
        <v>32</v>
      </c>
      <c r="AX187" s="13" t="s">
        <v>76</v>
      </c>
      <c r="AY187" s="168" t="s">
        <v>128</v>
      </c>
    </row>
    <row r="188" spans="2:51" s="13" customFormat="1" ht="9.75">
      <c r="B188" s="167"/>
      <c r="D188" s="160" t="s">
        <v>137</v>
      </c>
      <c r="E188" s="168" t="s">
        <v>1</v>
      </c>
      <c r="F188" s="169" t="s">
        <v>229</v>
      </c>
      <c r="H188" s="170">
        <v>-16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137</v>
      </c>
      <c r="AU188" s="168" t="s">
        <v>83</v>
      </c>
      <c r="AV188" s="13" t="s">
        <v>83</v>
      </c>
      <c r="AW188" s="13" t="s">
        <v>32</v>
      </c>
      <c r="AX188" s="13" t="s">
        <v>76</v>
      </c>
      <c r="AY188" s="168" t="s">
        <v>128</v>
      </c>
    </row>
    <row r="189" spans="2:51" s="14" customFormat="1" ht="9.75">
      <c r="B189" s="185"/>
      <c r="D189" s="160" t="s">
        <v>137</v>
      </c>
      <c r="E189" s="186" t="s">
        <v>1</v>
      </c>
      <c r="F189" s="187" t="s">
        <v>208</v>
      </c>
      <c r="H189" s="188">
        <v>23.543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6" t="s">
        <v>137</v>
      </c>
      <c r="AU189" s="186" t="s">
        <v>83</v>
      </c>
      <c r="AV189" s="14" t="s">
        <v>135</v>
      </c>
      <c r="AW189" s="14" t="s">
        <v>32</v>
      </c>
      <c r="AX189" s="14" t="s">
        <v>81</v>
      </c>
      <c r="AY189" s="186" t="s">
        <v>128</v>
      </c>
    </row>
    <row r="190" spans="2:65" s="1" customFormat="1" ht="24" customHeight="1">
      <c r="B190" s="145"/>
      <c r="C190" s="146" t="s">
        <v>230</v>
      </c>
      <c r="D190" s="146" t="s">
        <v>130</v>
      </c>
      <c r="E190" s="147" t="s">
        <v>231</v>
      </c>
      <c r="F190" s="148" t="s">
        <v>232</v>
      </c>
      <c r="G190" s="149" t="s">
        <v>233</v>
      </c>
      <c r="H190" s="150">
        <v>42.59</v>
      </c>
      <c r="I190" s="151"/>
      <c r="J190" s="152">
        <f>ROUND(I190*H190,2)</f>
        <v>0</v>
      </c>
      <c r="K190" s="148" t="s">
        <v>134</v>
      </c>
      <c r="L190" s="31"/>
      <c r="M190" s="153" t="s">
        <v>1</v>
      </c>
      <c r="N190" s="154" t="s">
        <v>41</v>
      </c>
      <c r="O190" s="54"/>
      <c r="P190" s="155">
        <f>O190*H190</f>
        <v>0</v>
      </c>
      <c r="Q190" s="155">
        <v>0.00012</v>
      </c>
      <c r="R190" s="155">
        <f>Q190*H190</f>
        <v>0.0051108</v>
      </c>
      <c r="S190" s="155">
        <v>0</v>
      </c>
      <c r="T190" s="156">
        <f>S190*H190</f>
        <v>0</v>
      </c>
      <c r="AR190" s="157" t="s">
        <v>135</v>
      </c>
      <c r="AT190" s="157" t="s">
        <v>130</v>
      </c>
      <c r="AU190" s="157" t="s">
        <v>83</v>
      </c>
      <c r="AY190" s="16" t="s">
        <v>128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6" t="s">
        <v>81</v>
      </c>
      <c r="BK190" s="158">
        <f>ROUND(I190*H190,2)</f>
        <v>0</v>
      </c>
      <c r="BL190" s="16" t="s">
        <v>135</v>
      </c>
      <c r="BM190" s="157" t="s">
        <v>234</v>
      </c>
    </row>
    <row r="191" spans="2:51" s="13" customFormat="1" ht="9.75">
      <c r="B191" s="167"/>
      <c r="D191" s="160" t="s">
        <v>137</v>
      </c>
      <c r="E191" s="168" t="s">
        <v>1</v>
      </c>
      <c r="F191" s="169" t="s">
        <v>235</v>
      </c>
      <c r="H191" s="170">
        <v>42.59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137</v>
      </c>
      <c r="AU191" s="168" t="s">
        <v>83</v>
      </c>
      <c r="AV191" s="13" t="s">
        <v>83</v>
      </c>
      <c r="AW191" s="13" t="s">
        <v>32</v>
      </c>
      <c r="AX191" s="13" t="s">
        <v>81</v>
      </c>
      <c r="AY191" s="168" t="s">
        <v>128</v>
      </c>
    </row>
    <row r="192" spans="2:65" s="1" customFormat="1" ht="16.5" customHeight="1">
      <c r="B192" s="145"/>
      <c r="C192" s="146" t="s">
        <v>236</v>
      </c>
      <c r="D192" s="146" t="s">
        <v>130</v>
      </c>
      <c r="E192" s="147" t="s">
        <v>237</v>
      </c>
      <c r="F192" s="148" t="s">
        <v>238</v>
      </c>
      <c r="G192" s="149" t="s">
        <v>219</v>
      </c>
      <c r="H192" s="150">
        <v>0.4</v>
      </c>
      <c r="I192" s="151"/>
      <c r="J192" s="152">
        <f>ROUND(I192*H192,2)</f>
        <v>0</v>
      </c>
      <c r="K192" s="148" t="s">
        <v>134</v>
      </c>
      <c r="L192" s="31"/>
      <c r="M192" s="153" t="s">
        <v>1</v>
      </c>
      <c r="N192" s="154" t="s">
        <v>41</v>
      </c>
      <c r="O192" s="54"/>
      <c r="P192" s="155">
        <f>O192*H192</f>
        <v>0</v>
      </c>
      <c r="Q192" s="155">
        <v>0.45432</v>
      </c>
      <c r="R192" s="155">
        <f>Q192*H192</f>
        <v>0.181728</v>
      </c>
      <c r="S192" s="155">
        <v>0</v>
      </c>
      <c r="T192" s="156">
        <f>S192*H192</f>
        <v>0</v>
      </c>
      <c r="AR192" s="157" t="s">
        <v>135</v>
      </c>
      <c r="AT192" s="157" t="s">
        <v>130</v>
      </c>
      <c r="AU192" s="157" t="s">
        <v>83</v>
      </c>
      <c r="AY192" s="16" t="s">
        <v>128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6" t="s">
        <v>81</v>
      </c>
      <c r="BK192" s="158">
        <f>ROUND(I192*H192,2)</f>
        <v>0</v>
      </c>
      <c r="BL192" s="16" t="s">
        <v>135</v>
      </c>
      <c r="BM192" s="157" t="s">
        <v>239</v>
      </c>
    </row>
    <row r="193" spans="2:51" s="12" customFormat="1" ht="9.75">
      <c r="B193" s="159"/>
      <c r="D193" s="160" t="s">
        <v>137</v>
      </c>
      <c r="E193" s="161" t="s">
        <v>1</v>
      </c>
      <c r="F193" s="162" t="s">
        <v>204</v>
      </c>
      <c r="H193" s="161" t="s">
        <v>1</v>
      </c>
      <c r="I193" s="163"/>
      <c r="L193" s="159"/>
      <c r="M193" s="164"/>
      <c r="N193" s="165"/>
      <c r="O193" s="165"/>
      <c r="P193" s="165"/>
      <c r="Q193" s="165"/>
      <c r="R193" s="165"/>
      <c r="S193" s="165"/>
      <c r="T193" s="166"/>
      <c r="AT193" s="161" t="s">
        <v>137</v>
      </c>
      <c r="AU193" s="161" t="s">
        <v>83</v>
      </c>
      <c r="AV193" s="12" t="s">
        <v>81</v>
      </c>
      <c r="AW193" s="12" t="s">
        <v>32</v>
      </c>
      <c r="AX193" s="12" t="s">
        <v>76</v>
      </c>
      <c r="AY193" s="161" t="s">
        <v>128</v>
      </c>
    </row>
    <row r="194" spans="2:51" s="13" customFormat="1" ht="9.75">
      <c r="B194" s="167"/>
      <c r="D194" s="160" t="s">
        <v>137</v>
      </c>
      <c r="E194" s="168" t="s">
        <v>1</v>
      </c>
      <c r="F194" s="169" t="s">
        <v>240</v>
      </c>
      <c r="H194" s="170">
        <v>0.4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137</v>
      </c>
      <c r="AU194" s="168" t="s">
        <v>83</v>
      </c>
      <c r="AV194" s="13" t="s">
        <v>83</v>
      </c>
      <c r="AW194" s="13" t="s">
        <v>32</v>
      </c>
      <c r="AX194" s="13" t="s">
        <v>81</v>
      </c>
      <c r="AY194" s="168" t="s">
        <v>128</v>
      </c>
    </row>
    <row r="195" spans="2:63" s="11" customFormat="1" ht="22.5" customHeight="1">
      <c r="B195" s="132"/>
      <c r="D195" s="133" t="s">
        <v>75</v>
      </c>
      <c r="E195" s="143" t="s">
        <v>135</v>
      </c>
      <c r="F195" s="143" t="s">
        <v>241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SUM(P196:P201)</f>
        <v>0</v>
      </c>
      <c r="Q195" s="138"/>
      <c r="R195" s="139">
        <f>SUM(R196:R201)</f>
        <v>0.09112</v>
      </c>
      <c r="S195" s="138"/>
      <c r="T195" s="140">
        <f>SUM(T196:T201)</f>
        <v>0</v>
      </c>
      <c r="AR195" s="133" t="s">
        <v>81</v>
      </c>
      <c r="AT195" s="141" t="s">
        <v>75</v>
      </c>
      <c r="AU195" s="141" t="s">
        <v>81</v>
      </c>
      <c r="AY195" s="133" t="s">
        <v>128</v>
      </c>
      <c r="BK195" s="142">
        <f>SUM(BK196:BK201)</f>
        <v>0</v>
      </c>
    </row>
    <row r="196" spans="2:65" s="1" customFormat="1" ht="16.5" customHeight="1">
      <c r="B196" s="145"/>
      <c r="C196" s="146" t="s">
        <v>242</v>
      </c>
      <c r="D196" s="146" t="s">
        <v>130</v>
      </c>
      <c r="E196" s="147" t="s">
        <v>243</v>
      </c>
      <c r="F196" s="148" t="s">
        <v>244</v>
      </c>
      <c r="G196" s="149" t="s">
        <v>194</v>
      </c>
      <c r="H196" s="150">
        <v>4</v>
      </c>
      <c r="I196" s="151"/>
      <c r="J196" s="152">
        <f>ROUND(I196*H196,2)</f>
        <v>0</v>
      </c>
      <c r="K196" s="148" t="s">
        <v>134</v>
      </c>
      <c r="L196" s="31"/>
      <c r="M196" s="153" t="s">
        <v>1</v>
      </c>
      <c r="N196" s="154" t="s">
        <v>41</v>
      </c>
      <c r="O196" s="54"/>
      <c r="P196" s="155">
        <f>O196*H196</f>
        <v>0</v>
      </c>
      <c r="Q196" s="155">
        <v>0.02278</v>
      </c>
      <c r="R196" s="155">
        <f>Q196*H196</f>
        <v>0.09112</v>
      </c>
      <c r="S196" s="155">
        <v>0</v>
      </c>
      <c r="T196" s="156">
        <f>S196*H196</f>
        <v>0</v>
      </c>
      <c r="AR196" s="157" t="s">
        <v>135</v>
      </c>
      <c r="AT196" s="157" t="s">
        <v>130</v>
      </c>
      <c r="AU196" s="157" t="s">
        <v>83</v>
      </c>
      <c r="AY196" s="16" t="s">
        <v>128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6" t="s">
        <v>81</v>
      </c>
      <c r="BK196" s="158">
        <f>ROUND(I196*H196,2)</f>
        <v>0</v>
      </c>
      <c r="BL196" s="16" t="s">
        <v>135</v>
      </c>
      <c r="BM196" s="157" t="s">
        <v>245</v>
      </c>
    </row>
    <row r="197" spans="2:51" s="12" customFormat="1" ht="9.75">
      <c r="B197" s="159"/>
      <c r="D197" s="160" t="s">
        <v>137</v>
      </c>
      <c r="E197" s="161" t="s">
        <v>1</v>
      </c>
      <c r="F197" s="162" t="s">
        <v>246</v>
      </c>
      <c r="H197" s="161" t="s">
        <v>1</v>
      </c>
      <c r="I197" s="163"/>
      <c r="L197" s="159"/>
      <c r="M197" s="164"/>
      <c r="N197" s="165"/>
      <c r="O197" s="165"/>
      <c r="P197" s="165"/>
      <c r="Q197" s="165"/>
      <c r="R197" s="165"/>
      <c r="S197" s="165"/>
      <c r="T197" s="166"/>
      <c r="AT197" s="161" t="s">
        <v>137</v>
      </c>
      <c r="AU197" s="161" t="s">
        <v>83</v>
      </c>
      <c r="AV197" s="12" t="s">
        <v>81</v>
      </c>
      <c r="AW197" s="12" t="s">
        <v>32</v>
      </c>
      <c r="AX197" s="12" t="s">
        <v>76</v>
      </c>
      <c r="AY197" s="161" t="s">
        <v>128</v>
      </c>
    </row>
    <row r="198" spans="2:51" s="13" customFormat="1" ht="9.75">
      <c r="B198" s="167"/>
      <c r="D198" s="160" t="s">
        <v>137</v>
      </c>
      <c r="E198" s="168" t="s">
        <v>1</v>
      </c>
      <c r="F198" s="169" t="s">
        <v>247</v>
      </c>
      <c r="H198" s="170">
        <v>4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137</v>
      </c>
      <c r="AU198" s="168" t="s">
        <v>83</v>
      </c>
      <c r="AV198" s="13" t="s">
        <v>83</v>
      </c>
      <c r="AW198" s="13" t="s">
        <v>32</v>
      </c>
      <c r="AX198" s="13" t="s">
        <v>81</v>
      </c>
      <c r="AY198" s="168" t="s">
        <v>128</v>
      </c>
    </row>
    <row r="199" spans="2:65" s="1" customFormat="1" ht="16.5" customHeight="1">
      <c r="B199" s="145"/>
      <c r="C199" s="146" t="s">
        <v>7</v>
      </c>
      <c r="D199" s="146" t="s">
        <v>130</v>
      </c>
      <c r="E199" s="147" t="s">
        <v>248</v>
      </c>
      <c r="F199" s="148" t="s">
        <v>249</v>
      </c>
      <c r="G199" s="149" t="s">
        <v>133</v>
      </c>
      <c r="H199" s="150">
        <v>1.4</v>
      </c>
      <c r="I199" s="151"/>
      <c r="J199" s="152">
        <f>ROUND(I199*H199,2)</f>
        <v>0</v>
      </c>
      <c r="K199" s="148" t="s">
        <v>134</v>
      </c>
      <c r="L199" s="31"/>
      <c r="M199" s="153" t="s">
        <v>1</v>
      </c>
      <c r="N199" s="154" t="s">
        <v>41</v>
      </c>
      <c r="O199" s="54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AR199" s="157" t="s">
        <v>135</v>
      </c>
      <c r="AT199" s="157" t="s">
        <v>130</v>
      </c>
      <c r="AU199" s="157" t="s">
        <v>83</v>
      </c>
      <c r="AY199" s="16" t="s">
        <v>128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6" t="s">
        <v>81</v>
      </c>
      <c r="BK199" s="158">
        <f>ROUND(I199*H199,2)</f>
        <v>0</v>
      </c>
      <c r="BL199" s="16" t="s">
        <v>135</v>
      </c>
      <c r="BM199" s="157" t="s">
        <v>250</v>
      </c>
    </row>
    <row r="200" spans="2:51" s="12" customFormat="1" ht="9.75">
      <c r="B200" s="159"/>
      <c r="D200" s="160" t="s">
        <v>137</v>
      </c>
      <c r="E200" s="161" t="s">
        <v>1</v>
      </c>
      <c r="F200" s="162" t="s">
        <v>138</v>
      </c>
      <c r="H200" s="161" t="s">
        <v>1</v>
      </c>
      <c r="I200" s="163"/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137</v>
      </c>
      <c r="AU200" s="161" t="s">
        <v>83</v>
      </c>
      <c r="AV200" s="12" t="s">
        <v>81</v>
      </c>
      <c r="AW200" s="12" t="s">
        <v>32</v>
      </c>
      <c r="AX200" s="12" t="s">
        <v>76</v>
      </c>
      <c r="AY200" s="161" t="s">
        <v>128</v>
      </c>
    </row>
    <row r="201" spans="2:51" s="13" customFormat="1" ht="9.75">
      <c r="B201" s="167"/>
      <c r="D201" s="160" t="s">
        <v>137</v>
      </c>
      <c r="E201" s="168" t="s">
        <v>1</v>
      </c>
      <c r="F201" s="169" t="s">
        <v>251</v>
      </c>
      <c r="H201" s="170">
        <v>1.4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137</v>
      </c>
      <c r="AU201" s="168" t="s">
        <v>83</v>
      </c>
      <c r="AV201" s="13" t="s">
        <v>83</v>
      </c>
      <c r="AW201" s="13" t="s">
        <v>32</v>
      </c>
      <c r="AX201" s="13" t="s">
        <v>81</v>
      </c>
      <c r="AY201" s="168" t="s">
        <v>128</v>
      </c>
    </row>
    <row r="202" spans="2:63" s="11" customFormat="1" ht="22.5" customHeight="1">
      <c r="B202" s="132"/>
      <c r="D202" s="133" t="s">
        <v>75</v>
      </c>
      <c r="E202" s="143" t="s">
        <v>155</v>
      </c>
      <c r="F202" s="143" t="s">
        <v>252</v>
      </c>
      <c r="I202" s="135"/>
      <c r="J202" s="144">
        <f>BK202</f>
        <v>0</v>
      </c>
      <c r="L202" s="132"/>
      <c r="M202" s="137"/>
      <c r="N202" s="138"/>
      <c r="O202" s="138"/>
      <c r="P202" s="139">
        <f>SUM(P203:P291)</f>
        <v>0</v>
      </c>
      <c r="Q202" s="138"/>
      <c r="R202" s="139">
        <f>SUM(R203:R291)</f>
        <v>14.936848090000003</v>
      </c>
      <c r="S202" s="138"/>
      <c r="T202" s="140">
        <f>SUM(T203:T291)</f>
        <v>0</v>
      </c>
      <c r="AR202" s="133" t="s">
        <v>81</v>
      </c>
      <c r="AT202" s="141" t="s">
        <v>75</v>
      </c>
      <c r="AU202" s="141" t="s">
        <v>81</v>
      </c>
      <c r="AY202" s="133" t="s">
        <v>128</v>
      </c>
      <c r="BK202" s="142">
        <f>SUM(BK203:BK291)</f>
        <v>0</v>
      </c>
    </row>
    <row r="203" spans="2:65" s="1" customFormat="1" ht="16.5" customHeight="1">
      <c r="B203" s="145"/>
      <c r="C203" s="146" t="s">
        <v>253</v>
      </c>
      <c r="D203" s="146" t="s">
        <v>130</v>
      </c>
      <c r="E203" s="147" t="s">
        <v>254</v>
      </c>
      <c r="F203" s="148" t="s">
        <v>255</v>
      </c>
      <c r="G203" s="149" t="s">
        <v>219</v>
      </c>
      <c r="H203" s="150">
        <v>15.5</v>
      </c>
      <c r="I203" s="151"/>
      <c r="J203" s="152">
        <f>ROUND(I203*H203,2)</f>
        <v>0</v>
      </c>
      <c r="K203" s="148" t="s">
        <v>134</v>
      </c>
      <c r="L203" s="31"/>
      <c r="M203" s="153" t="s">
        <v>1</v>
      </c>
      <c r="N203" s="154" t="s">
        <v>41</v>
      </c>
      <c r="O203" s="54"/>
      <c r="P203" s="155">
        <f>O203*H203</f>
        <v>0</v>
      </c>
      <c r="Q203" s="155">
        <v>0.04</v>
      </c>
      <c r="R203" s="155">
        <f>Q203*H203</f>
        <v>0.62</v>
      </c>
      <c r="S203" s="155">
        <v>0</v>
      </c>
      <c r="T203" s="156">
        <f>S203*H203</f>
        <v>0</v>
      </c>
      <c r="AR203" s="157" t="s">
        <v>135</v>
      </c>
      <c r="AT203" s="157" t="s">
        <v>130</v>
      </c>
      <c r="AU203" s="157" t="s">
        <v>83</v>
      </c>
      <c r="AY203" s="16" t="s">
        <v>128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6" t="s">
        <v>81</v>
      </c>
      <c r="BK203" s="158">
        <f>ROUND(I203*H203,2)</f>
        <v>0</v>
      </c>
      <c r="BL203" s="16" t="s">
        <v>135</v>
      </c>
      <c r="BM203" s="157" t="s">
        <v>256</v>
      </c>
    </row>
    <row r="204" spans="2:51" s="12" customFormat="1" ht="9.75">
      <c r="B204" s="159"/>
      <c r="D204" s="160" t="s">
        <v>137</v>
      </c>
      <c r="E204" s="161" t="s">
        <v>1</v>
      </c>
      <c r="F204" s="162" t="s">
        <v>138</v>
      </c>
      <c r="H204" s="161" t="s">
        <v>1</v>
      </c>
      <c r="I204" s="163"/>
      <c r="L204" s="159"/>
      <c r="M204" s="164"/>
      <c r="N204" s="165"/>
      <c r="O204" s="165"/>
      <c r="P204" s="165"/>
      <c r="Q204" s="165"/>
      <c r="R204" s="165"/>
      <c r="S204" s="165"/>
      <c r="T204" s="166"/>
      <c r="AT204" s="161" t="s">
        <v>137</v>
      </c>
      <c r="AU204" s="161" t="s">
        <v>83</v>
      </c>
      <c r="AV204" s="12" t="s">
        <v>81</v>
      </c>
      <c r="AW204" s="12" t="s">
        <v>32</v>
      </c>
      <c r="AX204" s="12" t="s">
        <v>76</v>
      </c>
      <c r="AY204" s="161" t="s">
        <v>128</v>
      </c>
    </row>
    <row r="205" spans="2:51" s="13" customFormat="1" ht="9.75">
      <c r="B205" s="167"/>
      <c r="D205" s="160" t="s">
        <v>137</v>
      </c>
      <c r="E205" s="168" t="s">
        <v>1</v>
      </c>
      <c r="F205" s="169" t="s">
        <v>257</v>
      </c>
      <c r="H205" s="170">
        <v>15.5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137</v>
      </c>
      <c r="AU205" s="168" t="s">
        <v>83</v>
      </c>
      <c r="AV205" s="13" t="s">
        <v>83</v>
      </c>
      <c r="AW205" s="13" t="s">
        <v>32</v>
      </c>
      <c r="AX205" s="13" t="s">
        <v>81</v>
      </c>
      <c r="AY205" s="168" t="s">
        <v>128</v>
      </c>
    </row>
    <row r="206" spans="2:65" s="1" customFormat="1" ht="24" customHeight="1">
      <c r="B206" s="145"/>
      <c r="C206" s="146" t="s">
        <v>258</v>
      </c>
      <c r="D206" s="146" t="s">
        <v>130</v>
      </c>
      <c r="E206" s="147" t="s">
        <v>259</v>
      </c>
      <c r="F206" s="148" t="s">
        <v>260</v>
      </c>
      <c r="G206" s="149" t="s">
        <v>219</v>
      </c>
      <c r="H206" s="150">
        <v>22.774</v>
      </c>
      <c r="I206" s="151"/>
      <c r="J206" s="152">
        <f>ROUND(I206*H206,2)</f>
        <v>0</v>
      </c>
      <c r="K206" s="148" t="s">
        <v>134</v>
      </c>
      <c r="L206" s="31"/>
      <c r="M206" s="153" t="s">
        <v>1</v>
      </c>
      <c r="N206" s="154" t="s">
        <v>41</v>
      </c>
      <c r="O206" s="54"/>
      <c r="P206" s="155">
        <f>O206*H206</f>
        <v>0</v>
      </c>
      <c r="Q206" s="155">
        <v>0.00438</v>
      </c>
      <c r="R206" s="155">
        <f>Q206*H206</f>
        <v>0.09975012000000001</v>
      </c>
      <c r="S206" s="155">
        <v>0</v>
      </c>
      <c r="T206" s="156">
        <f>S206*H206</f>
        <v>0</v>
      </c>
      <c r="AR206" s="157" t="s">
        <v>135</v>
      </c>
      <c r="AT206" s="157" t="s">
        <v>130</v>
      </c>
      <c r="AU206" s="157" t="s">
        <v>83</v>
      </c>
      <c r="AY206" s="16" t="s">
        <v>128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6" t="s">
        <v>81</v>
      </c>
      <c r="BK206" s="158">
        <f>ROUND(I206*H206,2)</f>
        <v>0</v>
      </c>
      <c r="BL206" s="16" t="s">
        <v>135</v>
      </c>
      <c r="BM206" s="157" t="s">
        <v>261</v>
      </c>
    </row>
    <row r="207" spans="2:51" s="12" customFormat="1" ht="9.75">
      <c r="B207" s="159"/>
      <c r="D207" s="160" t="s">
        <v>137</v>
      </c>
      <c r="E207" s="161" t="s">
        <v>1</v>
      </c>
      <c r="F207" s="162" t="s">
        <v>262</v>
      </c>
      <c r="H207" s="161" t="s">
        <v>1</v>
      </c>
      <c r="I207" s="163"/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83</v>
      </c>
      <c r="AV207" s="12" t="s">
        <v>81</v>
      </c>
      <c r="AW207" s="12" t="s">
        <v>32</v>
      </c>
      <c r="AX207" s="12" t="s">
        <v>76</v>
      </c>
      <c r="AY207" s="161" t="s">
        <v>128</v>
      </c>
    </row>
    <row r="208" spans="2:51" s="12" customFormat="1" ht="9.75">
      <c r="B208" s="159"/>
      <c r="D208" s="160" t="s">
        <v>137</v>
      </c>
      <c r="E208" s="161" t="s">
        <v>1</v>
      </c>
      <c r="F208" s="162" t="s">
        <v>263</v>
      </c>
      <c r="H208" s="161" t="s">
        <v>1</v>
      </c>
      <c r="I208" s="163"/>
      <c r="L208" s="159"/>
      <c r="M208" s="164"/>
      <c r="N208" s="165"/>
      <c r="O208" s="165"/>
      <c r="P208" s="165"/>
      <c r="Q208" s="165"/>
      <c r="R208" s="165"/>
      <c r="S208" s="165"/>
      <c r="T208" s="166"/>
      <c r="AT208" s="161" t="s">
        <v>137</v>
      </c>
      <c r="AU208" s="161" t="s">
        <v>83</v>
      </c>
      <c r="AV208" s="12" t="s">
        <v>81</v>
      </c>
      <c r="AW208" s="12" t="s">
        <v>32</v>
      </c>
      <c r="AX208" s="12" t="s">
        <v>76</v>
      </c>
      <c r="AY208" s="161" t="s">
        <v>128</v>
      </c>
    </row>
    <row r="209" spans="2:51" s="13" customFormat="1" ht="9.75">
      <c r="B209" s="167"/>
      <c r="D209" s="160" t="s">
        <v>137</v>
      </c>
      <c r="E209" s="168" t="s">
        <v>1</v>
      </c>
      <c r="F209" s="169" t="s">
        <v>264</v>
      </c>
      <c r="H209" s="170">
        <v>2.313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137</v>
      </c>
      <c r="AU209" s="168" t="s">
        <v>83</v>
      </c>
      <c r="AV209" s="13" t="s">
        <v>83</v>
      </c>
      <c r="AW209" s="13" t="s">
        <v>32</v>
      </c>
      <c r="AX209" s="13" t="s">
        <v>76</v>
      </c>
      <c r="AY209" s="168" t="s">
        <v>128</v>
      </c>
    </row>
    <row r="210" spans="2:51" s="13" customFormat="1" ht="9.75">
      <c r="B210" s="167"/>
      <c r="D210" s="160" t="s">
        <v>137</v>
      </c>
      <c r="E210" s="168" t="s">
        <v>1</v>
      </c>
      <c r="F210" s="169" t="s">
        <v>265</v>
      </c>
      <c r="H210" s="170">
        <v>1.38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137</v>
      </c>
      <c r="AU210" s="168" t="s">
        <v>83</v>
      </c>
      <c r="AV210" s="13" t="s">
        <v>83</v>
      </c>
      <c r="AW210" s="13" t="s">
        <v>32</v>
      </c>
      <c r="AX210" s="13" t="s">
        <v>76</v>
      </c>
      <c r="AY210" s="168" t="s">
        <v>128</v>
      </c>
    </row>
    <row r="211" spans="2:51" s="13" customFormat="1" ht="9.75">
      <c r="B211" s="167"/>
      <c r="D211" s="160" t="s">
        <v>137</v>
      </c>
      <c r="E211" s="168" t="s">
        <v>1</v>
      </c>
      <c r="F211" s="169" t="s">
        <v>266</v>
      </c>
      <c r="H211" s="170">
        <v>2.925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137</v>
      </c>
      <c r="AU211" s="168" t="s">
        <v>83</v>
      </c>
      <c r="AV211" s="13" t="s">
        <v>83</v>
      </c>
      <c r="AW211" s="13" t="s">
        <v>32</v>
      </c>
      <c r="AX211" s="13" t="s">
        <v>76</v>
      </c>
      <c r="AY211" s="168" t="s">
        <v>128</v>
      </c>
    </row>
    <row r="212" spans="2:51" s="13" customFormat="1" ht="9.75">
      <c r="B212" s="167"/>
      <c r="D212" s="160" t="s">
        <v>137</v>
      </c>
      <c r="E212" s="168" t="s">
        <v>1</v>
      </c>
      <c r="F212" s="169" t="s">
        <v>267</v>
      </c>
      <c r="H212" s="170">
        <v>2.655</v>
      </c>
      <c r="I212" s="171"/>
      <c r="L212" s="167"/>
      <c r="M212" s="172"/>
      <c r="N212" s="173"/>
      <c r="O212" s="173"/>
      <c r="P212" s="173"/>
      <c r="Q212" s="173"/>
      <c r="R212" s="173"/>
      <c r="S212" s="173"/>
      <c r="T212" s="174"/>
      <c r="AT212" s="168" t="s">
        <v>137</v>
      </c>
      <c r="AU212" s="168" t="s">
        <v>83</v>
      </c>
      <c r="AV212" s="13" t="s">
        <v>83</v>
      </c>
      <c r="AW212" s="13" t="s">
        <v>32</v>
      </c>
      <c r="AX212" s="13" t="s">
        <v>76</v>
      </c>
      <c r="AY212" s="168" t="s">
        <v>128</v>
      </c>
    </row>
    <row r="213" spans="2:51" s="13" customFormat="1" ht="9.75">
      <c r="B213" s="167"/>
      <c r="D213" s="160" t="s">
        <v>137</v>
      </c>
      <c r="E213" s="168" t="s">
        <v>1</v>
      </c>
      <c r="F213" s="169" t="s">
        <v>268</v>
      </c>
      <c r="H213" s="170">
        <v>3.552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137</v>
      </c>
      <c r="AU213" s="168" t="s">
        <v>83</v>
      </c>
      <c r="AV213" s="13" t="s">
        <v>83</v>
      </c>
      <c r="AW213" s="13" t="s">
        <v>32</v>
      </c>
      <c r="AX213" s="13" t="s">
        <v>76</v>
      </c>
      <c r="AY213" s="168" t="s">
        <v>128</v>
      </c>
    </row>
    <row r="214" spans="2:51" s="12" customFormat="1" ht="9.75">
      <c r="B214" s="159"/>
      <c r="D214" s="160" t="s">
        <v>137</v>
      </c>
      <c r="E214" s="161" t="s">
        <v>1</v>
      </c>
      <c r="F214" s="162" t="s">
        <v>269</v>
      </c>
      <c r="H214" s="161" t="s">
        <v>1</v>
      </c>
      <c r="I214" s="163"/>
      <c r="L214" s="159"/>
      <c r="M214" s="164"/>
      <c r="N214" s="165"/>
      <c r="O214" s="165"/>
      <c r="P214" s="165"/>
      <c r="Q214" s="165"/>
      <c r="R214" s="165"/>
      <c r="S214" s="165"/>
      <c r="T214" s="166"/>
      <c r="AT214" s="161" t="s">
        <v>137</v>
      </c>
      <c r="AU214" s="161" t="s">
        <v>83</v>
      </c>
      <c r="AV214" s="12" t="s">
        <v>81</v>
      </c>
      <c r="AW214" s="12" t="s">
        <v>32</v>
      </c>
      <c r="AX214" s="12" t="s">
        <v>76</v>
      </c>
      <c r="AY214" s="161" t="s">
        <v>128</v>
      </c>
    </row>
    <row r="215" spans="2:51" s="13" customFormat="1" ht="9.75">
      <c r="B215" s="167"/>
      <c r="D215" s="160" t="s">
        <v>137</v>
      </c>
      <c r="E215" s="168" t="s">
        <v>1</v>
      </c>
      <c r="F215" s="169" t="s">
        <v>270</v>
      </c>
      <c r="H215" s="170">
        <v>1.727</v>
      </c>
      <c r="I215" s="171"/>
      <c r="L215" s="167"/>
      <c r="M215" s="172"/>
      <c r="N215" s="173"/>
      <c r="O215" s="173"/>
      <c r="P215" s="173"/>
      <c r="Q215" s="173"/>
      <c r="R215" s="173"/>
      <c r="S215" s="173"/>
      <c r="T215" s="174"/>
      <c r="AT215" s="168" t="s">
        <v>137</v>
      </c>
      <c r="AU215" s="168" t="s">
        <v>83</v>
      </c>
      <c r="AV215" s="13" t="s">
        <v>83</v>
      </c>
      <c r="AW215" s="13" t="s">
        <v>32</v>
      </c>
      <c r="AX215" s="13" t="s">
        <v>76</v>
      </c>
      <c r="AY215" s="168" t="s">
        <v>128</v>
      </c>
    </row>
    <row r="216" spans="2:51" s="13" customFormat="1" ht="9.75">
      <c r="B216" s="167"/>
      <c r="D216" s="160" t="s">
        <v>137</v>
      </c>
      <c r="E216" s="168" t="s">
        <v>1</v>
      </c>
      <c r="F216" s="169" t="s">
        <v>271</v>
      </c>
      <c r="H216" s="170">
        <v>4.078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137</v>
      </c>
      <c r="AU216" s="168" t="s">
        <v>83</v>
      </c>
      <c r="AV216" s="13" t="s">
        <v>83</v>
      </c>
      <c r="AW216" s="13" t="s">
        <v>32</v>
      </c>
      <c r="AX216" s="13" t="s">
        <v>76</v>
      </c>
      <c r="AY216" s="168" t="s">
        <v>128</v>
      </c>
    </row>
    <row r="217" spans="2:51" s="13" customFormat="1" ht="9.75">
      <c r="B217" s="167"/>
      <c r="D217" s="160" t="s">
        <v>137</v>
      </c>
      <c r="E217" s="168" t="s">
        <v>1</v>
      </c>
      <c r="F217" s="169" t="s">
        <v>272</v>
      </c>
      <c r="H217" s="170">
        <v>2.644</v>
      </c>
      <c r="I217" s="171"/>
      <c r="L217" s="167"/>
      <c r="M217" s="172"/>
      <c r="N217" s="173"/>
      <c r="O217" s="173"/>
      <c r="P217" s="173"/>
      <c r="Q217" s="173"/>
      <c r="R217" s="173"/>
      <c r="S217" s="173"/>
      <c r="T217" s="174"/>
      <c r="AT217" s="168" t="s">
        <v>137</v>
      </c>
      <c r="AU217" s="168" t="s">
        <v>83</v>
      </c>
      <c r="AV217" s="13" t="s">
        <v>83</v>
      </c>
      <c r="AW217" s="13" t="s">
        <v>32</v>
      </c>
      <c r="AX217" s="13" t="s">
        <v>76</v>
      </c>
      <c r="AY217" s="168" t="s">
        <v>128</v>
      </c>
    </row>
    <row r="218" spans="2:51" s="13" customFormat="1" ht="9.75">
      <c r="B218" s="167"/>
      <c r="D218" s="160" t="s">
        <v>137</v>
      </c>
      <c r="E218" s="168" t="s">
        <v>1</v>
      </c>
      <c r="F218" s="169" t="s">
        <v>273</v>
      </c>
      <c r="H218" s="170">
        <v>1.5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137</v>
      </c>
      <c r="AU218" s="168" t="s">
        <v>83</v>
      </c>
      <c r="AV218" s="13" t="s">
        <v>83</v>
      </c>
      <c r="AW218" s="13" t="s">
        <v>32</v>
      </c>
      <c r="AX218" s="13" t="s">
        <v>76</v>
      </c>
      <c r="AY218" s="168" t="s">
        <v>128</v>
      </c>
    </row>
    <row r="219" spans="2:51" s="14" customFormat="1" ht="9.75">
      <c r="B219" s="185"/>
      <c r="D219" s="160" t="s">
        <v>137</v>
      </c>
      <c r="E219" s="186" t="s">
        <v>1</v>
      </c>
      <c r="F219" s="187" t="s">
        <v>208</v>
      </c>
      <c r="H219" s="188">
        <v>22.774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6" t="s">
        <v>137</v>
      </c>
      <c r="AU219" s="186" t="s">
        <v>83</v>
      </c>
      <c r="AV219" s="14" t="s">
        <v>135</v>
      </c>
      <c r="AW219" s="14" t="s">
        <v>32</v>
      </c>
      <c r="AX219" s="14" t="s">
        <v>81</v>
      </c>
      <c r="AY219" s="186" t="s">
        <v>128</v>
      </c>
    </row>
    <row r="220" spans="2:65" s="1" customFormat="1" ht="24" customHeight="1">
      <c r="B220" s="145"/>
      <c r="C220" s="146" t="s">
        <v>274</v>
      </c>
      <c r="D220" s="146" t="s">
        <v>130</v>
      </c>
      <c r="E220" s="147" t="s">
        <v>275</v>
      </c>
      <c r="F220" s="148" t="s">
        <v>276</v>
      </c>
      <c r="G220" s="149" t="s">
        <v>219</v>
      </c>
      <c r="H220" s="150">
        <v>22.774</v>
      </c>
      <c r="I220" s="151"/>
      <c r="J220" s="152">
        <f>ROUND(I220*H220,2)</f>
        <v>0</v>
      </c>
      <c r="K220" s="148" t="s">
        <v>134</v>
      </c>
      <c r="L220" s="31"/>
      <c r="M220" s="153" t="s">
        <v>1</v>
      </c>
      <c r="N220" s="154" t="s">
        <v>41</v>
      </c>
      <c r="O220" s="54"/>
      <c r="P220" s="155">
        <f>O220*H220</f>
        <v>0</v>
      </c>
      <c r="Q220" s="155">
        <v>0.003</v>
      </c>
      <c r="R220" s="155">
        <f>Q220*H220</f>
        <v>0.06832200000000001</v>
      </c>
      <c r="S220" s="155">
        <v>0</v>
      </c>
      <c r="T220" s="156">
        <f>S220*H220</f>
        <v>0</v>
      </c>
      <c r="AR220" s="157" t="s">
        <v>135</v>
      </c>
      <c r="AT220" s="157" t="s">
        <v>130</v>
      </c>
      <c r="AU220" s="157" t="s">
        <v>83</v>
      </c>
      <c r="AY220" s="16" t="s">
        <v>128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6" t="s">
        <v>81</v>
      </c>
      <c r="BK220" s="158">
        <f>ROUND(I220*H220,2)</f>
        <v>0</v>
      </c>
      <c r="BL220" s="16" t="s">
        <v>135</v>
      </c>
      <c r="BM220" s="157" t="s">
        <v>277</v>
      </c>
    </row>
    <row r="221" spans="2:51" s="12" customFormat="1" ht="9.75">
      <c r="B221" s="159"/>
      <c r="D221" s="160" t="s">
        <v>137</v>
      </c>
      <c r="E221" s="161" t="s">
        <v>1</v>
      </c>
      <c r="F221" s="162" t="s">
        <v>278</v>
      </c>
      <c r="H221" s="161" t="s">
        <v>1</v>
      </c>
      <c r="I221" s="163"/>
      <c r="L221" s="159"/>
      <c r="M221" s="164"/>
      <c r="N221" s="165"/>
      <c r="O221" s="165"/>
      <c r="P221" s="165"/>
      <c r="Q221" s="165"/>
      <c r="R221" s="165"/>
      <c r="S221" s="165"/>
      <c r="T221" s="166"/>
      <c r="AT221" s="161" t="s">
        <v>137</v>
      </c>
      <c r="AU221" s="161" t="s">
        <v>83</v>
      </c>
      <c r="AV221" s="12" t="s">
        <v>81</v>
      </c>
      <c r="AW221" s="12" t="s">
        <v>32</v>
      </c>
      <c r="AX221" s="12" t="s">
        <v>76</v>
      </c>
      <c r="AY221" s="161" t="s">
        <v>128</v>
      </c>
    </row>
    <row r="222" spans="2:51" s="13" customFormat="1" ht="9.75">
      <c r="B222" s="167"/>
      <c r="D222" s="160" t="s">
        <v>137</v>
      </c>
      <c r="E222" s="168" t="s">
        <v>1</v>
      </c>
      <c r="F222" s="169" t="s">
        <v>279</v>
      </c>
      <c r="H222" s="170">
        <v>22.774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137</v>
      </c>
      <c r="AU222" s="168" t="s">
        <v>83</v>
      </c>
      <c r="AV222" s="13" t="s">
        <v>83</v>
      </c>
      <c r="AW222" s="13" t="s">
        <v>32</v>
      </c>
      <c r="AX222" s="13" t="s">
        <v>81</v>
      </c>
      <c r="AY222" s="168" t="s">
        <v>128</v>
      </c>
    </row>
    <row r="223" spans="2:65" s="1" customFormat="1" ht="24" customHeight="1">
      <c r="B223" s="145"/>
      <c r="C223" s="146" t="s">
        <v>280</v>
      </c>
      <c r="D223" s="146" t="s">
        <v>130</v>
      </c>
      <c r="E223" s="147" t="s">
        <v>281</v>
      </c>
      <c r="F223" s="148" t="s">
        <v>282</v>
      </c>
      <c r="G223" s="149" t="s">
        <v>219</v>
      </c>
      <c r="H223" s="150">
        <v>145.376</v>
      </c>
      <c r="I223" s="151"/>
      <c r="J223" s="152">
        <f>ROUND(I223*H223,2)</f>
        <v>0</v>
      </c>
      <c r="K223" s="148" t="s">
        <v>134</v>
      </c>
      <c r="L223" s="31"/>
      <c r="M223" s="153" t="s">
        <v>1</v>
      </c>
      <c r="N223" s="154" t="s">
        <v>41</v>
      </c>
      <c r="O223" s="54"/>
      <c r="P223" s="155">
        <f>O223*H223</f>
        <v>0</v>
      </c>
      <c r="Q223" s="155">
        <v>0.01575</v>
      </c>
      <c r="R223" s="155">
        <f>Q223*H223</f>
        <v>2.289672</v>
      </c>
      <c r="S223" s="155">
        <v>0</v>
      </c>
      <c r="T223" s="156">
        <f>S223*H223</f>
        <v>0</v>
      </c>
      <c r="AR223" s="157" t="s">
        <v>135</v>
      </c>
      <c r="AT223" s="157" t="s">
        <v>130</v>
      </c>
      <c r="AU223" s="157" t="s">
        <v>83</v>
      </c>
      <c r="AY223" s="16" t="s">
        <v>128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6" t="s">
        <v>81</v>
      </c>
      <c r="BK223" s="158">
        <f>ROUND(I223*H223,2)</f>
        <v>0</v>
      </c>
      <c r="BL223" s="16" t="s">
        <v>135</v>
      </c>
      <c r="BM223" s="157" t="s">
        <v>283</v>
      </c>
    </row>
    <row r="224" spans="2:51" s="12" customFormat="1" ht="9.75">
      <c r="B224" s="159"/>
      <c r="D224" s="160" t="s">
        <v>137</v>
      </c>
      <c r="E224" s="161" t="s">
        <v>1</v>
      </c>
      <c r="F224" s="162" t="s">
        <v>284</v>
      </c>
      <c r="H224" s="161" t="s">
        <v>1</v>
      </c>
      <c r="I224" s="163"/>
      <c r="L224" s="159"/>
      <c r="M224" s="164"/>
      <c r="N224" s="165"/>
      <c r="O224" s="165"/>
      <c r="P224" s="165"/>
      <c r="Q224" s="165"/>
      <c r="R224" s="165"/>
      <c r="S224" s="165"/>
      <c r="T224" s="166"/>
      <c r="AT224" s="161" t="s">
        <v>137</v>
      </c>
      <c r="AU224" s="161" t="s">
        <v>83</v>
      </c>
      <c r="AV224" s="12" t="s">
        <v>81</v>
      </c>
      <c r="AW224" s="12" t="s">
        <v>32</v>
      </c>
      <c r="AX224" s="12" t="s">
        <v>76</v>
      </c>
      <c r="AY224" s="161" t="s">
        <v>128</v>
      </c>
    </row>
    <row r="225" spans="2:51" s="13" customFormat="1" ht="9.75">
      <c r="B225" s="167"/>
      <c r="D225" s="160" t="s">
        <v>137</v>
      </c>
      <c r="E225" s="168" t="s">
        <v>1</v>
      </c>
      <c r="F225" s="169" t="s">
        <v>285</v>
      </c>
      <c r="H225" s="170">
        <v>145.376</v>
      </c>
      <c r="I225" s="171"/>
      <c r="L225" s="167"/>
      <c r="M225" s="172"/>
      <c r="N225" s="173"/>
      <c r="O225" s="173"/>
      <c r="P225" s="173"/>
      <c r="Q225" s="173"/>
      <c r="R225" s="173"/>
      <c r="S225" s="173"/>
      <c r="T225" s="174"/>
      <c r="AT225" s="168" t="s">
        <v>137</v>
      </c>
      <c r="AU225" s="168" t="s">
        <v>83</v>
      </c>
      <c r="AV225" s="13" t="s">
        <v>83</v>
      </c>
      <c r="AW225" s="13" t="s">
        <v>32</v>
      </c>
      <c r="AX225" s="13" t="s">
        <v>81</v>
      </c>
      <c r="AY225" s="168" t="s">
        <v>128</v>
      </c>
    </row>
    <row r="226" spans="2:65" s="1" customFormat="1" ht="24" customHeight="1">
      <c r="B226" s="145"/>
      <c r="C226" s="146" t="s">
        <v>286</v>
      </c>
      <c r="D226" s="146" t="s">
        <v>130</v>
      </c>
      <c r="E226" s="147" t="s">
        <v>287</v>
      </c>
      <c r="F226" s="148" t="s">
        <v>288</v>
      </c>
      <c r="G226" s="149" t="s">
        <v>219</v>
      </c>
      <c r="H226" s="150">
        <v>27.572</v>
      </c>
      <c r="I226" s="151"/>
      <c r="J226" s="152">
        <f>ROUND(I226*H226,2)</f>
        <v>0</v>
      </c>
      <c r="K226" s="148" t="s">
        <v>134</v>
      </c>
      <c r="L226" s="31"/>
      <c r="M226" s="153" t="s">
        <v>1</v>
      </c>
      <c r="N226" s="154" t="s">
        <v>41</v>
      </c>
      <c r="O226" s="54"/>
      <c r="P226" s="155">
        <f>O226*H226</f>
        <v>0</v>
      </c>
      <c r="Q226" s="155">
        <v>0.01838</v>
      </c>
      <c r="R226" s="155">
        <f>Q226*H226</f>
        <v>0.50677336</v>
      </c>
      <c r="S226" s="155">
        <v>0</v>
      </c>
      <c r="T226" s="156">
        <f>S226*H226</f>
        <v>0</v>
      </c>
      <c r="AR226" s="157" t="s">
        <v>135</v>
      </c>
      <c r="AT226" s="157" t="s">
        <v>130</v>
      </c>
      <c r="AU226" s="157" t="s">
        <v>83</v>
      </c>
      <c r="AY226" s="16" t="s">
        <v>128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6" t="s">
        <v>81</v>
      </c>
      <c r="BK226" s="158">
        <f>ROUND(I226*H226,2)</f>
        <v>0</v>
      </c>
      <c r="BL226" s="16" t="s">
        <v>135</v>
      </c>
      <c r="BM226" s="157" t="s">
        <v>289</v>
      </c>
    </row>
    <row r="227" spans="2:51" s="12" customFormat="1" ht="9.75">
      <c r="B227" s="159"/>
      <c r="D227" s="160" t="s">
        <v>137</v>
      </c>
      <c r="E227" s="161" t="s">
        <v>1</v>
      </c>
      <c r="F227" s="162" t="s">
        <v>290</v>
      </c>
      <c r="H227" s="161" t="s">
        <v>1</v>
      </c>
      <c r="I227" s="163"/>
      <c r="L227" s="159"/>
      <c r="M227" s="164"/>
      <c r="N227" s="165"/>
      <c r="O227" s="165"/>
      <c r="P227" s="165"/>
      <c r="Q227" s="165"/>
      <c r="R227" s="165"/>
      <c r="S227" s="165"/>
      <c r="T227" s="166"/>
      <c r="AT227" s="161" t="s">
        <v>137</v>
      </c>
      <c r="AU227" s="161" t="s">
        <v>83</v>
      </c>
      <c r="AV227" s="12" t="s">
        <v>81</v>
      </c>
      <c r="AW227" s="12" t="s">
        <v>32</v>
      </c>
      <c r="AX227" s="12" t="s">
        <v>76</v>
      </c>
      <c r="AY227" s="161" t="s">
        <v>128</v>
      </c>
    </row>
    <row r="228" spans="2:51" s="12" customFormat="1" ht="9.75">
      <c r="B228" s="159"/>
      <c r="D228" s="160" t="s">
        <v>137</v>
      </c>
      <c r="E228" s="161" t="s">
        <v>1</v>
      </c>
      <c r="F228" s="162" t="s">
        <v>263</v>
      </c>
      <c r="H228" s="161" t="s">
        <v>1</v>
      </c>
      <c r="I228" s="163"/>
      <c r="L228" s="159"/>
      <c r="M228" s="164"/>
      <c r="N228" s="165"/>
      <c r="O228" s="165"/>
      <c r="P228" s="165"/>
      <c r="Q228" s="165"/>
      <c r="R228" s="165"/>
      <c r="S228" s="165"/>
      <c r="T228" s="166"/>
      <c r="AT228" s="161" t="s">
        <v>137</v>
      </c>
      <c r="AU228" s="161" t="s">
        <v>83</v>
      </c>
      <c r="AV228" s="12" t="s">
        <v>81</v>
      </c>
      <c r="AW228" s="12" t="s">
        <v>32</v>
      </c>
      <c r="AX228" s="12" t="s">
        <v>76</v>
      </c>
      <c r="AY228" s="161" t="s">
        <v>128</v>
      </c>
    </row>
    <row r="229" spans="2:51" s="13" customFormat="1" ht="9.75">
      <c r="B229" s="167"/>
      <c r="D229" s="160" t="s">
        <v>137</v>
      </c>
      <c r="E229" s="168" t="s">
        <v>1</v>
      </c>
      <c r="F229" s="169" t="s">
        <v>264</v>
      </c>
      <c r="H229" s="170">
        <v>2.313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137</v>
      </c>
      <c r="AU229" s="168" t="s">
        <v>83</v>
      </c>
      <c r="AV229" s="13" t="s">
        <v>83</v>
      </c>
      <c r="AW229" s="13" t="s">
        <v>32</v>
      </c>
      <c r="AX229" s="13" t="s">
        <v>76</v>
      </c>
      <c r="AY229" s="168" t="s">
        <v>128</v>
      </c>
    </row>
    <row r="230" spans="2:51" s="13" customFormat="1" ht="9.75">
      <c r="B230" s="167"/>
      <c r="D230" s="160" t="s">
        <v>137</v>
      </c>
      <c r="E230" s="168" t="s">
        <v>1</v>
      </c>
      <c r="F230" s="169" t="s">
        <v>265</v>
      </c>
      <c r="H230" s="170">
        <v>1.38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137</v>
      </c>
      <c r="AU230" s="168" t="s">
        <v>83</v>
      </c>
      <c r="AV230" s="13" t="s">
        <v>83</v>
      </c>
      <c r="AW230" s="13" t="s">
        <v>32</v>
      </c>
      <c r="AX230" s="13" t="s">
        <v>76</v>
      </c>
      <c r="AY230" s="168" t="s">
        <v>128</v>
      </c>
    </row>
    <row r="231" spans="2:51" s="13" customFormat="1" ht="9.75">
      <c r="B231" s="167"/>
      <c r="D231" s="160" t="s">
        <v>137</v>
      </c>
      <c r="E231" s="168" t="s">
        <v>1</v>
      </c>
      <c r="F231" s="169" t="s">
        <v>291</v>
      </c>
      <c r="H231" s="170">
        <v>1.125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137</v>
      </c>
      <c r="AU231" s="168" t="s">
        <v>83</v>
      </c>
      <c r="AV231" s="13" t="s">
        <v>83</v>
      </c>
      <c r="AW231" s="13" t="s">
        <v>32</v>
      </c>
      <c r="AX231" s="13" t="s">
        <v>76</v>
      </c>
      <c r="AY231" s="168" t="s">
        <v>128</v>
      </c>
    </row>
    <row r="232" spans="2:51" s="13" customFormat="1" ht="9.75">
      <c r="B232" s="167"/>
      <c r="D232" s="160" t="s">
        <v>137</v>
      </c>
      <c r="E232" s="168" t="s">
        <v>1</v>
      </c>
      <c r="F232" s="169" t="s">
        <v>267</v>
      </c>
      <c r="H232" s="170">
        <v>2.655</v>
      </c>
      <c r="I232" s="171"/>
      <c r="L232" s="167"/>
      <c r="M232" s="172"/>
      <c r="N232" s="173"/>
      <c r="O232" s="173"/>
      <c r="P232" s="173"/>
      <c r="Q232" s="173"/>
      <c r="R232" s="173"/>
      <c r="S232" s="173"/>
      <c r="T232" s="174"/>
      <c r="AT232" s="168" t="s">
        <v>137</v>
      </c>
      <c r="AU232" s="168" t="s">
        <v>83</v>
      </c>
      <c r="AV232" s="13" t="s">
        <v>83</v>
      </c>
      <c r="AW232" s="13" t="s">
        <v>32</v>
      </c>
      <c r="AX232" s="13" t="s">
        <v>76</v>
      </c>
      <c r="AY232" s="168" t="s">
        <v>128</v>
      </c>
    </row>
    <row r="233" spans="2:51" s="13" customFormat="1" ht="9.75">
      <c r="B233" s="167"/>
      <c r="D233" s="160" t="s">
        <v>137</v>
      </c>
      <c r="E233" s="168" t="s">
        <v>1</v>
      </c>
      <c r="F233" s="169" t="s">
        <v>292</v>
      </c>
      <c r="H233" s="170">
        <v>4.56</v>
      </c>
      <c r="I233" s="171"/>
      <c r="L233" s="167"/>
      <c r="M233" s="172"/>
      <c r="N233" s="173"/>
      <c r="O233" s="173"/>
      <c r="P233" s="173"/>
      <c r="Q233" s="173"/>
      <c r="R233" s="173"/>
      <c r="S233" s="173"/>
      <c r="T233" s="174"/>
      <c r="AT233" s="168" t="s">
        <v>137</v>
      </c>
      <c r="AU233" s="168" t="s">
        <v>83</v>
      </c>
      <c r="AV233" s="13" t="s">
        <v>83</v>
      </c>
      <c r="AW233" s="13" t="s">
        <v>32</v>
      </c>
      <c r="AX233" s="13" t="s">
        <v>76</v>
      </c>
      <c r="AY233" s="168" t="s">
        <v>128</v>
      </c>
    </row>
    <row r="234" spans="2:51" s="12" customFormat="1" ht="9.75">
      <c r="B234" s="159"/>
      <c r="D234" s="160" t="s">
        <v>137</v>
      </c>
      <c r="E234" s="161" t="s">
        <v>1</v>
      </c>
      <c r="F234" s="162" t="s">
        <v>293</v>
      </c>
      <c r="H234" s="161" t="s">
        <v>1</v>
      </c>
      <c r="I234" s="163"/>
      <c r="L234" s="159"/>
      <c r="M234" s="164"/>
      <c r="N234" s="165"/>
      <c r="O234" s="165"/>
      <c r="P234" s="165"/>
      <c r="Q234" s="165"/>
      <c r="R234" s="165"/>
      <c r="S234" s="165"/>
      <c r="T234" s="166"/>
      <c r="AT234" s="161" t="s">
        <v>137</v>
      </c>
      <c r="AU234" s="161" t="s">
        <v>83</v>
      </c>
      <c r="AV234" s="12" t="s">
        <v>81</v>
      </c>
      <c r="AW234" s="12" t="s">
        <v>32</v>
      </c>
      <c r="AX234" s="12" t="s">
        <v>76</v>
      </c>
      <c r="AY234" s="161" t="s">
        <v>128</v>
      </c>
    </row>
    <row r="235" spans="2:51" s="13" customFormat="1" ht="9.75">
      <c r="B235" s="167"/>
      <c r="D235" s="160" t="s">
        <v>137</v>
      </c>
      <c r="E235" s="168" t="s">
        <v>1</v>
      </c>
      <c r="F235" s="169" t="s">
        <v>294</v>
      </c>
      <c r="H235" s="170">
        <v>5.424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137</v>
      </c>
      <c r="AU235" s="168" t="s">
        <v>83</v>
      </c>
      <c r="AV235" s="13" t="s">
        <v>83</v>
      </c>
      <c r="AW235" s="13" t="s">
        <v>32</v>
      </c>
      <c r="AX235" s="13" t="s">
        <v>76</v>
      </c>
      <c r="AY235" s="168" t="s">
        <v>128</v>
      </c>
    </row>
    <row r="236" spans="2:51" s="12" customFormat="1" ht="9.75">
      <c r="B236" s="159"/>
      <c r="D236" s="160" t="s">
        <v>137</v>
      </c>
      <c r="E236" s="161" t="s">
        <v>1</v>
      </c>
      <c r="F236" s="162" t="s">
        <v>269</v>
      </c>
      <c r="H236" s="161" t="s">
        <v>1</v>
      </c>
      <c r="I236" s="163"/>
      <c r="L236" s="159"/>
      <c r="M236" s="164"/>
      <c r="N236" s="165"/>
      <c r="O236" s="165"/>
      <c r="P236" s="165"/>
      <c r="Q236" s="165"/>
      <c r="R236" s="165"/>
      <c r="S236" s="165"/>
      <c r="T236" s="166"/>
      <c r="AT236" s="161" t="s">
        <v>137</v>
      </c>
      <c r="AU236" s="161" t="s">
        <v>83</v>
      </c>
      <c r="AV236" s="12" t="s">
        <v>81</v>
      </c>
      <c r="AW236" s="12" t="s">
        <v>32</v>
      </c>
      <c r="AX236" s="12" t="s">
        <v>76</v>
      </c>
      <c r="AY236" s="161" t="s">
        <v>128</v>
      </c>
    </row>
    <row r="237" spans="2:51" s="13" customFormat="1" ht="9.75">
      <c r="B237" s="167"/>
      <c r="D237" s="160" t="s">
        <v>137</v>
      </c>
      <c r="E237" s="168" t="s">
        <v>1</v>
      </c>
      <c r="F237" s="169" t="s">
        <v>295</v>
      </c>
      <c r="H237" s="170">
        <v>2.963</v>
      </c>
      <c r="I237" s="171"/>
      <c r="L237" s="167"/>
      <c r="M237" s="172"/>
      <c r="N237" s="173"/>
      <c r="O237" s="173"/>
      <c r="P237" s="173"/>
      <c r="Q237" s="173"/>
      <c r="R237" s="173"/>
      <c r="S237" s="173"/>
      <c r="T237" s="174"/>
      <c r="AT237" s="168" t="s">
        <v>137</v>
      </c>
      <c r="AU237" s="168" t="s">
        <v>83</v>
      </c>
      <c r="AV237" s="13" t="s">
        <v>83</v>
      </c>
      <c r="AW237" s="13" t="s">
        <v>32</v>
      </c>
      <c r="AX237" s="13" t="s">
        <v>76</v>
      </c>
      <c r="AY237" s="168" t="s">
        <v>128</v>
      </c>
    </row>
    <row r="238" spans="2:51" s="13" customFormat="1" ht="9.75">
      <c r="B238" s="167"/>
      <c r="D238" s="160" t="s">
        <v>137</v>
      </c>
      <c r="E238" s="168" t="s">
        <v>1</v>
      </c>
      <c r="F238" s="169" t="s">
        <v>296</v>
      </c>
      <c r="H238" s="170">
        <v>2.656</v>
      </c>
      <c r="I238" s="171"/>
      <c r="L238" s="167"/>
      <c r="M238" s="172"/>
      <c r="N238" s="173"/>
      <c r="O238" s="173"/>
      <c r="P238" s="173"/>
      <c r="Q238" s="173"/>
      <c r="R238" s="173"/>
      <c r="S238" s="173"/>
      <c r="T238" s="174"/>
      <c r="AT238" s="168" t="s">
        <v>137</v>
      </c>
      <c r="AU238" s="168" t="s">
        <v>83</v>
      </c>
      <c r="AV238" s="13" t="s">
        <v>83</v>
      </c>
      <c r="AW238" s="13" t="s">
        <v>32</v>
      </c>
      <c r="AX238" s="13" t="s">
        <v>76</v>
      </c>
      <c r="AY238" s="168" t="s">
        <v>128</v>
      </c>
    </row>
    <row r="239" spans="2:51" s="13" customFormat="1" ht="9.75">
      <c r="B239" s="167"/>
      <c r="D239" s="160" t="s">
        <v>137</v>
      </c>
      <c r="E239" s="168" t="s">
        <v>1</v>
      </c>
      <c r="F239" s="169" t="s">
        <v>272</v>
      </c>
      <c r="H239" s="170">
        <v>2.644</v>
      </c>
      <c r="I239" s="171"/>
      <c r="L239" s="167"/>
      <c r="M239" s="172"/>
      <c r="N239" s="173"/>
      <c r="O239" s="173"/>
      <c r="P239" s="173"/>
      <c r="Q239" s="173"/>
      <c r="R239" s="173"/>
      <c r="S239" s="173"/>
      <c r="T239" s="174"/>
      <c r="AT239" s="168" t="s">
        <v>137</v>
      </c>
      <c r="AU239" s="168" t="s">
        <v>83</v>
      </c>
      <c r="AV239" s="13" t="s">
        <v>83</v>
      </c>
      <c r="AW239" s="13" t="s">
        <v>32</v>
      </c>
      <c r="AX239" s="13" t="s">
        <v>76</v>
      </c>
      <c r="AY239" s="168" t="s">
        <v>128</v>
      </c>
    </row>
    <row r="240" spans="2:51" s="13" customFormat="1" ht="9.75">
      <c r="B240" s="167"/>
      <c r="D240" s="160" t="s">
        <v>137</v>
      </c>
      <c r="E240" s="168" t="s">
        <v>1</v>
      </c>
      <c r="F240" s="169" t="s">
        <v>297</v>
      </c>
      <c r="H240" s="170">
        <v>1.852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137</v>
      </c>
      <c r="AU240" s="168" t="s">
        <v>83</v>
      </c>
      <c r="AV240" s="13" t="s">
        <v>83</v>
      </c>
      <c r="AW240" s="13" t="s">
        <v>32</v>
      </c>
      <c r="AX240" s="13" t="s">
        <v>76</v>
      </c>
      <c r="AY240" s="168" t="s">
        <v>128</v>
      </c>
    </row>
    <row r="241" spans="2:51" s="14" customFormat="1" ht="9.75">
      <c r="B241" s="185"/>
      <c r="D241" s="160" t="s">
        <v>137</v>
      </c>
      <c r="E241" s="186" t="s">
        <v>1</v>
      </c>
      <c r="F241" s="187" t="s">
        <v>208</v>
      </c>
      <c r="H241" s="188">
        <v>27.572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6" t="s">
        <v>137</v>
      </c>
      <c r="AU241" s="186" t="s">
        <v>83</v>
      </c>
      <c r="AV241" s="14" t="s">
        <v>135</v>
      </c>
      <c r="AW241" s="14" t="s">
        <v>32</v>
      </c>
      <c r="AX241" s="14" t="s">
        <v>81</v>
      </c>
      <c r="AY241" s="186" t="s">
        <v>128</v>
      </c>
    </row>
    <row r="242" spans="2:65" s="1" customFormat="1" ht="24" customHeight="1">
      <c r="B242" s="145"/>
      <c r="C242" s="146" t="s">
        <v>298</v>
      </c>
      <c r="D242" s="146" t="s">
        <v>130</v>
      </c>
      <c r="E242" s="147" t="s">
        <v>299</v>
      </c>
      <c r="F242" s="148" t="s">
        <v>300</v>
      </c>
      <c r="G242" s="149" t="s">
        <v>219</v>
      </c>
      <c r="H242" s="150">
        <v>19.464</v>
      </c>
      <c r="I242" s="151"/>
      <c r="J242" s="152">
        <f>ROUND(I242*H242,2)</f>
        <v>0</v>
      </c>
      <c r="K242" s="148" t="s">
        <v>134</v>
      </c>
      <c r="L242" s="31"/>
      <c r="M242" s="153" t="s">
        <v>1</v>
      </c>
      <c r="N242" s="154" t="s">
        <v>41</v>
      </c>
      <c r="O242" s="54"/>
      <c r="P242" s="155">
        <f>O242*H242</f>
        <v>0</v>
      </c>
      <c r="Q242" s="155">
        <v>0.0284</v>
      </c>
      <c r="R242" s="155">
        <f>Q242*H242</f>
        <v>0.5527776</v>
      </c>
      <c r="S242" s="155">
        <v>0</v>
      </c>
      <c r="T242" s="156">
        <f>S242*H242</f>
        <v>0</v>
      </c>
      <c r="AR242" s="157" t="s">
        <v>135</v>
      </c>
      <c r="AT242" s="157" t="s">
        <v>130</v>
      </c>
      <c r="AU242" s="157" t="s">
        <v>83</v>
      </c>
      <c r="AY242" s="16" t="s">
        <v>128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6" t="s">
        <v>81</v>
      </c>
      <c r="BK242" s="158">
        <f>ROUND(I242*H242,2)</f>
        <v>0</v>
      </c>
      <c r="BL242" s="16" t="s">
        <v>135</v>
      </c>
      <c r="BM242" s="157" t="s">
        <v>301</v>
      </c>
    </row>
    <row r="243" spans="2:51" s="12" customFormat="1" ht="9.75">
      <c r="B243" s="159"/>
      <c r="D243" s="160" t="s">
        <v>137</v>
      </c>
      <c r="E243" s="161" t="s">
        <v>1</v>
      </c>
      <c r="F243" s="162" t="s">
        <v>302</v>
      </c>
      <c r="H243" s="161" t="s">
        <v>1</v>
      </c>
      <c r="I243" s="163"/>
      <c r="L243" s="159"/>
      <c r="M243" s="164"/>
      <c r="N243" s="165"/>
      <c r="O243" s="165"/>
      <c r="P243" s="165"/>
      <c r="Q243" s="165"/>
      <c r="R243" s="165"/>
      <c r="S243" s="165"/>
      <c r="T243" s="166"/>
      <c r="AT243" s="161" t="s">
        <v>137</v>
      </c>
      <c r="AU243" s="161" t="s">
        <v>83</v>
      </c>
      <c r="AV243" s="12" t="s">
        <v>81</v>
      </c>
      <c r="AW243" s="12" t="s">
        <v>32</v>
      </c>
      <c r="AX243" s="12" t="s">
        <v>76</v>
      </c>
      <c r="AY243" s="161" t="s">
        <v>128</v>
      </c>
    </row>
    <row r="244" spans="2:51" s="13" customFormat="1" ht="9.75">
      <c r="B244" s="167"/>
      <c r="D244" s="160" t="s">
        <v>137</v>
      </c>
      <c r="E244" s="168" t="s">
        <v>1</v>
      </c>
      <c r="F244" s="169" t="s">
        <v>303</v>
      </c>
      <c r="H244" s="170">
        <v>19.464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137</v>
      </c>
      <c r="AU244" s="168" t="s">
        <v>83</v>
      </c>
      <c r="AV244" s="13" t="s">
        <v>83</v>
      </c>
      <c r="AW244" s="13" t="s">
        <v>32</v>
      </c>
      <c r="AX244" s="13" t="s">
        <v>81</v>
      </c>
      <c r="AY244" s="168" t="s">
        <v>128</v>
      </c>
    </row>
    <row r="245" spans="2:65" s="1" customFormat="1" ht="16.5" customHeight="1">
      <c r="B245" s="145"/>
      <c r="C245" s="146" t="s">
        <v>304</v>
      </c>
      <c r="D245" s="146" t="s">
        <v>130</v>
      </c>
      <c r="E245" s="147" t="s">
        <v>305</v>
      </c>
      <c r="F245" s="148" t="s">
        <v>306</v>
      </c>
      <c r="G245" s="149" t="s">
        <v>219</v>
      </c>
      <c r="H245" s="150">
        <v>1.374</v>
      </c>
      <c r="I245" s="151"/>
      <c r="J245" s="152">
        <f>ROUND(I245*H245,2)</f>
        <v>0</v>
      </c>
      <c r="K245" s="148" t="s">
        <v>134</v>
      </c>
      <c r="L245" s="31"/>
      <c r="M245" s="153" t="s">
        <v>1</v>
      </c>
      <c r="N245" s="154" t="s">
        <v>41</v>
      </c>
      <c r="O245" s="54"/>
      <c r="P245" s="155">
        <f>O245*H245</f>
        <v>0</v>
      </c>
      <c r="Q245" s="155">
        <v>0.00085</v>
      </c>
      <c r="R245" s="155">
        <f>Q245*H245</f>
        <v>0.0011679</v>
      </c>
      <c r="S245" s="155">
        <v>0</v>
      </c>
      <c r="T245" s="156">
        <f>S245*H245</f>
        <v>0</v>
      </c>
      <c r="AR245" s="157" t="s">
        <v>135</v>
      </c>
      <c r="AT245" s="157" t="s">
        <v>130</v>
      </c>
      <c r="AU245" s="157" t="s">
        <v>83</v>
      </c>
      <c r="AY245" s="16" t="s">
        <v>128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6" t="s">
        <v>81</v>
      </c>
      <c r="BK245" s="158">
        <f>ROUND(I245*H245,2)</f>
        <v>0</v>
      </c>
      <c r="BL245" s="16" t="s">
        <v>135</v>
      </c>
      <c r="BM245" s="157" t="s">
        <v>307</v>
      </c>
    </row>
    <row r="246" spans="2:51" s="12" customFormat="1" ht="9.75">
      <c r="B246" s="159"/>
      <c r="D246" s="160" t="s">
        <v>137</v>
      </c>
      <c r="E246" s="161" t="s">
        <v>1</v>
      </c>
      <c r="F246" s="162" t="s">
        <v>204</v>
      </c>
      <c r="H246" s="161" t="s">
        <v>1</v>
      </c>
      <c r="I246" s="163"/>
      <c r="L246" s="159"/>
      <c r="M246" s="164"/>
      <c r="N246" s="165"/>
      <c r="O246" s="165"/>
      <c r="P246" s="165"/>
      <c r="Q246" s="165"/>
      <c r="R246" s="165"/>
      <c r="S246" s="165"/>
      <c r="T246" s="166"/>
      <c r="AT246" s="161" t="s">
        <v>137</v>
      </c>
      <c r="AU246" s="161" t="s">
        <v>83</v>
      </c>
      <c r="AV246" s="12" t="s">
        <v>81</v>
      </c>
      <c r="AW246" s="12" t="s">
        <v>32</v>
      </c>
      <c r="AX246" s="12" t="s">
        <v>76</v>
      </c>
      <c r="AY246" s="161" t="s">
        <v>128</v>
      </c>
    </row>
    <row r="247" spans="2:51" s="13" customFormat="1" ht="9.75">
      <c r="B247" s="167"/>
      <c r="D247" s="160" t="s">
        <v>137</v>
      </c>
      <c r="E247" s="168" t="s">
        <v>1</v>
      </c>
      <c r="F247" s="169" t="s">
        <v>308</v>
      </c>
      <c r="H247" s="170">
        <v>0.75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8" t="s">
        <v>137</v>
      </c>
      <c r="AU247" s="168" t="s">
        <v>83</v>
      </c>
      <c r="AV247" s="13" t="s">
        <v>83</v>
      </c>
      <c r="AW247" s="13" t="s">
        <v>32</v>
      </c>
      <c r="AX247" s="13" t="s">
        <v>76</v>
      </c>
      <c r="AY247" s="168" t="s">
        <v>128</v>
      </c>
    </row>
    <row r="248" spans="2:51" s="12" customFormat="1" ht="9.75">
      <c r="B248" s="159"/>
      <c r="D248" s="160" t="s">
        <v>137</v>
      </c>
      <c r="E248" s="161" t="s">
        <v>1</v>
      </c>
      <c r="F248" s="162" t="s">
        <v>206</v>
      </c>
      <c r="H248" s="161" t="s">
        <v>1</v>
      </c>
      <c r="I248" s="163"/>
      <c r="L248" s="159"/>
      <c r="M248" s="164"/>
      <c r="N248" s="165"/>
      <c r="O248" s="165"/>
      <c r="P248" s="165"/>
      <c r="Q248" s="165"/>
      <c r="R248" s="165"/>
      <c r="S248" s="165"/>
      <c r="T248" s="166"/>
      <c r="AT248" s="161" t="s">
        <v>137</v>
      </c>
      <c r="AU248" s="161" t="s">
        <v>83</v>
      </c>
      <c r="AV248" s="12" t="s">
        <v>81</v>
      </c>
      <c r="AW248" s="12" t="s">
        <v>32</v>
      </c>
      <c r="AX248" s="12" t="s">
        <v>76</v>
      </c>
      <c r="AY248" s="161" t="s">
        <v>128</v>
      </c>
    </row>
    <row r="249" spans="2:51" s="13" customFormat="1" ht="9.75">
      <c r="B249" s="167"/>
      <c r="D249" s="160" t="s">
        <v>137</v>
      </c>
      <c r="E249" s="168" t="s">
        <v>1</v>
      </c>
      <c r="F249" s="169" t="s">
        <v>309</v>
      </c>
      <c r="H249" s="170">
        <v>0.624</v>
      </c>
      <c r="I249" s="171"/>
      <c r="L249" s="167"/>
      <c r="M249" s="172"/>
      <c r="N249" s="173"/>
      <c r="O249" s="173"/>
      <c r="P249" s="173"/>
      <c r="Q249" s="173"/>
      <c r="R249" s="173"/>
      <c r="S249" s="173"/>
      <c r="T249" s="174"/>
      <c r="AT249" s="168" t="s">
        <v>137</v>
      </c>
      <c r="AU249" s="168" t="s">
        <v>83</v>
      </c>
      <c r="AV249" s="13" t="s">
        <v>83</v>
      </c>
      <c r="AW249" s="13" t="s">
        <v>32</v>
      </c>
      <c r="AX249" s="13" t="s">
        <v>76</v>
      </c>
      <c r="AY249" s="168" t="s">
        <v>128</v>
      </c>
    </row>
    <row r="250" spans="2:51" s="14" customFormat="1" ht="9.75">
      <c r="B250" s="185"/>
      <c r="D250" s="160" t="s">
        <v>137</v>
      </c>
      <c r="E250" s="186" t="s">
        <v>1</v>
      </c>
      <c r="F250" s="187" t="s">
        <v>208</v>
      </c>
      <c r="H250" s="188">
        <v>1.374</v>
      </c>
      <c r="I250" s="189"/>
      <c r="L250" s="185"/>
      <c r="M250" s="190"/>
      <c r="N250" s="191"/>
      <c r="O250" s="191"/>
      <c r="P250" s="191"/>
      <c r="Q250" s="191"/>
      <c r="R250" s="191"/>
      <c r="S250" s="191"/>
      <c r="T250" s="192"/>
      <c r="AT250" s="186" t="s">
        <v>137</v>
      </c>
      <c r="AU250" s="186" t="s">
        <v>83</v>
      </c>
      <c r="AV250" s="14" t="s">
        <v>135</v>
      </c>
      <c r="AW250" s="14" t="s">
        <v>32</v>
      </c>
      <c r="AX250" s="14" t="s">
        <v>81</v>
      </c>
      <c r="AY250" s="186" t="s">
        <v>128</v>
      </c>
    </row>
    <row r="251" spans="2:65" s="1" customFormat="1" ht="24" customHeight="1">
      <c r="B251" s="145"/>
      <c r="C251" s="146" t="s">
        <v>310</v>
      </c>
      <c r="D251" s="146" t="s">
        <v>130</v>
      </c>
      <c r="E251" s="147" t="s">
        <v>311</v>
      </c>
      <c r="F251" s="148" t="s">
        <v>312</v>
      </c>
      <c r="G251" s="149" t="s">
        <v>219</v>
      </c>
      <c r="H251" s="150">
        <v>2.6</v>
      </c>
      <c r="I251" s="151"/>
      <c r="J251" s="152">
        <f>ROUND(I251*H251,2)</f>
        <v>0</v>
      </c>
      <c r="K251" s="148" t="s">
        <v>134</v>
      </c>
      <c r="L251" s="31"/>
      <c r="M251" s="153" t="s">
        <v>1</v>
      </c>
      <c r="N251" s="154" t="s">
        <v>41</v>
      </c>
      <c r="O251" s="54"/>
      <c r="P251" s="155">
        <f>O251*H251</f>
        <v>0</v>
      </c>
      <c r="Q251" s="155">
        <v>0.04218</v>
      </c>
      <c r="R251" s="155">
        <f>Q251*H251</f>
        <v>0.10966800000000002</v>
      </c>
      <c r="S251" s="155">
        <v>0</v>
      </c>
      <c r="T251" s="156">
        <f>S251*H251</f>
        <v>0</v>
      </c>
      <c r="AR251" s="157" t="s">
        <v>135</v>
      </c>
      <c r="AT251" s="157" t="s">
        <v>130</v>
      </c>
      <c r="AU251" s="157" t="s">
        <v>83</v>
      </c>
      <c r="AY251" s="16" t="s">
        <v>128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6" t="s">
        <v>81</v>
      </c>
      <c r="BK251" s="158">
        <f>ROUND(I251*H251,2)</f>
        <v>0</v>
      </c>
      <c r="BL251" s="16" t="s">
        <v>135</v>
      </c>
      <c r="BM251" s="157" t="s">
        <v>313</v>
      </c>
    </row>
    <row r="252" spans="2:51" s="12" customFormat="1" ht="9.75">
      <c r="B252" s="159"/>
      <c r="D252" s="160" t="s">
        <v>137</v>
      </c>
      <c r="E252" s="161" t="s">
        <v>1</v>
      </c>
      <c r="F252" s="162" t="s">
        <v>183</v>
      </c>
      <c r="H252" s="161" t="s">
        <v>1</v>
      </c>
      <c r="I252" s="163"/>
      <c r="L252" s="159"/>
      <c r="M252" s="164"/>
      <c r="N252" s="165"/>
      <c r="O252" s="165"/>
      <c r="P252" s="165"/>
      <c r="Q252" s="165"/>
      <c r="R252" s="165"/>
      <c r="S252" s="165"/>
      <c r="T252" s="166"/>
      <c r="AT252" s="161" t="s">
        <v>137</v>
      </c>
      <c r="AU252" s="161" t="s">
        <v>83</v>
      </c>
      <c r="AV252" s="12" t="s">
        <v>81</v>
      </c>
      <c r="AW252" s="12" t="s">
        <v>32</v>
      </c>
      <c r="AX252" s="12" t="s">
        <v>76</v>
      </c>
      <c r="AY252" s="161" t="s">
        <v>128</v>
      </c>
    </row>
    <row r="253" spans="2:51" s="13" customFormat="1" ht="9.75">
      <c r="B253" s="167"/>
      <c r="D253" s="160" t="s">
        <v>137</v>
      </c>
      <c r="E253" s="168" t="s">
        <v>1</v>
      </c>
      <c r="F253" s="169" t="s">
        <v>314</v>
      </c>
      <c r="H253" s="170">
        <v>2.6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137</v>
      </c>
      <c r="AU253" s="168" t="s">
        <v>83</v>
      </c>
      <c r="AV253" s="13" t="s">
        <v>83</v>
      </c>
      <c r="AW253" s="13" t="s">
        <v>32</v>
      </c>
      <c r="AX253" s="13" t="s">
        <v>81</v>
      </c>
      <c r="AY253" s="168" t="s">
        <v>128</v>
      </c>
    </row>
    <row r="254" spans="2:65" s="1" customFormat="1" ht="24" customHeight="1">
      <c r="B254" s="145"/>
      <c r="C254" s="146" t="s">
        <v>315</v>
      </c>
      <c r="D254" s="146" t="s">
        <v>130</v>
      </c>
      <c r="E254" s="147" t="s">
        <v>316</v>
      </c>
      <c r="F254" s="148" t="s">
        <v>317</v>
      </c>
      <c r="G254" s="149" t="s">
        <v>133</v>
      </c>
      <c r="H254" s="150">
        <v>2.132</v>
      </c>
      <c r="I254" s="151"/>
      <c r="J254" s="152">
        <f>ROUND(I254*H254,2)</f>
        <v>0</v>
      </c>
      <c r="K254" s="148" t="s">
        <v>134</v>
      </c>
      <c r="L254" s="31"/>
      <c r="M254" s="153" t="s">
        <v>1</v>
      </c>
      <c r="N254" s="154" t="s">
        <v>41</v>
      </c>
      <c r="O254" s="54"/>
      <c r="P254" s="155">
        <f>O254*H254</f>
        <v>0</v>
      </c>
      <c r="Q254" s="155">
        <v>2.25634</v>
      </c>
      <c r="R254" s="155">
        <f>Q254*H254</f>
        <v>4.81051688</v>
      </c>
      <c r="S254" s="155">
        <v>0</v>
      </c>
      <c r="T254" s="156">
        <f>S254*H254</f>
        <v>0</v>
      </c>
      <c r="AR254" s="157" t="s">
        <v>135</v>
      </c>
      <c r="AT254" s="157" t="s">
        <v>130</v>
      </c>
      <c r="AU254" s="157" t="s">
        <v>83</v>
      </c>
      <c r="AY254" s="16" t="s">
        <v>128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6" t="s">
        <v>81</v>
      </c>
      <c r="BK254" s="158">
        <f>ROUND(I254*H254,2)</f>
        <v>0</v>
      </c>
      <c r="BL254" s="16" t="s">
        <v>135</v>
      </c>
      <c r="BM254" s="157" t="s">
        <v>318</v>
      </c>
    </row>
    <row r="255" spans="2:51" s="12" customFormat="1" ht="9.75">
      <c r="B255" s="159"/>
      <c r="D255" s="160" t="s">
        <v>137</v>
      </c>
      <c r="E255" s="161" t="s">
        <v>1</v>
      </c>
      <c r="F255" s="162" t="s">
        <v>138</v>
      </c>
      <c r="H255" s="161" t="s">
        <v>1</v>
      </c>
      <c r="I255" s="163"/>
      <c r="L255" s="159"/>
      <c r="M255" s="164"/>
      <c r="N255" s="165"/>
      <c r="O255" s="165"/>
      <c r="P255" s="165"/>
      <c r="Q255" s="165"/>
      <c r="R255" s="165"/>
      <c r="S255" s="165"/>
      <c r="T255" s="166"/>
      <c r="AT255" s="161" t="s">
        <v>137</v>
      </c>
      <c r="AU255" s="161" t="s">
        <v>83</v>
      </c>
      <c r="AV255" s="12" t="s">
        <v>81</v>
      </c>
      <c r="AW255" s="12" t="s">
        <v>32</v>
      </c>
      <c r="AX255" s="12" t="s">
        <v>76</v>
      </c>
      <c r="AY255" s="161" t="s">
        <v>128</v>
      </c>
    </row>
    <row r="256" spans="2:51" s="13" customFormat="1" ht="9.75">
      <c r="B256" s="167"/>
      <c r="D256" s="160" t="s">
        <v>137</v>
      </c>
      <c r="E256" s="168" t="s">
        <v>1</v>
      </c>
      <c r="F256" s="169" t="s">
        <v>319</v>
      </c>
      <c r="H256" s="170">
        <v>2.1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137</v>
      </c>
      <c r="AU256" s="168" t="s">
        <v>83</v>
      </c>
      <c r="AV256" s="13" t="s">
        <v>83</v>
      </c>
      <c r="AW256" s="13" t="s">
        <v>32</v>
      </c>
      <c r="AX256" s="13" t="s">
        <v>76</v>
      </c>
      <c r="AY256" s="168" t="s">
        <v>128</v>
      </c>
    </row>
    <row r="257" spans="2:51" s="13" customFormat="1" ht="9.75">
      <c r="B257" s="167"/>
      <c r="D257" s="160" t="s">
        <v>137</v>
      </c>
      <c r="E257" s="168" t="s">
        <v>1</v>
      </c>
      <c r="F257" s="169" t="s">
        <v>320</v>
      </c>
      <c r="H257" s="170">
        <v>0.032</v>
      </c>
      <c r="I257" s="171"/>
      <c r="L257" s="167"/>
      <c r="M257" s="172"/>
      <c r="N257" s="173"/>
      <c r="O257" s="173"/>
      <c r="P257" s="173"/>
      <c r="Q257" s="173"/>
      <c r="R257" s="173"/>
      <c r="S257" s="173"/>
      <c r="T257" s="174"/>
      <c r="AT257" s="168" t="s">
        <v>137</v>
      </c>
      <c r="AU257" s="168" t="s">
        <v>83</v>
      </c>
      <c r="AV257" s="13" t="s">
        <v>83</v>
      </c>
      <c r="AW257" s="13" t="s">
        <v>32</v>
      </c>
      <c r="AX257" s="13" t="s">
        <v>76</v>
      </c>
      <c r="AY257" s="168" t="s">
        <v>128</v>
      </c>
    </row>
    <row r="258" spans="2:51" s="14" customFormat="1" ht="9.75">
      <c r="B258" s="185"/>
      <c r="D258" s="160" t="s">
        <v>137</v>
      </c>
      <c r="E258" s="186" t="s">
        <v>1</v>
      </c>
      <c r="F258" s="187" t="s">
        <v>208</v>
      </c>
      <c r="H258" s="188">
        <v>2.132</v>
      </c>
      <c r="I258" s="189"/>
      <c r="L258" s="185"/>
      <c r="M258" s="190"/>
      <c r="N258" s="191"/>
      <c r="O258" s="191"/>
      <c r="P258" s="191"/>
      <c r="Q258" s="191"/>
      <c r="R258" s="191"/>
      <c r="S258" s="191"/>
      <c r="T258" s="192"/>
      <c r="AT258" s="186" t="s">
        <v>137</v>
      </c>
      <c r="AU258" s="186" t="s">
        <v>83</v>
      </c>
      <c r="AV258" s="14" t="s">
        <v>135</v>
      </c>
      <c r="AW258" s="14" t="s">
        <v>32</v>
      </c>
      <c r="AX258" s="14" t="s">
        <v>81</v>
      </c>
      <c r="AY258" s="186" t="s">
        <v>128</v>
      </c>
    </row>
    <row r="259" spans="2:65" s="1" customFormat="1" ht="16.5" customHeight="1">
      <c r="B259" s="145"/>
      <c r="C259" s="146" t="s">
        <v>321</v>
      </c>
      <c r="D259" s="146" t="s">
        <v>130</v>
      </c>
      <c r="E259" s="147" t="s">
        <v>322</v>
      </c>
      <c r="F259" s="148" t="s">
        <v>323</v>
      </c>
      <c r="G259" s="149" t="s">
        <v>158</v>
      </c>
      <c r="H259" s="150">
        <v>0.075</v>
      </c>
      <c r="I259" s="151"/>
      <c r="J259" s="152">
        <f>ROUND(I259*H259,2)</f>
        <v>0</v>
      </c>
      <c r="K259" s="148" t="s">
        <v>134</v>
      </c>
      <c r="L259" s="31"/>
      <c r="M259" s="153" t="s">
        <v>1</v>
      </c>
      <c r="N259" s="154" t="s">
        <v>41</v>
      </c>
      <c r="O259" s="54"/>
      <c r="P259" s="155">
        <f>O259*H259</f>
        <v>0</v>
      </c>
      <c r="Q259" s="155">
        <v>1.06277</v>
      </c>
      <c r="R259" s="155">
        <f>Q259*H259</f>
        <v>0.07970775</v>
      </c>
      <c r="S259" s="155">
        <v>0</v>
      </c>
      <c r="T259" s="156">
        <f>S259*H259</f>
        <v>0</v>
      </c>
      <c r="AR259" s="157" t="s">
        <v>135</v>
      </c>
      <c r="AT259" s="157" t="s">
        <v>130</v>
      </c>
      <c r="AU259" s="157" t="s">
        <v>83</v>
      </c>
      <c r="AY259" s="16" t="s">
        <v>128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6" t="s">
        <v>81</v>
      </c>
      <c r="BK259" s="158">
        <f>ROUND(I259*H259,2)</f>
        <v>0</v>
      </c>
      <c r="BL259" s="16" t="s">
        <v>135</v>
      </c>
      <c r="BM259" s="157" t="s">
        <v>324</v>
      </c>
    </row>
    <row r="260" spans="2:51" s="12" customFormat="1" ht="9.75">
      <c r="B260" s="159"/>
      <c r="D260" s="160" t="s">
        <v>137</v>
      </c>
      <c r="E260" s="161" t="s">
        <v>1</v>
      </c>
      <c r="F260" s="162" t="s">
        <v>138</v>
      </c>
      <c r="H260" s="161" t="s">
        <v>1</v>
      </c>
      <c r="I260" s="163"/>
      <c r="L260" s="159"/>
      <c r="M260" s="164"/>
      <c r="N260" s="165"/>
      <c r="O260" s="165"/>
      <c r="P260" s="165"/>
      <c r="Q260" s="165"/>
      <c r="R260" s="165"/>
      <c r="S260" s="165"/>
      <c r="T260" s="166"/>
      <c r="AT260" s="161" t="s">
        <v>137</v>
      </c>
      <c r="AU260" s="161" t="s">
        <v>83</v>
      </c>
      <c r="AV260" s="12" t="s">
        <v>81</v>
      </c>
      <c r="AW260" s="12" t="s">
        <v>32</v>
      </c>
      <c r="AX260" s="12" t="s">
        <v>76</v>
      </c>
      <c r="AY260" s="161" t="s">
        <v>128</v>
      </c>
    </row>
    <row r="261" spans="2:51" s="13" customFormat="1" ht="9.75">
      <c r="B261" s="167"/>
      <c r="D261" s="160" t="s">
        <v>137</v>
      </c>
      <c r="E261" s="168" t="s">
        <v>1</v>
      </c>
      <c r="F261" s="169" t="s">
        <v>325</v>
      </c>
      <c r="H261" s="170">
        <v>0.075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137</v>
      </c>
      <c r="AU261" s="168" t="s">
        <v>83</v>
      </c>
      <c r="AV261" s="13" t="s">
        <v>83</v>
      </c>
      <c r="AW261" s="13" t="s">
        <v>32</v>
      </c>
      <c r="AX261" s="13" t="s">
        <v>81</v>
      </c>
      <c r="AY261" s="168" t="s">
        <v>128</v>
      </c>
    </row>
    <row r="262" spans="2:65" s="1" customFormat="1" ht="16.5" customHeight="1">
      <c r="B262" s="145"/>
      <c r="C262" s="146" t="s">
        <v>326</v>
      </c>
      <c r="D262" s="146" t="s">
        <v>130</v>
      </c>
      <c r="E262" s="147" t="s">
        <v>327</v>
      </c>
      <c r="F262" s="148" t="s">
        <v>328</v>
      </c>
      <c r="G262" s="149" t="s">
        <v>219</v>
      </c>
      <c r="H262" s="150">
        <v>49.76</v>
      </c>
      <c r="I262" s="151"/>
      <c r="J262" s="152">
        <f>ROUND(I262*H262,2)</f>
        <v>0</v>
      </c>
      <c r="K262" s="148" t="s">
        <v>134</v>
      </c>
      <c r="L262" s="31"/>
      <c r="M262" s="153" t="s">
        <v>1</v>
      </c>
      <c r="N262" s="154" t="s">
        <v>41</v>
      </c>
      <c r="O262" s="54"/>
      <c r="P262" s="155">
        <f>O262*H262</f>
        <v>0</v>
      </c>
      <c r="Q262" s="155">
        <v>0.11</v>
      </c>
      <c r="R262" s="155">
        <f>Q262*H262</f>
        <v>5.4736</v>
      </c>
      <c r="S262" s="155">
        <v>0</v>
      </c>
      <c r="T262" s="156">
        <f>S262*H262</f>
        <v>0</v>
      </c>
      <c r="AR262" s="157" t="s">
        <v>135</v>
      </c>
      <c r="AT262" s="157" t="s">
        <v>130</v>
      </c>
      <c r="AU262" s="157" t="s">
        <v>83</v>
      </c>
      <c r="AY262" s="16" t="s">
        <v>128</v>
      </c>
      <c r="BE262" s="158">
        <f>IF(N262="základní",J262,0)</f>
        <v>0</v>
      </c>
      <c r="BF262" s="158">
        <f>IF(N262="snížená",J262,0)</f>
        <v>0</v>
      </c>
      <c r="BG262" s="158">
        <f>IF(N262="zákl. přenesená",J262,0)</f>
        <v>0</v>
      </c>
      <c r="BH262" s="158">
        <f>IF(N262="sníž. přenesená",J262,0)</f>
        <v>0</v>
      </c>
      <c r="BI262" s="158">
        <f>IF(N262="nulová",J262,0)</f>
        <v>0</v>
      </c>
      <c r="BJ262" s="16" t="s">
        <v>81</v>
      </c>
      <c r="BK262" s="158">
        <f>ROUND(I262*H262,2)</f>
        <v>0</v>
      </c>
      <c r="BL262" s="16" t="s">
        <v>135</v>
      </c>
      <c r="BM262" s="157" t="s">
        <v>329</v>
      </c>
    </row>
    <row r="263" spans="2:51" s="13" customFormat="1" ht="9.75">
      <c r="B263" s="167"/>
      <c r="D263" s="160" t="s">
        <v>137</v>
      </c>
      <c r="E263" s="168" t="s">
        <v>1</v>
      </c>
      <c r="F263" s="169" t="s">
        <v>330</v>
      </c>
      <c r="H263" s="170">
        <v>23.64</v>
      </c>
      <c r="I263" s="171"/>
      <c r="L263" s="167"/>
      <c r="M263" s="172"/>
      <c r="N263" s="173"/>
      <c r="O263" s="173"/>
      <c r="P263" s="173"/>
      <c r="Q263" s="173"/>
      <c r="R263" s="173"/>
      <c r="S263" s="173"/>
      <c r="T263" s="174"/>
      <c r="AT263" s="168" t="s">
        <v>137</v>
      </c>
      <c r="AU263" s="168" t="s">
        <v>83</v>
      </c>
      <c r="AV263" s="13" t="s">
        <v>83</v>
      </c>
      <c r="AW263" s="13" t="s">
        <v>32</v>
      </c>
      <c r="AX263" s="13" t="s">
        <v>76</v>
      </c>
      <c r="AY263" s="168" t="s">
        <v>128</v>
      </c>
    </row>
    <row r="264" spans="2:51" s="13" customFormat="1" ht="9.75">
      <c r="B264" s="167"/>
      <c r="D264" s="160" t="s">
        <v>137</v>
      </c>
      <c r="E264" s="168" t="s">
        <v>1</v>
      </c>
      <c r="F264" s="169" t="s">
        <v>331</v>
      </c>
      <c r="H264" s="170">
        <v>26.12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137</v>
      </c>
      <c r="AU264" s="168" t="s">
        <v>83</v>
      </c>
      <c r="AV264" s="13" t="s">
        <v>83</v>
      </c>
      <c r="AW264" s="13" t="s">
        <v>32</v>
      </c>
      <c r="AX264" s="13" t="s">
        <v>76</v>
      </c>
      <c r="AY264" s="168" t="s">
        <v>128</v>
      </c>
    </row>
    <row r="265" spans="2:51" s="14" customFormat="1" ht="9.75">
      <c r="B265" s="185"/>
      <c r="D265" s="160" t="s">
        <v>137</v>
      </c>
      <c r="E265" s="186" t="s">
        <v>1</v>
      </c>
      <c r="F265" s="187" t="s">
        <v>208</v>
      </c>
      <c r="H265" s="188">
        <v>49.76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6" t="s">
        <v>137</v>
      </c>
      <c r="AU265" s="186" t="s">
        <v>83</v>
      </c>
      <c r="AV265" s="14" t="s">
        <v>135</v>
      </c>
      <c r="AW265" s="14" t="s">
        <v>32</v>
      </c>
      <c r="AX265" s="14" t="s">
        <v>81</v>
      </c>
      <c r="AY265" s="186" t="s">
        <v>128</v>
      </c>
    </row>
    <row r="266" spans="2:65" s="1" customFormat="1" ht="24" customHeight="1">
      <c r="B266" s="145"/>
      <c r="C266" s="146" t="s">
        <v>332</v>
      </c>
      <c r="D266" s="146" t="s">
        <v>130</v>
      </c>
      <c r="E266" s="147" t="s">
        <v>333</v>
      </c>
      <c r="F266" s="148" t="s">
        <v>334</v>
      </c>
      <c r="G266" s="149" t="s">
        <v>233</v>
      </c>
      <c r="H266" s="150">
        <v>112.624</v>
      </c>
      <c r="I266" s="151"/>
      <c r="J266" s="152">
        <f>ROUND(I266*H266,2)</f>
        <v>0</v>
      </c>
      <c r="K266" s="148" t="s">
        <v>134</v>
      </c>
      <c r="L266" s="31"/>
      <c r="M266" s="153" t="s">
        <v>1</v>
      </c>
      <c r="N266" s="154" t="s">
        <v>41</v>
      </c>
      <c r="O266" s="54"/>
      <c r="P266" s="155">
        <f>O266*H266</f>
        <v>0</v>
      </c>
      <c r="Q266" s="155">
        <v>2E-05</v>
      </c>
      <c r="R266" s="155">
        <f>Q266*H266</f>
        <v>0.0022524800000000003</v>
      </c>
      <c r="S266" s="155">
        <v>0</v>
      </c>
      <c r="T266" s="156">
        <f>S266*H266</f>
        <v>0</v>
      </c>
      <c r="AR266" s="157" t="s">
        <v>135</v>
      </c>
      <c r="AT266" s="157" t="s">
        <v>130</v>
      </c>
      <c r="AU266" s="157" t="s">
        <v>83</v>
      </c>
      <c r="AY266" s="16" t="s">
        <v>128</v>
      </c>
      <c r="BE266" s="158">
        <f>IF(N266="základní",J266,0)</f>
        <v>0</v>
      </c>
      <c r="BF266" s="158">
        <f>IF(N266="snížená",J266,0)</f>
        <v>0</v>
      </c>
      <c r="BG266" s="158">
        <f>IF(N266="zákl. přenesená",J266,0)</f>
        <v>0</v>
      </c>
      <c r="BH266" s="158">
        <f>IF(N266="sníž. přenesená",J266,0)</f>
        <v>0</v>
      </c>
      <c r="BI266" s="158">
        <f>IF(N266="nulová",J266,0)</f>
        <v>0</v>
      </c>
      <c r="BJ266" s="16" t="s">
        <v>81</v>
      </c>
      <c r="BK266" s="158">
        <f>ROUND(I266*H266,2)</f>
        <v>0</v>
      </c>
      <c r="BL266" s="16" t="s">
        <v>135</v>
      </c>
      <c r="BM266" s="157" t="s">
        <v>335</v>
      </c>
    </row>
    <row r="267" spans="2:51" s="12" customFormat="1" ht="9.75">
      <c r="B267" s="159"/>
      <c r="D267" s="160" t="s">
        <v>137</v>
      </c>
      <c r="E267" s="161" t="s">
        <v>1</v>
      </c>
      <c r="F267" s="162" t="s">
        <v>336</v>
      </c>
      <c r="H267" s="161" t="s">
        <v>1</v>
      </c>
      <c r="I267" s="163"/>
      <c r="L267" s="159"/>
      <c r="M267" s="164"/>
      <c r="N267" s="165"/>
      <c r="O267" s="165"/>
      <c r="P267" s="165"/>
      <c r="Q267" s="165"/>
      <c r="R267" s="165"/>
      <c r="S267" s="165"/>
      <c r="T267" s="166"/>
      <c r="AT267" s="161" t="s">
        <v>137</v>
      </c>
      <c r="AU267" s="161" t="s">
        <v>83</v>
      </c>
      <c r="AV267" s="12" t="s">
        <v>81</v>
      </c>
      <c r="AW267" s="12" t="s">
        <v>32</v>
      </c>
      <c r="AX267" s="12" t="s">
        <v>76</v>
      </c>
      <c r="AY267" s="161" t="s">
        <v>128</v>
      </c>
    </row>
    <row r="268" spans="2:51" s="13" customFormat="1" ht="9.75">
      <c r="B268" s="167"/>
      <c r="D268" s="160" t="s">
        <v>137</v>
      </c>
      <c r="E268" s="168" t="s">
        <v>1</v>
      </c>
      <c r="F268" s="169" t="s">
        <v>337</v>
      </c>
      <c r="H268" s="170">
        <v>14.836</v>
      </c>
      <c r="I268" s="171"/>
      <c r="L268" s="167"/>
      <c r="M268" s="172"/>
      <c r="N268" s="173"/>
      <c r="O268" s="173"/>
      <c r="P268" s="173"/>
      <c r="Q268" s="173"/>
      <c r="R268" s="173"/>
      <c r="S268" s="173"/>
      <c r="T268" s="174"/>
      <c r="AT268" s="168" t="s">
        <v>137</v>
      </c>
      <c r="AU268" s="168" t="s">
        <v>83</v>
      </c>
      <c r="AV268" s="13" t="s">
        <v>83</v>
      </c>
      <c r="AW268" s="13" t="s">
        <v>32</v>
      </c>
      <c r="AX268" s="13" t="s">
        <v>76</v>
      </c>
      <c r="AY268" s="168" t="s">
        <v>128</v>
      </c>
    </row>
    <row r="269" spans="2:51" s="12" customFormat="1" ht="9.75">
      <c r="B269" s="159"/>
      <c r="D269" s="160" t="s">
        <v>137</v>
      </c>
      <c r="E269" s="161" t="s">
        <v>1</v>
      </c>
      <c r="F269" s="162" t="s">
        <v>263</v>
      </c>
      <c r="H269" s="161" t="s">
        <v>1</v>
      </c>
      <c r="I269" s="163"/>
      <c r="L269" s="159"/>
      <c r="M269" s="164"/>
      <c r="N269" s="165"/>
      <c r="O269" s="165"/>
      <c r="P269" s="165"/>
      <c r="Q269" s="165"/>
      <c r="R269" s="165"/>
      <c r="S269" s="165"/>
      <c r="T269" s="166"/>
      <c r="AT269" s="161" t="s">
        <v>137</v>
      </c>
      <c r="AU269" s="161" t="s">
        <v>83</v>
      </c>
      <c r="AV269" s="12" t="s">
        <v>81</v>
      </c>
      <c r="AW269" s="12" t="s">
        <v>32</v>
      </c>
      <c r="AX269" s="12" t="s">
        <v>76</v>
      </c>
      <c r="AY269" s="161" t="s">
        <v>128</v>
      </c>
    </row>
    <row r="270" spans="2:51" s="13" customFormat="1" ht="9.75">
      <c r="B270" s="167"/>
      <c r="D270" s="160" t="s">
        <v>137</v>
      </c>
      <c r="E270" s="168" t="s">
        <v>1</v>
      </c>
      <c r="F270" s="169" t="s">
        <v>338</v>
      </c>
      <c r="H270" s="170">
        <v>7.71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137</v>
      </c>
      <c r="AU270" s="168" t="s">
        <v>83</v>
      </c>
      <c r="AV270" s="13" t="s">
        <v>83</v>
      </c>
      <c r="AW270" s="13" t="s">
        <v>32</v>
      </c>
      <c r="AX270" s="13" t="s">
        <v>76</v>
      </c>
      <c r="AY270" s="168" t="s">
        <v>128</v>
      </c>
    </row>
    <row r="271" spans="2:51" s="13" customFormat="1" ht="9.75">
      <c r="B271" s="167"/>
      <c r="D271" s="160" t="s">
        <v>137</v>
      </c>
      <c r="E271" s="168" t="s">
        <v>1</v>
      </c>
      <c r="F271" s="169" t="s">
        <v>339</v>
      </c>
      <c r="H271" s="170">
        <v>4.6</v>
      </c>
      <c r="I271" s="171"/>
      <c r="L271" s="167"/>
      <c r="M271" s="172"/>
      <c r="N271" s="173"/>
      <c r="O271" s="173"/>
      <c r="P271" s="173"/>
      <c r="Q271" s="173"/>
      <c r="R271" s="173"/>
      <c r="S271" s="173"/>
      <c r="T271" s="174"/>
      <c r="AT271" s="168" t="s">
        <v>137</v>
      </c>
      <c r="AU271" s="168" t="s">
        <v>83</v>
      </c>
      <c r="AV271" s="13" t="s">
        <v>83</v>
      </c>
      <c r="AW271" s="13" t="s">
        <v>32</v>
      </c>
      <c r="AX271" s="13" t="s">
        <v>76</v>
      </c>
      <c r="AY271" s="168" t="s">
        <v>128</v>
      </c>
    </row>
    <row r="272" spans="2:51" s="13" customFormat="1" ht="9.75">
      <c r="B272" s="167"/>
      <c r="D272" s="160" t="s">
        <v>137</v>
      </c>
      <c r="E272" s="168" t="s">
        <v>1</v>
      </c>
      <c r="F272" s="169" t="s">
        <v>340</v>
      </c>
      <c r="H272" s="170">
        <v>24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137</v>
      </c>
      <c r="AU272" s="168" t="s">
        <v>83</v>
      </c>
      <c r="AV272" s="13" t="s">
        <v>83</v>
      </c>
      <c r="AW272" s="13" t="s">
        <v>32</v>
      </c>
      <c r="AX272" s="13" t="s">
        <v>76</v>
      </c>
      <c r="AY272" s="168" t="s">
        <v>128</v>
      </c>
    </row>
    <row r="273" spans="2:51" s="13" customFormat="1" ht="9.75">
      <c r="B273" s="167"/>
      <c r="D273" s="160" t="s">
        <v>137</v>
      </c>
      <c r="E273" s="168" t="s">
        <v>1</v>
      </c>
      <c r="F273" s="169" t="s">
        <v>341</v>
      </c>
      <c r="H273" s="170">
        <v>13.52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137</v>
      </c>
      <c r="AU273" s="168" t="s">
        <v>83</v>
      </c>
      <c r="AV273" s="13" t="s">
        <v>83</v>
      </c>
      <c r="AW273" s="13" t="s">
        <v>32</v>
      </c>
      <c r="AX273" s="13" t="s">
        <v>76</v>
      </c>
      <c r="AY273" s="168" t="s">
        <v>128</v>
      </c>
    </row>
    <row r="274" spans="2:51" s="12" customFormat="1" ht="9.75">
      <c r="B274" s="159"/>
      <c r="D274" s="160" t="s">
        <v>137</v>
      </c>
      <c r="E274" s="161" t="s">
        <v>1</v>
      </c>
      <c r="F274" s="162" t="s">
        <v>293</v>
      </c>
      <c r="H274" s="161" t="s">
        <v>1</v>
      </c>
      <c r="I274" s="163"/>
      <c r="L274" s="159"/>
      <c r="M274" s="164"/>
      <c r="N274" s="165"/>
      <c r="O274" s="165"/>
      <c r="P274" s="165"/>
      <c r="Q274" s="165"/>
      <c r="R274" s="165"/>
      <c r="S274" s="165"/>
      <c r="T274" s="166"/>
      <c r="AT274" s="161" t="s">
        <v>137</v>
      </c>
      <c r="AU274" s="161" t="s">
        <v>83</v>
      </c>
      <c r="AV274" s="12" t="s">
        <v>81</v>
      </c>
      <c r="AW274" s="12" t="s">
        <v>32</v>
      </c>
      <c r="AX274" s="12" t="s">
        <v>76</v>
      </c>
      <c r="AY274" s="161" t="s">
        <v>128</v>
      </c>
    </row>
    <row r="275" spans="2:51" s="13" customFormat="1" ht="9.75">
      <c r="B275" s="167"/>
      <c r="D275" s="160" t="s">
        <v>137</v>
      </c>
      <c r="E275" s="168" t="s">
        <v>1</v>
      </c>
      <c r="F275" s="169" t="s">
        <v>342</v>
      </c>
      <c r="H275" s="170">
        <v>9.04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137</v>
      </c>
      <c r="AU275" s="168" t="s">
        <v>83</v>
      </c>
      <c r="AV275" s="13" t="s">
        <v>83</v>
      </c>
      <c r="AW275" s="13" t="s">
        <v>32</v>
      </c>
      <c r="AX275" s="13" t="s">
        <v>76</v>
      </c>
      <c r="AY275" s="168" t="s">
        <v>128</v>
      </c>
    </row>
    <row r="276" spans="2:51" s="12" customFormat="1" ht="9.75">
      <c r="B276" s="159"/>
      <c r="D276" s="160" t="s">
        <v>137</v>
      </c>
      <c r="E276" s="161" t="s">
        <v>1</v>
      </c>
      <c r="F276" s="162" t="s">
        <v>269</v>
      </c>
      <c r="H276" s="161" t="s">
        <v>1</v>
      </c>
      <c r="I276" s="163"/>
      <c r="L276" s="159"/>
      <c r="M276" s="164"/>
      <c r="N276" s="165"/>
      <c r="O276" s="165"/>
      <c r="P276" s="165"/>
      <c r="Q276" s="165"/>
      <c r="R276" s="165"/>
      <c r="S276" s="165"/>
      <c r="T276" s="166"/>
      <c r="AT276" s="161" t="s">
        <v>137</v>
      </c>
      <c r="AU276" s="161" t="s">
        <v>83</v>
      </c>
      <c r="AV276" s="12" t="s">
        <v>81</v>
      </c>
      <c r="AW276" s="12" t="s">
        <v>32</v>
      </c>
      <c r="AX276" s="12" t="s">
        <v>76</v>
      </c>
      <c r="AY276" s="161" t="s">
        <v>128</v>
      </c>
    </row>
    <row r="277" spans="2:51" s="13" customFormat="1" ht="9.75">
      <c r="B277" s="167"/>
      <c r="D277" s="160" t="s">
        <v>137</v>
      </c>
      <c r="E277" s="168" t="s">
        <v>1</v>
      </c>
      <c r="F277" s="169" t="s">
        <v>343</v>
      </c>
      <c r="H277" s="170">
        <v>7.817</v>
      </c>
      <c r="I277" s="171"/>
      <c r="L277" s="167"/>
      <c r="M277" s="172"/>
      <c r="N277" s="173"/>
      <c r="O277" s="173"/>
      <c r="P277" s="173"/>
      <c r="Q277" s="173"/>
      <c r="R277" s="173"/>
      <c r="S277" s="173"/>
      <c r="T277" s="174"/>
      <c r="AT277" s="168" t="s">
        <v>137</v>
      </c>
      <c r="AU277" s="168" t="s">
        <v>83</v>
      </c>
      <c r="AV277" s="13" t="s">
        <v>83</v>
      </c>
      <c r="AW277" s="13" t="s">
        <v>32</v>
      </c>
      <c r="AX277" s="13" t="s">
        <v>76</v>
      </c>
      <c r="AY277" s="168" t="s">
        <v>128</v>
      </c>
    </row>
    <row r="278" spans="2:51" s="13" customFormat="1" ht="9.75">
      <c r="B278" s="167"/>
      <c r="D278" s="160" t="s">
        <v>137</v>
      </c>
      <c r="E278" s="168" t="s">
        <v>1</v>
      </c>
      <c r="F278" s="169" t="s">
        <v>344</v>
      </c>
      <c r="H278" s="170">
        <v>11.223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137</v>
      </c>
      <c r="AU278" s="168" t="s">
        <v>83</v>
      </c>
      <c r="AV278" s="13" t="s">
        <v>83</v>
      </c>
      <c r="AW278" s="13" t="s">
        <v>32</v>
      </c>
      <c r="AX278" s="13" t="s">
        <v>76</v>
      </c>
      <c r="AY278" s="168" t="s">
        <v>128</v>
      </c>
    </row>
    <row r="279" spans="2:51" s="13" customFormat="1" ht="9.75">
      <c r="B279" s="167"/>
      <c r="D279" s="160" t="s">
        <v>137</v>
      </c>
      <c r="E279" s="168" t="s">
        <v>1</v>
      </c>
      <c r="F279" s="169" t="s">
        <v>345</v>
      </c>
      <c r="H279" s="170">
        <v>14.292</v>
      </c>
      <c r="I279" s="171"/>
      <c r="L279" s="167"/>
      <c r="M279" s="172"/>
      <c r="N279" s="173"/>
      <c r="O279" s="173"/>
      <c r="P279" s="173"/>
      <c r="Q279" s="173"/>
      <c r="R279" s="173"/>
      <c r="S279" s="173"/>
      <c r="T279" s="174"/>
      <c r="AT279" s="168" t="s">
        <v>137</v>
      </c>
      <c r="AU279" s="168" t="s">
        <v>83</v>
      </c>
      <c r="AV279" s="13" t="s">
        <v>83</v>
      </c>
      <c r="AW279" s="13" t="s">
        <v>32</v>
      </c>
      <c r="AX279" s="13" t="s">
        <v>76</v>
      </c>
      <c r="AY279" s="168" t="s">
        <v>128</v>
      </c>
    </row>
    <row r="280" spans="2:51" s="13" customFormat="1" ht="9.75">
      <c r="B280" s="167"/>
      <c r="D280" s="160" t="s">
        <v>137</v>
      </c>
      <c r="E280" s="168" t="s">
        <v>1</v>
      </c>
      <c r="F280" s="169" t="s">
        <v>346</v>
      </c>
      <c r="H280" s="170">
        <v>5.586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137</v>
      </c>
      <c r="AU280" s="168" t="s">
        <v>83</v>
      </c>
      <c r="AV280" s="13" t="s">
        <v>83</v>
      </c>
      <c r="AW280" s="13" t="s">
        <v>32</v>
      </c>
      <c r="AX280" s="13" t="s">
        <v>76</v>
      </c>
      <c r="AY280" s="168" t="s">
        <v>128</v>
      </c>
    </row>
    <row r="281" spans="2:51" s="14" customFormat="1" ht="9.75">
      <c r="B281" s="185"/>
      <c r="D281" s="160" t="s">
        <v>137</v>
      </c>
      <c r="E281" s="186" t="s">
        <v>1</v>
      </c>
      <c r="F281" s="187" t="s">
        <v>208</v>
      </c>
      <c r="H281" s="188">
        <v>112.624</v>
      </c>
      <c r="I281" s="189"/>
      <c r="L281" s="185"/>
      <c r="M281" s="190"/>
      <c r="N281" s="191"/>
      <c r="O281" s="191"/>
      <c r="P281" s="191"/>
      <c r="Q281" s="191"/>
      <c r="R281" s="191"/>
      <c r="S281" s="191"/>
      <c r="T281" s="192"/>
      <c r="AT281" s="186" t="s">
        <v>137</v>
      </c>
      <c r="AU281" s="186" t="s">
        <v>83</v>
      </c>
      <c r="AV281" s="14" t="s">
        <v>135</v>
      </c>
      <c r="AW281" s="14" t="s">
        <v>32</v>
      </c>
      <c r="AX281" s="14" t="s">
        <v>81</v>
      </c>
      <c r="AY281" s="186" t="s">
        <v>128</v>
      </c>
    </row>
    <row r="282" spans="2:65" s="1" customFormat="1" ht="24" customHeight="1">
      <c r="B282" s="145"/>
      <c r="C282" s="146" t="s">
        <v>347</v>
      </c>
      <c r="D282" s="146" t="s">
        <v>130</v>
      </c>
      <c r="E282" s="147" t="s">
        <v>348</v>
      </c>
      <c r="F282" s="148" t="s">
        <v>349</v>
      </c>
      <c r="G282" s="149" t="s">
        <v>194</v>
      </c>
      <c r="H282" s="150">
        <v>12</v>
      </c>
      <c r="I282" s="151"/>
      <c r="J282" s="152">
        <f>ROUND(I282*H282,2)</f>
        <v>0</v>
      </c>
      <c r="K282" s="148" t="s">
        <v>134</v>
      </c>
      <c r="L282" s="31"/>
      <c r="M282" s="153" t="s">
        <v>1</v>
      </c>
      <c r="N282" s="154" t="s">
        <v>41</v>
      </c>
      <c r="O282" s="54"/>
      <c r="P282" s="155">
        <f>O282*H282</f>
        <v>0</v>
      </c>
      <c r="Q282" s="155">
        <v>0.00048</v>
      </c>
      <c r="R282" s="155">
        <f>Q282*H282</f>
        <v>0.00576</v>
      </c>
      <c r="S282" s="155">
        <v>0</v>
      </c>
      <c r="T282" s="156">
        <f>S282*H282</f>
        <v>0</v>
      </c>
      <c r="AR282" s="157" t="s">
        <v>135</v>
      </c>
      <c r="AT282" s="157" t="s">
        <v>130</v>
      </c>
      <c r="AU282" s="157" t="s">
        <v>83</v>
      </c>
      <c r="AY282" s="16" t="s">
        <v>128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6" t="s">
        <v>81</v>
      </c>
      <c r="BK282" s="158">
        <f>ROUND(I282*H282,2)</f>
        <v>0</v>
      </c>
      <c r="BL282" s="16" t="s">
        <v>135</v>
      </c>
      <c r="BM282" s="157" t="s">
        <v>350</v>
      </c>
    </row>
    <row r="283" spans="2:51" s="12" customFormat="1" ht="9.75">
      <c r="B283" s="159"/>
      <c r="D283" s="160" t="s">
        <v>137</v>
      </c>
      <c r="E283" s="161" t="s">
        <v>1</v>
      </c>
      <c r="F283" s="162" t="s">
        <v>351</v>
      </c>
      <c r="H283" s="161" t="s">
        <v>1</v>
      </c>
      <c r="I283" s="163"/>
      <c r="L283" s="159"/>
      <c r="M283" s="164"/>
      <c r="N283" s="165"/>
      <c r="O283" s="165"/>
      <c r="P283" s="165"/>
      <c r="Q283" s="165"/>
      <c r="R283" s="165"/>
      <c r="S283" s="165"/>
      <c r="T283" s="166"/>
      <c r="AT283" s="161" t="s">
        <v>137</v>
      </c>
      <c r="AU283" s="161" t="s">
        <v>83</v>
      </c>
      <c r="AV283" s="12" t="s">
        <v>81</v>
      </c>
      <c r="AW283" s="12" t="s">
        <v>32</v>
      </c>
      <c r="AX283" s="12" t="s">
        <v>76</v>
      </c>
      <c r="AY283" s="161" t="s">
        <v>128</v>
      </c>
    </row>
    <row r="284" spans="2:51" s="13" customFormat="1" ht="9.75">
      <c r="B284" s="167"/>
      <c r="D284" s="160" t="s">
        <v>137</v>
      </c>
      <c r="E284" s="168" t="s">
        <v>1</v>
      </c>
      <c r="F284" s="169" t="s">
        <v>191</v>
      </c>
      <c r="H284" s="170">
        <v>12</v>
      </c>
      <c r="I284" s="171"/>
      <c r="L284" s="167"/>
      <c r="M284" s="172"/>
      <c r="N284" s="173"/>
      <c r="O284" s="173"/>
      <c r="P284" s="173"/>
      <c r="Q284" s="173"/>
      <c r="R284" s="173"/>
      <c r="S284" s="173"/>
      <c r="T284" s="174"/>
      <c r="AT284" s="168" t="s">
        <v>137</v>
      </c>
      <c r="AU284" s="168" t="s">
        <v>83</v>
      </c>
      <c r="AV284" s="13" t="s">
        <v>83</v>
      </c>
      <c r="AW284" s="13" t="s">
        <v>32</v>
      </c>
      <c r="AX284" s="13" t="s">
        <v>81</v>
      </c>
      <c r="AY284" s="168" t="s">
        <v>128</v>
      </c>
    </row>
    <row r="285" spans="2:65" s="1" customFormat="1" ht="16.5" customHeight="1">
      <c r="B285" s="145"/>
      <c r="C285" s="175" t="s">
        <v>352</v>
      </c>
      <c r="D285" s="175" t="s">
        <v>167</v>
      </c>
      <c r="E285" s="176" t="s">
        <v>353</v>
      </c>
      <c r="F285" s="177" t="s">
        <v>354</v>
      </c>
      <c r="G285" s="178" t="s">
        <v>194</v>
      </c>
      <c r="H285" s="179">
        <v>2</v>
      </c>
      <c r="I285" s="180"/>
      <c r="J285" s="181">
        <f>ROUND(I285*H285,2)</f>
        <v>0</v>
      </c>
      <c r="K285" s="177" t="s">
        <v>134</v>
      </c>
      <c r="L285" s="182"/>
      <c r="M285" s="183" t="s">
        <v>1</v>
      </c>
      <c r="N285" s="184" t="s">
        <v>41</v>
      </c>
      <c r="O285" s="54"/>
      <c r="P285" s="155">
        <f>O285*H285</f>
        <v>0</v>
      </c>
      <c r="Q285" s="155">
        <v>0.01079</v>
      </c>
      <c r="R285" s="155">
        <f>Q285*H285</f>
        <v>0.02158</v>
      </c>
      <c r="S285" s="155">
        <v>0</v>
      </c>
      <c r="T285" s="156">
        <f>S285*H285</f>
        <v>0</v>
      </c>
      <c r="AR285" s="157" t="s">
        <v>166</v>
      </c>
      <c r="AT285" s="157" t="s">
        <v>167</v>
      </c>
      <c r="AU285" s="157" t="s">
        <v>83</v>
      </c>
      <c r="AY285" s="16" t="s">
        <v>128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6" t="s">
        <v>81</v>
      </c>
      <c r="BK285" s="158">
        <f>ROUND(I285*H285,2)</f>
        <v>0</v>
      </c>
      <c r="BL285" s="16" t="s">
        <v>135</v>
      </c>
      <c r="BM285" s="157" t="s">
        <v>355</v>
      </c>
    </row>
    <row r="286" spans="2:65" s="1" customFormat="1" ht="16.5" customHeight="1">
      <c r="B286" s="145"/>
      <c r="C286" s="175" t="s">
        <v>356</v>
      </c>
      <c r="D286" s="175" t="s">
        <v>167</v>
      </c>
      <c r="E286" s="176" t="s">
        <v>357</v>
      </c>
      <c r="F286" s="177" t="s">
        <v>358</v>
      </c>
      <c r="G286" s="178" t="s">
        <v>194</v>
      </c>
      <c r="H286" s="179">
        <v>8</v>
      </c>
      <c r="I286" s="180"/>
      <c r="J286" s="181">
        <f>ROUND(I286*H286,2)</f>
        <v>0</v>
      </c>
      <c r="K286" s="177" t="s">
        <v>134</v>
      </c>
      <c r="L286" s="182"/>
      <c r="M286" s="183" t="s">
        <v>1</v>
      </c>
      <c r="N286" s="184" t="s">
        <v>41</v>
      </c>
      <c r="O286" s="54"/>
      <c r="P286" s="155">
        <f>O286*H286</f>
        <v>0</v>
      </c>
      <c r="Q286" s="155">
        <v>0.01225</v>
      </c>
      <c r="R286" s="155">
        <f>Q286*H286</f>
        <v>0.098</v>
      </c>
      <c r="S286" s="155">
        <v>0</v>
      </c>
      <c r="T286" s="156">
        <f>S286*H286</f>
        <v>0</v>
      </c>
      <c r="AR286" s="157" t="s">
        <v>166</v>
      </c>
      <c r="AT286" s="157" t="s">
        <v>167</v>
      </c>
      <c r="AU286" s="157" t="s">
        <v>83</v>
      </c>
      <c r="AY286" s="16" t="s">
        <v>128</v>
      </c>
      <c r="BE286" s="158">
        <f>IF(N286="základní",J286,0)</f>
        <v>0</v>
      </c>
      <c r="BF286" s="158">
        <f>IF(N286="snížená",J286,0)</f>
        <v>0</v>
      </c>
      <c r="BG286" s="158">
        <f>IF(N286="zákl. přenesená",J286,0)</f>
        <v>0</v>
      </c>
      <c r="BH286" s="158">
        <f>IF(N286="sníž. přenesená",J286,0)</f>
        <v>0</v>
      </c>
      <c r="BI286" s="158">
        <f>IF(N286="nulová",J286,0)</f>
        <v>0</v>
      </c>
      <c r="BJ286" s="16" t="s">
        <v>81</v>
      </c>
      <c r="BK286" s="158">
        <f>ROUND(I286*H286,2)</f>
        <v>0</v>
      </c>
      <c r="BL286" s="16" t="s">
        <v>135</v>
      </c>
      <c r="BM286" s="157" t="s">
        <v>359</v>
      </c>
    </row>
    <row r="287" spans="2:65" s="1" customFormat="1" ht="16.5" customHeight="1">
      <c r="B287" s="145"/>
      <c r="C287" s="175" t="s">
        <v>360</v>
      </c>
      <c r="D287" s="175" t="s">
        <v>167</v>
      </c>
      <c r="E287" s="176" t="s">
        <v>361</v>
      </c>
      <c r="F287" s="177" t="s">
        <v>362</v>
      </c>
      <c r="G287" s="178" t="s">
        <v>194</v>
      </c>
      <c r="H287" s="179">
        <v>2</v>
      </c>
      <c r="I287" s="180"/>
      <c r="J287" s="181">
        <f>ROUND(I287*H287,2)</f>
        <v>0</v>
      </c>
      <c r="K287" s="177" t="s">
        <v>134</v>
      </c>
      <c r="L287" s="182"/>
      <c r="M287" s="183" t="s">
        <v>1</v>
      </c>
      <c r="N287" s="184" t="s">
        <v>41</v>
      </c>
      <c r="O287" s="54"/>
      <c r="P287" s="155">
        <f>O287*H287</f>
        <v>0</v>
      </c>
      <c r="Q287" s="155">
        <v>0.01249</v>
      </c>
      <c r="R287" s="155">
        <f>Q287*H287</f>
        <v>0.02498</v>
      </c>
      <c r="S287" s="155">
        <v>0</v>
      </c>
      <c r="T287" s="156">
        <f>S287*H287</f>
        <v>0</v>
      </c>
      <c r="AR287" s="157" t="s">
        <v>166</v>
      </c>
      <c r="AT287" s="157" t="s">
        <v>167</v>
      </c>
      <c r="AU287" s="157" t="s">
        <v>83</v>
      </c>
      <c r="AY287" s="16" t="s">
        <v>128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6" t="s">
        <v>81</v>
      </c>
      <c r="BK287" s="158">
        <f>ROUND(I287*H287,2)</f>
        <v>0</v>
      </c>
      <c r="BL287" s="16" t="s">
        <v>135</v>
      </c>
      <c r="BM287" s="157" t="s">
        <v>363</v>
      </c>
    </row>
    <row r="288" spans="2:65" s="1" customFormat="1" ht="16.5" customHeight="1">
      <c r="B288" s="145"/>
      <c r="C288" s="146" t="s">
        <v>364</v>
      </c>
      <c r="D288" s="146" t="s">
        <v>130</v>
      </c>
      <c r="E288" s="147" t="s">
        <v>365</v>
      </c>
      <c r="F288" s="148" t="s">
        <v>366</v>
      </c>
      <c r="G288" s="149" t="s">
        <v>194</v>
      </c>
      <c r="H288" s="150">
        <v>3</v>
      </c>
      <c r="I288" s="151"/>
      <c r="J288" s="152">
        <f>ROUND(I288*H288,2)</f>
        <v>0</v>
      </c>
      <c r="K288" s="148" t="s">
        <v>134</v>
      </c>
      <c r="L288" s="31"/>
      <c r="M288" s="153" t="s">
        <v>1</v>
      </c>
      <c r="N288" s="154" t="s">
        <v>41</v>
      </c>
      <c r="O288" s="54"/>
      <c r="P288" s="155">
        <f>O288*H288</f>
        <v>0</v>
      </c>
      <c r="Q288" s="155">
        <v>0.04684</v>
      </c>
      <c r="R288" s="155">
        <f>Q288*H288</f>
        <v>0.14052</v>
      </c>
      <c r="S288" s="155">
        <v>0</v>
      </c>
      <c r="T288" s="156">
        <f>S288*H288</f>
        <v>0</v>
      </c>
      <c r="AR288" s="157" t="s">
        <v>135</v>
      </c>
      <c r="AT288" s="157" t="s">
        <v>130</v>
      </c>
      <c r="AU288" s="157" t="s">
        <v>83</v>
      </c>
      <c r="AY288" s="16" t="s">
        <v>128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6" t="s">
        <v>81</v>
      </c>
      <c r="BK288" s="158">
        <f>ROUND(I288*H288,2)</f>
        <v>0</v>
      </c>
      <c r="BL288" s="16" t="s">
        <v>135</v>
      </c>
      <c r="BM288" s="157" t="s">
        <v>367</v>
      </c>
    </row>
    <row r="289" spans="2:51" s="12" customFormat="1" ht="9.75">
      <c r="B289" s="159"/>
      <c r="D289" s="160" t="s">
        <v>137</v>
      </c>
      <c r="E289" s="161" t="s">
        <v>1</v>
      </c>
      <c r="F289" s="162" t="s">
        <v>368</v>
      </c>
      <c r="H289" s="161" t="s">
        <v>1</v>
      </c>
      <c r="I289" s="163"/>
      <c r="L289" s="159"/>
      <c r="M289" s="164"/>
      <c r="N289" s="165"/>
      <c r="O289" s="165"/>
      <c r="P289" s="165"/>
      <c r="Q289" s="165"/>
      <c r="R289" s="165"/>
      <c r="S289" s="165"/>
      <c r="T289" s="166"/>
      <c r="AT289" s="161" t="s">
        <v>137</v>
      </c>
      <c r="AU289" s="161" t="s">
        <v>83</v>
      </c>
      <c r="AV289" s="12" t="s">
        <v>81</v>
      </c>
      <c r="AW289" s="12" t="s">
        <v>32</v>
      </c>
      <c r="AX289" s="12" t="s">
        <v>76</v>
      </c>
      <c r="AY289" s="161" t="s">
        <v>128</v>
      </c>
    </row>
    <row r="290" spans="2:51" s="13" customFormat="1" ht="9.75">
      <c r="B290" s="167"/>
      <c r="D290" s="160" t="s">
        <v>137</v>
      </c>
      <c r="E290" s="168" t="s">
        <v>1</v>
      </c>
      <c r="F290" s="169" t="s">
        <v>143</v>
      </c>
      <c r="H290" s="170">
        <v>3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137</v>
      </c>
      <c r="AU290" s="168" t="s">
        <v>83</v>
      </c>
      <c r="AV290" s="13" t="s">
        <v>83</v>
      </c>
      <c r="AW290" s="13" t="s">
        <v>32</v>
      </c>
      <c r="AX290" s="13" t="s">
        <v>81</v>
      </c>
      <c r="AY290" s="168" t="s">
        <v>128</v>
      </c>
    </row>
    <row r="291" spans="2:65" s="1" customFormat="1" ht="24" customHeight="1">
      <c r="B291" s="145"/>
      <c r="C291" s="175" t="s">
        <v>369</v>
      </c>
      <c r="D291" s="175" t="s">
        <v>167</v>
      </c>
      <c r="E291" s="176" t="s">
        <v>370</v>
      </c>
      <c r="F291" s="177" t="s">
        <v>371</v>
      </c>
      <c r="G291" s="178" t="s">
        <v>194</v>
      </c>
      <c r="H291" s="179">
        <v>3</v>
      </c>
      <c r="I291" s="180"/>
      <c r="J291" s="181">
        <f>ROUND(I291*H291,2)</f>
        <v>0</v>
      </c>
      <c r="K291" s="177" t="s">
        <v>134</v>
      </c>
      <c r="L291" s="182"/>
      <c r="M291" s="183" t="s">
        <v>1</v>
      </c>
      <c r="N291" s="184" t="s">
        <v>41</v>
      </c>
      <c r="O291" s="54"/>
      <c r="P291" s="155">
        <f>O291*H291</f>
        <v>0</v>
      </c>
      <c r="Q291" s="155">
        <v>0.0106</v>
      </c>
      <c r="R291" s="155">
        <f>Q291*H291</f>
        <v>0.0318</v>
      </c>
      <c r="S291" s="155">
        <v>0</v>
      </c>
      <c r="T291" s="156">
        <f>S291*H291</f>
        <v>0</v>
      </c>
      <c r="AR291" s="157" t="s">
        <v>166</v>
      </c>
      <c r="AT291" s="157" t="s">
        <v>167</v>
      </c>
      <c r="AU291" s="157" t="s">
        <v>83</v>
      </c>
      <c r="AY291" s="16" t="s">
        <v>128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6" t="s">
        <v>81</v>
      </c>
      <c r="BK291" s="158">
        <f>ROUND(I291*H291,2)</f>
        <v>0</v>
      </c>
      <c r="BL291" s="16" t="s">
        <v>135</v>
      </c>
      <c r="BM291" s="157" t="s">
        <v>372</v>
      </c>
    </row>
    <row r="292" spans="2:63" s="11" customFormat="1" ht="22.5" customHeight="1">
      <c r="B292" s="132"/>
      <c r="D292" s="133" t="s">
        <v>75</v>
      </c>
      <c r="E292" s="143" t="s">
        <v>173</v>
      </c>
      <c r="F292" s="143" t="s">
        <v>373</v>
      </c>
      <c r="I292" s="135"/>
      <c r="J292" s="144">
        <f>BK292</f>
        <v>0</v>
      </c>
      <c r="L292" s="132"/>
      <c r="M292" s="137"/>
      <c r="N292" s="138"/>
      <c r="O292" s="138"/>
      <c r="P292" s="139">
        <f>SUM(P293:P399)</f>
        <v>0</v>
      </c>
      <c r="Q292" s="138"/>
      <c r="R292" s="139">
        <f>SUM(R293:R399)</f>
        <v>0.0084592</v>
      </c>
      <c r="S292" s="138"/>
      <c r="T292" s="140">
        <f>SUM(T293:T399)</f>
        <v>39.594933000000005</v>
      </c>
      <c r="AR292" s="133" t="s">
        <v>81</v>
      </c>
      <c r="AT292" s="141" t="s">
        <v>75</v>
      </c>
      <c r="AU292" s="141" t="s">
        <v>81</v>
      </c>
      <c r="AY292" s="133" t="s">
        <v>128</v>
      </c>
      <c r="BK292" s="142">
        <f>SUM(BK293:BK399)</f>
        <v>0</v>
      </c>
    </row>
    <row r="293" spans="2:65" s="1" customFormat="1" ht="24" customHeight="1">
      <c r="B293" s="145"/>
      <c r="C293" s="146" t="s">
        <v>374</v>
      </c>
      <c r="D293" s="146" t="s">
        <v>130</v>
      </c>
      <c r="E293" s="147" t="s">
        <v>375</v>
      </c>
      <c r="F293" s="148" t="s">
        <v>376</v>
      </c>
      <c r="G293" s="149" t="s">
        <v>219</v>
      </c>
      <c r="H293" s="150">
        <v>49.76</v>
      </c>
      <c r="I293" s="151"/>
      <c r="J293" s="152">
        <f>ROUND(I293*H293,2)</f>
        <v>0</v>
      </c>
      <c r="K293" s="148" t="s">
        <v>134</v>
      </c>
      <c r="L293" s="31"/>
      <c r="M293" s="153" t="s">
        <v>1</v>
      </c>
      <c r="N293" s="154" t="s">
        <v>41</v>
      </c>
      <c r="O293" s="54"/>
      <c r="P293" s="155">
        <f>O293*H293</f>
        <v>0</v>
      </c>
      <c r="Q293" s="155">
        <v>0.00013</v>
      </c>
      <c r="R293" s="155">
        <f>Q293*H293</f>
        <v>0.006468799999999999</v>
      </c>
      <c r="S293" s="155">
        <v>0</v>
      </c>
      <c r="T293" s="156">
        <f>S293*H293</f>
        <v>0</v>
      </c>
      <c r="AR293" s="157" t="s">
        <v>135</v>
      </c>
      <c r="AT293" s="157" t="s">
        <v>130</v>
      </c>
      <c r="AU293" s="157" t="s">
        <v>83</v>
      </c>
      <c r="AY293" s="16" t="s">
        <v>128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6" t="s">
        <v>81</v>
      </c>
      <c r="BK293" s="158">
        <f>ROUND(I293*H293,2)</f>
        <v>0</v>
      </c>
      <c r="BL293" s="16" t="s">
        <v>135</v>
      </c>
      <c r="BM293" s="157" t="s">
        <v>377</v>
      </c>
    </row>
    <row r="294" spans="2:51" s="13" customFormat="1" ht="9.75">
      <c r="B294" s="167"/>
      <c r="D294" s="160" t="s">
        <v>137</v>
      </c>
      <c r="E294" s="168" t="s">
        <v>1</v>
      </c>
      <c r="F294" s="169" t="s">
        <v>330</v>
      </c>
      <c r="H294" s="170">
        <v>23.64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137</v>
      </c>
      <c r="AU294" s="168" t="s">
        <v>83</v>
      </c>
      <c r="AV294" s="13" t="s">
        <v>83</v>
      </c>
      <c r="AW294" s="13" t="s">
        <v>32</v>
      </c>
      <c r="AX294" s="13" t="s">
        <v>76</v>
      </c>
      <c r="AY294" s="168" t="s">
        <v>128</v>
      </c>
    </row>
    <row r="295" spans="2:51" s="13" customFormat="1" ht="9.75">
      <c r="B295" s="167"/>
      <c r="D295" s="160" t="s">
        <v>137</v>
      </c>
      <c r="E295" s="168" t="s">
        <v>1</v>
      </c>
      <c r="F295" s="169" t="s">
        <v>331</v>
      </c>
      <c r="H295" s="170">
        <v>26.12</v>
      </c>
      <c r="I295" s="171"/>
      <c r="L295" s="167"/>
      <c r="M295" s="172"/>
      <c r="N295" s="173"/>
      <c r="O295" s="173"/>
      <c r="P295" s="173"/>
      <c r="Q295" s="173"/>
      <c r="R295" s="173"/>
      <c r="S295" s="173"/>
      <c r="T295" s="174"/>
      <c r="AT295" s="168" t="s">
        <v>137</v>
      </c>
      <c r="AU295" s="168" t="s">
        <v>83</v>
      </c>
      <c r="AV295" s="13" t="s">
        <v>83</v>
      </c>
      <c r="AW295" s="13" t="s">
        <v>32</v>
      </c>
      <c r="AX295" s="13" t="s">
        <v>76</v>
      </c>
      <c r="AY295" s="168" t="s">
        <v>128</v>
      </c>
    </row>
    <row r="296" spans="2:51" s="14" customFormat="1" ht="9.75">
      <c r="B296" s="185"/>
      <c r="D296" s="160" t="s">
        <v>137</v>
      </c>
      <c r="E296" s="186" t="s">
        <v>1</v>
      </c>
      <c r="F296" s="187" t="s">
        <v>208</v>
      </c>
      <c r="H296" s="188">
        <v>49.76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6" t="s">
        <v>137</v>
      </c>
      <c r="AU296" s="186" t="s">
        <v>83</v>
      </c>
      <c r="AV296" s="14" t="s">
        <v>135</v>
      </c>
      <c r="AW296" s="14" t="s">
        <v>32</v>
      </c>
      <c r="AX296" s="14" t="s">
        <v>81</v>
      </c>
      <c r="AY296" s="186" t="s">
        <v>128</v>
      </c>
    </row>
    <row r="297" spans="2:65" s="1" customFormat="1" ht="24" customHeight="1">
      <c r="B297" s="145"/>
      <c r="C297" s="146" t="s">
        <v>378</v>
      </c>
      <c r="D297" s="146" t="s">
        <v>130</v>
      </c>
      <c r="E297" s="147" t="s">
        <v>379</v>
      </c>
      <c r="F297" s="148" t="s">
        <v>380</v>
      </c>
      <c r="G297" s="149" t="s">
        <v>219</v>
      </c>
      <c r="H297" s="150">
        <v>49.76</v>
      </c>
      <c r="I297" s="151"/>
      <c r="J297" s="152">
        <f>ROUND(I297*H297,2)</f>
        <v>0</v>
      </c>
      <c r="K297" s="148" t="s">
        <v>134</v>
      </c>
      <c r="L297" s="31"/>
      <c r="M297" s="153" t="s">
        <v>1</v>
      </c>
      <c r="N297" s="154" t="s">
        <v>41</v>
      </c>
      <c r="O297" s="54"/>
      <c r="P297" s="155">
        <f>O297*H297</f>
        <v>0</v>
      </c>
      <c r="Q297" s="155">
        <v>4E-05</v>
      </c>
      <c r="R297" s="155">
        <f>Q297*H297</f>
        <v>0.0019904000000000002</v>
      </c>
      <c r="S297" s="155">
        <v>0</v>
      </c>
      <c r="T297" s="156">
        <f>S297*H297</f>
        <v>0</v>
      </c>
      <c r="AR297" s="157" t="s">
        <v>135</v>
      </c>
      <c r="AT297" s="157" t="s">
        <v>130</v>
      </c>
      <c r="AU297" s="157" t="s">
        <v>83</v>
      </c>
      <c r="AY297" s="16" t="s">
        <v>128</v>
      </c>
      <c r="BE297" s="158">
        <f>IF(N297="základní",J297,0)</f>
        <v>0</v>
      </c>
      <c r="BF297" s="158">
        <f>IF(N297="snížená",J297,0)</f>
        <v>0</v>
      </c>
      <c r="BG297" s="158">
        <f>IF(N297="zákl. přenesená",J297,0)</f>
        <v>0</v>
      </c>
      <c r="BH297" s="158">
        <f>IF(N297="sníž. přenesená",J297,0)</f>
        <v>0</v>
      </c>
      <c r="BI297" s="158">
        <f>IF(N297="nulová",J297,0)</f>
        <v>0</v>
      </c>
      <c r="BJ297" s="16" t="s">
        <v>81</v>
      </c>
      <c r="BK297" s="158">
        <f>ROUND(I297*H297,2)</f>
        <v>0</v>
      </c>
      <c r="BL297" s="16" t="s">
        <v>135</v>
      </c>
      <c r="BM297" s="157" t="s">
        <v>381</v>
      </c>
    </row>
    <row r="298" spans="2:51" s="13" customFormat="1" ht="9.75">
      <c r="B298" s="167"/>
      <c r="D298" s="160" t="s">
        <v>137</v>
      </c>
      <c r="E298" s="168" t="s">
        <v>1</v>
      </c>
      <c r="F298" s="169" t="s">
        <v>330</v>
      </c>
      <c r="H298" s="170">
        <v>23.64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137</v>
      </c>
      <c r="AU298" s="168" t="s">
        <v>83</v>
      </c>
      <c r="AV298" s="13" t="s">
        <v>83</v>
      </c>
      <c r="AW298" s="13" t="s">
        <v>32</v>
      </c>
      <c r="AX298" s="13" t="s">
        <v>76</v>
      </c>
      <c r="AY298" s="168" t="s">
        <v>128</v>
      </c>
    </row>
    <row r="299" spans="2:51" s="13" customFormat="1" ht="9.75">
      <c r="B299" s="167"/>
      <c r="D299" s="160" t="s">
        <v>137</v>
      </c>
      <c r="E299" s="168" t="s">
        <v>1</v>
      </c>
      <c r="F299" s="169" t="s">
        <v>331</v>
      </c>
      <c r="H299" s="170">
        <v>26.12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137</v>
      </c>
      <c r="AU299" s="168" t="s">
        <v>83</v>
      </c>
      <c r="AV299" s="13" t="s">
        <v>83</v>
      </c>
      <c r="AW299" s="13" t="s">
        <v>32</v>
      </c>
      <c r="AX299" s="13" t="s">
        <v>76</v>
      </c>
      <c r="AY299" s="168" t="s">
        <v>128</v>
      </c>
    </row>
    <row r="300" spans="2:51" s="14" customFormat="1" ht="9.75">
      <c r="B300" s="185"/>
      <c r="D300" s="160" t="s">
        <v>137</v>
      </c>
      <c r="E300" s="186" t="s">
        <v>1</v>
      </c>
      <c r="F300" s="187" t="s">
        <v>208</v>
      </c>
      <c r="H300" s="188">
        <v>49.76</v>
      </c>
      <c r="I300" s="189"/>
      <c r="L300" s="185"/>
      <c r="M300" s="190"/>
      <c r="N300" s="191"/>
      <c r="O300" s="191"/>
      <c r="P300" s="191"/>
      <c r="Q300" s="191"/>
      <c r="R300" s="191"/>
      <c r="S300" s="191"/>
      <c r="T300" s="192"/>
      <c r="AT300" s="186" t="s">
        <v>137</v>
      </c>
      <c r="AU300" s="186" t="s">
        <v>83</v>
      </c>
      <c r="AV300" s="14" t="s">
        <v>135</v>
      </c>
      <c r="AW300" s="14" t="s">
        <v>32</v>
      </c>
      <c r="AX300" s="14" t="s">
        <v>81</v>
      </c>
      <c r="AY300" s="186" t="s">
        <v>128</v>
      </c>
    </row>
    <row r="301" spans="2:65" s="1" customFormat="1" ht="16.5" customHeight="1">
      <c r="B301" s="145"/>
      <c r="C301" s="146" t="s">
        <v>382</v>
      </c>
      <c r="D301" s="146" t="s">
        <v>130</v>
      </c>
      <c r="E301" s="147" t="s">
        <v>383</v>
      </c>
      <c r="F301" s="148" t="s">
        <v>384</v>
      </c>
      <c r="G301" s="149" t="s">
        <v>219</v>
      </c>
      <c r="H301" s="150">
        <v>93.665</v>
      </c>
      <c r="I301" s="151"/>
      <c r="J301" s="152">
        <f>ROUND(I301*H301,2)</f>
        <v>0</v>
      </c>
      <c r="K301" s="148" t="s">
        <v>134</v>
      </c>
      <c r="L301" s="31"/>
      <c r="M301" s="153" t="s">
        <v>1</v>
      </c>
      <c r="N301" s="154" t="s">
        <v>41</v>
      </c>
      <c r="O301" s="54"/>
      <c r="P301" s="155">
        <f>O301*H301</f>
        <v>0</v>
      </c>
      <c r="Q301" s="155">
        <v>0</v>
      </c>
      <c r="R301" s="155">
        <f>Q301*H301</f>
        <v>0</v>
      </c>
      <c r="S301" s="155">
        <v>0.131</v>
      </c>
      <c r="T301" s="156">
        <f>S301*H301</f>
        <v>12.270115</v>
      </c>
      <c r="AR301" s="157" t="s">
        <v>135</v>
      </c>
      <c r="AT301" s="157" t="s">
        <v>130</v>
      </c>
      <c r="AU301" s="157" t="s">
        <v>83</v>
      </c>
      <c r="AY301" s="16" t="s">
        <v>128</v>
      </c>
      <c r="BE301" s="158">
        <f>IF(N301="základní",J301,0)</f>
        <v>0</v>
      </c>
      <c r="BF301" s="158">
        <f>IF(N301="snížená",J301,0)</f>
        <v>0</v>
      </c>
      <c r="BG301" s="158">
        <f>IF(N301="zákl. přenesená",J301,0)</f>
        <v>0</v>
      </c>
      <c r="BH301" s="158">
        <f>IF(N301="sníž. přenesená",J301,0)</f>
        <v>0</v>
      </c>
      <c r="BI301" s="158">
        <f>IF(N301="nulová",J301,0)</f>
        <v>0</v>
      </c>
      <c r="BJ301" s="16" t="s">
        <v>81</v>
      </c>
      <c r="BK301" s="158">
        <f>ROUND(I301*H301,2)</f>
        <v>0</v>
      </c>
      <c r="BL301" s="16" t="s">
        <v>135</v>
      </c>
      <c r="BM301" s="157" t="s">
        <v>385</v>
      </c>
    </row>
    <row r="302" spans="2:51" s="13" customFormat="1" ht="9.75">
      <c r="B302" s="167"/>
      <c r="D302" s="160" t="s">
        <v>137</v>
      </c>
      <c r="E302" s="168" t="s">
        <v>1</v>
      </c>
      <c r="F302" s="169" t="s">
        <v>386</v>
      </c>
      <c r="H302" s="170">
        <v>58.262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137</v>
      </c>
      <c r="AU302" s="168" t="s">
        <v>83</v>
      </c>
      <c r="AV302" s="13" t="s">
        <v>83</v>
      </c>
      <c r="AW302" s="13" t="s">
        <v>32</v>
      </c>
      <c r="AX302" s="13" t="s">
        <v>76</v>
      </c>
      <c r="AY302" s="168" t="s">
        <v>128</v>
      </c>
    </row>
    <row r="303" spans="2:51" s="13" customFormat="1" ht="9.75">
      <c r="B303" s="167"/>
      <c r="D303" s="160" t="s">
        <v>137</v>
      </c>
      <c r="E303" s="168" t="s">
        <v>1</v>
      </c>
      <c r="F303" s="169" t="s">
        <v>387</v>
      </c>
      <c r="H303" s="170">
        <v>35.403</v>
      </c>
      <c r="I303" s="171"/>
      <c r="L303" s="167"/>
      <c r="M303" s="172"/>
      <c r="N303" s="173"/>
      <c r="O303" s="173"/>
      <c r="P303" s="173"/>
      <c r="Q303" s="173"/>
      <c r="R303" s="173"/>
      <c r="S303" s="173"/>
      <c r="T303" s="174"/>
      <c r="AT303" s="168" t="s">
        <v>137</v>
      </c>
      <c r="AU303" s="168" t="s">
        <v>83</v>
      </c>
      <c r="AV303" s="13" t="s">
        <v>83</v>
      </c>
      <c r="AW303" s="13" t="s">
        <v>32</v>
      </c>
      <c r="AX303" s="13" t="s">
        <v>76</v>
      </c>
      <c r="AY303" s="168" t="s">
        <v>128</v>
      </c>
    </row>
    <row r="304" spans="2:51" s="14" customFormat="1" ht="9.75">
      <c r="B304" s="185"/>
      <c r="D304" s="160" t="s">
        <v>137</v>
      </c>
      <c r="E304" s="186" t="s">
        <v>1</v>
      </c>
      <c r="F304" s="187" t="s">
        <v>208</v>
      </c>
      <c r="H304" s="188">
        <v>93.665</v>
      </c>
      <c r="I304" s="189"/>
      <c r="L304" s="185"/>
      <c r="M304" s="190"/>
      <c r="N304" s="191"/>
      <c r="O304" s="191"/>
      <c r="P304" s="191"/>
      <c r="Q304" s="191"/>
      <c r="R304" s="191"/>
      <c r="S304" s="191"/>
      <c r="T304" s="192"/>
      <c r="AT304" s="186" t="s">
        <v>137</v>
      </c>
      <c r="AU304" s="186" t="s">
        <v>83</v>
      </c>
      <c r="AV304" s="14" t="s">
        <v>135</v>
      </c>
      <c r="AW304" s="14" t="s">
        <v>32</v>
      </c>
      <c r="AX304" s="14" t="s">
        <v>81</v>
      </c>
      <c r="AY304" s="186" t="s">
        <v>128</v>
      </c>
    </row>
    <row r="305" spans="2:65" s="1" customFormat="1" ht="16.5" customHeight="1">
      <c r="B305" s="145"/>
      <c r="C305" s="146" t="s">
        <v>388</v>
      </c>
      <c r="D305" s="146" t="s">
        <v>130</v>
      </c>
      <c r="E305" s="147" t="s">
        <v>389</v>
      </c>
      <c r="F305" s="148" t="s">
        <v>390</v>
      </c>
      <c r="G305" s="149" t="s">
        <v>219</v>
      </c>
      <c r="H305" s="150">
        <v>1.328</v>
      </c>
      <c r="I305" s="151"/>
      <c r="J305" s="152">
        <f>ROUND(I305*H305,2)</f>
        <v>0</v>
      </c>
      <c r="K305" s="148" t="s">
        <v>134</v>
      </c>
      <c r="L305" s="31"/>
      <c r="M305" s="153" t="s">
        <v>1</v>
      </c>
      <c r="N305" s="154" t="s">
        <v>41</v>
      </c>
      <c r="O305" s="54"/>
      <c r="P305" s="155">
        <f>O305*H305</f>
        <v>0</v>
      </c>
      <c r="Q305" s="155">
        <v>0</v>
      </c>
      <c r="R305" s="155">
        <f>Q305*H305</f>
        <v>0</v>
      </c>
      <c r="S305" s="155">
        <v>0.261</v>
      </c>
      <c r="T305" s="156">
        <f>S305*H305</f>
        <v>0.346608</v>
      </c>
      <c r="AR305" s="157" t="s">
        <v>135</v>
      </c>
      <c r="AT305" s="157" t="s">
        <v>130</v>
      </c>
      <c r="AU305" s="157" t="s">
        <v>83</v>
      </c>
      <c r="AY305" s="16" t="s">
        <v>128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6" t="s">
        <v>81</v>
      </c>
      <c r="BK305" s="158">
        <f>ROUND(I305*H305,2)</f>
        <v>0</v>
      </c>
      <c r="BL305" s="16" t="s">
        <v>135</v>
      </c>
      <c r="BM305" s="157" t="s">
        <v>391</v>
      </c>
    </row>
    <row r="306" spans="2:51" s="12" customFormat="1" ht="9.75">
      <c r="B306" s="159"/>
      <c r="D306" s="160" t="s">
        <v>137</v>
      </c>
      <c r="E306" s="161" t="s">
        <v>1</v>
      </c>
      <c r="F306" s="162" t="s">
        <v>392</v>
      </c>
      <c r="H306" s="161" t="s">
        <v>1</v>
      </c>
      <c r="I306" s="163"/>
      <c r="L306" s="159"/>
      <c r="M306" s="164"/>
      <c r="N306" s="165"/>
      <c r="O306" s="165"/>
      <c r="P306" s="165"/>
      <c r="Q306" s="165"/>
      <c r="R306" s="165"/>
      <c r="S306" s="165"/>
      <c r="T306" s="166"/>
      <c r="AT306" s="161" t="s">
        <v>137</v>
      </c>
      <c r="AU306" s="161" t="s">
        <v>83</v>
      </c>
      <c r="AV306" s="12" t="s">
        <v>81</v>
      </c>
      <c r="AW306" s="12" t="s">
        <v>32</v>
      </c>
      <c r="AX306" s="12" t="s">
        <v>76</v>
      </c>
      <c r="AY306" s="161" t="s">
        <v>128</v>
      </c>
    </row>
    <row r="307" spans="2:51" s="13" customFormat="1" ht="9.75">
      <c r="B307" s="167"/>
      <c r="D307" s="160" t="s">
        <v>137</v>
      </c>
      <c r="E307" s="168" t="s">
        <v>1</v>
      </c>
      <c r="F307" s="169" t="s">
        <v>393</v>
      </c>
      <c r="H307" s="170">
        <v>1.328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8" t="s">
        <v>137</v>
      </c>
      <c r="AU307" s="168" t="s">
        <v>83</v>
      </c>
      <c r="AV307" s="13" t="s">
        <v>83</v>
      </c>
      <c r="AW307" s="13" t="s">
        <v>32</v>
      </c>
      <c r="AX307" s="13" t="s">
        <v>81</v>
      </c>
      <c r="AY307" s="168" t="s">
        <v>128</v>
      </c>
    </row>
    <row r="308" spans="2:65" s="1" customFormat="1" ht="16.5" customHeight="1">
      <c r="B308" s="145"/>
      <c r="C308" s="146" t="s">
        <v>394</v>
      </c>
      <c r="D308" s="146" t="s">
        <v>130</v>
      </c>
      <c r="E308" s="147" t="s">
        <v>395</v>
      </c>
      <c r="F308" s="148" t="s">
        <v>396</v>
      </c>
      <c r="G308" s="149" t="s">
        <v>219</v>
      </c>
      <c r="H308" s="150">
        <v>1.992</v>
      </c>
      <c r="I308" s="151"/>
      <c r="J308" s="152">
        <f>ROUND(I308*H308,2)</f>
        <v>0</v>
      </c>
      <c r="K308" s="148" t="s">
        <v>134</v>
      </c>
      <c r="L308" s="31"/>
      <c r="M308" s="153" t="s">
        <v>1</v>
      </c>
      <c r="N308" s="154" t="s">
        <v>41</v>
      </c>
      <c r="O308" s="54"/>
      <c r="P308" s="155">
        <f>O308*H308</f>
        <v>0</v>
      </c>
      <c r="Q308" s="155">
        <v>0</v>
      </c>
      <c r="R308" s="155">
        <f>Q308*H308</f>
        <v>0</v>
      </c>
      <c r="S308" s="155">
        <v>0.055</v>
      </c>
      <c r="T308" s="156">
        <f>S308*H308</f>
        <v>0.10956</v>
      </c>
      <c r="AR308" s="157" t="s">
        <v>135</v>
      </c>
      <c r="AT308" s="157" t="s">
        <v>130</v>
      </c>
      <c r="AU308" s="157" t="s">
        <v>83</v>
      </c>
      <c r="AY308" s="16" t="s">
        <v>128</v>
      </c>
      <c r="BE308" s="158">
        <f>IF(N308="základní",J308,0)</f>
        <v>0</v>
      </c>
      <c r="BF308" s="158">
        <f>IF(N308="snížená",J308,0)</f>
        <v>0</v>
      </c>
      <c r="BG308" s="158">
        <f>IF(N308="zákl. přenesená",J308,0)</f>
        <v>0</v>
      </c>
      <c r="BH308" s="158">
        <f>IF(N308="sníž. přenesená",J308,0)</f>
        <v>0</v>
      </c>
      <c r="BI308" s="158">
        <f>IF(N308="nulová",J308,0)</f>
        <v>0</v>
      </c>
      <c r="BJ308" s="16" t="s">
        <v>81</v>
      </c>
      <c r="BK308" s="158">
        <f>ROUND(I308*H308,2)</f>
        <v>0</v>
      </c>
      <c r="BL308" s="16" t="s">
        <v>135</v>
      </c>
      <c r="BM308" s="157" t="s">
        <v>397</v>
      </c>
    </row>
    <row r="309" spans="2:51" s="13" customFormat="1" ht="9.75">
      <c r="B309" s="167"/>
      <c r="D309" s="160" t="s">
        <v>137</v>
      </c>
      <c r="E309" s="168" t="s">
        <v>1</v>
      </c>
      <c r="F309" s="169" t="s">
        <v>398</v>
      </c>
      <c r="H309" s="170">
        <v>1.992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137</v>
      </c>
      <c r="AU309" s="168" t="s">
        <v>83</v>
      </c>
      <c r="AV309" s="13" t="s">
        <v>83</v>
      </c>
      <c r="AW309" s="13" t="s">
        <v>32</v>
      </c>
      <c r="AX309" s="13" t="s">
        <v>81</v>
      </c>
      <c r="AY309" s="168" t="s">
        <v>128</v>
      </c>
    </row>
    <row r="310" spans="2:65" s="1" customFormat="1" ht="36" customHeight="1">
      <c r="B310" s="145"/>
      <c r="C310" s="146" t="s">
        <v>399</v>
      </c>
      <c r="D310" s="146" t="s">
        <v>130</v>
      </c>
      <c r="E310" s="147" t="s">
        <v>400</v>
      </c>
      <c r="F310" s="148" t="s">
        <v>401</v>
      </c>
      <c r="G310" s="149" t="s">
        <v>133</v>
      </c>
      <c r="H310" s="150">
        <v>2.533</v>
      </c>
      <c r="I310" s="151"/>
      <c r="J310" s="152">
        <f>ROUND(I310*H310,2)</f>
        <v>0</v>
      </c>
      <c r="K310" s="148" t="s">
        <v>134</v>
      </c>
      <c r="L310" s="31"/>
      <c r="M310" s="153" t="s">
        <v>1</v>
      </c>
      <c r="N310" s="154" t="s">
        <v>41</v>
      </c>
      <c r="O310" s="54"/>
      <c r="P310" s="155">
        <f>O310*H310</f>
        <v>0</v>
      </c>
      <c r="Q310" s="155">
        <v>0</v>
      </c>
      <c r="R310" s="155">
        <f>Q310*H310</f>
        <v>0</v>
      </c>
      <c r="S310" s="155">
        <v>2.2</v>
      </c>
      <c r="T310" s="156">
        <f>S310*H310</f>
        <v>5.5726</v>
      </c>
      <c r="AR310" s="157" t="s">
        <v>135</v>
      </c>
      <c r="AT310" s="157" t="s">
        <v>130</v>
      </c>
      <c r="AU310" s="157" t="s">
        <v>83</v>
      </c>
      <c r="AY310" s="16" t="s">
        <v>128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6" t="s">
        <v>81</v>
      </c>
      <c r="BK310" s="158">
        <f>ROUND(I310*H310,2)</f>
        <v>0</v>
      </c>
      <c r="BL310" s="16" t="s">
        <v>135</v>
      </c>
      <c r="BM310" s="157" t="s">
        <v>402</v>
      </c>
    </row>
    <row r="311" spans="2:51" s="12" customFormat="1" ht="9.75">
      <c r="B311" s="159"/>
      <c r="D311" s="160" t="s">
        <v>137</v>
      </c>
      <c r="E311" s="161" t="s">
        <v>1</v>
      </c>
      <c r="F311" s="162" t="s">
        <v>403</v>
      </c>
      <c r="H311" s="161" t="s">
        <v>1</v>
      </c>
      <c r="I311" s="163"/>
      <c r="L311" s="159"/>
      <c r="M311" s="164"/>
      <c r="N311" s="165"/>
      <c r="O311" s="165"/>
      <c r="P311" s="165"/>
      <c r="Q311" s="165"/>
      <c r="R311" s="165"/>
      <c r="S311" s="165"/>
      <c r="T311" s="166"/>
      <c r="AT311" s="161" t="s">
        <v>137</v>
      </c>
      <c r="AU311" s="161" t="s">
        <v>83</v>
      </c>
      <c r="AV311" s="12" t="s">
        <v>81</v>
      </c>
      <c r="AW311" s="12" t="s">
        <v>32</v>
      </c>
      <c r="AX311" s="12" t="s">
        <v>76</v>
      </c>
      <c r="AY311" s="161" t="s">
        <v>128</v>
      </c>
    </row>
    <row r="312" spans="2:51" s="13" customFormat="1" ht="9.75">
      <c r="B312" s="167"/>
      <c r="D312" s="160" t="s">
        <v>137</v>
      </c>
      <c r="E312" s="168" t="s">
        <v>1</v>
      </c>
      <c r="F312" s="169" t="s">
        <v>404</v>
      </c>
      <c r="H312" s="170">
        <v>1.689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137</v>
      </c>
      <c r="AU312" s="168" t="s">
        <v>83</v>
      </c>
      <c r="AV312" s="13" t="s">
        <v>83</v>
      </c>
      <c r="AW312" s="13" t="s">
        <v>32</v>
      </c>
      <c r="AX312" s="13" t="s">
        <v>76</v>
      </c>
      <c r="AY312" s="168" t="s">
        <v>128</v>
      </c>
    </row>
    <row r="313" spans="2:51" s="13" customFormat="1" ht="9.75">
      <c r="B313" s="167"/>
      <c r="D313" s="160" t="s">
        <v>137</v>
      </c>
      <c r="E313" s="168" t="s">
        <v>1</v>
      </c>
      <c r="F313" s="169" t="s">
        <v>405</v>
      </c>
      <c r="H313" s="170">
        <v>0.844</v>
      </c>
      <c r="I313" s="171"/>
      <c r="L313" s="167"/>
      <c r="M313" s="172"/>
      <c r="N313" s="173"/>
      <c r="O313" s="173"/>
      <c r="P313" s="173"/>
      <c r="Q313" s="173"/>
      <c r="R313" s="173"/>
      <c r="S313" s="173"/>
      <c r="T313" s="174"/>
      <c r="AT313" s="168" t="s">
        <v>137</v>
      </c>
      <c r="AU313" s="168" t="s">
        <v>83</v>
      </c>
      <c r="AV313" s="13" t="s">
        <v>83</v>
      </c>
      <c r="AW313" s="13" t="s">
        <v>32</v>
      </c>
      <c r="AX313" s="13" t="s">
        <v>76</v>
      </c>
      <c r="AY313" s="168" t="s">
        <v>128</v>
      </c>
    </row>
    <row r="314" spans="2:51" s="14" customFormat="1" ht="9.75">
      <c r="B314" s="185"/>
      <c r="D314" s="160" t="s">
        <v>137</v>
      </c>
      <c r="E314" s="186" t="s">
        <v>1</v>
      </c>
      <c r="F314" s="187" t="s">
        <v>208</v>
      </c>
      <c r="H314" s="188">
        <v>2.533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6" t="s">
        <v>137</v>
      </c>
      <c r="AU314" s="186" t="s">
        <v>83</v>
      </c>
      <c r="AV314" s="14" t="s">
        <v>135</v>
      </c>
      <c r="AW314" s="14" t="s">
        <v>32</v>
      </c>
      <c r="AX314" s="14" t="s">
        <v>81</v>
      </c>
      <c r="AY314" s="186" t="s">
        <v>128</v>
      </c>
    </row>
    <row r="315" spans="2:65" s="1" customFormat="1" ht="36" customHeight="1">
      <c r="B315" s="145"/>
      <c r="C315" s="146" t="s">
        <v>406</v>
      </c>
      <c r="D315" s="146" t="s">
        <v>130</v>
      </c>
      <c r="E315" s="147" t="s">
        <v>407</v>
      </c>
      <c r="F315" s="148" t="s">
        <v>408</v>
      </c>
      <c r="G315" s="149" t="s">
        <v>133</v>
      </c>
      <c r="H315" s="150">
        <v>0.628</v>
      </c>
      <c r="I315" s="151"/>
      <c r="J315" s="152">
        <f>ROUND(I315*H315,2)</f>
        <v>0</v>
      </c>
      <c r="K315" s="148" t="s">
        <v>134</v>
      </c>
      <c r="L315" s="31"/>
      <c r="M315" s="153" t="s">
        <v>1</v>
      </c>
      <c r="N315" s="154" t="s">
        <v>41</v>
      </c>
      <c r="O315" s="54"/>
      <c r="P315" s="155">
        <f>O315*H315</f>
        <v>0</v>
      </c>
      <c r="Q315" s="155">
        <v>0</v>
      </c>
      <c r="R315" s="155">
        <f>Q315*H315</f>
        <v>0</v>
      </c>
      <c r="S315" s="155">
        <v>2.2</v>
      </c>
      <c r="T315" s="156">
        <f>S315*H315</f>
        <v>1.3816000000000002</v>
      </c>
      <c r="AR315" s="157" t="s">
        <v>135</v>
      </c>
      <c r="AT315" s="157" t="s">
        <v>130</v>
      </c>
      <c r="AU315" s="157" t="s">
        <v>83</v>
      </c>
      <c r="AY315" s="16" t="s">
        <v>128</v>
      </c>
      <c r="BE315" s="158">
        <f>IF(N315="základní",J315,0)</f>
        <v>0</v>
      </c>
      <c r="BF315" s="158">
        <f>IF(N315="snížená",J315,0)</f>
        <v>0</v>
      </c>
      <c r="BG315" s="158">
        <f>IF(N315="zákl. přenesená",J315,0)</f>
        <v>0</v>
      </c>
      <c r="BH315" s="158">
        <f>IF(N315="sníž. přenesená",J315,0)</f>
        <v>0</v>
      </c>
      <c r="BI315" s="158">
        <f>IF(N315="nulová",J315,0)</f>
        <v>0</v>
      </c>
      <c r="BJ315" s="16" t="s">
        <v>81</v>
      </c>
      <c r="BK315" s="158">
        <f>ROUND(I315*H315,2)</f>
        <v>0</v>
      </c>
      <c r="BL315" s="16" t="s">
        <v>135</v>
      </c>
      <c r="BM315" s="157" t="s">
        <v>409</v>
      </c>
    </row>
    <row r="316" spans="2:51" s="12" customFormat="1" ht="9.75">
      <c r="B316" s="159"/>
      <c r="D316" s="160" t="s">
        <v>137</v>
      </c>
      <c r="E316" s="161" t="s">
        <v>1</v>
      </c>
      <c r="F316" s="162" t="s">
        <v>410</v>
      </c>
      <c r="H316" s="161" t="s">
        <v>1</v>
      </c>
      <c r="I316" s="163"/>
      <c r="L316" s="159"/>
      <c r="M316" s="164"/>
      <c r="N316" s="165"/>
      <c r="O316" s="165"/>
      <c r="P316" s="165"/>
      <c r="Q316" s="165"/>
      <c r="R316" s="165"/>
      <c r="S316" s="165"/>
      <c r="T316" s="166"/>
      <c r="AT316" s="161" t="s">
        <v>137</v>
      </c>
      <c r="AU316" s="161" t="s">
        <v>83</v>
      </c>
      <c r="AV316" s="12" t="s">
        <v>81</v>
      </c>
      <c r="AW316" s="12" t="s">
        <v>32</v>
      </c>
      <c r="AX316" s="12" t="s">
        <v>76</v>
      </c>
      <c r="AY316" s="161" t="s">
        <v>128</v>
      </c>
    </row>
    <row r="317" spans="2:51" s="13" customFormat="1" ht="9.75">
      <c r="B317" s="167"/>
      <c r="D317" s="160" t="s">
        <v>137</v>
      </c>
      <c r="E317" s="168" t="s">
        <v>1</v>
      </c>
      <c r="F317" s="169" t="s">
        <v>411</v>
      </c>
      <c r="H317" s="170">
        <v>0.628</v>
      </c>
      <c r="I317" s="171"/>
      <c r="L317" s="167"/>
      <c r="M317" s="172"/>
      <c r="N317" s="173"/>
      <c r="O317" s="173"/>
      <c r="P317" s="173"/>
      <c r="Q317" s="173"/>
      <c r="R317" s="173"/>
      <c r="S317" s="173"/>
      <c r="T317" s="174"/>
      <c r="AT317" s="168" t="s">
        <v>137</v>
      </c>
      <c r="AU317" s="168" t="s">
        <v>83</v>
      </c>
      <c r="AV317" s="13" t="s">
        <v>83</v>
      </c>
      <c r="AW317" s="13" t="s">
        <v>32</v>
      </c>
      <c r="AX317" s="13" t="s">
        <v>81</v>
      </c>
      <c r="AY317" s="168" t="s">
        <v>128</v>
      </c>
    </row>
    <row r="318" spans="2:65" s="1" customFormat="1" ht="16.5" customHeight="1">
      <c r="B318" s="145"/>
      <c r="C318" s="146" t="s">
        <v>412</v>
      </c>
      <c r="D318" s="146" t="s">
        <v>130</v>
      </c>
      <c r="E318" s="147" t="s">
        <v>413</v>
      </c>
      <c r="F318" s="148" t="s">
        <v>414</v>
      </c>
      <c r="G318" s="149" t="s">
        <v>219</v>
      </c>
      <c r="H318" s="150">
        <v>50.653</v>
      </c>
      <c r="I318" s="151"/>
      <c r="J318" s="152">
        <f>ROUND(I318*H318,2)</f>
        <v>0</v>
      </c>
      <c r="K318" s="148" t="s">
        <v>134</v>
      </c>
      <c r="L318" s="31"/>
      <c r="M318" s="153" t="s">
        <v>1</v>
      </c>
      <c r="N318" s="154" t="s">
        <v>41</v>
      </c>
      <c r="O318" s="54"/>
      <c r="P318" s="155">
        <f>O318*H318</f>
        <v>0</v>
      </c>
      <c r="Q318" s="155">
        <v>0</v>
      </c>
      <c r="R318" s="155">
        <f>Q318*H318</f>
        <v>0</v>
      </c>
      <c r="S318" s="155">
        <v>0</v>
      </c>
      <c r="T318" s="156">
        <f>S318*H318</f>
        <v>0</v>
      </c>
      <c r="AR318" s="157" t="s">
        <v>135</v>
      </c>
      <c r="AT318" s="157" t="s">
        <v>130</v>
      </c>
      <c r="AU318" s="157" t="s">
        <v>83</v>
      </c>
      <c r="AY318" s="16" t="s">
        <v>128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6" t="s">
        <v>81</v>
      </c>
      <c r="BK318" s="158">
        <f>ROUND(I318*H318,2)</f>
        <v>0</v>
      </c>
      <c r="BL318" s="16" t="s">
        <v>135</v>
      </c>
      <c r="BM318" s="157" t="s">
        <v>415</v>
      </c>
    </row>
    <row r="319" spans="2:51" s="12" customFormat="1" ht="9.75">
      <c r="B319" s="159"/>
      <c r="D319" s="160" t="s">
        <v>137</v>
      </c>
      <c r="E319" s="161" t="s">
        <v>1</v>
      </c>
      <c r="F319" s="162" t="s">
        <v>403</v>
      </c>
      <c r="H319" s="161" t="s">
        <v>1</v>
      </c>
      <c r="I319" s="163"/>
      <c r="L319" s="159"/>
      <c r="M319" s="164"/>
      <c r="N319" s="165"/>
      <c r="O319" s="165"/>
      <c r="P319" s="165"/>
      <c r="Q319" s="165"/>
      <c r="R319" s="165"/>
      <c r="S319" s="165"/>
      <c r="T319" s="166"/>
      <c r="AT319" s="161" t="s">
        <v>137</v>
      </c>
      <c r="AU319" s="161" t="s">
        <v>83</v>
      </c>
      <c r="AV319" s="12" t="s">
        <v>81</v>
      </c>
      <c r="AW319" s="12" t="s">
        <v>32</v>
      </c>
      <c r="AX319" s="12" t="s">
        <v>76</v>
      </c>
      <c r="AY319" s="161" t="s">
        <v>128</v>
      </c>
    </row>
    <row r="320" spans="2:51" s="13" customFormat="1" ht="9.75">
      <c r="B320" s="167"/>
      <c r="D320" s="160" t="s">
        <v>137</v>
      </c>
      <c r="E320" s="168" t="s">
        <v>1</v>
      </c>
      <c r="F320" s="169" t="s">
        <v>416</v>
      </c>
      <c r="H320" s="170">
        <v>33.778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137</v>
      </c>
      <c r="AU320" s="168" t="s">
        <v>83</v>
      </c>
      <c r="AV320" s="13" t="s">
        <v>83</v>
      </c>
      <c r="AW320" s="13" t="s">
        <v>32</v>
      </c>
      <c r="AX320" s="13" t="s">
        <v>76</v>
      </c>
      <c r="AY320" s="168" t="s">
        <v>128</v>
      </c>
    </row>
    <row r="321" spans="2:51" s="13" customFormat="1" ht="9.75">
      <c r="B321" s="167"/>
      <c r="D321" s="160" t="s">
        <v>137</v>
      </c>
      <c r="E321" s="168" t="s">
        <v>1</v>
      </c>
      <c r="F321" s="169" t="s">
        <v>417</v>
      </c>
      <c r="H321" s="170">
        <v>16.875</v>
      </c>
      <c r="I321" s="171"/>
      <c r="L321" s="167"/>
      <c r="M321" s="172"/>
      <c r="N321" s="173"/>
      <c r="O321" s="173"/>
      <c r="P321" s="173"/>
      <c r="Q321" s="173"/>
      <c r="R321" s="173"/>
      <c r="S321" s="173"/>
      <c r="T321" s="174"/>
      <c r="AT321" s="168" t="s">
        <v>137</v>
      </c>
      <c r="AU321" s="168" t="s">
        <v>83</v>
      </c>
      <c r="AV321" s="13" t="s">
        <v>83</v>
      </c>
      <c r="AW321" s="13" t="s">
        <v>32</v>
      </c>
      <c r="AX321" s="13" t="s">
        <v>76</v>
      </c>
      <c r="AY321" s="168" t="s">
        <v>128</v>
      </c>
    </row>
    <row r="322" spans="2:51" s="14" customFormat="1" ht="9.75">
      <c r="B322" s="185"/>
      <c r="D322" s="160" t="s">
        <v>137</v>
      </c>
      <c r="E322" s="186" t="s">
        <v>1</v>
      </c>
      <c r="F322" s="187" t="s">
        <v>208</v>
      </c>
      <c r="H322" s="188">
        <v>50.653</v>
      </c>
      <c r="I322" s="189"/>
      <c r="L322" s="185"/>
      <c r="M322" s="190"/>
      <c r="N322" s="191"/>
      <c r="O322" s="191"/>
      <c r="P322" s="191"/>
      <c r="Q322" s="191"/>
      <c r="R322" s="191"/>
      <c r="S322" s="191"/>
      <c r="T322" s="192"/>
      <c r="AT322" s="186" t="s">
        <v>137</v>
      </c>
      <c r="AU322" s="186" t="s">
        <v>83</v>
      </c>
      <c r="AV322" s="14" t="s">
        <v>135</v>
      </c>
      <c r="AW322" s="14" t="s">
        <v>32</v>
      </c>
      <c r="AX322" s="14" t="s">
        <v>81</v>
      </c>
      <c r="AY322" s="186" t="s">
        <v>128</v>
      </c>
    </row>
    <row r="323" spans="2:65" s="1" customFormat="1" ht="24" customHeight="1">
      <c r="B323" s="145"/>
      <c r="C323" s="146" t="s">
        <v>418</v>
      </c>
      <c r="D323" s="146" t="s">
        <v>130</v>
      </c>
      <c r="E323" s="147" t="s">
        <v>419</v>
      </c>
      <c r="F323" s="148" t="s">
        <v>420</v>
      </c>
      <c r="G323" s="149" t="s">
        <v>219</v>
      </c>
      <c r="H323" s="150">
        <v>47.84</v>
      </c>
      <c r="I323" s="151"/>
      <c r="J323" s="152">
        <f>ROUND(I323*H323,2)</f>
        <v>0</v>
      </c>
      <c r="K323" s="148" t="s">
        <v>134</v>
      </c>
      <c r="L323" s="31"/>
      <c r="M323" s="153" t="s">
        <v>1</v>
      </c>
      <c r="N323" s="154" t="s">
        <v>41</v>
      </c>
      <c r="O323" s="54"/>
      <c r="P323" s="155">
        <f>O323*H323</f>
        <v>0</v>
      </c>
      <c r="Q323" s="155">
        <v>0</v>
      </c>
      <c r="R323" s="155">
        <f>Q323*H323</f>
        <v>0</v>
      </c>
      <c r="S323" s="155">
        <v>0.035</v>
      </c>
      <c r="T323" s="156">
        <f>S323*H323</f>
        <v>1.6744000000000003</v>
      </c>
      <c r="AR323" s="157" t="s">
        <v>135</v>
      </c>
      <c r="AT323" s="157" t="s">
        <v>130</v>
      </c>
      <c r="AU323" s="157" t="s">
        <v>83</v>
      </c>
      <c r="AY323" s="16" t="s">
        <v>128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6" t="s">
        <v>81</v>
      </c>
      <c r="BK323" s="158">
        <f>ROUND(I323*H323,2)</f>
        <v>0</v>
      </c>
      <c r="BL323" s="16" t="s">
        <v>135</v>
      </c>
      <c r="BM323" s="157" t="s">
        <v>421</v>
      </c>
    </row>
    <row r="324" spans="2:51" s="12" customFormat="1" ht="9.75">
      <c r="B324" s="159"/>
      <c r="D324" s="160" t="s">
        <v>137</v>
      </c>
      <c r="E324" s="161" t="s">
        <v>1</v>
      </c>
      <c r="F324" s="162" t="s">
        <v>403</v>
      </c>
      <c r="H324" s="161" t="s">
        <v>1</v>
      </c>
      <c r="I324" s="163"/>
      <c r="L324" s="159"/>
      <c r="M324" s="164"/>
      <c r="N324" s="165"/>
      <c r="O324" s="165"/>
      <c r="P324" s="165"/>
      <c r="Q324" s="165"/>
      <c r="R324" s="165"/>
      <c r="S324" s="165"/>
      <c r="T324" s="166"/>
      <c r="AT324" s="161" t="s">
        <v>137</v>
      </c>
      <c r="AU324" s="161" t="s">
        <v>83</v>
      </c>
      <c r="AV324" s="12" t="s">
        <v>81</v>
      </c>
      <c r="AW324" s="12" t="s">
        <v>32</v>
      </c>
      <c r="AX324" s="12" t="s">
        <v>76</v>
      </c>
      <c r="AY324" s="161" t="s">
        <v>128</v>
      </c>
    </row>
    <row r="325" spans="2:51" s="13" customFormat="1" ht="9.75">
      <c r="B325" s="167"/>
      <c r="D325" s="160" t="s">
        <v>137</v>
      </c>
      <c r="E325" s="168" t="s">
        <v>1</v>
      </c>
      <c r="F325" s="169" t="s">
        <v>422</v>
      </c>
      <c r="H325" s="170">
        <v>47.84</v>
      </c>
      <c r="I325" s="171"/>
      <c r="L325" s="167"/>
      <c r="M325" s="172"/>
      <c r="N325" s="173"/>
      <c r="O325" s="173"/>
      <c r="P325" s="173"/>
      <c r="Q325" s="173"/>
      <c r="R325" s="173"/>
      <c r="S325" s="173"/>
      <c r="T325" s="174"/>
      <c r="AT325" s="168" t="s">
        <v>137</v>
      </c>
      <c r="AU325" s="168" t="s">
        <v>83</v>
      </c>
      <c r="AV325" s="13" t="s">
        <v>83</v>
      </c>
      <c r="AW325" s="13" t="s">
        <v>32</v>
      </c>
      <c r="AX325" s="13" t="s">
        <v>81</v>
      </c>
      <c r="AY325" s="168" t="s">
        <v>128</v>
      </c>
    </row>
    <row r="326" spans="2:65" s="1" customFormat="1" ht="24" customHeight="1">
      <c r="B326" s="145"/>
      <c r="C326" s="146" t="s">
        <v>423</v>
      </c>
      <c r="D326" s="146" t="s">
        <v>130</v>
      </c>
      <c r="E326" s="147" t="s">
        <v>424</v>
      </c>
      <c r="F326" s="148" t="s">
        <v>425</v>
      </c>
      <c r="G326" s="149" t="s">
        <v>219</v>
      </c>
      <c r="H326" s="150">
        <v>1.12</v>
      </c>
      <c r="I326" s="151"/>
      <c r="J326" s="152">
        <f>ROUND(I326*H326,2)</f>
        <v>0</v>
      </c>
      <c r="K326" s="148" t="s">
        <v>134</v>
      </c>
      <c r="L326" s="31"/>
      <c r="M326" s="153" t="s">
        <v>1</v>
      </c>
      <c r="N326" s="154" t="s">
        <v>41</v>
      </c>
      <c r="O326" s="54"/>
      <c r="P326" s="155">
        <f>O326*H326</f>
        <v>0</v>
      </c>
      <c r="Q326" s="155">
        <v>0</v>
      </c>
      <c r="R326" s="155">
        <f>Q326*H326</f>
        <v>0</v>
      </c>
      <c r="S326" s="155">
        <v>0.055</v>
      </c>
      <c r="T326" s="156">
        <f>S326*H326</f>
        <v>0.06160000000000001</v>
      </c>
      <c r="AR326" s="157" t="s">
        <v>135</v>
      </c>
      <c r="AT326" s="157" t="s">
        <v>130</v>
      </c>
      <c r="AU326" s="157" t="s">
        <v>83</v>
      </c>
      <c r="AY326" s="16" t="s">
        <v>128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6" t="s">
        <v>81</v>
      </c>
      <c r="BK326" s="158">
        <f>ROUND(I326*H326,2)</f>
        <v>0</v>
      </c>
      <c r="BL326" s="16" t="s">
        <v>135</v>
      </c>
      <c r="BM326" s="157" t="s">
        <v>426</v>
      </c>
    </row>
    <row r="327" spans="2:51" s="12" customFormat="1" ht="9.75">
      <c r="B327" s="159"/>
      <c r="D327" s="160" t="s">
        <v>137</v>
      </c>
      <c r="E327" s="161" t="s">
        <v>1</v>
      </c>
      <c r="F327" s="162" t="s">
        <v>204</v>
      </c>
      <c r="H327" s="161" t="s">
        <v>1</v>
      </c>
      <c r="I327" s="163"/>
      <c r="L327" s="159"/>
      <c r="M327" s="164"/>
      <c r="N327" s="165"/>
      <c r="O327" s="165"/>
      <c r="P327" s="165"/>
      <c r="Q327" s="165"/>
      <c r="R327" s="165"/>
      <c r="S327" s="165"/>
      <c r="T327" s="166"/>
      <c r="AT327" s="161" t="s">
        <v>137</v>
      </c>
      <c r="AU327" s="161" t="s">
        <v>83</v>
      </c>
      <c r="AV327" s="12" t="s">
        <v>81</v>
      </c>
      <c r="AW327" s="12" t="s">
        <v>32</v>
      </c>
      <c r="AX327" s="12" t="s">
        <v>76</v>
      </c>
      <c r="AY327" s="161" t="s">
        <v>128</v>
      </c>
    </row>
    <row r="328" spans="2:51" s="13" customFormat="1" ht="9.75">
      <c r="B328" s="167"/>
      <c r="D328" s="160" t="s">
        <v>137</v>
      </c>
      <c r="E328" s="168" t="s">
        <v>1</v>
      </c>
      <c r="F328" s="169" t="s">
        <v>240</v>
      </c>
      <c r="H328" s="170">
        <v>0.4</v>
      </c>
      <c r="I328" s="171"/>
      <c r="L328" s="167"/>
      <c r="M328" s="172"/>
      <c r="N328" s="173"/>
      <c r="O328" s="173"/>
      <c r="P328" s="173"/>
      <c r="Q328" s="173"/>
      <c r="R328" s="173"/>
      <c r="S328" s="173"/>
      <c r="T328" s="174"/>
      <c r="AT328" s="168" t="s">
        <v>137</v>
      </c>
      <c r="AU328" s="168" t="s">
        <v>83</v>
      </c>
      <c r="AV328" s="13" t="s">
        <v>83</v>
      </c>
      <c r="AW328" s="13" t="s">
        <v>32</v>
      </c>
      <c r="AX328" s="13" t="s">
        <v>76</v>
      </c>
      <c r="AY328" s="168" t="s">
        <v>128</v>
      </c>
    </row>
    <row r="329" spans="2:51" s="12" customFormat="1" ht="9.75">
      <c r="B329" s="159"/>
      <c r="D329" s="160" t="s">
        <v>137</v>
      </c>
      <c r="E329" s="161" t="s">
        <v>1</v>
      </c>
      <c r="F329" s="162" t="s">
        <v>206</v>
      </c>
      <c r="H329" s="161" t="s">
        <v>1</v>
      </c>
      <c r="I329" s="163"/>
      <c r="L329" s="159"/>
      <c r="M329" s="164"/>
      <c r="N329" s="165"/>
      <c r="O329" s="165"/>
      <c r="P329" s="165"/>
      <c r="Q329" s="165"/>
      <c r="R329" s="165"/>
      <c r="S329" s="165"/>
      <c r="T329" s="166"/>
      <c r="AT329" s="161" t="s">
        <v>137</v>
      </c>
      <c r="AU329" s="161" t="s">
        <v>83</v>
      </c>
      <c r="AV329" s="12" t="s">
        <v>81</v>
      </c>
      <c r="AW329" s="12" t="s">
        <v>32</v>
      </c>
      <c r="AX329" s="12" t="s">
        <v>76</v>
      </c>
      <c r="AY329" s="161" t="s">
        <v>128</v>
      </c>
    </row>
    <row r="330" spans="2:51" s="13" customFormat="1" ht="9.75">
      <c r="B330" s="167"/>
      <c r="D330" s="160" t="s">
        <v>137</v>
      </c>
      <c r="E330" s="168" t="s">
        <v>1</v>
      </c>
      <c r="F330" s="169" t="s">
        <v>427</v>
      </c>
      <c r="H330" s="170">
        <v>0.72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137</v>
      </c>
      <c r="AU330" s="168" t="s">
        <v>83</v>
      </c>
      <c r="AV330" s="13" t="s">
        <v>83</v>
      </c>
      <c r="AW330" s="13" t="s">
        <v>32</v>
      </c>
      <c r="AX330" s="13" t="s">
        <v>76</v>
      </c>
      <c r="AY330" s="168" t="s">
        <v>128</v>
      </c>
    </row>
    <row r="331" spans="2:51" s="14" customFormat="1" ht="9.75">
      <c r="B331" s="185"/>
      <c r="D331" s="160" t="s">
        <v>137</v>
      </c>
      <c r="E331" s="186" t="s">
        <v>1</v>
      </c>
      <c r="F331" s="187" t="s">
        <v>208</v>
      </c>
      <c r="H331" s="188">
        <v>1.12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6" t="s">
        <v>137</v>
      </c>
      <c r="AU331" s="186" t="s">
        <v>83</v>
      </c>
      <c r="AV331" s="14" t="s">
        <v>135</v>
      </c>
      <c r="AW331" s="14" t="s">
        <v>32</v>
      </c>
      <c r="AX331" s="14" t="s">
        <v>81</v>
      </c>
      <c r="AY331" s="186" t="s">
        <v>128</v>
      </c>
    </row>
    <row r="332" spans="2:65" s="1" customFormat="1" ht="24" customHeight="1">
      <c r="B332" s="145"/>
      <c r="C332" s="146" t="s">
        <v>428</v>
      </c>
      <c r="D332" s="146" t="s">
        <v>130</v>
      </c>
      <c r="E332" s="147" t="s">
        <v>429</v>
      </c>
      <c r="F332" s="148" t="s">
        <v>430</v>
      </c>
      <c r="G332" s="149" t="s">
        <v>219</v>
      </c>
      <c r="H332" s="150">
        <v>0.664</v>
      </c>
      <c r="I332" s="151"/>
      <c r="J332" s="152">
        <f>ROUND(I332*H332,2)</f>
        <v>0</v>
      </c>
      <c r="K332" s="148" t="s">
        <v>134</v>
      </c>
      <c r="L332" s="31"/>
      <c r="M332" s="153" t="s">
        <v>1</v>
      </c>
      <c r="N332" s="154" t="s">
        <v>41</v>
      </c>
      <c r="O332" s="54"/>
      <c r="P332" s="155">
        <f>O332*H332</f>
        <v>0</v>
      </c>
      <c r="Q332" s="155">
        <v>0</v>
      </c>
      <c r="R332" s="155">
        <f>Q332*H332</f>
        <v>0</v>
      </c>
      <c r="S332" s="155">
        <v>0.089</v>
      </c>
      <c r="T332" s="156">
        <f>S332*H332</f>
        <v>0.059096</v>
      </c>
      <c r="AR332" s="157" t="s">
        <v>135</v>
      </c>
      <c r="AT332" s="157" t="s">
        <v>130</v>
      </c>
      <c r="AU332" s="157" t="s">
        <v>83</v>
      </c>
      <c r="AY332" s="16" t="s">
        <v>128</v>
      </c>
      <c r="BE332" s="158">
        <f>IF(N332="základní",J332,0)</f>
        <v>0</v>
      </c>
      <c r="BF332" s="158">
        <f>IF(N332="snížená",J332,0)</f>
        <v>0</v>
      </c>
      <c r="BG332" s="158">
        <f>IF(N332="zákl. přenesená",J332,0)</f>
        <v>0</v>
      </c>
      <c r="BH332" s="158">
        <f>IF(N332="sníž. přenesená",J332,0)</f>
        <v>0</v>
      </c>
      <c r="BI332" s="158">
        <f>IF(N332="nulová",J332,0)</f>
        <v>0</v>
      </c>
      <c r="BJ332" s="16" t="s">
        <v>81</v>
      </c>
      <c r="BK332" s="158">
        <f>ROUND(I332*H332,2)</f>
        <v>0</v>
      </c>
      <c r="BL332" s="16" t="s">
        <v>135</v>
      </c>
      <c r="BM332" s="157" t="s">
        <v>431</v>
      </c>
    </row>
    <row r="333" spans="2:51" s="13" customFormat="1" ht="9.75">
      <c r="B333" s="167"/>
      <c r="D333" s="160" t="s">
        <v>137</v>
      </c>
      <c r="E333" s="168" t="s">
        <v>1</v>
      </c>
      <c r="F333" s="169" t="s">
        <v>432</v>
      </c>
      <c r="H333" s="170">
        <v>0.664</v>
      </c>
      <c r="I333" s="171"/>
      <c r="L333" s="167"/>
      <c r="M333" s="172"/>
      <c r="N333" s="173"/>
      <c r="O333" s="173"/>
      <c r="P333" s="173"/>
      <c r="Q333" s="173"/>
      <c r="R333" s="173"/>
      <c r="S333" s="173"/>
      <c r="T333" s="174"/>
      <c r="AT333" s="168" t="s">
        <v>137</v>
      </c>
      <c r="AU333" s="168" t="s">
        <v>83</v>
      </c>
      <c r="AV333" s="13" t="s">
        <v>83</v>
      </c>
      <c r="AW333" s="13" t="s">
        <v>32</v>
      </c>
      <c r="AX333" s="13" t="s">
        <v>81</v>
      </c>
      <c r="AY333" s="168" t="s">
        <v>128</v>
      </c>
    </row>
    <row r="334" spans="2:65" s="1" customFormat="1" ht="16.5" customHeight="1">
      <c r="B334" s="145"/>
      <c r="C334" s="146" t="s">
        <v>433</v>
      </c>
      <c r="D334" s="146" t="s">
        <v>130</v>
      </c>
      <c r="E334" s="147" t="s">
        <v>434</v>
      </c>
      <c r="F334" s="148" t="s">
        <v>435</v>
      </c>
      <c r="G334" s="149" t="s">
        <v>219</v>
      </c>
      <c r="H334" s="150">
        <v>5.4</v>
      </c>
      <c r="I334" s="151"/>
      <c r="J334" s="152">
        <f>ROUND(I334*H334,2)</f>
        <v>0</v>
      </c>
      <c r="K334" s="148" t="s">
        <v>134</v>
      </c>
      <c r="L334" s="31"/>
      <c r="M334" s="153" t="s">
        <v>1</v>
      </c>
      <c r="N334" s="154" t="s">
        <v>41</v>
      </c>
      <c r="O334" s="54"/>
      <c r="P334" s="155">
        <f>O334*H334</f>
        <v>0</v>
      </c>
      <c r="Q334" s="155">
        <v>0</v>
      </c>
      <c r="R334" s="155">
        <f>Q334*H334</f>
        <v>0</v>
      </c>
      <c r="S334" s="155">
        <v>0.076</v>
      </c>
      <c r="T334" s="156">
        <f>S334*H334</f>
        <v>0.41040000000000004</v>
      </c>
      <c r="AR334" s="157" t="s">
        <v>135</v>
      </c>
      <c r="AT334" s="157" t="s">
        <v>130</v>
      </c>
      <c r="AU334" s="157" t="s">
        <v>83</v>
      </c>
      <c r="AY334" s="16" t="s">
        <v>128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6" t="s">
        <v>81</v>
      </c>
      <c r="BK334" s="158">
        <f>ROUND(I334*H334,2)</f>
        <v>0</v>
      </c>
      <c r="BL334" s="16" t="s">
        <v>135</v>
      </c>
      <c r="BM334" s="157" t="s">
        <v>436</v>
      </c>
    </row>
    <row r="335" spans="2:51" s="12" customFormat="1" ht="9.75">
      <c r="B335" s="159"/>
      <c r="D335" s="160" t="s">
        <v>137</v>
      </c>
      <c r="E335" s="161" t="s">
        <v>1</v>
      </c>
      <c r="F335" s="162" t="s">
        <v>437</v>
      </c>
      <c r="H335" s="161" t="s">
        <v>1</v>
      </c>
      <c r="I335" s="163"/>
      <c r="L335" s="159"/>
      <c r="M335" s="164"/>
      <c r="N335" s="165"/>
      <c r="O335" s="165"/>
      <c r="P335" s="165"/>
      <c r="Q335" s="165"/>
      <c r="R335" s="165"/>
      <c r="S335" s="165"/>
      <c r="T335" s="166"/>
      <c r="AT335" s="161" t="s">
        <v>137</v>
      </c>
      <c r="AU335" s="161" t="s">
        <v>83</v>
      </c>
      <c r="AV335" s="12" t="s">
        <v>81</v>
      </c>
      <c r="AW335" s="12" t="s">
        <v>32</v>
      </c>
      <c r="AX335" s="12" t="s">
        <v>76</v>
      </c>
      <c r="AY335" s="161" t="s">
        <v>128</v>
      </c>
    </row>
    <row r="336" spans="2:51" s="13" customFormat="1" ht="9.75">
      <c r="B336" s="167"/>
      <c r="D336" s="160" t="s">
        <v>137</v>
      </c>
      <c r="E336" s="168" t="s">
        <v>1</v>
      </c>
      <c r="F336" s="169" t="s">
        <v>438</v>
      </c>
      <c r="H336" s="170">
        <v>5.4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137</v>
      </c>
      <c r="AU336" s="168" t="s">
        <v>83</v>
      </c>
      <c r="AV336" s="13" t="s">
        <v>83</v>
      </c>
      <c r="AW336" s="13" t="s">
        <v>32</v>
      </c>
      <c r="AX336" s="13" t="s">
        <v>81</v>
      </c>
      <c r="AY336" s="168" t="s">
        <v>128</v>
      </c>
    </row>
    <row r="337" spans="2:65" s="1" customFormat="1" ht="24" customHeight="1">
      <c r="B337" s="145"/>
      <c r="C337" s="146" t="s">
        <v>439</v>
      </c>
      <c r="D337" s="146" t="s">
        <v>130</v>
      </c>
      <c r="E337" s="147" t="s">
        <v>440</v>
      </c>
      <c r="F337" s="148" t="s">
        <v>441</v>
      </c>
      <c r="G337" s="149" t="s">
        <v>194</v>
      </c>
      <c r="H337" s="150">
        <v>4</v>
      </c>
      <c r="I337" s="151"/>
      <c r="J337" s="152">
        <f>ROUND(I337*H337,2)</f>
        <v>0</v>
      </c>
      <c r="K337" s="148" t="s">
        <v>134</v>
      </c>
      <c r="L337" s="31"/>
      <c r="M337" s="153" t="s">
        <v>1</v>
      </c>
      <c r="N337" s="154" t="s">
        <v>41</v>
      </c>
      <c r="O337" s="54"/>
      <c r="P337" s="155">
        <f>O337*H337</f>
        <v>0</v>
      </c>
      <c r="Q337" s="155">
        <v>0</v>
      </c>
      <c r="R337" s="155">
        <f>Q337*H337</f>
        <v>0</v>
      </c>
      <c r="S337" s="155">
        <v>0.004</v>
      </c>
      <c r="T337" s="156">
        <f>S337*H337</f>
        <v>0.016</v>
      </c>
      <c r="AR337" s="157" t="s">
        <v>135</v>
      </c>
      <c r="AT337" s="157" t="s">
        <v>130</v>
      </c>
      <c r="AU337" s="157" t="s">
        <v>83</v>
      </c>
      <c r="AY337" s="16" t="s">
        <v>128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6" t="s">
        <v>81</v>
      </c>
      <c r="BK337" s="158">
        <f>ROUND(I337*H337,2)</f>
        <v>0</v>
      </c>
      <c r="BL337" s="16" t="s">
        <v>135</v>
      </c>
      <c r="BM337" s="157" t="s">
        <v>442</v>
      </c>
    </row>
    <row r="338" spans="2:51" s="12" customFormat="1" ht="9.75">
      <c r="B338" s="159"/>
      <c r="D338" s="160" t="s">
        <v>137</v>
      </c>
      <c r="E338" s="161" t="s">
        <v>1</v>
      </c>
      <c r="F338" s="162" t="s">
        <v>443</v>
      </c>
      <c r="H338" s="161" t="s">
        <v>1</v>
      </c>
      <c r="I338" s="163"/>
      <c r="L338" s="159"/>
      <c r="M338" s="164"/>
      <c r="N338" s="165"/>
      <c r="O338" s="165"/>
      <c r="P338" s="165"/>
      <c r="Q338" s="165"/>
      <c r="R338" s="165"/>
      <c r="S338" s="165"/>
      <c r="T338" s="166"/>
      <c r="AT338" s="161" t="s">
        <v>137</v>
      </c>
      <c r="AU338" s="161" t="s">
        <v>83</v>
      </c>
      <c r="AV338" s="12" t="s">
        <v>81</v>
      </c>
      <c r="AW338" s="12" t="s">
        <v>32</v>
      </c>
      <c r="AX338" s="12" t="s">
        <v>76</v>
      </c>
      <c r="AY338" s="161" t="s">
        <v>128</v>
      </c>
    </row>
    <row r="339" spans="2:51" s="13" customFormat="1" ht="9.75">
      <c r="B339" s="167"/>
      <c r="D339" s="160" t="s">
        <v>137</v>
      </c>
      <c r="E339" s="168" t="s">
        <v>1</v>
      </c>
      <c r="F339" s="169" t="s">
        <v>135</v>
      </c>
      <c r="H339" s="170">
        <v>4</v>
      </c>
      <c r="I339" s="171"/>
      <c r="L339" s="167"/>
      <c r="M339" s="172"/>
      <c r="N339" s="173"/>
      <c r="O339" s="173"/>
      <c r="P339" s="173"/>
      <c r="Q339" s="173"/>
      <c r="R339" s="173"/>
      <c r="S339" s="173"/>
      <c r="T339" s="174"/>
      <c r="AT339" s="168" t="s">
        <v>137</v>
      </c>
      <c r="AU339" s="168" t="s">
        <v>83</v>
      </c>
      <c r="AV339" s="13" t="s">
        <v>83</v>
      </c>
      <c r="AW339" s="13" t="s">
        <v>32</v>
      </c>
      <c r="AX339" s="13" t="s">
        <v>81</v>
      </c>
      <c r="AY339" s="168" t="s">
        <v>128</v>
      </c>
    </row>
    <row r="340" spans="2:65" s="1" customFormat="1" ht="24" customHeight="1">
      <c r="B340" s="145"/>
      <c r="C340" s="146" t="s">
        <v>444</v>
      </c>
      <c r="D340" s="146" t="s">
        <v>130</v>
      </c>
      <c r="E340" s="147" t="s">
        <v>445</v>
      </c>
      <c r="F340" s="148" t="s">
        <v>446</v>
      </c>
      <c r="G340" s="149" t="s">
        <v>194</v>
      </c>
      <c r="H340" s="150">
        <v>6</v>
      </c>
      <c r="I340" s="151"/>
      <c r="J340" s="152">
        <f>ROUND(I340*H340,2)</f>
        <v>0</v>
      </c>
      <c r="K340" s="148" t="s">
        <v>134</v>
      </c>
      <c r="L340" s="31"/>
      <c r="M340" s="153" t="s">
        <v>1</v>
      </c>
      <c r="N340" s="154" t="s">
        <v>41</v>
      </c>
      <c r="O340" s="54"/>
      <c r="P340" s="155">
        <f>O340*H340</f>
        <v>0</v>
      </c>
      <c r="Q340" s="155">
        <v>0</v>
      </c>
      <c r="R340" s="155">
        <f>Q340*H340</f>
        <v>0</v>
      </c>
      <c r="S340" s="155">
        <v>0.008</v>
      </c>
      <c r="T340" s="156">
        <f>S340*H340</f>
        <v>0.048</v>
      </c>
      <c r="AR340" s="157" t="s">
        <v>135</v>
      </c>
      <c r="AT340" s="157" t="s">
        <v>130</v>
      </c>
      <c r="AU340" s="157" t="s">
        <v>83</v>
      </c>
      <c r="AY340" s="16" t="s">
        <v>128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6" t="s">
        <v>81</v>
      </c>
      <c r="BK340" s="158">
        <f>ROUND(I340*H340,2)</f>
        <v>0</v>
      </c>
      <c r="BL340" s="16" t="s">
        <v>135</v>
      </c>
      <c r="BM340" s="157" t="s">
        <v>447</v>
      </c>
    </row>
    <row r="341" spans="2:51" s="12" customFormat="1" ht="9.75">
      <c r="B341" s="159"/>
      <c r="D341" s="160" t="s">
        <v>137</v>
      </c>
      <c r="E341" s="161" t="s">
        <v>1</v>
      </c>
      <c r="F341" s="162" t="s">
        <v>138</v>
      </c>
      <c r="H341" s="161" t="s">
        <v>1</v>
      </c>
      <c r="I341" s="163"/>
      <c r="L341" s="159"/>
      <c r="M341" s="164"/>
      <c r="N341" s="165"/>
      <c r="O341" s="165"/>
      <c r="P341" s="165"/>
      <c r="Q341" s="165"/>
      <c r="R341" s="165"/>
      <c r="S341" s="165"/>
      <c r="T341" s="166"/>
      <c r="AT341" s="161" t="s">
        <v>137</v>
      </c>
      <c r="AU341" s="161" t="s">
        <v>83</v>
      </c>
      <c r="AV341" s="12" t="s">
        <v>81</v>
      </c>
      <c r="AW341" s="12" t="s">
        <v>32</v>
      </c>
      <c r="AX341" s="12" t="s">
        <v>76</v>
      </c>
      <c r="AY341" s="161" t="s">
        <v>128</v>
      </c>
    </row>
    <row r="342" spans="2:51" s="13" customFormat="1" ht="9.75">
      <c r="B342" s="167"/>
      <c r="D342" s="160" t="s">
        <v>137</v>
      </c>
      <c r="E342" s="168" t="s">
        <v>1</v>
      </c>
      <c r="F342" s="169" t="s">
        <v>135</v>
      </c>
      <c r="H342" s="170">
        <v>4</v>
      </c>
      <c r="I342" s="171"/>
      <c r="L342" s="167"/>
      <c r="M342" s="172"/>
      <c r="N342" s="173"/>
      <c r="O342" s="173"/>
      <c r="P342" s="173"/>
      <c r="Q342" s="173"/>
      <c r="R342" s="173"/>
      <c r="S342" s="173"/>
      <c r="T342" s="174"/>
      <c r="AT342" s="168" t="s">
        <v>137</v>
      </c>
      <c r="AU342" s="168" t="s">
        <v>83</v>
      </c>
      <c r="AV342" s="13" t="s">
        <v>83</v>
      </c>
      <c r="AW342" s="13" t="s">
        <v>32</v>
      </c>
      <c r="AX342" s="13" t="s">
        <v>76</v>
      </c>
      <c r="AY342" s="168" t="s">
        <v>128</v>
      </c>
    </row>
    <row r="343" spans="2:51" s="12" customFormat="1" ht="9.75">
      <c r="B343" s="159"/>
      <c r="D343" s="160" t="s">
        <v>137</v>
      </c>
      <c r="E343" s="161" t="s">
        <v>1</v>
      </c>
      <c r="F343" s="162" t="s">
        <v>443</v>
      </c>
      <c r="H343" s="161" t="s">
        <v>1</v>
      </c>
      <c r="I343" s="163"/>
      <c r="L343" s="159"/>
      <c r="M343" s="164"/>
      <c r="N343" s="165"/>
      <c r="O343" s="165"/>
      <c r="P343" s="165"/>
      <c r="Q343" s="165"/>
      <c r="R343" s="165"/>
      <c r="S343" s="165"/>
      <c r="T343" s="166"/>
      <c r="AT343" s="161" t="s">
        <v>137</v>
      </c>
      <c r="AU343" s="161" t="s">
        <v>83</v>
      </c>
      <c r="AV343" s="12" t="s">
        <v>81</v>
      </c>
      <c r="AW343" s="12" t="s">
        <v>32</v>
      </c>
      <c r="AX343" s="12" t="s">
        <v>76</v>
      </c>
      <c r="AY343" s="161" t="s">
        <v>128</v>
      </c>
    </row>
    <row r="344" spans="2:51" s="13" customFormat="1" ht="9.75">
      <c r="B344" s="167"/>
      <c r="D344" s="160" t="s">
        <v>137</v>
      </c>
      <c r="E344" s="168" t="s">
        <v>1</v>
      </c>
      <c r="F344" s="169" t="s">
        <v>83</v>
      </c>
      <c r="H344" s="170">
        <v>2</v>
      </c>
      <c r="I344" s="171"/>
      <c r="L344" s="167"/>
      <c r="M344" s="172"/>
      <c r="N344" s="173"/>
      <c r="O344" s="173"/>
      <c r="P344" s="173"/>
      <c r="Q344" s="173"/>
      <c r="R344" s="173"/>
      <c r="S344" s="173"/>
      <c r="T344" s="174"/>
      <c r="AT344" s="168" t="s">
        <v>137</v>
      </c>
      <c r="AU344" s="168" t="s">
        <v>83</v>
      </c>
      <c r="AV344" s="13" t="s">
        <v>83</v>
      </c>
      <c r="AW344" s="13" t="s">
        <v>32</v>
      </c>
      <c r="AX344" s="13" t="s">
        <v>76</v>
      </c>
      <c r="AY344" s="168" t="s">
        <v>128</v>
      </c>
    </row>
    <row r="345" spans="2:51" s="14" customFormat="1" ht="9.75">
      <c r="B345" s="185"/>
      <c r="D345" s="160" t="s">
        <v>137</v>
      </c>
      <c r="E345" s="186" t="s">
        <v>1</v>
      </c>
      <c r="F345" s="187" t="s">
        <v>208</v>
      </c>
      <c r="H345" s="188">
        <v>6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6" t="s">
        <v>137</v>
      </c>
      <c r="AU345" s="186" t="s">
        <v>83</v>
      </c>
      <c r="AV345" s="14" t="s">
        <v>135</v>
      </c>
      <c r="AW345" s="14" t="s">
        <v>32</v>
      </c>
      <c r="AX345" s="14" t="s">
        <v>81</v>
      </c>
      <c r="AY345" s="186" t="s">
        <v>128</v>
      </c>
    </row>
    <row r="346" spans="2:65" s="1" customFormat="1" ht="24" customHeight="1">
      <c r="B346" s="145"/>
      <c r="C346" s="146" t="s">
        <v>448</v>
      </c>
      <c r="D346" s="146" t="s">
        <v>130</v>
      </c>
      <c r="E346" s="147" t="s">
        <v>449</v>
      </c>
      <c r="F346" s="148" t="s">
        <v>450</v>
      </c>
      <c r="G346" s="149" t="s">
        <v>194</v>
      </c>
      <c r="H346" s="150">
        <v>3</v>
      </c>
      <c r="I346" s="151"/>
      <c r="J346" s="152">
        <f>ROUND(I346*H346,2)</f>
        <v>0</v>
      </c>
      <c r="K346" s="148" t="s">
        <v>134</v>
      </c>
      <c r="L346" s="31"/>
      <c r="M346" s="153" t="s">
        <v>1</v>
      </c>
      <c r="N346" s="154" t="s">
        <v>41</v>
      </c>
      <c r="O346" s="54"/>
      <c r="P346" s="155">
        <f>O346*H346</f>
        <v>0</v>
      </c>
      <c r="Q346" s="155">
        <v>0</v>
      </c>
      <c r="R346" s="155">
        <f>Q346*H346</f>
        <v>0</v>
      </c>
      <c r="S346" s="155">
        <v>0.012</v>
      </c>
      <c r="T346" s="156">
        <f>S346*H346</f>
        <v>0.036000000000000004</v>
      </c>
      <c r="AR346" s="157" t="s">
        <v>135</v>
      </c>
      <c r="AT346" s="157" t="s">
        <v>130</v>
      </c>
      <c r="AU346" s="157" t="s">
        <v>83</v>
      </c>
      <c r="AY346" s="16" t="s">
        <v>128</v>
      </c>
      <c r="BE346" s="158">
        <f>IF(N346="základní",J346,0)</f>
        <v>0</v>
      </c>
      <c r="BF346" s="158">
        <f>IF(N346="snížená",J346,0)</f>
        <v>0</v>
      </c>
      <c r="BG346" s="158">
        <f>IF(N346="zákl. přenesená",J346,0)</f>
        <v>0</v>
      </c>
      <c r="BH346" s="158">
        <f>IF(N346="sníž. přenesená",J346,0)</f>
        <v>0</v>
      </c>
      <c r="BI346" s="158">
        <f>IF(N346="nulová",J346,0)</f>
        <v>0</v>
      </c>
      <c r="BJ346" s="16" t="s">
        <v>81</v>
      </c>
      <c r="BK346" s="158">
        <f>ROUND(I346*H346,2)</f>
        <v>0</v>
      </c>
      <c r="BL346" s="16" t="s">
        <v>135</v>
      </c>
      <c r="BM346" s="157" t="s">
        <v>451</v>
      </c>
    </row>
    <row r="347" spans="2:51" s="12" customFormat="1" ht="9.75">
      <c r="B347" s="159"/>
      <c r="D347" s="160" t="s">
        <v>137</v>
      </c>
      <c r="E347" s="161" t="s">
        <v>1</v>
      </c>
      <c r="F347" s="162" t="s">
        <v>443</v>
      </c>
      <c r="H347" s="161" t="s">
        <v>1</v>
      </c>
      <c r="I347" s="163"/>
      <c r="L347" s="159"/>
      <c r="M347" s="164"/>
      <c r="N347" s="165"/>
      <c r="O347" s="165"/>
      <c r="P347" s="165"/>
      <c r="Q347" s="165"/>
      <c r="R347" s="165"/>
      <c r="S347" s="165"/>
      <c r="T347" s="166"/>
      <c r="AT347" s="161" t="s">
        <v>137</v>
      </c>
      <c r="AU347" s="161" t="s">
        <v>83</v>
      </c>
      <c r="AV347" s="12" t="s">
        <v>81</v>
      </c>
      <c r="AW347" s="12" t="s">
        <v>32</v>
      </c>
      <c r="AX347" s="12" t="s">
        <v>76</v>
      </c>
      <c r="AY347" s="161" t="s">
        <v>128</v>
      </c>
    </row>
    <row r="348" spans="2:51" s="13" customFormat="1" ht="9.75">
      <c r="B348" s="167"/>
      <c r="D348" s="160" t="s">
        <v>137</v>
      </c>
      <c r="E348" s="168" t="s">
        <v>1</v>
      </c>
      <c r="F348" s="169" t="s">
        <v>143</v>
      </c>
      <c r="H348" s="170">
        <v>3</v>
      </c>
      <c r="I348" s="171"/>
      <c r="L348" s="167"/>
      <c r="M348" s="172"/>
      <c r="N348" s="173"/>
      <c r="O348" s="173"/>
      <c r="P348" s="173"/>
      <c r="Q348" s="173"/>
      <c r="R348" s="173"/>
      <c r="S348" s="173"/>
      <c r="T348" s="174"/>
      <c r="AT348" s="168" t="s">
        <v>137</v>
      </c>
      <c r="AU348" s="168" t="s">
        <v>83</v>
      </c>
      <c r="AV348" s="13" t="s">
        <v>83</v>
      </c>
      <c r="AW348" s="13" t="s">
        <v>32</v>
      </c>
      <c r="AX348" s="13" t="s">
        <v>81</v>
      </c>
      <c r="AY348" s="168" t="s">
        <v>128</v>
      </c>
    </row>
    <row r="349" spans="2:65" s="1" customFormat="1" ht="24" customHeight="1">
      <c r="B349" s="145"/>
      <c r="C349" s="146" t="s">
        <v>452</v>
      </c>
      <c r="D349" s="146" t="s">
        <v>130</v>
      </c>
      <c r="E349" s="147" t="s">
        <v>453</v>
      </c>
      <c r="F349" s="148" t="s">
        <v>454</v>
      </c>
      <c r="G349" s="149" t="s">
        <v>133</v>
      </c>
      <c r="H349" s="150">
        <v>0.12</v>
      </c>
      <c r="I349" s="151"/>
      <c r="J349" s="152">
        <f>ROUND(I349*H349,2)</f>
        <v>0</v>
      </c>
      <c r="K349" s="148" t="s">
        <v>134</v>
      </c>
      <c r="L349" s="31"/>
      <c r="M349" s="153" t="s">
        <v>1</v>
      </c>
      <c r="N349" s="154" t="s">
        <v>41</v>
      </c>
      <c r="O349" s="54"/>
      <c r="P349" s="155">
        <f>O349*H349</f>
        <v>0</v>
      </c>
      <c r="Q349" s="155">
        <v>0</v>
      </c>
      <c r="R349" s="155">
        <f>Q349*H349</f>
        <v>0</v>
      </c>
      <c r="S349" s="155">
        <v>1.8</v>
      </c>
      <c r="T349" s="156">
        <f>S349*H349</f>
        <v>0.216</v>
      </c>
      <c r="AR349" s="157" t="s">
        <v>135</v>
      </c>
      <c r="AT349" s="157" t="s">
        <v>130</v>
      </c>
      <c r="AU349" s="157" t="s">
        <v>83</v>
      </c>
      <c r="AY349" s="16" t="s">
        <v>128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6" t="s">
        <v>81</v>
      </c>
      <c r="BK349" s="158">
        <f>ROUND(I349*H349,2)</f>
        <v>0</v>
      </c>
      <c r="BL349" s="16" t="s">
        <v>135</v>
      </c>
      <c r="BM349" s="157" t="s">
        <v>455</v>
      </c>
    </row>
    <row r="350" spans="2:51" s="12" customFormat="1" ht="9.75">
      <c r="B350" s="159"/>
      <c r="D350" s="160" t="s">
        <v>137</v>
      </c>
      <c r="E350" s="161" t="s">
        <v>1</v>
      </c>
      <c r="F350" s="162" t="s">
        <v>204</v>
      </c>
      <c r="H350" s="161" t="s">
        <v>1</v>
      </c>
      <c r="I350" s="163"/>
      <c r="L350" s="159"/>
      <c r="M350" s="164"/>
      <c r="N350" s="165"/>
      <c r="O350" s="165"/>
      <c r="P350" s="165"/>
      <c r="Q350" s="165"/>
      <c r="R350" s="165"/>
      <c r="S350" s="165"/>
      <c r="T350" s="166"/>
      <c r="AT350" s="161" t="s">
        <v>137</v>
      </c>
      <c r="AU350" s="161" t="s">
        <v>83</v>
      </c>
      <c r="AV350" s="12" t="s">
        <v>81</v>
      </c>
      <c r="AW350" s="12" t="s">
        <v>32</v>
      </c>
      <c r="AX350" s="12" t="s">
        <v>76</v>
      </c>
      <c r="AY350" s="161" t="s">
        <v>128</v>
      </c>
    </row>
    <row r="351" spans="2:51" s="13" customFormat="1" ht="9.75">
      <c r="B351" s="167"/>
      <c r="D351" s="160" t="s">
        <v>137</v>
      </c>
      <c r="E351" s="168" t="s">
        <v>1</v>
      </c>
      <c r="F351" s="169" t="s">
        <v>456</v>
      </c>
      <c r="H351" s="170">
        <v>0.12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137</v>
      </c>
      <c r="AU351" s="168" t="s">
        <v>83</v>
      </c>
      <c r="AV351" s="13" t="s">
        <v>83</v>
      </c>
      <c r="AW351" s="13" t="s">
        <v>32</v>
      </c>
      <c r="AX351" s="13" t="s">
        <v>81</v>
      </c>
      <c r="AY351" s="168" t="s">
        <v>128</v>
      </c>
    </row>
    <row r="352" spans="2:65" s="1" customFormat="1" ht="24" customHeight="1">
      <c r="B352" s="145"/>
      <c r="C352" s="146" t="s">
        <v>457</v>
      </c>
      <c r="D352" s="146" t="s">
        <v>130</v>
      </c>
      <c r="E352" s="147" t="s">
        <v>458</v>
      </c>
      <c r="F352" s="148" t="s">
        <v>459</v>
      </c>
      <c r="G352" s="149" t="s">
        <v>133</v>
      </c>
      <c r="H352" s="150">
        <v>0.324</v>
      </c>
      <c r="I352" s="151"/>
      <c r="J352" s="152">
        <f>ROUND(I352*H352,2)</f>
        <v>0</v>
      </c>
      <c r="K352" s="148" t="s">
        <v>134</v>
      </c>
      <c r="L352" s="31"/>
      <c r="M352" s="153" t="s">
        <v>1</v>
      </c>
      <c r="N352" s="154" t="s">
        <v>41</v>
      </c>
      <c r="O352" s="54"/>
      <c r="P352" s="155">
        <f>O352*H352</f>
        <v>0</v>
      </c>
      <c r="Q352" s="155">
        <v>0</v>
      </c>
      <c r="R352" s="155">
        <f>Q352*H352</f>
        <v>0</v>
      </c>
      <c r="S352" s="155">
        <v>1.8</v>
      </c>
      <c r="T352" s="156">
        <f>S352*H352</f>
        <v>0.5832</v>
      </c>
      <c r="AR352" s="157" t="s">
        <v>135</v>
      </c>
      <c r="AT352" s="157" t="s">
        <v>130</v>
      </c>
      <c r="AU352" s="157" t="s">
        <v>83</v>
      </c>
      <c r="AY352" s="16" t="s">
        <v>128</v>
      </c>
      <c r="BE352" s="158">
        <f>IF(N352="základní",J352,0)</f>
        <v>0</v>
      </c>
      <c r="BF352" s="158">
        <f>IF(N352="snížená",J352,0)</f>
        <v>0</v>
      </c>
      <c r="BG352" s="158">
        <f>IF(N352="zákl. přenesená",J352,0)</f>
        <v>0</v>
      </c>
      <c r="BH352" s="158">
        <f>IF(N352="sníž. přenesená",J352,0)</f>
        <v>0</v>
      </c>
      <c r="BI352" s="158">
        <f>IF(N352="nulová",J352,0)</f>
        <v>0</v>
      </c>
      <c r="BJ352" s="16" t="s">
        <v>81</v>
      </c>
      <c r="BK352" s="158">
        <f>ROUND(I352*H352,2)</f>
        <v>0</v>
      </c>
      <c r="BL352" s="16" t="s">
        <v>135</v>
      </c>
      <c r="BM352" s="157" t="s">
        <v>460</v>
      </c>
    </row>
    <row r="353" spans="2:51" s="12" customFormat="1" ht="9.75">
      <c r="B353" s="159"/>
      <c r="D353" s="160" t="s">
        <v>137</v>
      </c>
      <c r="E353" s="161" t="s">
        <v>1</v>
      </c>
      <c r="F353" s="162" t="s">
        <v>206</v>
      </c>
      <c r="H353" s="161" t="s">
        <v>1</v>
      </c>
      <c r="I353" s="163"/>
      <c r="L353" s="159"/>
      <c r="M353" s="164"/>
      <c r="N353" s="165"/>
      <c r="O353" s="165"/>
      <c r="P353" s="165"/>
      <c r="Q353" s="165"/>
      <c r="R353" s="165"/>
      <c r="S353" s="165"/>
      <c r="T353" s="166"/>
      <c r="AT353" s="161" t="s">
        <v>137</v>
      </c>
      <c r="AU353" s="161" t="s">
        <v>83</v>
      </c>
      <c r="AV353" s="12" t="s">
        <v>81</v>
      </c>
      <c r="AW353" s="12" t="s">
        <v>32</v>
      </c>
      <c r="AX353" s="12" t="s">
        <v>76</v>
      </c>
      <c r="AY353" s="161" t="s">
        <v>128</v>
      </c>
    </row>
    <row r="354" spans="2:51" s="13" customFormat="1" ht="9.75">
      <c r="B354" s="167"/>
      <c r="D354" s="160" t="s">
        <v>137</v>
      </c>
      <c r="E354" s="168" t="s">
        <v>1</v>
      </c>
      <c r="F354" s="169" t="s">
        <v>461</v>
      </c>
      <c r="H354" s="170">
        <v>0.324</v>
      </c>
      <c r="I354" s="171"/>
      <c r="L354" s="167"/>
      <c r="M354" s="172"/>
      <c r="N354" s="173"/>
      <c r="O354" s="173"/>
      <c r="P354" s="173"/>
      <c r="Q354" s="173"/>
      <c r="R354" s="173"/>
      <c r="S354" s="173"/>
      <c r="T354" s="174"/>
      <c r="AT354" s="168" t="s">
        <v>137</v>
      </c>
      <c r="AU354" s="168" t="s">
        <v>83</v>
      </c>
      <c r="AV354" s="13" t="s">
        <v>83</v>
      </c>
      <c r="AW354" s="13" t="s">
        <v>32</v>
      </c>
      <c r="AX354" s="13" t="s">
        <v>81</v>
      </c>
      <c r="AY354" s="168" t="s">
        <v>128</v>
      </c>
    </row>
    <row r="355" spans="2:65" s="1" customFormat="1" ht="24" customHeight="1">
      <c r="B355" s="145"/>
      <c r="C355" s="146" t="s">
        <v>462</v>
      </c>
      <c r="D355" s="146" t="s">
        <v>130</v>
      </c>
      <c r="E355" s="147" t="s">
        <v>463</v>
      </c>
      <c r="F355" s="148" t="s">
        <v>464</v>
      </c>
      <c r="G355" s="149" t="s">
        <v>194</v>
      </c>
      <c r="H355" s="150">
        <v>3</v>
      </c>
      <c r="I355" s="151"/>
      <c r="J355" s="152">
        <f>ROUND(I355*H355,2)</f>
        <v>0</v>
      </c>
      <c r="K355" s="148" t="s">
        <v>134</v>
      </c>
      <c r="L355" s="31"/>
      <c r="M355" s="153" t="s">
        <v>1</v>
      </c>
      <c r="N355" s="154" t="s">
        <v>41</v>
      </c>
      <c r="O355" s="54"/>
      <c r="P355" s="155">
        <f>O355*H355</f>
        <v>0</v>
      </c>
      <c r="Q355" s="155">
        <v>0</v>
      </c>
      <c r="R355" s="155">
        <f>Q355*H355</f>
        <v>0</v>
      </c>
      <c r="S355" s="155">
        <v>0.015</v>
      </c>
      <c r="T355" s="156">
        <f>S355*H355</f>
        <v>0.045</v>
      </c>
      <c r="AR355" s="157" t="s">
        <v>135</v>
      </c>
      <c r="AT355" s="157" t="s">
        <v>130</v>
      </c>
      <c r="AU355" s="157" t="s">
        <v>83</v>
      </c>
      <c r="AY355" s="16" t="s">
        <v>128</v>
      </c>
      <c r="BE355" s="158">
        <f>IF(N355="základní",J355,0)</f>
        <v>0</v>
      </c>
      <c r="BF355" s="158">
        <f>IF(N355="snížená",J355,0)</f>
        <v>0</v>
      </c>
      <c r="BG355" s="158">
        <f>IF(N355="zákl. přenesená",J355,0)</f>
        <v>0</v>
      </c>
      <c r="BH355" s="158">
        <f>IF(N355="sníž. přenesená",J355,0)</f>
        <v>0</v>
      </c>
      <c r="BI355" s="158">
        <f>IF(N355="nulová",J355,0)</f>
        <v>0</v>
      </c>
      <c r="BJ355" s="16" t="s">
        <v>81</v>
      </c>
      <c r="BK355" s="158">
        <f>ROUND(I355*H355,2)</f>
        <v>0</v>
      </c>
      <c r="BL355" s="16" t="s">
        <v>135</v>
      </c>
      <c r="BM355" s="157" t="s">
        <v>465</v>
      </c>
    </row>
    <row r="356" spans="2:51" s="12" customFormat="1" ht="9.75">
      <c r="B356" s="159"/>
      <c r="D356" s="160" t="s">
        <v>137</v>
      </c>
      <c r="E356" s="161" t="s">
        <v>1</v>
      </c>
      <c r="F356" s="162" t="s">
        <v>138</v>
      </c>
      <c r="H356" s="161" t="s">
        <v>1</v>
      </c>
      <c r="I356" s="163"/>
      <c r="L356" s="159"/>
      <c r="M356" s="164"/>
      <c r="N356" s="165"/>
      <c r="O356" s="165"/>
      <c r="P356" s="165"/>
      <c r="Q356" s="165"/>
      <c r="R356" s="165"/>
      <c r="S356" s="165"/>
      <c r="T356" s="166"/>
      <c r="AT356" s="161" t="s">
        <v>137</v>
      </c>
      <c r="AU356" s="161" t="s">
        <v>83</v>
      </c>
      <c r="AV356" s="12" t="s">
        <v>81</v>
      </c>
      <c r="AW356" s="12" t="s">
        <v>32</v>
      </c>
      <c r="AX356" s="12" t="s">
        <v>76</v>
      </c>
      <c r="AY356" s="161" t="s">
        <v>128</v>
      </c>
    </row>
    <row r="357" spans="2:51" s="13" customFormat="1" ht="9.75">
      <c r="B357" s="167"/>
      <c r="D357" s="160" t="s">
        <v>137</v>
      </c>
      <c r="E357" s="168" t="s">
        <v>1</v>
      </c>
      <c r="F357" s="169" t="s">
        <v>143</v>
      </c>
      <c r="H357" s="170">
        <v>3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8" t="s">
        <v>137</v>
      </c>
      <c r="AU357" s="168" t="s">
        <v>83</v>
      </c>
      <c r="AV357" s="13" t="s">
        <v>83</v>
      </c>
      <c r="AW357" s="13" t="s">
        <v>32</v>
      </c>
      <c r="AX357" s="13" t="s">
        <v>81</v>
      </c>
      <c r="AY357" s="168" t="s">
        <v>128</v>
      </c>
    </row>
    <row r="358" spans="2:65" s="1" customFormat="1" ht="24" customHeight="1">
      <c r="B358" s="145"/>
      <c r="C358" s="146" t="s">
        <v>466</v>
      </c>
      <c r="D358" s="146" t="s">
        <v>130</v>
      </c>
      <c r="E358" s="147" t="s">
        <v>467</v>
      </c>
      <c r="F358" s="148" t="s">
        <v>468</v>
      </c>
      <c r="G358" s="149" t="s">
        <v>194</v>
      </c>
      <c r="H358" s="150">
        <v>2</v>
      </c>
      <c r="I358" s="151"/>
      <c r="J358" s="152">
        <f>ROUND(I358*H358,2)</f>
        <v>0</v>
      </c>
      <c r="K358" s="148" t="s">
        <v>134</v>
      </c>
      <c r="L358" s="31"/>
      <c r="M358" s="153" t="s">
        <v>1</v>
      </c>
      <c r="N358" s="154" t="s">
        <v>41</v>
      </c>
      <c r="O358" s="54"/>
      <c r="P358" s="155">
        <f>O358*H358</f>
        <v>0</v>
      </c>
      <c r="Q358" s="155">
        <v>0</v>
      </c>
      <c r="R358" s="155">
        <f>Q358*H358</f>
        <v>0</v>
      </c>
      <c r="S358" s="155">
        <v>0.022</v>
      </c>
      <c r="T358" s="156">
        <f>S358*H358</f>
        <v>0.044</v>
      </c>
      <c r="AR358" s="157" t="s">
        <v>135</v>
      </c>
      <c r="AT358" s="157" t="s">
        <v>130</v>
      </c>
      <c r="AU358" s="157" t="s">
        <v>83</v>
      </c>
      <c r="AY358" s="16" t="s">
        <v>128</v>
      </c>
      <c r="BE358" s="158">
        <f>IF(N358="základní",J358,0)</f>
        <v>0</v>
      </c>
      <c r="BF358" s="158">
        <f>IF(N358="snížená",J358,0)</f>
        <v>0</v>
      </c>
      <c r="BG358" s="158">
        <f>IF(N358="zákl. přenesená",J358,0)</f>
        <v>0</v>
      </c>
      <c r="BH358" s="158">
        <f>IF(N358="sníž. přenesená",J358,0)</f>
        <v>0</v>
      </c>
      <c r="BI358" s="158">
        <f>IF(N358="nulová",J358,0)</f>
        <v>0</v>
      </c>
      <c r="BJ358" s="16" t="s">
        <v>81</v>
      </c>
      <c r="BK358" s="158">
        <f>ROUND(I358*H358,2)</f>
        <v>0</v>
      </c>
      <c r="BL358" s="16" t="s">
        <v>135</v>
      </c>
      <c r="BM358" s="157" t="s">
        <v>469</v>
      </c>
    </row>
    <row r="359" spans="2:51" s="12" customFormat="1" ht="9.75">
      <c r="B359" s="159"/>
      <c r="D359" s="160" t="s">
        <v>137</v>
      </c>
      <c r="E359" s="161" t="s">
        <v>1</v>
      </c>
      <c r="F359" s="162" t="s">
        <v>138</v>
      </c>
      <c r="H359" s="161" t="s">
        <v>1</v>
      </c>
      <c r="I359" s="163"/>
      <c r="L359" s="159"/>
      <c r="M359" s="164"/>
      <c r="N359" s="165"/>
      <c r="O359" s="165"/>
      <c r="P359" s="165"/>
      <c r="Q359" s="165"/>
      <c r="R359" s="165"/>
      <c r="S359" s="165"/>
      <c r="T359" s="166"/>
      <c r="AT359" s="161" t="s">
        <v>137</v>
      </c>
      <c r="AU359" s="161" t="s">
        <v>83</v>
      </c>
      <c r="AV359" s="12" t="s">
        <v>81</v>
      </c>
      <c r="AW359" s="12" t="s">
        <v>32</v>
      </c>
      <c r="AX359" s="12" t="s">
        <v>76</v>
      </c>
      <c r="AY359" s="161" t="s">
        <v>128</v>
      </c>
    </row>
    <row r="360" spans="2:51" s="13" customFormat="1" ht="9.75">
      <c r="B360" s="167"/>
      <c r="D360" s="160" t="s">
        <v>137</v>
      </c>
      <c r="E360" s="168" t="s">
        <v>1</v>
      </c>
      <c r="F360" s="169" t="s">
        <v>83</v>
      </c>
      <c r="H360" s="170">
        <v>2</v>
      </c>
      <c r="I360" s="171"/>
      <c r="L360" s="167"/>
      <c r="M360" s="172"/>
      <c r="N360" s="173"/>
      <c r="O360" s="173"/>
      <c r="P360" s="173"/>
      <c r="Q360" s="173"/>
      <c r="R360" s="173"/>
      <c r="S360" s="173"/>
      <c r="T360" s="174"/>
      <c r="AT360" s="168" t="s">
        <v>137</v>
      </c>
      <c r="AU360" s="168" t="s">
        <v>83</v>
      </c>
      <c r="AV360" s="13" t="s">
        <v>83</v>
      </c>
      <c r="AW360" s="13" t="s">
        <v>32</v>
      </c>
      <c r="AX360" s="13" t="s">
        <v>81</v>
      </c>
      <c r="AY360" s="168" t="s">
        <v>128</v>
      </c>
    </row>
    <row r="361" spans="2:65" s="1" customFormat="1" ht="24" customHeight="1">
      <c r="B361" s="145"/>
      <c r="C361" s="146" t="s">
        <v>470</v>
      </c>
      <c r="D361" s="146" t="s">
        <v>130</v>
      </c>
      <c r="E361" s="147" t="s">
        <v>471</v>
      </c>
      <c r="F361" s="148" t="s">
        <v>472</v>
      </c>
      <c r="G361" s="149" t="s">
        <v>194</v>
      </c>
      <c r="H361" s="150">
        <v>4</v>
      </c>
      <c r="I361" s="151"/>
      <c r="J361" s="152">
        <f>ROUND(I361*H361,2)</f>
        <v>0</v>
      </c>
      <c r="K361" s="148" t="s">
        <v>134</v>
      </c>
      <c r="L361" s="31"/>
      <c r="M361" s="153" t="s">
        <v>1</v>
      </c>
      <c r="N361" s="154" t="s">
        <v>41</v>
      </c>
      <c r="O361" s="54"/>
      <c r="P361" s="155">
        <f>O361*H361</f>
        <v>0</v>
      </c>
      <c r="Q361" s="155">
        <v>0</v>
      </c>
      <c r="R361" s="155">
        <f>Q361*H361</f>
        <v>0</v>
      </c>
      <c r="S361" s="155">
        <v>0.015</v>
      </c>
      <c r="T361" s="156">
        <f>S361*H361</f>
        <v>0.06</v>
      </c>
      <c r="AR361" s="157" t="s">
        <v>135</v>
      </c>
      <c r="AT361" s="157" t="s">
        <v>130</v>
      </c>
      <c r="AU361" s="157" t="s">
        <v>83</v>
      </c>
      <c r="AY361" s="16" t="s">
        <v>128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6" t="s">
        <v>81</v>
      </c>
      <c r="BK361" s="158">
        <f>ROUND(I361*H361,2)</f>
        <v>0</v>
      </c>
      <c r="BL361" s="16" t="s">
        <v>135</v>
      </c>
      <c r="BM361" s="157" t="s">
        <v>473</v>
      </c>
    </row>
    <row r="362" spans="2:51" s="12" customFormat="1" ht="9.75">
      <c r="B362" s="159"/>
      <c r="D362" s="160" t="s">
        <v>137</v>
      </c>
      <c r="E362" s="161" t="s">
        <v>1</v>
      </c>
      <c r="F362" s="162" t="s">
        <v>246</v>
      </c>
      <c r="H362" s="161" t="s">
        <v>1</v>
      </c>
      <c r="I362" s="163"/>
      <c r="L362" s="159"/>
      <c r="M362" s="164"/>
      <c r="N362" s="165"/>
      <c r="O362" s="165"/>
      <c r="P362" s="165"/>
      <c r="Q362" s="165"/>
      <c r="R362" s="165"/>
      <c r="S362" s="165"/>
      <c r="T362" s="166"/>
      <c r="AT362" s="161" t="s">
        <v>137</v>
      </c>
      <c r="AU362" s="161" t="s">
        <v>83</v>
      </c>
      <c r="AV362" s="12" t="s">
        <v>81</v>
      </c>
      <c r="AW362" s="12" t="s">
        <v>32</v>
      </c>
      <c r="AX362" s="12" t="s">
        <v>76</v>
      </c>
      <c r="AY362" s="161" t="s">
        <v>128</v>
      </c>
    </row>
    <row r="363" spans="2:51" s="13" customFormat="1" ht="9.75">
      <c r="B363" s="167"/>
      <c r="D363" s="160" t="s">
        <v>137</v>
      </c>
      <c r="E363" s="168" t="s">
        <v>1</v>
      </c>
      <c r="F363" s="169" t="s">
        <v>247</v>
      </c>
      <c r="H363" s="170">
        <v>4</v>
      </c>
      <c r="I363" s="171"/>
      <c r="L363" s="167"/>
      <c r="M363" s="172"/>
      <c r="N363" s="173"/>
      <c r="O363" s="173"/>
      <c r="P363" s="173"/>
      <c r="Q363" s="173"/>
      <c r="R363" s="173"/>
      <c r="S363" s="173"/>
      <c r="T363" s="174"/>
      <c r="AT363" s="168" t="s">
        <v>137</v>
      </c>
      <c r="AU363" s="168" t="s">
        <v>83</v>
      </c>
      <c r="AV363" s="13" t="s">
        <v>83</v>
      </c>
      <c r="AW363" s="13" t="s">
        <v>32</v>
      </c>
      <c r="AX363" s="13" t="s">
        <v>81</v>
      </c>
      <c r="AY363" s="168" t="s">
        <v>128</v>
      </c>
    </row>
    <row r="364" spans="2:65" s="1" customFormat="1" ht="24" customHeight="1">
      <c r="B364" s="145"/>
      <c r="C364" s="146" t="s">
        <v>474</v>
      </c>
      <c r="D364" s="146" t="s">
        <v>130</v>
      </c>
      <c r="E364" s="147" t="s">
        <v>475</v>
      </c>
      <c r="F364" s="148" t="s">
        <v>476</v>
      </c>
      <c r="G364" s="149" t="s">
        <v>233</v>
      </c>
      <c r="H364" s="150">
        <v>40</v>
      </c>
      <c r="I364" s="151"/>
      <c r="J364" s="152">
        <f>ROUND(I364*H364,2)</f>
        <v>0</v>
      </c>
      <c r="K364" s="148" t="s">
        <v>134</v>
      </c>
      <c r="L364" s="31"/>
      <c r="M364" s="153" t="s">
        <v>1</v>
      </c>
      <c r="N364" s="154" t="s">
        <v>41</v>
      </c>
      <c r="O364" s="54"/>
      <c r="P364" s="155">
        <f>O364*H364</f>
        <v>0</v>
      </c>
      <c r="Q364" s="155">
        <v>0</v>
      </c>
      <c r="R364" s="155">
        <f>Q364*H364</f>
        <v>0</v>
      </c>
      <c r="S364" s="155">
        <v>0.013</v>
      </c>
      <c r="T364" s="156">
        <f>S364*H364</f>
        <v>0.52</v>
      </c>
      <c r="AR364" s="157" t="s">
        <v>135</v>
      </c>
      <c r="AT364" s="157" t="s">
        <v>130</v>
      </c>
      <c r="AU364" s="157" t="s">
        <v>83</v>
      </c>
      <c r="AY364" s="16" t="s">
        <v>128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6" t="s">
        <v>81</v>
      </c>
      <c r="BK364" s="158">
        <f>ROUND(I364*H364,2)</f>
        <v>0</v>
      </c>
      <c r="BL364" s="16" t="s">
        <v>135</v>
      </c>
      <c r="BM364" s="157" t="s">
        <v>477</v>
      </c>
    </row>
    <row r="365" spans="2:51" s="12" customFormat="1" ht="9.75">
      <c r="B365" s="159"/>
      <c r="D365" s="160" t="s">
        <v>137</v>
      </c>
      <c r="E365" s="161" t="s">
        <v>1</v>
      </c>
      <c r="F365" s="162" t="s">
        <v>478</v>
      </c>
      <c r="H365" s="161" t="s">
        <v>1</v>
      </c>
      <c r="I365" s="163"/>
      <c r="L365" s="159"/>
      <c r="M365" s="164"/>
      <c r="N365" s="165"/>
      <c r="O365" s="165"/>
      <c r="P365" s="165"/>
      <c r="Q365" s="165"/>
      <c r="R365" s="165"/>
      <c r="S365" s="165"/>
      <c r="T365" s="166"/>
      <c r="AT365" s="161" t="s">
        <v>137</v>
      </c>
      <c r="AU365" s="161" t="s">
        <v>83</v>
      </c>
      <c r="AV365" s="12" t="s">
        <v>81</v>
      </c>
      <c r="AW365" s="12" t="s">
        <v>32</v>
      </c>
      <c r="AX365" s="12" t="s">
        <v>76</v>
      </c>
      <c r="AY365" s="161" t="s">
        <v>128</v>
      </c>
    </row>
    <row r="366" spans="2:51" s="13" customFormat="1" ht="9.75">
      <c r="B366" s="167"/>
      <c r="D366" s="160" t="s">
        <v>137</v>
      </c>
      <c r="E366" s="168" t="s">
        <v>1</v>
      </c>
      <c r="F366" s="169" t="s">
        <v>374</v>
      </c>
      <c r="H366" s="170">
        <v>40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137</v>
      </c>
      <c r="AU366" s="168" t="s">
        <v>83</v>
      </c>
      <c r="AV366" s="13" t="s">
        <v>83</v>
      </c>
      <c r="AW366" s="13" t="s">
        <v>32</v>
      </c>
      <c r="AX366" s="13" t="s">
        <v>81</v>
      </c>
      <c r="AY366" s="168" t="s">
        <v>128</v>
      </c>
    </row>
    <row r="367" spans="2:65" s="1" customFormat="1" ht="24" customHeight="1">
      <c r="B367" s="145"/>
      <c r="C367" s="146" t="s">
        <v>479</v>
      </c>
      <c r="D367" s="146" t="s">
        <v>130</v>
      </c>
      <c r="E367" s="147" t="s">
        <v>480</v>
      </c>
      <c r="F367" s="148" t="s">
        <v>481</v>
      </c>
      <c r="G367" s="149" t="s">
        <v>233</v>
      </c>
      <c r="H367" s="150">
        <v>35</v>
      </c>
      <c r="I367" s="151"/>
      <c r="J367" s="152">
        <f>ROUND(I367*H367,2)</f>
        <v>0</v>
      </c>
      <c r="K367" s="148" t="s">
        <v>134</v>
      </c>
      <c r="L367" s="31"/>
      <c r="M367" s="153" t="s">
        <v>1</v>
      </c>
      <c r="N367" s="154" t="s">
        <v>41</v>
      </c>
      <c r="O367" s="54"/>
      <c r="P367" s="155">
        <f>O367*H367</f>
        <v>0</v>
      </c>
      <c r="Q367" s="155">
        <v>0</v>
      </c>
      <c r="R367" s="155">
        <f>Q367*H367</f>
        <v>0</v>
      </c>
      <c r="S367" s="155">
        <v>0.081</v>
      </c>
      <c r="T367" s="156">
        <f>S367*H367</f>
        <v>2.835</v>
      </c>
      <c r="AR367" s="157" t="s">
        <v>135</v>
      </c>
      <c r="AT367" s="157" t="s">
        <v>130</v>
      </c>
      <c r="AU367" s="157" t="s">
        <v>83</v>
      </c>
      <c r="AY367" s="16" t="s">
        <v>128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6" t="s">
        <v>81</v>
      </c>
      <c r="BK367" s="158">
        <f>ROUND(I367*H367,2)</f>
        <v>0</v>
      </c>
      <c r="BL367" s="16" t="s">
        <v>135</v>
      </c>
      <c r="BM367" s="157" t="s">
        <v>482</v>
      </c>
    </row>
    <row r="368" spans="2:51" s="12" customFormat="1" ht="9.75">
      <c r="B368" s="159"/>
      <c r="D368" s="160" t="s">
        <v>137</v>
      </c>
      <c r="E368" s="161" t="s">
        <v>1</v>
      </c>
      <c r="F368" s="162" t="s">
        <v>138</v>
      </c>
      <c r="H368" s="161" t="s">
        <v>1</v>
      </c>
      <c r="I368" s="163"/>
      <c r="L368" s="159"/>
      <c r="M368" s="164"/>
      <c r="N368" s="165"/>
      <c r="O368" s="165"/>
      <c r="P368" s="165"/>
      <c r="Q368" s="165"/>
      <c r="R368" s="165"/>
      <c r="S368" s="165"/>
      <c r="T368" s="166"/>
      <c r="AT368" s="161" t="s">
        <v>137</v>
      </c>
      <c r="AU368" s="161" t="s">
        <v>83</v>
      </c>
      <c r="AV368" s="12" t="s">
        <v>81</v>
      </c>
      <c r="AW368" s="12" t="s">
        <v>32</v>
      </c>
      <c r="AX368" s="12" t="s">
        <v>76</v>
      </c>
      <c r="AY368" s="161" t="s">
        <v>128</v>
      </c>
    </row>
    <row r="369" spans="2:51" s="13" customFormat="1" ht="9.75">
      <c r="B369" s="167"/>
      <c r="D369" s="160" t="s">
        <v>137</v>
      </c>
      <c r="E369" s="168" t="s">
        <v>1</v>
      </c>
      <c r="F369" s="169" t="s">
        <v>352</v>
      </c>
      <c r="H369" s="170">
        <v>35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8" t="s">
        <v>137</v>
      </c>
      <c r="AU369" s="168" t="s">
        <v>83</v>
      </c>
      <c r="AV369" s="13" t="s">
        <v>83</v>
      </c>
      <c r="AW369" s="13" t="s">
        <v>32</v>
      </c>
      <c r="AX369" s="13" t="s">
        <v>81</v>
      </c>
      <c r="AY369" s="168" t="s">
        <v>128</v>
      </c>
    </row>
    <row r="370" spans="2:65" s="1" customFormat="1" ht="24" customHeight="1">
      <c r="B370" s="145"/>
      <c r="C370" s="146" t="s">
        <v>483</v>
      </c>
      <c r="D370" s="146" t="s">
        <v>130</v>
      </c>
      <c r="E370" s="147" t="s">
        <v>484</v>
      </c>
      <c r="F370" s="148" t="s">
        <v>485</v>
      </c>
      <c r="G370" s="149" t="s">
        <v>233</v>
      </c>
      <c r="H370" s="150">
        <v>2.8</v>
      </c>
      <c r="I370" s="151"/>
      <c r="J370" s="152">
        <f>ROUND(I370*H370,2)</f>
        <v>0</v>
      </c>
      <c r="K370" s="148" t="s">
        <v>134</v>
      </c>
      <c r="L370" s="31"/>
      <c r="M370" s="153" t="s">
        <v>1</v>
      </c>
      <c r="N370" s="154" t="s">
        <v>41</v>
      </c>
      <c r="O370" s="54"/>
      <c r="P370" s="155">
        <f>O370*H370</f>
        <v>0</v>
      </c>
      <c r="Q370" s="155">
        <v>0</v>
      </c>
      <c r="R370" s="155">
        <f>Q370*H370</f>
        <v>0</v>
      </c>
      <c r="S370" s="155">
        <v>0.042</v>
      </c>
      <c r="T370" s="156">
        <f>S370*H370</f>
        <v>0.1176</v>
      </c>
      <c r="AR370" s="157" t="s">
        <v>135</v>
      </c>
      <c r="AT370" s="157" t="s">
        <v>130</v>
      </c>
      <c r="AU370" s="157" t="s">
        <v>83</v>
      </c>
      <c r="AY370" s="16" t="s">
        <v>128</v>
      </c>
      <c r="BE370" s="158">
        <f>IF(N370="základní",J370,0)</f>
        <v>0</v>
      </c>
      <c r="BF370" s="158">
        <f>IF(N370="snížená",J370,0)</f>
        <v>0</v>
      </c>
      <c r="BG370" s="158">
        <f>IF(N370="zákl. přenesená",J370,0)</f>
        <v>0</v>
      </c>
      <c r="BH370" s="158">
        <f>IF(N370="sníž. přenesená",J370,0)</f>
        <v>0</v>
      </c>
      <c r="BI370" s="158">
        <f>IF(N370="nulová",J370,0)</f>
        <v>0</v>
      </c>
      <c r="BJ370" s="16" t="s">
        <v>81</v>
      </c>
      <c r="BK370" s="158">
        <f>ROUND(I370*H370,2)</f>
        <v>0</v>
      </c>
      <c r="BL370" s="16" t="s">
        <v>135</v>
      </c>
      <c r="BM370" s="157" t="s">
        <v>486</v>
      </c>
    </row>
    <row r="371" spans="2:51" s="12" customFormat="1" ht="9.75">
      <c r="B371" s="159"/>
      <c r="D371" s="160" t="s">
        <v>137</v>
      </c>
      <c r="E371" s="161" t="s">
        <v>1</v>
      </c>
      <c r="F371" s="162" t="s">
        <v>204</v>
      </c>
      <c r="H371" s="161" t="s">
        <v>1</v>
      </c>
      <c r="I371" s="163"/>
      <c r="L371" s="159"/>
      <c r="M371" s="164"/>
      <c r="N371" s="165"/>
      <c r="O371" s="165"/>
      <c r="P371" s="165"/>
      <c r="Q371" s="165"/>
      <c r="R371" s="165"/>
      <c r="S371" s="165"/>
      <c r="T371" s="166"/>
      <c r="AT371" s="161" t="s">
        <v>137</v>
      </c>
      <c r="AU371" s="161" t="s">
        <v>83</v>
      </c>
      <c r="AV371" s="12" t="s">
        <v>81</v>
      </c>
      <c r="AW371" s="12" t="s">
        <v>32</v>
      </c>
      <c r="AX371" s="12" t="s">
        <v>76</v>
      </c>
      <c r="AY371" s="161" t="s">
        <v>128</v>
      </c>
    </row>
    <row r="372" spans="2:51" s="13" customFormat="1" ht="9.75">
      <c r="B372" s="167"/>
      <c r="D372" s="160" t="s">
        <v>137</v>
      </c>
      <c r="E372" s="168" t="s">
        <v>1</v>
      </c>
      <c r="F372" s="169" t="s">
        <v>487</v>
      </c>
      <c r="H372" s="170">
        <v>1.5</v>
      </c>
      <c r="I372" s="171"/>
      <c r="L372" s="167"/>
      <c r="M372" s="172"/>
      <c r="N372" s="173"/>
      <c r="O372" s="173"/>
      <c r="P372" s="173"/>
      <c r="Q372" s="173"/>
      <c r="R372" s="173"/>
      <c r="S372" s="173"/>
      <c r="T372" s="174"/>
      <c r="AT372" s="168" t="s">
        <v>137</v>
      </c>
      <c r="AU372" s="168" t="s">
        <v>83</v>
      </c>
      <c r="AV372" s="13" t="s">
        <v>83</v>
      </c>
      <c r="AW372" s="13" t="s">
        <v>32</v>
      </c>
      <c r="AX372" s="13" t="s">
        <v>76</v>
      </c>
      <c r="AY372" s="168" t="s">
        <v>128</v>
      </c>
    </row>
    <row r="373" spans="2:51" s="12" customFormat="1" ht="9.75">
      <c r="B373" s="159"/>
      <c r="D373" s="160" t="s">
        <v>137</v>
      </c>
      <c r="E373" s="161" t="s">
        <v>1</v>
      </c>
      <c r="F373" s="162" t="s">
        <v>206</v>
      </c>
      <c r="H373" s="161" t="s">
        <v>1</v>
      </c>
      <c r="I373" s="163"/>
      <c r="L373" s="159"/>
      <c r="M373" s="164"/>
      <c r="N373" s="165"/>
      <c r="O373" s="165"/>
      <c r="P373" s="165"/>
      <c r="Q373" s="165"/>
      <c r="R373" s="165"/>
      <c r="S373" s="165"/>
      <c r="T373" s="166"/>
      <c r="AT373" s="161" t="s">
        <v>137</v>
      </c>
      <c r="AU373" s="161" t="s">
        <v>83</v>
      </c>
      <c r="AV373" s="12" t="s">
        <v>81</v>
      </c>
      <c r="AW373" s="12" t="s">
        <v>32</v>
      </c>
      <c r="AX373" s="12" t="s">
        <v>76</v>
      </c>
      <c r="AY373" s="161" t="s">
        <v>128</v>
      </c>
    </row>
    <row r="374" spans="2:51" s="13" customFormat="1" ht="9.75">
      <c r="B374" s="167"/>
      <c r="D374" s="160" t="s">
        <v>137</v>
      </c>
      <c r="E374" s="168" t="s">
        <v>1</v>
      </c>
      <c r="F374" s="169" t="s">
        <v>488</v>
      </c>
      <c r="H374" s="170">
        <v>1.3</v>
      </c>
      <c r="I374" s="171"/>
      <c r="L374" s="167"/>
      <c r="M374" s="172"/>
      <c r="N374" s="173"/>
      <c r="O374" s="173"/>
      <c r="P374" s="173"/>
      <c r="Q374" s="173"/>
      <c r="R374" s="173"/>
      <c r="S374" s="173"/>
      <c r="T374" s="174"/>
      <c r="AT374" s="168" t="s">
        <v>137</v>
      </c>
      <c r="AU374" s="168" t="s">
        <v>83</v>
      </c>
      <c r="AV374" s="13" t="s">
        <v>83</v>
      </c>
      <c r="AW374" s="13" t="s">
        <v>32</v>
      </c>
      <c r="AX374" s="13" t="s">
        <v>76</v>
      </c>
      <c r="AY374" s="168" t="s">
        <v>128</v>
      </c>
    </row>
    <row r="375" spans="2:51" s="14" customFormat="1" ht="9.75">
      <c r="B375" s="185"/>
      <c r="D375" s="160" t="s">
        <v>137</v>
      </c>
      <c r="E375" s="186" t="s">
        <v>1</v>
      </c>
      <c r="F375" s="187" t="s">
        <v>208</v>
      </c>
      <c r="H375" s="188">
        <v>2.8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6" t="s">
        <v>137</v>
      </c>
      <c r="AU375" s="186" t="s">
        <v>83</v>
      </c>
      <c r="AV375" s="14" t="s">
        <v>135</v>
      </c>
      <c r="AW375" s="14" t="s">
        <v>32</v>
      </c>
      <c r="AX375" s="14" t="s">
        <v>81</v>
      </c>
      <c r="AY375" s="186" t="s">
        <v>128</v>
      </c>
    </row>
    <row r="376" spans="2:65" s="1" customFormat="1" ht="24" customHeight="1">
      <c r="B376" s="145"/>
      <c r="C376" s="146" t="s">
        <v>489</v>
      </c>
      <c r="D376" s="146" t="s">
        <v>130</v>
      </c>
      <c r="E376" s="147" t="s">
        <v>490</v>
      </c>
      <c r="F376" s="148" t="s">
        <v>491</v>
      </c>
      <c r="G376" s="149" t="s">
        <v>233</v>
      </c>
      <c r="H376" s="150">
        <v>6.5</v>
      </c>
      <c r="I376" s="151"/>
      <c r="J376" s="152">
        <f>ROUND(I376*H376,2)</f>
        <v>0</v>
      </c>
      <c r="K376" s="148" t="s">
        <v>134</v>
      </c>
      <c r="L376" s="31"/>
      <c r="M376" s="153" t="s">
        <v>1</v>
      </c>
      <c r="N376" s="154" t="s">
        <v>41</v>
      </c>
      <c r="O376" s="54"/>
      <c r="P376" s="155">
        <f>O376*H376</f>
        <v>0</v>
      </c>
      <c r="Q376" s="155">
        <v>0</v>
      </c>
      <c r="R376" s="155">
        <f>Q376*H376</f>
        <v>0</v>
      </c>
      <c r="S376" s="155">
        <v>0.011</v>
      </c>
      <c r="T376" s="156">
        <f>S376*H376</f>
        <v>0.0715</v>
      </c>
      <c r="AR376" s="157" t="s">
        <v>135</v>
      </c>
      <c r="AT376" s="157" t="s">
        <v>130</v>
      </c>
      <c r="AU376" s="157" t="s">
        <v>83</v>
      </c>
      <c r="AY376" s="16" t="s">
        <v>128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6" t="s">
        <v>81</v>
      </c>
      <c r="BK376" s="158">
        <f>ROUND(I376*H376,2)</f>
        <v>0</v>
      </c>
      <c r="BL376" s="16" t="s">
        <v>135</v>
      </c>
      <c r="BM376" s="157" t="s">
        <v>492</v>
      </c>
    </row>
    <row r="377" spans="2:51" s="12" customFormat="1" ht="9.75">
      <c r="B377" s="159"/>
      <c r="D377" s="160" t="s">
        <v>137</v>
      </c>
      <c r="E377" s="161" t="s">
        <v>1</v>
      </c>
      <c r="F377" s="162" t="s">
        <v>138</v>
      </c>
      <c r="H377" s="161" t="s">
        <v>1</v>
      </c>
      <c r="I377" s="163"/>
      <c r="L377" s="159"/>
      <c r="M377" s="164"/>
      <c r="N377" s="165"/>
      <c r="O377" s="165"/>
      <c r="P377" s="165"/>
      <c r="Q377" s="165"/>
      <c r="R377" s="165"/>
      <c r="S377" s="165"/>
      <c r="T377" s="166"/>
      <c r="AT377" s="161" t="s">
        <v>137</v>
      </c>
      <c r="AU377" s="161" t="s">
        <v>83</v>
      </c>
      <c r="AV377" s="12" t="s">
        <v>81</v>
      </c>
      <c r="AW377" s="12" t="s">
        <v>32</v>
      </c>
      <c r="AX377" s="12" t="s">
        <v>76</v>
      </c>
      <c r="AY377" s="161" t="s">
        <v>128</v>
      </c>
    </row>
    <row r="378" spans="2:51" s="13" customFormat="1" ht="9.75">
      <c r="B378" s="167"/>
      <c r="D378" s="160" t="s">
        <v>137</v>
      </c>
      <c r="E378" s="168" t="s">
        <v>1</v>
      </c>
      <c r="F378" s="169" t="s">
        <v>493</v>
      </c>
      <c r="H378" s="170">
        <v>6.5</v>
      </c>
      <c r="I378" s="171"/>
      <c r="L378" s="167"/>
      <c r="M378" s="172"/>
      <c r="N378" s="173"/>
      <c r="O378" s="173"/>
      <c r="P378" s="173"/>
      <c r="Q378" s="173"/>
      <c r="R378" s="173"/>
      <c r="S378" s="173"/>
      <c r="T378" s="174"/>
      <c r="AT378" s="168" t="s">
        <v>137</v>
      </c>
      <c r="AU378" s="168" t="s">
        <v>83</v>
      </c>
      <c r="AV378" s="13" t="s">
        <v>83</v>
      </c>
      <c r="AW378" s="13" t="s">
        <v>32</v>
      </c>
      <c r="AX378" s="13" t="s">
        <v>81</v>
      </c>
      <c r="AY378" s="168" t="s">
        <v>128</v>
      </c>
    </row>
    <row r="379" spans="2:65" s="1" customFormat="1" ht="24" customHeight="1">
      <c r="B379" s="145"/>
      <c r="C379" s="146" t="s">
        <v>494</v>
      </c>
      <c r="D379" s="146" t="s">
        <v>130</v>
      </c>
      <c r="E379" s="147" t="s">
        <v>495</v>
      </c>
      <c r="F379" s="148" t="s">
        <v>496</v>
      </c>
      <c r="G379" s="149" t="s">
        <v>233</v>
      </c>
      <c r="H379" s="150">
        <v>28</v>
      </c>
      <c r="I379" s="151"/>
      <c r="J379" s="152">
        <f>ROUND(I379*H379,2)</f>
        <v>0</v>
      </c>
      <c r="K379" s="148" t="s">
        <v>134</v>
      </c>
      <c r="L379" s="31"/>
      <c r="M379" s="153" t="s">
        <v>1</v>
      </c>
      <c r="N379" s="154" t="s">
        <v>41</v>
      </c>
      <c r="O379" s="54"/>
      <c r="P379" s="155">
        <f>O379*H379</f>
        <v>0</v>
      </c>
      <c r="Q379" s="155">
        <v>0</v>
      </c>
      <c r="R379" s="155">
        <f>Q379*H379</f>
        <v>0</v>
      </c>
      <c r="S379" s="155">
        <v>0.132</v>
      </c>
      <c r="T379" s="156">
        <f>S379*H379</f>
        <v>3.696</v>
      </c>
      <c r="AR379" s="157" t="s">
        <v>135</v>
      </c>
      <c r="AT379" s="157" t="s">
        <v>130</v>
      </c>
      <c r="AU379" s="157" t="s">
        <v>83</v>
      </c>
      <c r="AY379" s="16" t="s">
        <v>128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6" t="s">
        <v>81</v>
      </c>
      <c r="BK379" s="158">
        <f>ROUND(I379*H379,2)</f>
        <v>0</v>
      </c>
      <c r="BL379" s="16" t="s">
        <v>135</v>
      </c>
      <c r="BM379" s="157" t="s">
        <v>497</v>
      </c>
    </row>
    <row r="380" spans="2:51" s="12" customFormat="1" ht="9.75">
      <c r="B380" s="159"/>
      <c r="D380" s="160" t="s">
        <v>137</v>
      </c>
      <c r="E380" s="161" t="s">
        <v>1</v>
      </c>
      <c r="F380" s="162" t="s">
        <v>138</v>
      </c>
      <c r="H380" s="161" t="s">
        <v>1</v>
      </c>
      <c r="I380" s="163"/>
      <c r="L380" s="159"/>
      <c r="M380" s="164"/>
      <c r="N380" s="165"/>
      <c r="O380" s="165"/>
      <c r="P380" s="165"/>
      <c r="Q380" s="165"/>
      <c r="R380" s="165"/>
      <c r="S380" s="165"/>
      <c r="T380" s="166"/>
      <c r="AT380" s="161" t="s">
        <v>137</v>
      </c>
      <c r="AU380" s="161" t="s">
        <v>83</v>
      </c>
      <c r="AV380" s="12" t="s">
        <v>81</v>
      </c>
      <c r="AW380" s="12" t="s">
        <v>32</v>
      </c>
      <c r="AX380" s="12" t="s">
        <v>76</v>
      </c>
      <c r="AY380" s="161" t="s">
        <v>128</v>
      </c>
    </row>
    <row r="381" spans="2:51" s="13" customFormat="1" ht="9.75">
      <c r="B381" s="167"/>
      <c r="D381" s="160" t="s">
        <v>137</v>
      </c>
      <c r="E381" s="168" t="s">
        <v>1</v>
      </c>
      <c r="F381" s="169" t="s">
        <v>304</v>
      </c>
      <c r="H381" s="170">
        <v>28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137</v>
      </c>
      <c r="AU381" s="168" t="s">
        <v>83</v>
      </c>
      <c r="AV381" s="13" t="s">
        <v>83</v>
      </c>
      <c r="AW381" s="13" t="s">
        <v>32</v>
      </c>
      <c r="AX381" s="13" t="s">
        <v>81</v>
      </c>
      <c r="AY381" s="168" t="s">
        <v>128</v>
      </c>
    </row>
    <row r="382" spans="2:65" s="1" customFormat="1" ht="24" customHeight="1">
      <c r="B382" s="145"/>
      <c r="C382" s="146" t="s">
        <v>498</v>
      </c>
      <c r="D382" s="146" t="s">
        <v>130</v>
      </c>
      <c r="E382" s="147" t="s">
        <v>499</v>
      </c>
      <c r="F382" s="148" t="s">
        <v>500</v>
      </c>
      <c r="G382" s="149" t="s">
        <v>233</v>
      </c>
      <c r="H382" s="150">
        <v>56</v>
      </c>
      <c r="I382" s="151"/>
      <c r="J382" s="152">
        <f>ROUND(I382*H382,2)</f>
        <v>0</v>
      </c>
      <c r="K382" s="148" t="s">
        <v>134</v>
      </c>
      <c r="L382" s="31"/>
      <c r="M382" s="153" t="s">
        <v>1</v>
      </c>
      <c r="N382" s="154" t="s">
        <v>41</v>
      </c>
      <c r="O382" s="54"/>
      <c r="P382" s="155">
        <f>O382*H382</f>
        <v>0</v>
      </c>
      <c r="Q382" s="155">
        <v>0</v>
      </c>
      <c r="R382" s="155">
        <f>Q382*H382</f>
        <v>0</v>
      </c>
      <c r="S382" s="155">
        <v>0.044</v>
      </c>
      <c r="T382" s="156">
        <f>S382*H382</f>
        <v>2.464</v>
      </c>
      <c r="AR382" s="157" t="s">
        <v>135</v>
      </c>
      <c r="AT382" s="157" t="s">
        <v>130</v>
      </c>
      <c r="AU382" s="157" t="s">
        <v>83</v>
      </c>
      <c r="AY382" s="16" t="s">
        <v>128</v>
      </c>
      <c r="BE382" s="158">
        <f>IF(N382="základní",J382,0)</f>
        <v>0</v>
      </c>
      <c r="BF382" s="158">
        <f>IF(N382="snížená",J382,0)</f>
        <v>0</v>
      </c>
      <c r="BG382" s="158">
        <f>IF(N382="zákl. přenesená",J382,0)</f>
        <v>0</v>
      </c>
      <c r="BH382" s="158">
        <f>IF(N382="sníž. přenesená",J382,0)</f>
        <v>0</v>
      </c>
      <c r="BI382" s="158">
        <f>IF(N382="nulová",J382,0)</f>
        <v>0</v>
      </c>
      <c r="BJ382" s="16" t="s">
        <v>81</v>
      </c>
      <c r="BK382" s="158">
        <f>ROUND(I382*H382,2)</f>
        <v>0</v>
      </c>
      <c r="BL382" s="16" t="s">
        <v>135</v>
      </c>
      <c r="BM382" s="157" t="s">
        <v>501</v>
      </c>
    </row>
    <row r="383" spans="2:51" s="13" customFormat="1" ht="9.75">
      <c r="B383" s="167"/>
      <c r="D383" s="160" t="s">
        <v>137</v>
      </c>
      <c r="E383" s="168" t="s">
        <v>1</v>
      </c>
      <c r="F383" s="169" t="s">
        <v>502</v>
      </c>
      <c r="H383" s="170">
        <v>56</v>
      </c>
      <c r="I383" s="171"/>
      <c r="L383" s="167"/>
      <c r="M383" s="172"/>
      <c r="N383" s="173"/>
      <c r="O383" s="173"/>
      <c r="P383" s="173"/>
      <c r="Q383" s="173"/>
      <c r="R383" s="173"/>
      <c r="S383" s="173"/>
      <c r="T383" s="174"/>
      <c r="AT383" s="168" t="s">
        <v>137</v>
      </c>
      <c r="AU383" s="168" t="s">
        <v>83</v>
      </c>
      <c r="AV383" s="13" t="s">
        <v>83</v>
      </c>
      <c r="AW383" s="13" t="s">
        <v>32</v>
      </c>
      <c r="AX383" s="13" t="s">
        <v>81</v>
      </c>
      <c r="AY383" s="168" t="s">
        <v>128</v>
      </c>
    </row>
    <row r="384" spans="2:65" s="1" customFormat="1" ht="24" customHeight="1">
      <c r="B384" s="145"/>
      <c r="C384" s="146" t="s">
        <v>503</v>
      </c>
      <c r="D384" s="146" t="s">
        <v>130</v>
      </c>
      <c r="E384" s="147" t="s">
        <v>504</v>
      </c>
      <c r="F384" s="148" t="s">
        <v>505</v>
      </c>
      <c r="G384" s="149" t="s">
        <v>219</v>
      </c>
      <c r="H384" s="150">
        <v>27.309</v>
      </c>
      <c r="I384" s="151"/>
      <c r="J384" s="152">
        <f>ROUND(I384*H384,2)</f>
        <v>0</v>
      </c>
      <c r="K384" s="148" t="s">
        <v>134</v>
      </c>
      <c r="L384" s="31"/>
      <c r="M384" s="153" t="s">
        <v>1</v>
      </c>
      <c r="N384" s="154" t="s">
        <v>41</v>
      </c>
      <c r="O384" s="54"/>
      <c r="P384" s="155">
        <f>O384*H384</f>
        <v>0</v>
      </c>
      <c r="Q384" s="155">
        <v>0</v>
      </c>
      <c r="R384" s="155">
        <f>Q384*H384</f>
        <v>0</v>
      </c>
      <c r="S384" s="155">
        <v>0.046</v>
      </c>
      <c r="T384" s="156">
        <f>S384*H384</f>
        <v>1.256214</v>
      </c>
      <c r="AR384" s="157" t="s">
        <v>135</v>
      </c>
      <c r="AT384" s="157" t="s">
        <v>130</v>
      </c>
      <c r="AU384" s="157" t="s">
        <v>83</v>
      </c>
      <c r="AY384" s="16" t="s">
        <v>128</v>
      </c>
      <c r="BE384" s="158">
        <f>IF(N384="základní",J384,0)</f>
        <v>0</v>
      </c>
      <c r="BF384" s="158">
        <f>IF(N384="snížená",J384,0)</f>
        <v>0</v>
      </c>
      <c r="BG384" s="158">
        <f>IF(N384="zákl. přenesená",J384,0)</f>
        <v>0</v>
      </c>
      <c r="BH384" s="158">
        <f>IF(N384="sníž. přenesená",J384,0)</f>
        <v>0</v>
      </c>
      <c r="BI384" s="158">
        <f>IF(N384="nulová",J384,0)</f>
        <v>0</v>
      </c>
      <c r="BJ384" s="16" t="s">
        <v>81</v>
      </c>
      <c r="BK384" s="158">
        <f>ROUND(I384*H384,2)</f>
        <v>0</v>
      </c>
      <c r="BL384" s="16" t="s">
        <v>135</v>
      </c>
      <c r="BM384" s="157" t="s">
        <v>506</v>
      </c>
    </row>
    <row r="385" spans="2:51" s="12" customFormat="1" ht="9.75">
      <c r="B385" s="159"/>
      <c r="D385" s="160" t="s">
        <v>137</v>
      </c>
      <c r="E385" s="161" t="s">
        <v>1</v>
      </c>
      <c r="F385" s="162" t="s">
        <v>263</v>
      </c>
      <c r="H385" s="161" t="s">
        <v>1</v>
      </c>
      <c r="I385" s="163"/>
      <c r="L385" s="159"/>
      <c r="M385" s="164"/>
      <c r="N385" s="165"/>
      <c r="O385" s="165"/>
      <c r="P385" s="165"/>
      <c r="Q385" s="165"/>
      <c r="R385" s="165"/>
      <c r="S385" s="165"/>
      <c r="T385" s="166"/>
      <c r="AT385" s="161" t="s">
        <v>137</v>
      </c>
      <c r="AU385" s="161" t="s">
        <v>83</v>
      </c>
      <c r="AV385" s="12" t="s">
        <v>81</v>
      </c>
      <c r="AW385" s="12" t="s">
        <v>32</v>
      </c>
      <c r="AX385" s="12" t="s">
        <v>76</v>
      </c>
      <c r="AY385" s="161" t="s">
        <v>128</v>
      </c>
    </row>
    <row r="386" spans="2:51" s="13" customFormat="1" ht="9.75">
      <c r="B386" s="167"/>
      <c r="D386" s="160" t="s">
        <v>137</v>
      </c>
      <c r="E386" s="168" t="s">
        <v>1</v>
      </c>
      <c r="F386" s="169" t="s">
        <v>507</v>
      </c>
      <c r="H386" s="170">
        <v>12.228</v>
      </c>
      <c r="I386" s="171"/>
      <c r="L386" s="167"/>
      <c r="M386" s="172"/>
      <c r="N386" s="173"/>
      <c r="O386" s="173"/>
      <c r="P386" s="173"/>
      <c r="Q386" s="173"/>
      <c r="R386" s="173"/>
      <c r="S386" s="173"/>
      <c r="T386" s="174"/>
      <c r="AT386" s="168" t="s">
        <v>137</v>
      </c>
      <c r="AU386" s="168" t="s">
        <v>83</v>
      </c>
      <c r="AV386" s="13" t="s">
        <v>83</v>
      </c>
      <c r="AW386" s="13" t="s">
        <v>32</v>
      </c>
      <c r="AX386" s="13" t="s">
        <v>76</v>
      </c>
      <c r="AY386" s="168" t="s">
        <v>128</v>
      </c>
    </row>
    <row r="387" spans="2:51" s="12" customFormat="1" ht="9.75">
      <c r="B387" s="159"/>
      <c r="D387" s="160" t="s">
        <v>137</v>
      </c>
      <c r="E387" s="161" t="s">
        <v>1</v>
      </c>
      <c r="F387" s="162" t="s">
        <v>293</v>
      </c>
      <c r="H387" s="161" t="s">
        <v>1</v>
      </c>
      <c r="I387" s="163"/>
      <c r="L387" s="159"/>
      <c r="M387" s="164"/>
      <c r="N387" s="165"/>
      <c r="O387" s="165"/>
      <c r="P387" s="165"/>
      <c r="Q387" s="165"/>
      <c r="R387" s="165"/>
      <c r="S387" s="165"/>
      <c r="T387" s="166"/>
      <c r="AT387" s="161" t="s">
        <v>137</v>
      </c>
      <c r="AU387" s="161" t="s">
        <v>83</v>
      </c>
      <c r="AV387" s="12" t="s">
        <v>81</v>
      </c>
      <c r="AW387" s="12" t="s">
        <v>32</v>
      </c>
      <c r="AX387" s="12" t="s">
        <v>76</v>
      </c>
      <c r="AY387" s="161" t="s">
        <v>128</v>
      </c>
    </row>
    <row r="388" spans="2:51" s="13" customFormat="1" ht="9.75">
      <c r="B388" s="167"/>
      <c r="D388" s="160" t="s">
        <v>137</v>
      </c>
      <c r="E388" s="168" t="s">
        <v>1</v>
      </c>
      <c r="F388" s="169" t="s">
        <v>294</v>
      </c>
      <c r="H388" s="170">
        <v>5.424</v>
      </c>
      <c r="I388" s="171"/>
      <c r="L388" s="167"/>
      <c r="M388" s="172"/>
      <c r="N388" s="173"/>
      <c r="O388" s="173"/>
      <c r="P388" s="173"/>
      <c r="Q388" s="173"/>
      <c r="R388" s="173"/>
      <c r="S388" s="173"/>
      <c r="T388" s="174"/>
      <c r="AT388" s="168" t="s">
        <v>137</v>
      </c>
      <c r="AU388" s="168" t="s">
        <v>83</v>
      </c>
      <c r="AV388" s="13" t="s">
        <v>83</v>
      </c>
      <c r="AW388" s="13" t="s">
        <v>32</v>
      </c>
      <c r="AX388" s="13" t="s">
        <v>76</v>
      </c>
      <c r="AY388" s="168" t="s">
        <v>128</v>
      </c>
    </row>
    <row r="389" spans="2:51" s="12" customFormat="1" ht="9.75">
      <c r="B389" s="159"/>
      <c r="D389" s="160" t="s">
        <v>137</v>
      </c>
      <c r="E389" s="161" t="s">
        <v>1</v>
      </c>
      <c r="F389" s="162" t="s">
        <v>269</v>
      </c>
      <c r="H389" s="161" t="s">
        <v>1</v>
      </c>
      <c r="I389" s="163"/>
      <c r="L389" s="159"/>
      <c r="M389" s="164"/>
      <c r="N389" s="165"/>
      <c r="O389" s="165"/>
      <c r="P389" s="165"/>
      <c r="Q389" s="165"/>
      <c r="R389" s="165"/>
      <c r="S389" s="165"/>
      <c r="T389" s="166"/>
      <c r="AT389" s="161" t="s">
        <v>137</v>
      </c>
      <c r="AU389" s="161" t="s">
        <v>83</v>
      </c>
      <c r="AV389" s="12" t="s">
        <v>81</v>
      </c>
      <c r="AW389" s="12" t="s">
        <v>32</v>
      </c>
      <c r="AX389" s="12" t="s">
        <v>76</v>
      </c>
      <c r="AY389" s="161" t="s">
        <v>128</v>
      </c>
    </row>
    <row r="390" spans="2:51" s="13" customFormat="1" ht="9.75">
      <c r="B390" s="167"/>
      <c r="D390" s="160" t="s">
        <v>137</v>
      </c>
      <c r="E390" s="168" t="s">
        <v>1</v>
      </c>
      <c r="F390" s="169" t="s">
        <v>508</v>
      </c>
      <c r="H390" s="170">
        <v>9.657</v>
      </c>
      <c r="I390" s="171"/>
      <c r="L390" s="167"/>
      <c r="M390" s="172"/>
      <c r="N390" s="173"/>
      <c r="O390" s="173"/>
      <c r="P390" s="173"/>
      <c r="Q390" s="173"/>
      <c r="R390" s="173"/>
      <c r="S390" s="173"/>
      <c r="T390" s="174"/>
      <c r="AT390" s="168" t="s">
        <v>137</v>
      </c>
      <c r="AU390" s="168" t="s">
        <v>83</v>
      </c>
      <c r="AV390" s="13" t="s">
        <v>83</v>
      </c>
      <c r="AW390" s="13" t="s">
        <v>32</v>
      </c>
      <c r="AX390" s="13" t="s">
        <v>76</v>
      </c>
      <c r="AY390" s="168" t="s">
        <v>128</v>
      </c>
    </row>
    <row r="391" spans="2:51" s="14" customFormat="1" ht="9.75">
      <c r="B391" s="185"/>
      <c r="D391" s="160" t="s">
        <v>137</v>
      </c>
      <c r="E391" s="186" t="s">
        <v>1</v>
      </c>
      <c r="F391" s="187" t="s">
        <v>208</v>
      </c>
      <c r="H391" s="188">
        <v>27.309</v>
      </c>
      <c r="I391" s="189"/>
      <c r="L391" s="185"/>
      <c r="M391" s="190"/>
      <c r="N391" s="191"/>
      <c r="O391" s="191"/>
      <c r="P391" s="191"/>
      <c r="Q391" s="191"/>
      <c r="R391" s="191"/>
      <c r="S391" s="191"/>
      <c r="T391" s="192"/>
      <c r="AT391" s="186" t="s">
        <v>137</v>
      </c>
      <c r="AU391" s="186" t="s">
        <v>83</v>
      </c>
      <c r="AV391" s="14" t="s">
        <v>135</v>
      </c>
      <c r="AW391" s="14" t="s">
        <v>32</v>
      </c>
      <c r="AX391" s="14" t="s">
        <v>81</v>
      </c>
      <c r="AY391" s="186" t="s">
        <v>128</v>
      </c>
    </row>
    <row r="392" spans="2:65" s="1" customFormat="1" ht="24" customHeight="1">
      <c r="B392" s="145"/>
      <c r="C392" s="146" t="s">
        <v>509</v>
      </c>
      <c r="D392" s="146" t="s">
        <v>130</v>
      </c>
      <c r="E392" s="147" t="s">
        <v>510</v>
      </c>
      <c r="F392" s="148" t="s">
        <v>511</v>
      </c>
      <c r="G392" s="149" t="s">
        <v>219</v>
      </c>
      <c r="H392" s="150">
        <v>83.83</v>
      </c>
      <c r="I392" s="151"/>
      <c r="J392" s="152">
        <f>ROUND(I392*H392,2)</f>
        <v>0</v>
      </c>
      <c r="K392" s="148" t="s">
        <v>134</v>
      </c>
      <c r="L392" s="31"/>
      <c r="M392" s="153" t="s">
        <v>1</v>
      </c>
      <c r="N392" s="154" t="s">
        <v>41</v>
      </c>
      <c r="O392" s="54"/>
      <c r="P392" s="155">
        <f>O392*H392</f>
        <v>0</v>
      </c>
      <c r="Q392" s="155">
        <v>0</v>
      </c>
      <c r="R392" s="155">
        <f>Q392*H392</f>
        <v>0</v>
      </c>
      <c r="S392" s="155">
        <v>0.068</v>
      </c>
      <c r="T392" s="156">
        <f>S392*H392</f>
        <v>5.70044</v>
      </c>
      <c r="AR392" s="157" t="s">
        <v>135</v>
      </c>
      <c r="AT392" s="157" t="s">
        <v>130</v>
      </c>
      <c r="AU392" s="157" t="s">
        <v>83</v>
      </c>
      <c r="AY392" s="16" t="s">
        <v>128</v>
      </c>
      <c r="BE392" s="158">
        <f>IF(N392="základní",J392,0)</f>
        <v>0</v>
      </c>
      <c r="BF392" s="158">
        <f>IF(N392="snížená",J392,0)</f>
        <v>0</v>
      </c>
      <c r="BG392" s="158">
        <f>IF(N392="zákl. přenesená",J392,0)</f>
        <v>0</v>
      </c>
      <c r="BH392" s="158">
        <f>IF(N392="sníž. přenesená",J392,0)</f>
        <v>0</v>
      </c>
      <c r="BI392" s="158">
        <f>IF(N392="nulová",J392,0)</f>
        <v>0</v>
      </c>
      <c r="BJ392" s="16" t="s">
        <v>81</v>
      </c>
      <c r="BK392" s="158">
        <f>ROUND(I392*H392,2)</f>
        <v>0</v>
      </c>
      <c r="BL392" s="16" t="s">
        <v>135</v>
      </c>
      <c r="BM392" s="157" t="s">
        <v>512</v>
      </c>
    </row>
    <row r="393" spans="2:51" s="12" customFormat="1" ht="9.75">
      <c r="B393" s="159"/>
      <c r="D393" s="160" t="s">
        <v>137</v>
      </c>
      <c r="E393" s="161" t="s">
        <v>1</v>
      </c>
      <c r="F393" s="162" t="s">
        <v>263</v>
      </c>
      <c r="H393" s="161" t="s">
        <v>1</v>
      </c>
      <c r="I393" s="163"/>
      <c r="L393" s="159"/>
      <c r="M393" s="164"/>
      <c r="N393" s="165"/>
      <c r="O393" s="165"/>
      <c r="P393" s="165"/>
      <c r="Q393" s="165"/>
      <c r="R393" s="165"/>
      <c r="S393" s="165"/>
      <c r="T393" s="166"/>
      <c r="AT393" s="161" t="s">
        <v>137</v>
      </c>
      <c r="AU393" s="161" t="s">
        <v>83</v>
      </c>
      <c r="AV393" s="12" t="s">
        <v>81</v>
      </c>
      <c r="AW393" s="12" t="s">
        <v>32</v>
      </c>
      <c r="AX393" s="12" t="s">
        <v>76</v>
      </c>
      <c r="AY393" s="161" t="s">
        <v>128</v>
      </c>
    </row>
    <row r="394" spans="2:51" s="13" customFormat="1" ht="9.75">
      <c r="B394" s="167"/>
      <c r="D394" s="160" t="s">
        <v>137</v>
      </c>
      <c r="E394" s="168" t="s">
        <v>1</v>
      </c>
      <c r="F394" s="169" t="s">
        <v>513</v>
      </c>
      <c r="H394" s="170">
        <v>38.96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8" t="s">
        <v>137</v>
      </c>
      <c r="AU394" s="168" t="s">
        <v>83</v>
      </c>
      <c r="AV394" s="13" t="s">
        <v>83</v>
      </c>
      <c r="AW394" s="13" t="s">
        <v>32</v>
      </c>
      <c r="AX394" s="13" t="s">
        <v>76</v>
      </c>
      <c r="AY394" s="168" t="s">
        <v>128</v>
      </c>
    </row>
    <row r="395" spans="2:51" s="12" customFormat="1" ht="9.75">
      <c r="B395" s="159"/>
      <c r="D395" s="160" t="s">
        <v>137</v>
      </c>
      <c r="E395" s="161" t="s">
        <v>1</v>
      </c>
      <c r="F395" s="162" t="s">
        <v>293</v>
      </c>
      <c r="H395" s="161" t="s">
        <v>1</v>
      </c>
      <c r="I395" s="163"/>
      <c r="L395" s="159"/>
      <c r="M395" s="164"/>
      <c r="N395" s="165"/>
      <c r="O395" s="165"/>
      <c r="P395" s="165"/>
      <c r="Q395" s="165"/>
      <c r="R395" s="165"/>
      <c r="S395" s="165"/>
      <c r="T395" s="166"/>
      <c r="AT395" s="161" t="s">
        <v>137</v>
      </c>
      <c r="AU395" s="161" t="s">
        <v>83</v>
      </c>
      <c r="AV395" s="12" t="s">
        <v>81</v>
      </c>
      <c r="AW395" s="12" t="s">
        <v>32</v>
      </c>
      <c r="AX395" s="12" t="s">
        <v>76</v>
      </c>
      <c r="AY395" s="161" t="s">
        <v>128</v>
      </c>
    </row>
    <row r="396" spans="2:51" s="13" customFormat="1" ht="9.75">
      <c r="B396" s="167"/>
      <c r="D396" s="160" t="s">
        <v>137</v>
      </c>
      <c r="E396" s="168" t="s">
        <v>1</v>
      </c>
      <c r="F396" s="169" t="s">
        <v>514</v>
      </c>
      <c r="H396" s="170">
        <v>14.48</v>
      </c>
      <c r="I396" s="171"/>
      <c r="L396" s="167"/>
      <c r="M396" s="172"/>
      <c r="N396" s="173"/>
      <c r="O396" s="173"/>
      <c r="P396" s="173"/>
      <c r="Q396" s="173"/>
      <c r="R396" s="173"/>
      <c r="S396" s="173"/>
      <c r="T396" s="174"/>
      <c r="AT396" s="168" t="s">
        <v>137</v>
      </c>
      <c r="AU396" s="168" t="s">
        <v>83</v>
      </c>
      <c r="AV396" s="13" t="s">
        <v>83</v>
      </c>
      <c r="AW396" s="13" t="s">
        <v>32</v>
      </c>
      <c r="AX396" s="13" t="s">
        <v>76</v>
      </c>
      <c r="AY396" s="168" t="s">
        <v>128</v>
      </c>
    </row>
    <row r="397" spans="2:51" s="12" customFormat="1" ht="9.75">
      <c r="B397" s="159"/>
      <c r="D397" s="160" t="s">
        <v>137</v>
      </c>
      <c r="E397" s="161" t="s">
        <v>1</v>
      </c>
      <c r="F397" s="162" t="s">
        <v>269</v>
      </c>
      <c r="H397" s="161" t="s">
        <v>1</v>
      </c>
      <c r="I397" s="163"/>
      <c r="L397" s="159"/>
      <c r="M397" s="164"/>
      <c r="N397" s="165"/>
      <c r="O397" s="165"/>
      <c r="P397" s="165"/>
      <c r="Q397" s="165"/>
      <c r="R397" s="165"/>
      <c r="S397" s="165"/>
      <c r="T397" s="166"/>
      <c r="AT397" s="161" t="s">
        <v>137</v>
      </c>
      <c r="AU397" s="161" t="s">
        <v>83</v>
      </c>
      <c r="AV397" s="12" t="s">
        <v>81</v>
      </c>
      <c r="AW397" s="12" t="s">
        <v>32</v>
      </c>
      <c r="AX397" s="12" t="s">
        <v>76</v>
      </c>
      <c r="AY397" s="161" t="s">
        <v>128</v>
      </c>
    </row>
    <row r="398" spans="2:51" s="13" customFormat="1" ht="9.75">
      <c r="B398" s="167"/>
      <c r="D398" s="160" t="s">
        <v>137</v>
      </c>
      <c r="E398" s="168" t="s">
        <v>1</v>
      </c>
      <c r="F398" s="169" t="s">
        <v>515</v>
      </c>
      <c r="H398" s="170">
        <v>30.39</v>
      </c>
      <c r="I398" s="171"/>
      <c r="L398" s="167"/>
      <c r="M398" s="172"/>
      <c r="N398" s="173"/>
      <c r="O398" s="173"/>
      <c r="P398" s="173"/>
      <c r="Q398" s="173"/>
      <c r="R398" s="173"/>
      <c r="S398" s="173"/>
      <c r="T398" s="174"/>
      <c r="AT398" s="168" t="s">
        <v>137</v>
      </c>
      <c r="AU398" s="168" t="s">
        <v>83</v>
      </c>
      <c r="AV398" s="13" t="s">
        <v>83</v>
      </c>
      <c r="AW398" s="13" t="s">
        <v>32</v>
      </c>
      <c r="AX398" s="13" t="s">
        <v>76</v>
      </c>
      <c r="AY398" s="168" t="s">
        <v>128</v>
      </c>
    </row>
    <row r="399" spans="2:51" s="14" customFormat="1" ht="9.75">
      <c r="B399" s="185"/>
      <c r="D399" s="160" t="s">
        <v>137</v>
      </c>
      <c r="E399" s="186" t="s">
        <v>1</v>
      </c>
      <c r="F399" s="187" t="s">
        <v>208</v>
      </c>
      <c r="H399" s="188">
        <v>83.83</v>
      </c>
      <c r="I399" s="189"/>
      <c r="L399" s="185"/>
      <c r="M399" s="190"/>
      <c r="N399" s="191"/>
      <c r="O399" s="191"/>
      <c r="P399" s="191"/>
      <c r="Q399" s="191"/>
      <c r="R399" s="191"/>
      <c r="S399" s="191"/>
      <c r="T399" s="192"/>
      <c r="AT399" s="186" t="s">
        <v>137</v>
      </c>
      <c r="AU399" s="186" t="s">
        <v>83</v>
      </c>
      <c r="AV399" s="14" t="s">
        <v>135</v>
      </c>
      <c r="AW399" s="14" t="s">
        <v>32</v>
      </c>
      <c r="AX399" s="14" t="s">
        <v>81</v>
      </c>
      <c r="AY399" s="186" t="s">
        <v>128</v>
      </c>
    </row>
    <row r="400" spans="2:63" s="11" customFormat="1" ht="22.5" customHeight="1">
      <c r="B400" s="132"/>
      <c r="D400" s="133" t="s">
        <v>75</v>
      </c>
      <c r="E400" s="143" t="s">
        <v>516</v>
      </c>
      <c r="F400" s="143" t="s">
        <v>517</v>
      </c>
      <c r="I400" s="135"/>
      <c r="J400" s="144">
        <f>BK400</f>
        <v>0</v>
      </c>
      <c r="L400" s="132"/>
      <c r="M400" s="137"/>
      <c r="N400" s="138"/>
      <c r="O400" s="138"/>
      <c r="P400" s="139">
        <f>SUM(P401:P405)</f>
        <v>0</v>
      </c>
      <c r="Q400" s="138"/>
      <c r="R400" s="139">
        <f>SUM(R401:R405)</f>
        <v>0</v>
      </c>
      <c r="S400" s="138"/>
      <c r="T400" s="140">
        <f>SUM(T401:T405)</f>
        <v>0</v>
      </c>
      <c r="AR400" s="133" t="s">
        <v>81</v>
      </c>
      <c r="AT400" s="141" t="s">
        <v>75</v>
      </c>
      <c r="AU400" s="141" t="s">
        <v>81</v>
      </c>
      <c r="AY400" s="133" t="s">
        <v>128</v>
      </c>
      <c r="BK400" s="142">
        <f>SUM(BK401:BK405)</f>
        <v>0</v>
      </c>
    </row>
    <row r="401" spans="2:65" s="1" customFormat="1" ht="24" customHeight="1">
      <c r="B401" s="145"/>
      <c r="C401" s="146" t="s">
        <v>518</v>
      </c>
      <c r="D401" s="146" t="s">
        <v>130</v>
      </c>
      <c r="E401" s="147" t="s">
        <v>519</v>
      </c>
      <c r="F401" s="148" t="s">
        <v>520</v>
      </c>
      <c r="G401" s="149" t="s">
        <v>158</v>
      </c>
      <c r="H401" s="150">
        <v>40.082</v>
      </c>
      <c r="I401" s="151"/>
      <c r="J401" s="152">
        <f>ROUND(I401*H401,2)</f>
        <v>0</v>
      </c>
      <c r="K401" s="148" t="s">
        <v>134</v>
      </c>
      <c r="L401" s="31"/>
      <c r="M401" s="153" t="s">
        <v>1</v>
      </c>
      <c r="N401" s="154" t="s">
        <v>41</v>
      </c>
      <c r="O401" s="54"/>
      <c r="P401" s="155">
        <f>O401*H401</f>
        <v>0</v>
      </c>
      <c r="Q401" s="155">
        <v>0</v>
      </c>
      <c r="R401" s="155">
        <f>Q401*H401</f>
        <v>0</v>
      </c>
      <c r="S401" s="155">
        <v>0</v>
      </c>
      <c r="T401" s="156">
        <f>S401*H401</f>
        <v>0</v>
      </c>
      <c r="AR401" s="157" t="s">
        <v>135</v>
      </c>
      <c r="AT401" s="157" t="s">
        <v>130</v>
      </c>
      <c r="AU401" s="157" t="s">
        <v>83</v>
      </c>
      <c r="AY401" s="16" t="s">
        <v>128</v>
      </c>
      <c r="BE401" s="158">
        <f>IF(N401="základní",J401,0)</f>
        <v>0</v>
      </c>
      <c r="BF401" s="158">
        <f>IF(N401="snížená",J401,0)</f>
        <v>0</v>
      </c>
      <c r="BG401" s="158">
        <f>IF(N401="zákl. přenesená",J401,0)</f>
        <v>0</v>
      </c>
      <c r="BH401" s="158">
        <f>IF(N401="sníž. přenesená",J401,0)</f>
        <v>0</v>
      </c>
      <c r="BI401" s="158">
        <f>IF(N401="nulová",J401,0)</f>
        <v>0</v>
      </c>
      <c r="BJ401" s="16" t="s">
        <v>81</v>
      </c>
      <c r="BK401" s="158">
        <f>ROUND(I401*H401,2)</f>
        <v>0</v>
      </c>
      <c r="BL401" s="16" t="s">
        <v>135</v>
      </c>
      <c r="BM401" s="157" t="s">
        <v>521</v>
      </c>
    </row>
    <row r="402" spans="2:65" s="1" customFormat="1" ht="24" customHeight="1">
      <c r="B402" s="145"/>
      <c r="C402" s="146" t="s">
        <v>522</v>
      </c>
      <c r="D402" s="146" t="s">
        <v>130</v>
      </c>
      <c r="E402" s="147" t="s">
        <v>523</v>
      </c>
      <c r="F402" s="148" t="s">
        <v>524</v>
      </c>
      <c r="G402" s="149" t="s">
        <v>158</v>
      </c>
      <c r="H402" s="150">
        <v>40.082</v>
      </c>
      <c r="I402" s="151"/>
      <c r="J402" s="152">
        <f>ROUND(I402*H402,2)</f>
        <v>0</v>
      </c>
      <c r="K402" s="148" t="s">
        <v>134</v>
      </c>
      <c r="L402" s="31"/>
      <c r="M402" s="153" t="s">
        <v>1</v>
      </c>
      <c r="N402" s="154" t="s">
        <v>41</v>
      </c>
      <c r="O402" s="54"/>
      <c r="P402" s="155">
        <f>O402*H402</f>
        <v>0</v>
      </c>
      <c r="Q402" s="155">
        <v>0</v>
      </c>
      <c r="R402" s="155">
        <f>Q402*H402</f>
        <v>0</v>
      </c>
      <c r="S402" s="155">
        <v>0</v>
      </c>
      <c r="T402" s="156">
        <f>S402*H402</f>
        <v>0</v>
      </c>
      <c r="AR402" s="157" t="s">
        <v>135</v>
      </c>
      <c r="AT402" s="157" t="s">
        <v>130</v>
      </c>
      <c r="AU402" s="157" t="s">
        <v>83</v>
      </c>
      <c r="AY402" s="16" t="s">
        <v>128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6" t="s">
        <v>81</v>
      </c>
      <c r="BK402" s="158">
        <f>ROUND(I402*H402,2)</f>
        <v>0</v>
      </c>
      <c r="BL402" s="16" t="s">
        <v>135</v>
      </c>
      <c r="BM402" s="157" t="s">
        <v>525</v>
      </c>
    </row>
    <row r="403" spans="2:65" s="1" customFormat="1" ht="24" customHeight="1">
      <c r="B403" s="145"/>
      <c r="C403" s="146" t="s">
        <v>526</v>
      </c>
      <c r="D403" s="146" t="s">
        <v>130</v>
      </c>
      <c r="E403" s="147" t="s">
        <v>527</v>
      </c>
      <c r="F403" s="148" t="s">
        <v>528</v>
      </c>
      <c r="G403" s="149" t="s">
        <v>158</v>
      </c>
      <c r="H403" s="150">
        <v>761.558</v>
      </c>
      <c r="I403" s="151"/>
      <c r="J403" s="152">
        <f>ROUND(I403*H403,2)</f>
        <v>0</v>
      </c>
      <c r="K403" s="148" t="s">
        <v>134</v>
      </c>
      <c r="L403" s="31"/>
      <c r="M403" s="153" t="s">
        <v>1</v>
      </c>
      <c r="N403" s="154" t="s">
        <v>41</v>
      </c>
      <c r="O403" s="54"/>
      <c r="P403" s="155">
        <f>O403*H403</f>
        <v>0</v>
      </c>
      <c r="Q403" s="155">
        <v>0</v>
      </c>
      <c r="R403" s="155">
        <f>Q403*H403</f>
        <v>0</v>
      </c>
      <c r="S403" s="155">
        <v>0</v>
      </c>
      <c r="T403" s="156">
        <f>S403*H403</f>
        <v>0</v>
      </c>
      <c r="AR403" s="157" t="s">
        <v>135</v>
      </c>
      <c r="AT403" s="157" t="s">
        <v>130</v>
      </c>
      <c r="AU403" s="157" t="s">
        <v>83</v>
      </c>
      <c r="AY403" s="16" t="s">
        <v>128</v>
      </c>
      <c r="BE403" s="158">
        <f>IF(N403="základní",J403,0)</f>
        <v>0</v>
      </c>
      <c r="BF403" s="158">
        <f>IF(N403="snížená",J403,0)</f>
        <v>0</v>
      </c>
      <c r="BG403" s="158">
        <f>IF(N403="zákl. přenesená",J403,0)</f>
        <v>0</v>
      </c>
      <c r="BH403" s="158">
        <f>IF(N403="sníž. přenesená",J403,0)</f>
        <v>0</v>
      </c>
      <c r="BI403" s="158">
        <f>IF(N403="nulová",J403,0)</f>
        <v>0</v>
      </c>
      <c r="BJ403" s="16" t="s">
        <v>81</v>
      </c>
      <c r="BK403" s="158">
        <f>ROUND(I403*H403,2)</f>
        <v>0</v>
      </c>
      <c r="BL403" s="16" t="s">
        <v>135</v>
      </c>
      <c r="BM403" s="157" t="s">
        <v>529</v>
      </c>
    </row>
    <row r="404" spans="2:51" s="13" customFormat="1" ht="9.75">
      <c r="B404" s="167"/>
      <c r="D404" s="160" t="s">
        <v>137</v>
      </c>
      <c r="F404" s="169" t="s">
        <v>530</v>
      </c>
      <c r="H404" s="170">
        <v>761.558</v>
      </c>
      <c r="I404" s="171"/>
      <c r="L404" s="167"/>
      <c r="M404" s="172"/>
      <c r="N404" s="173"/>
      <c r="O404" s="173"/>
      <c r="P404" s="173"/>
      <c r="Q404" s="173"/>
      <c r="R404" s="173"/>
      <c r="S404" s="173"/>
      <c r="T404" s="174"/>
      <c r="AT404" s="168" t="s">
        <v>137</v>
      </c>
      <c r="AU404" s="168" t="s">
        <v>83</v>
      </c>
      <c r="AV404" s="13" t="s">
        <v>83</v>
      </c>
      <c r="AW404" s="13" t="s">
        <v>3</v>
      </c>
      <c r="AX404" s="13" t="s">
        <v>81</v>
      </c>
      <c r="AY404" s="168" t="s">
        <v>128</v>
      </c>
    </row>
    <row r="405" spans="2:65" s="1" customFormat="1" ht="24" customHeight="1">
      <c r="B405" s="145"/>
      <c r="C405" s="146" t="s">
        <v>531</v>
      </c>
      <c r="D405" s="146" t="s">
        <v>130</v>
      </c>
      <c r="E405" s="147" t="s">
        <v>532</v>
      </c>
      <c r="F405" s="148" t="s">
        <v>533</v>
      </c>
      <c r="G405" s="149" t="s">
        <v>158</v>
      </c>
      <c r="H405" s="150">
        <v>40.082</v>
      </c>
      <c r="I405" s="151"/>
      <c r="J405" s="152">
        <f>ROUND(I405*H405,2)</f>
        <v>0</v>
      </c>
      <c r="K405" s="148" t="s">
        <v>134</v>
      </c>
      <c r="L405" s="31"/>
      <c r="M405" s="153" t="s">
        <v>1</v>
      </c>
      <c r="N405" s="154" t="s">
        <v>41</v>
      </c>
      <c r="O405" s="54"/>
      <c r="P405" s="155">
        <f>O405*H405</f>
        <v>0</v>
      </c>
      <c r="Q405" s="155">
        <v>0</v>
      </c>
      <c r="R405" s="155">
        <f>Q405*H405</f>
        <v>0</v>
      </c>
      <c r="S405" s="155">
        <v>0</v>
      </c>
      <c r="T405" s="156">
        <f>S405*H405</f>
        <v>0</v>
      </c>
      <c r="AR405" s="157" t="s">
        <v>135</v>
      </c>
      <c r="AT405" s="157" t="s">
        <v>130</v>
      </c>
      <c r="AU405" s="157" t="s">
        <v>83</v>
      </c>
      <c r="AY405" s="16" t="s">
        <v>128</v>
      </c>
      <c r="BE405" s="158">
        <f>IF(N405="základní",J405,0)</f>
        <v>0</v>
      </c>
      <c r="BF405" s="158">
        <f>IF(N405="snížená",J405,0)</f>
        <v>0</v>
      </c>
      <c r="BG405" s="158">
        <f>IF(N405="zákl. přenesená",J405,0)</f>
        <v>0</v>
      </c>
      <c r="BH405" s="158">
        <f>IF(N405="sníž. přenesená",J405,0)</f>
        <v>0</v>
      </c>
      <c r="BI405" s="158">
        <f>IF(N405="nulová",J405,0)</f>
        <v>0</v>
      </c>
      <c r="BJ405" s="16" t="s">
        <v>81</v>
      </c>
      <c r="BK405" s="158">
        <f>ROUND(I405*H405,2)</f>
        <v>0</v>
      </c>
      <c r="BL405" s="16" t="s">
        <v>135</v>
      </c>
      <c r="BM405" s="157" t="s">
        <v>534</v>
      </c>
    </row>
    <row r="406" spans="2:63" s="11" customFormat="1" ht="22.5" customHeight="1">
      <c r="B406" s="132"/>
      <c r="D406" s="133" t="s">
        <v>75</v>
      </c>
      <c r="E406" s="143" t="s">
        <v>535</v>
      </c>
      <c r="F406" s="143" t="s">
        <v>536</v>
      </c>
      <c r="I406" s="135"/>
      <c r="J406" s="144">
        <f>BK406</f>
        <v>0</v>
      </c>
      <c r="L406" s="132"/>
      <c r="M406" s="137"/>
      <c r="N406" s="138"/>
      <c r="O406" s="138"/>
      <c r="P406" s="139">
        <f>P407</f>
        <v>0</v>
      </c>
      <c r="Q406" s="138"/>
      <c r="R406" s="139">
        <f>R407</f>
        <v>0</v>
      </c>
      <c r="S406" s="138"/>
      <c r="T406" s="140">
        <f>T407</f>
        <v>0</v>
      </c>
      <c r="AR406" s="133" t="s">
        <v>81</v>
      </c>
      <c r="AT406" s="141" t="s">
        <v>75</v>
      </c>
      <c r="AU406" s="141" t="s">
        <v>81</v>
      </c>
      <c r="AY406" s="133" t="s">
        <v>128</v>
      </c>
      <c r="BK406" s="142">
        <f>BK407</f>
        <v>0</v>
      </c>
    </row>
    <row r="407" spans="2:65" s="1" customFormat="1" ht="24" customHeight="1">
      <c r="B407" s="145"/>
      <c r="C407" s="146" t="s">
        <v>537</v>
      </c>
      <c r="D407" s="146" t="s">
        <v>130</v>
      </c>
      <c r="E407" s="147" t="s">
        <v>538</v>
      </c>
      <c r="F407" s="148" t="s">
        <v>539</v>
      </c>
      <c r="G407" s="149" t="s">
        <v>158</v>
      </c>
      <c r="H407" s="150">
        <v>40.39</v>
      </c>
      <c r="I407" s="151"/>
      <c r="J407" s="152">
        <f>ROUND(I407*H407,2)</f>
        <v>0</v>
      </c>
      <c r="K407" s="148" t="s">
        <v>134</v>
      </c>
      <c r="L407" s="31"/>
      <c r="M407" s="153" t="s">
        <v>1</v>
      </c>
      <c r="N407" s="154" t="s">
        <v>41</v>
      </c>
      <c r="O407" s="54"/>
      <c r="P407" s="155">
        <f>O407*H407</f>
        <v>0</v>
      </c>
      <c r="Q407" s="155">
        <v>0</v>
      </c>
      <c r="R407" s="155">
        <f>Q407*H407</f>
        <v>0</v>
      </c>
      <c r="S407" s="155">
        <v>0</v>
      </c>
      <c r="T407" s="156">
        <f>S407*H407</f>
        <v>0</v>
      </c>
      <c r="AR407" s="157" t="s">
        <v>135</v>
      </c>
      <c r="AT407" s="157" t="s">
        <v>130</v>
      </c>
      <c r="AU407" s="157" t="s">
        <v>83</v>
      </c>
      <c r="AY407" s="16" t="s">
        <v>128</v>
      </c>
      <c r="BE407" s="158">
        <f>IF(N407="základní",J407,0)</f>
        <v>0</v>
      </c>
      <c r="BF407" s="158">
        <f>IF(N407="snížená",J407,0)</f>
        <v>0</v>
      </c>
      <c r="BG407" s="158">
        <f>IF(N407="zákl. přenesená",J407,0)</f>
        <v>0</v>
      </c>
      <c r="BH407" s="158">
        <f>IF(N407="sníž. přenesená",J407,0)</f>
        <v>0</v>
      </c>
      <c r="BI407" s="158">
        <f>IF(N407="nulová",J407,0)</f>
        <v>0</v>
      </c>
      <c r="BJ407" s="16" t="s">
        <v>81</v>
      </c>
      <c r="BK407" s="158">
        <f>ROUND(I407*H407,2)</f>
        <v>0</v>
      </c>
      <c r="BL407" s="16" t="s">
        <v>135</v>
      </c>
      <c r="BM407" s="157" t="s">
        <v>540</v>
      </c>
    </row>
    <row r="408" spans="2:63" s="11" customFormat="1" ht="25.5" customHeight="1">
      <c r="B408" s="132"/>
      <c r="D408" s="133" t="s">
        <v>75</v>
      </c>
      <c r="E408" s="134" t="s">
        <v>541</v>
      </c>
      <c r="F408" s="134" t="s">
        <v>542</v>
      </c>
      <c r="I408" s="135"/>
      <c r="J408" s="136">
        <f>BK408</f>
        <v>0</v>
      </c>
      <c r="L408" s="132"/>
      <c r="M408" s="137"/>
      <c r="N408" s="138"/>
      <c r="O408" s="138"/>
      <c r="P408" s="139">
        <f>P409+P419+P426+P440+P442+P454+P459+P462+P478+P501+P519</f>
        <v>0</v>
      </c>
      <c r="Q408" s="138"/>
      <c r="R408" s="139">
        <f>R409+R419+R426+R440+R442+R454+R459+R462+R478+R501+R519</f>
        <v>5.32570614</v>
      </c>
      <c r="S408" s="138"/>
      <c r="T408" s="140">
        <f>T409+T419+T426+T440+T442+T454+T459+T462+T478+T501+T519</f>
        <v>0.4874461</v>
      </c>
      <c r="AR408" s="133" t="s">
        <v>83</v>
      </c>
      <c r="AT408" s="141" t="s">
        <v>75</v>
      </c>
      <c r="AU408" s="141" t="s">
        <v>76</v>
      </c>
      <c r="AY408" s="133" t="s">
        <v>128</v>
      </c>
      <c r="BK408" s="142">
        <f>BK409+BK419+BK426+BK440+BK442+BK454+BK459+BK462+BK478+BK501+BK519</f>
        <v>0</v>
      </c>
    </row>
    <row r="409" spans="2:63" s="11" customFormat="1" ht="22.5" customHeight="1">
      <c r="B409" s="132"/>
      <c r="D409" s="133" t="s">
        <v>75</v>
      </c>
      <c r="E409" s="143" t="s">
        <v>543</v>
      </c>
      <c r="F409" s="143" t="s">
        <v>544</v>
      </c>
      <c r="I409" s="135"/>
      <c r="J409" s="144">
        <f>BK409</f>
        <v>0</v>
      </c>
      <c r="L409" s="132"/>
      <c r="M409" s="137"/>
      <c r="N409" s="138"/>
      <c r="O409" s="138"/>
      <c r="P409" s="139">
        <f>SUM(P410:P418)</f>
        <v>0</v>
      </c>
      <c r="Q409" s="138"/>
      <c r="R409" s="139">
        <f>SUM(R410:R418)</f>
        <v>0.025700000000000004</v>
      </c>
      <c r="S409" s="138"/>
      <c r="T409" s="140">
        <f>SUM(T410:T418)</f>
        <v>0</v>
      </c>
      <c r="AR409" s="133" t="s">
        <v>83</v>
      </c>
      <c r="AT409" s="141" t="s">
        <v>75</v>
      </c>
      <c r="AU409" s="141" t="s">
        <v>81</v>
      </c>
      <c r="AY409" s="133" t="s">
        <v>128</v>
      </c>
      <c r="BK409" s="142">
        <f>SUM(BK410:BK418)</f>
        <v>0</v>
      </c>
    </row>
    <row r="410" spans="2:65" s="1" customFormat="1" ht="24" customHeight="1">
      <c r="B410" s="145"/>
      <c r="C410" s="146" t="s">
        <v>545</v>
      </c>
      <c r="D410" s="146" t="s">
        <v>130</v>
      </c>
      <c r="E410" s="147" t="s">
        <v>546</v>
      </c>
      <c r="F410" s="148" t="s">
        <v>547</v>
      </c>
      <c r="G410" s="149" t="s">
        <v>219</v>
      </c>
      <c r="H410" s="150">
        <v>14</v>
      </c>
      <c r="I410" s="151"/>
      <c r="J410" s="152">
        <f>ROUND(I410*H410,2)</f>
        <v>0</v>
      </c>
      <c r="K410" s="148" t="s">
        <v>134</v>
      </c>
      <c r="L410" s="31"/>
      <c r="M410" s="153" t="s">
        <v>1</v>
      </c>
      <c r="N410" s="154" t="s">
        <v>41</v>
      </c>
      <c r="O410" s="54"/>
      <c r="P410" s="155">
        <f>O410*H410</f>
        <v>0</v>
      </c>
      <c r="Q410" s="155">
        <v>0</v>
      </c>
      <c r="R410" s="155">
        <f>Q410*H410</f>
        <v>0</v>
      </c>
      <c r="S410" s="155">
        <v>0</v>
      </c>
      <c r="T410" s="156">
        <f>S410*H410</f>
        <v>0</v>
      </c>
      <c r="AR410" s="157" t="s">
        <v>216</v>
      </c>
      <c r="AT410" s="157" t="s">
        <v>130</v>
      </c>
      <c r="AU410" s="157" t="s">
        <v>83</v>
      </c>
      <c r="AY410" s="16" t="s">
        <v>128</v>
      </c>
      <c r="BE410" s="158">
        <f>IF(N410="základní",J410,0)</f>
        <v>0</v>
      </c>
      <c r="BF410" s="158">
        <f>IF(N410="snížená",J410,0)</f>
        <v>0</v>
      </c>
      <c r="BG410" s="158">
        <f>IF(N410="zákl. přenesená",J410,0)</f>
        <v>0</v>
      </c>
      <c r="BH410" s="158">
        <f>IF(N410="sníž. přenesená",J410,0)</f>
        <v>0</v>
      </c>
      <c r="BI410" s="158">
        <f>IF(N410="nulová",J410,0)</f>
        <v>0</v>
      </c>
      <c r="BJ410" s="16" t="s">
        <v>81</v>
      </c>
      <c r="BK410" s="158">
        <f>ROUND(I410*H410,2)</f>
        <v>0</v>
      </c>
      <c r="BL410" s="16" t="s">
        <v>216</v>
      </c>
      <c r="BM410" s="157" t="s">
        <v>548</v>
      </c>
    </row>
    <row r="411" spans="2:51" s="12" customFormat="1" ht="9.75">
      <c r="B411" s="159"/>
      <c r="D411" s="160" t="s">
        <v>137</v>
      </c>
      <c r="E411" s="161" t="s">
        <v>1</v>
      </c>
      <c r="F411" s="162" t="s">
        <v>138</v>
      </c>
      <c r="H411" s="161" t="s">
        <v>1</v>
      </c>
      <c r="I411" s="163"/>
      <c r="L411" s="159"/>
      <c r="M411" s="164"/>
      <c r="N411" s="165"/>
      <c r="O411" s="165"/>
      <c r="P411" s="165"/>
      <c r="Q411" s="165"/>
      <c r="R411" s="165"/>
      <c r="S411" s="165"/>
      <c r="T411" s="166"/>
      <c r="AT411" s="161" t="s">
        <v>137</v>
      </c>
      <c r="AU411" s="161" t="s">
        <v>83</v>
      </c>
      <c r="AV411" s="12" t="s">
        <v>81</v>
      </c>
      <c r="AW411" s="12" t="s">
        <v>32</v>
      </c>
      <c r="AX411" s="12" t="s">
        <v>76</v>
      </c>
      <c r="AY411" s="161" t="s">
        <v>128</v>
      </c>
    </row>
    <row r="412" spans="2:51" s="13" customFormat="1" ht="9.75">
      <c r="B412" s="167"/>
      <c r="D412" s="160" t="s">
        <v>137</v>
      </c>
      <c r="E412" s="168" t="s">
        <v>1</v>
      </c>
      <c r="F412" s="169" t="s">
        <v>549</v>
      </c>
      <c r="H412" s="170">
        <v>14</v>
      </c>
      <c r="I412" s="171"/>
      <c r="L412" s="167"/>
      <c r="M412" s="172"/>
      <c r="N412" s="173"/>
      <c r="O412" s="173"/>
      <c r="P412" s="173"/>
      <c r="Q412" s="173"/>
      <c r="R412" s="173"/>
      <c r="S412" s="173"/>
      <c r="T412" s="174"/>
      <c r="AT412" s="168" t="s">
        <v>137</v>
      </c>
      <c r="AU412" s="168" t="s">
        <v>83</v>
      </c>
      <c r="AV412" s="13" t="s">
        <v>83</v>
      </c>
      <c r="AW412" s="13" t="s">
        <v>32</v>
      </c>
      <c r="AX412" s="13" t="s">
        <v>81</v>
      </c>
      <c r="AY412" s="168" t="s">
        <v>128</v>
      </c>
    </row>
    <row r="413" spans="2:65" s="1" customFormat="1" ht="16.5" customHeight="1">
      <c r="B413" s="145"/>
      <c r="C413" s="175" t="s">
        <v>550</v>
      </c>
      <c r="D413" s="175" t="s">
        <v>167</v>
      </c>
      <c r="E413" s="176" t="s">
        <v>551</v>
      </c>
      <c r="F413" s="177" t="s">
        <v>552</v>
      </c>
      <c r="G413" s="178" t="s">
        <v>158</v>
      </c>
      <c r="H413" s="179">
        <v>0.004</v>
      </c>
      <c r="I413" s="180"/>
      <c r="J413" s="181">
        <f>ROUND(I413*H413,2)</f>
        <v>0</v>
      </c>
      <c r="K413" s="177" t="s">
        <v>134</v>
      </c>
      <c r="L413" s="182"/>
      <c r="M413" s="183" t="s">
        <v>1</v>
      </c>
      <c r="N413" s="184" t="s">
        <v>41</v>
      </c>
      <c r="O413" s="54"/>
      <c r="P413" s="155">
        <f>O413*H413</f>
        <v>0</v>
      </c>
      <c r="Q413" s="155">
        <v>1</v>
      </c>
      <c r="R413" s="155">
        <f>Q413*H413</f>
        <v>0.004</v>
      </c>
      <c r="S413" s="155">
        <v>0</v>
      </c>
      <c r="T413" s="156">
        <f>S413*H413</f>
        <v>0</v>
      </c>
      <c r="AR413" s="157" t="s">
        <v>326</v>
      </c>
      <c r="AT413" s="157" t="s">
        <v>167</v>
      </c>
      <c r="AU413" s="157" t="s">
        <v>83</v>
      </c>
      <c r="AY413" s="16" t="s">
        <v>128</v>
      </c>
      <c r="BE413" s="158">
        <f>IF(N413="základní",J413,0)</f>
        <v>0</v>
      </c>
      <c r="BF413" s="158">
        <f>IF(N413="snížená",J413,0)</f>
        <v>0</v>
      </c>
      <c r="BG413" s="158">
        <f>IF(N413="zákl. přenesená",J413,0)</f>
        <v>0</v>
      </c>
      <c r="BH413" s="158">
        <f>IF(N413="sníž. přenesená",J413,0)</f>
        <v>0</v>
      </c>
      <c r="BI413" s="158">
        <f>IF(N413="nulová",J413,0)</f>
        <v>0</v>
      </c>
      <c r="BJ413" s="16" t="s">
        <v>81</v>
      </c>
      <c r="BK413" s="158">
        <f>ROUND(I413*H413,2)</f>
        <v>0</v>
      </c>
      <c r="BL413" s="16" t="s">
        <v>216</v>
      </c>
      <c r="BM413" s="157" t="s">
        <v>553</v>
      </c>
    </row>
    <row r="414" spans="2:51" s="13" customFormat="1" ht="9.75">
      <c r="B414" s="167"/>
      <c r="D414" s="160" t="s">
        <v>137</v>
      </c>
      <c r="F414" s="169" t="s">
        <v>554</v>
      </c>
      <c r="H414" s="170">
        <v>0.004</v>
      </c>
      <c r="I414" s="171"/>
      <c r="L414" s="167"/>
      <c r="M414" s="172"/>
      <c r="N414" s="173"/>
      <c r="O414" s="173"/>
      <c r="P414" s="173"/>
      <c r="Q414" s="173"/>
      <c r="R414" s="173"/>
      <c r="S414" s="173"/>
      <c r="T414" s="174"/>
      <c r="AT414" s="168" t="s">
        <v>137</v>
      </c>
      <c r="AU414" s="168" t="s">
        <v>83</v>
      </c>
      <c r="AV414" s="13" t="s">
        <v>83</v>
      </c>
      <c r="AW414" s="13" t="s">
        <v>3</v>
      </c>
      <c r="AX414" s="13" t="s">
        <v>81</v>
      </c>
      <c r="AY414" s="168" t="s">
        <v>128</v>
      </c>
    </row>
    <row r="415" spans="2:65" s="1" customFormat="1" ht="24" customHeight="1">
      <c r="B415" s="145"/>
      <c r="C415" s="146" t="s">
        <v>555</v>
      </c>
      <c r="D415" s="146" t="s">
        <v>130</v>
      </c>
      <c r="E415" s="147" t="s">
        <v>556</v>
      </c>
      <c r="F415" s="148" t="s">
        <v>557</v>
      </c>
      <c r="G415" s="149" t="s">
        <v>219</v>
      </c>
      <c r="H415" s="150">
        <v>14</v>
      </c>
      <c r="I415" s="151"/>
      <c r="J415" s="152">
        <f>ROUND(I415*H415,2)</f>
        <v>0</v>
      </c>
      <c r="K415" s="148" t="s">
        <v>134</v>
      </c>
      <c r="L415" s="31"/>
      <c r="M415" s="153" t="s">
        <v>1</v>
      </c>
      <c r="N415" s="154" t="s">
        <v>41</v>
      </c>
      <c r="O415" s="54"/>
      <c r="P415" s="155">
        <f>O415*H415</f>
        <v>0</v>
      </c>
      <c r="Q415" s="155">
        <v>0.0004</v>
      </c>
      <c r="R415" s="155">
        <f>Q415*H415</f>
        <v>0.0056</v>
      </c>
      <c r="S415" s="155">
        <v>0</v>
      </c>
      <c r="T415" s="156">
        <f>S415*H415</f>
        <v>0</v>
      </c>
      <c r="AR415" s="157" t="s">
        <v>216</v>
      </c>
      <c r="AT415" s="157" t="s">
        <v>130</v>
      </c>
      <c r="AU415" s="157" t="s">
        <v>83</v>
      </c>
      <c r="AY415" s="16" t="s">
        <v>128</v>
      </c>
      <c r="BE415" s="158">
        <f>IF(N415="základní",J415,0)</f>
        <v>0</v>
      </c>
      <c r="BF415" s="158">
        <f>IF(N415="snížená",J415,0)</f>
        <v>0</v>
      </c>
      <c r="BG415" s="158">
        <f>IF(N415="zákl. přenesená",J415,0)</f>
        <v>0</v>
      </c>
      <c r="BH415" s="158">
        <f>IF(N415="sníž. přenesená",J415,0)</f>
        <v>0</v>
      </c>
      <c r="BI415" s="158">
        <f>IF(N415="nulová",J415,0)</f>
        <v>0</v>
      </c>
      <c r="BJ415" s="16" t="s">
        <v>81</v>
      </c>
      <c r="BK415" s="158">
        <f>ROUND(I415*H415,2)</f>
        <v>0</v>
      </c>
      <c r="BL415" s="16" t="s">
        <v>216</v>
      </c>
      <c r="BM415" s="157" t="s">
        <v>558</v>
      </c>
    </row>
    <row r="416" spans="2:65" s="1" customFormat="1" ht="16.5" customHeight="1">
      <c r="B416" s="145"/>
      <c r="C416" s="175" t="s">
        <v>559</v>
      </c>
      <c r="D416" s="175" t="s">
        <v>167</v>
      </c>
      <c r="E416" s="176" t="s">
        <v>560</v>
      </c>
      <c r="F416" s="177" t="s">
        <v>561</v>
      </c>
      <c r="G416" s="178" t="s">
        <v>219</v>
      </c>
      <c r="H416" s="179">
        <v>16.1</v>
      </c>
      <c r="I416" s="180"/>
      <c r="J416" s="181">
        <f>ROUND(I416*H416,2)</f>
        <v>0</v>
      </c>
      <c r="K416" s="177" t="s">
        <v>1</v>
      </c>
      <c r="L416" s="182"/>
      <c r="M416" s="183" t="s">
        <v>1</v>
      </c>
      <c r="N416" s="184" t="s">
        <v>41</v>
      </c>
      <c r="O416" s="54"/>
      <c r="P416" s="155">
        <f>O416*H416</f>
        <v>0</v>
      </c>
      <c r="Q416" s="155">
        <v>0.001</v>
      </c>
      <c r="R416" s="155">
        <f>Q416*H416</f>
        <v>0.016100000000000003</v>
      </c>
      <c r="S416" s="155">
        <v>0</v>
      </c>
      <c r="T416" s="156">
        <f>S416*H416</f>
        <v>0</v>
      </c>
      <c r="AR416" s="157" t="s">
        <v>326</v>
      </c>
      <c r="AT416" s="157" t="s">
        <v>167</v>
      </c>
      <c r="AU416" s="157" t="s">
        <v>83</v>
      </c>
      <c r="AY416" s="16" t="s">
        <v>128</v>
      </c>
      <c r="BE416" s="158">
        <f>IF(N416="základní",J416,0)</f>
        <v>0</v>
      </c>
      <c r="BF416" s="158">
        <f>IF(N416="snížená",J416,0)</f>
        <v>0</v>
      </c>
      <c r="BG416" s="158">
        <f>IF(N416="zákl. přenesená",J416,0)</f>
        <v>0</v>
      </c>
      <c r="BH416" s="158">
        <f>IF(N416="sníž. přenesená",J416,0)</f>
        <v>0</v>
      </c>
      <c r="BI416" s="158">
        <f>IF(N416="nulová",J416,0)</f>
        <v>0</v>
      </c>
      <c r="BJ416" s="16" t="s">
        <v>81</v>
      </c>
      <c r="BK416" s="158">
        <f>ROUND(I416*H416,2)</f>
        <v>0</v>
      </c>
      <c r="BL416" s="16" t="s">
        <v>216</v>
      </c>
      <c r="BM416" s="157" t="s">
        <v>562</v>
      </c>
    </row>
    <row r="417" spans="2:51" s="13" customFormat="1" ht="9.75">
      <c r="B417" s="167"/>
      <c r="D417" s="160" t="s">
        <v>137</v>
      </c>
      <c r="F417" s="169" t="s">
        <v>563</v>
      </c>
      <c r="H417" s="170">
        <v>16.1</v>
      </c>
      <c r="I417" s="171"/>
      <c r="L417" s="167"/>
      <c r="M417" s="172"/>
      <c r="N417" s="173"/>
      <c r="O417" s="173"/>
      <c r="P417" s="173"/>
      <c r="Q417" s="173"/>
      <c r="R417" s="173"/>
      <c r="S417" s="173"/>
      <c r="T417" s="174"/>
      <c r="AT417" s="168" t="s">
        <v>137</v>
      </c>
      <c r="AU417" s="168" t="s">
        <v>83</v>
      </c>
      <c r="AV417" s="13" t="s">
        <v>83</v>
      </c>
      <c r="AW417" s="13" t="s">
        <v>3</v>
      </c>
      <c r="AX417" s="13" t="s">
        <v>81</v>
      </c>
      <c r="AY417" s="168" t="s">
        <v>128</v>
      </c>
    </row>
    <row r="418" spans="2:65" s="1" customFormat="1" ht="24" customHeight="1">
      <c r="B418" s="145"/>
      <c r="C418" s="146" t="s">
        <v>564</v>
      </c>
      <c r="D418" s="146" t="s">
        <v>130</v>
      </c>
      <c r="E418" s="147" t="s">
        <v>565</v>
      </c>
      <c r="F418" s="148" t="s">
        <v>566</v>
      </c>
      <c r="G418" s="149" t="s">
        <v>567</v>
      </c>
      <c r="H418" s="193"/>
      <c r="I418" s="151"/>
      <c r="J418" s="152">
        <f>ROUND(I418*H418,2)</f>
        <v>0</v>
      </c>
      <c r="K418" s="148" t="s">
        <v>134</v>
      </c>
      <c r="L418" s="31"/>
      <c r="M418" s="153" t="s">
        <v>1</v>
      </c>
      <c r="N418" s="154" t="s">
        <v>41</v>
      </c>
      <c r="O418" s="54"/>
      <c r="P418" s="155">
        <f>O418*H418</f>
        <v>0</v>
      </c>
      <c r="Q418" s="155">
        <v>0</v>
      </c>
      <c r="R418" s="155">
        <f>Q418*H418</f>
        <v>0</v>
      </c>
      <c r="S418" s="155">
        <v>0</v>
      </c>
      <c r="T418" s="156">
        <f>S418*H418</f>
        <v>0</v>
      </c>
      <c r="AR418" s="157" t="s">
        <v>216</v>
      </c>
      <c r="AT418" s="157" t="s">
        <v>130</v>
      </c>
      <c r="AU418" s="157" t="s">
        <v>83</v>
      </c>
      <c r="AY418" s="16" t="s">
        <v>128</v>
      </c>
      <c r="BE418" s="158">
        <f>IF(N418="základní",J418,0)</f>
        <v>0</v>
      </c>
      <c r="BF418" s="158">
        <f>IF(N418="snížená",J418,0)</f>
        <v>0</v>
      </c>
      <c r="BG418" s="158">
        <f>IF(N418="zákl. přenesená",J418,0)</f>
        <v>0</v>
      </c>
      <c r="BH418" s="158">
        <f>IF(N418="sníž. přenesená",J418,0)</f>
        <v>0</v>
      </c>
      <c r="BI418" s="158">
        <f>IF(N418="nulová",J418,0)</f>
        <v>0</v>
      </c>
      <c r="BJ418" s="16" t="s">
        <v>81</v>
      </c>
      <c r="BK418" s="158">
        <f>ROUND(I418*H418,2)</f>
        <v>0</v>
      </c>
      <c r="BL418" s="16" t="s">
        <v>216</v>
      </c>
      <c r="BM418" s="157" t="s">
        <v>568</v>
      </c>
    </row>
    <row r="419" spans="2:63" s="11" customFormat="1" ht="22.5" customHeight="1">
      <c r="B419" s="132"/>
      <c r="D419" s="133" t="s">
        <v>75</v>
      </c>
      <c r="E419" s="143" t="s">
        <v>569</v>
      </c>
      <c r="F419" s="143" t="s">
        <v>570</v>
      </c>
      <c r="I419" s="135"/>
      <c r="J419" s="144">
        <f>BK419</f>
        <v>0</v>
      </c>
      <c r="L419" s="132"/>
      <c r="M419" s="137"/>
      <c r="N419" s="138"/>
      <c r="O419" s="138"/>
      <c r="P419" s="139">
        <f>SUM(P420:P425)</f>
        <v>0</v>
      </c>
      <c r="Q419" s="138"/>
      <c r="R419" s="139">
        <f>SUM(R420:R425)</f>
        <v>0</v>
      </c>
      <c r="S419" s="138"/>
      <c r="T419" s="140">
        <f>SUM(T420:T425)</f>
        <v>0</v>
      </c>
      <c r="AR419" s="133" t="s">
        <v>83</v>
      </c>
      <c r="AT419" s="141" t="s">
        <v>75</v>
      </c>
      <c r="AU419" s="141" t="s">
        <v>81</v>
      </c>
      <c r="AY419" s="133" t="s">
        <v>128</v>
      </c>
      <c r="BK419" s="142">
        <f>SUM(BK420:BK425)</f>
        <v>0</v>
      </c>
    </row>
    <row r="420" spans="2:65" s="1" customFormat="1" ht="24" customHeight="1">
      <c r="B420" s="145"/>
      <c r="C420" s="146" t="s">
        <v>571</v>
      </c>
      <c r="D420" s="146" t="s">
        <v>130</v>
      </c>
      <c r="E420" s="147" t="s">
        <v>572</v>
      </c>
      <c r="F420" s="148" t="s">
        <v>573</v>
      </c>
      <c r="G420" s="149" t="s">
        <v>233</v>
      </c>
      <c r="H420" s="150">
        <v>100</v>
      </c>
      <c r="I420" s="151"/>
      <c r="J420" s="152">
        <f>ROUND(I420*H420,2)</f>
        <v>0</v>
      </c>
      <c r="K420" s="148" t="s">
        <v>1</v>
      </c>
      <c r="L420" s="31"/>
      <c r="M420" s="153" t="s">
        <v>1</v>
      </c>
      <c r="N420" s="154" t="s">
        <v>41</v>
      </c>
      <c r="O420" s="54"/>
      <c r="P420" s="155">
        <f>O420*H420</f>
        <v>0</v>
      </c>
      <c r="Q420" s="155">
        <v>0</v>
      </c>
      <c r="R420" s="155">
        <f>Q420*H420</f>
        <v>0</v>
      </c>
      <c r="S420" s="155">
        <v>0</v>
      </c>
      <c r="T420" s="156">
        <f>S420*H420</f>
        <v>0</v>
      </c>
      <c r="AR420" s="157" t="s">
        <v>216</v>
      </c>
      <c r="AT420" s="157" t="s">
        <v>130</v>
      </c>
      <c r="AU420" s="157" t="s">
        <v>83</v>
      </c>
      <c r="AY420" s="16" t="s">
        <v>128</v>
      </c>
      <c r="BE420" s="158">
        <f>IF(N420="základní",J420,0)</f>
        <v>0</v>
      </c>
      <c r="BF420" s="158">
        <f>IF(N420="snížená",J420,0)</f>
        <v>0</v>
      </c>
      <c r="BG420" s="158">
        <f>IF(N420="zákl. přenesená",J420,0)</f>
        <v>0</v>
      </c>
      <c r="BH420" s="158">
        <f>IF(N420="sníž. přenesená",J420,0)</f>
        <v>0</v>
      </c>
      <c r="BI420" s="158">
        <f>IF(N420="nulová",J420,0)</f>
        <v>0</v>
      </c>
      <c r="BJ420" s="16" t="s">
        <v>81</v>
      </c>
      <c r="BK420" s="158">
        <f>ROUND(I420*H420,2)</f>
        <v>0</v>
      </c>
      <c r="BL420" s="16" t="s">
        <v>216</v>
      </c>
      <c r="BM420" s="157" t="s">
        <v>574</v>
      </c>
    </row>
    <row r="421" spans="2:51" s="12" customFormat="1" ht="9.75">
      <c r="B421" s="159"/>
      <c r="D421" s="160" t="s">
        <v>137</v>
      </c>
      <c r="E421" s="161" t="s">
        <v>1</v>
      </c>
      <c r="F421" s="162" t="s">
        <v>575</v>
      </c>
      <c r="H421" s="161" t="s">
        <v>1</v>
      </c>
      <c r="I421" s="163"/>
      <c r="L421" s="159"/>
      <c r="M421" s="164"/>
      <c r="N421" s="165"/>
      <c r="O421" s="165"/>
      <c r="P421" s="165"/>
      <c r="Q421" s="165"/>
      <c r="R421" s="165"/>
      <c r="S421" s="165"/>
      <c r="T421" s="166"/>
      <c r="AT421" s="161" t="s">
        <v>137</v>
      </c>
      <c r="AU421" s="161" t="s">
        <v>83</v>
      </c>
      <c r="AV421" s="12" t="s">
        <v>81</v>
      </c>
      <c r="AW421" s="12" t="s">
        <v>32</v>
      </c>
      <c r="AX421" s="12" t="s">
        <v>76</v>
      </c>
      <c r="AY421" s="161" t="s">
        <v>128</v>
      </c>
    </row>
    <row r="422" spans="2:51" s="13" customFormat="1" ht="9.75">
      <c r="B422" s="167"/>
      <c r="D422" s="160" t="s">
        <v>137</v>
      </c>
      <c r="E422" s="168" t="s">
        <v>1</v>
      </c>
      <c r="F422" s="169" t="s">
        <v>576</v>
      </c>
      <c r="H422" s="170">
        <v>100</v>
      </c>
      <c r="I422" s="171"/>
      <c r="L422" s="167"/>
      <c r="M422" s="172"/>
      <c r="N422" s="173"/>
      <c r="O422" s="173"/>
      <c r="P422" s="173"/>
      <c r="Q422" s="173"/>
      <c r="R422" s="173"/>
      <c r="S422" s="173"/>
      <c r="T422" s="174"/>
      <c r="AT422" s="168" t="s">
        <v>137</v>
      </c>
      <c r="AU422" s="168" t="s">
        <v>83</v>
      </c>
      <c r="AV422" s="13" t="s">
        <v>83</v>
      </c>
      <c r="AW422" s="13" t="s">
        <v>32</v>
      </c>
      <c r="AX422" s="13" t="s">
        <v>81</v>
      </c>
      <c r="AY422" s="168" t="s">
        <v>128</v>
      </c>
    </row>
    <row r="423" spans="2:65" s="1" customFormat="1" ht="24" customHeight="1">
      <c r="B423" s="145"/>
      <c r="C423" s="146" t="s">
        <v>577</v>
      </c>
      <c r="D423" s="146" t="s">
        <v>130</v>
      </c>
      <c r="E423" s="147" t="s">
        <v>578</v>
      </c>
      <c r="F423" s="148" t="s">
        <v>579</v>
      </c>
      <c r="G423" s="149" t="s">
        <v>233</v>
      </c>
      <c r="H423" s="150">
        <v>80</v>
      </c>
      <c r="I423" s="151"/>
      <c r="J423" s="152">
        <f>ROUND(I423*H423,2)</f>
        <v>0</v>
      </c>
      <c r="K423" s="148" t="s">
        <v>1</v>
      </c>
      <c r="L423" s="31"/>
      <c r="M423" s="153" t="s">
        <v>1</v>
      </c>
      <c r="N423" s="154" t="s">
        <v>41</v>
      </c>
      <c r="O423" s="54"/>
      <c r="P423" s="155">
        <f>O423*H423</f>
        <v>0</v>
      </c>
      <c r="Q423" s="155">
        <v>0</v>
      </c>
      <c r="R423" s="155">
        <f>Q423*H423</f>
        <v>0</v>
      </c>
      <c r="S423" s="155">
        <v>0</v>
      </c>
      <c r="T423" s="156">
        <f>S423*H423</f>
        <v>0</v>
      </c>
      <c r="AR423" s="157" t="s">
        <v>216</v>
      </c>
      <c r="AT423" s="157" t="s">
        <v>130</v>
      </c>
      <c r="AU423" s="157" t="s">
        <v>83</v>
      </c>
      <c r="AY423" s="16" t="s">
        <v>128</v>
      </c>
      <c r="BE423" s="158">
        <f>IF(N423="základní",J423,0)</f>
        <v>0</v>
      </c>
      <c r="BF423" s="158">
        <f>IF(N423="snížená",J423,0)</f>
        <v>0</v>
      </c>
      <c r="BG423" s="158">
        <f>IF(N423="zákl. přenesená",J423,0)</f>
        <v>0</v>
      </c>
      <c r="BH423" s="158">
        <f>IF(N423="sníž. přenesená",J423,0)</f>
        <v>0</v>
      </c>
      <c r="BI423" s="158">
        <f>IF(N423="nulová",J423,0)</f>
        <v>0</v>
      </c>
      <c r="BJ423" s="16" t="s">
        <v>81</v>
      </c>
      <c r="BK423" s="158">
        <f>ROUND(I423*H423,2)</f>
        <v>0</v>
      </c>
      <c r="BL423" s="16" t="s">
        <v>216</v>
      </c>
      <c r="BM423" s="157" t="s">
        <v>580</v>
      </c>
    </row>
    <row r="424" spans="2:51" s="12" customFormat="1" ht="9.75">
      <c r="B424" s="159"/>
      <c r="D424" s="160" t="s">
        <v>137</v>
      </c>
      <c r="E424" s="161" t="s">
        <v>1</v>
      </c>
      <c r="F424" s="162" t="s">
        <v>575</v>
      </c>
      <c r="H424" s="161" t="s">
        <v>1</v>
      </c>
      <c r="I424" s="163"/>
      <c r="L424" s="159"/>
      <c r="M424" s="164"/>
      <c r="N424" s="165"/>
      <c r="O424" s="165"/>
      <c r="P424" s="165"/>
      <c r="Q424" s="165"/>
      <c r="R424" s="165"/>
      <c r="S424" s="165"/>
      <c r="T424" s="166"/>
      <c r="AT424" s="161" t="s">
        <v>137</v>
      </c>
      <c r="AU424" s="161" t="s">
        <v>83</v>
      </c>
      <c r="AV424" s="12" t="s">
        <v>81</v>
      </c>
      <c r="AW424" s="12" t="s">
        <v>32</v>
      </c>
      <c r="AX424" s="12" t="s">
        <v>76</v>
      </c>
      <c r="AY424" s="161" t="s">
        <v>128</v>
      </c>
    </row>
    <row r="425" spans="2:51" s="13" customFormat="1" ht="9.75">
      <c r="B425" s="167"/>
      <c r="D425" s="160" t="s">
        <v>137</v>
      </c>
      <c r="E425" s="168" t="s">
        <v>1</v>
      </c>
      <c r="F425" s="169" t="s">
        <v>581</v>
      </c>
      <c r="H425" s="170">
        <v>80</v>
      </c>
      <c r="I425" s="171"/>
      <c r="L425" s="167"/>
      <c r="M425" s="172"/>
      <c r="N425" s="173"/>
      <c r="O425" s="173"/>
      <c r="P425" s="173"/>
      <c r="Q425" s="173"/>
      <c r="R425" s="173"/>
      <c r="S425" s="173"/>
      <c r="T425" s="174"/>
      <c r="AT425" s="168" t="s">
        <v>137</v>
      </c>
      <c r="AU425" s="168" t="s">
        <v>83</v>
      </c>
      <c r="AV425" s="13" t="s">
        <v>83</v>
      </c>
      <c r="AW425" s="13" t="s">
        <v>32</v>
      </c>
      <c r="AX425" s="13" t="s">
        <v>81</v>
      </c>
      <c r="AY425" s="168" t="s">
        <v>128</v>
      </c>
    </row>
    <row r="426" spans="2:63" s="11" customFormat="1" ht="22.5" customHeight="1">
      <c r="B426" s="132"/>
      <c r="D426" s="133" t="s">
        <v>75</v>
      </c>
      <c r="E426" s="143" t="s">
        <v>582</v>
      </c>
      <c r="F426" s="143" t="s">
        <v>583</v>
      </c>
      <c r="I426" s="135"/>
      <c r="J426" s="144">
        <f>BK426</f>
        <v>0</v>
      </c>
      <c r="L426" s="132"/>
      <c r="M426" s="137"/>
      <c r="N426" s="138"/>
      <c r="O426" s="138"/>
      <c r="P426" s="139">
        <f>SUM(P427:P439)</f>
        <v>0</v>
      </c>
      <c r="Q426" s="138"/>
      <c r="R426" s="139">
        <f>SUM(R427:R439)</f>
        <v>0.26771</v>
      </c>
      <c r="S426" s="138"/>
      <c r="T426" s="140">
        <f>SUM(T427:T439)</f>
        <v>0.48606</v>
      </c>
      <c r="AR426" s="133" t="s">
        <v>83</v>
      </c>
      <c r="AT426" s="141" t="s">
        <v>75</v>
      </c>
      <c r="AU426" s="141" t="s">
        <v>81</v>
      </c>
      <c r="AY426" s="133" t="s">
        <v>128</v>
      </c>
      <c r="BK426" s="142">
        <f>SUM(BK427:BK439)</f>
        <v>0</v>
      </c>
    </row>
    <row r="427" spans="2:65" s="1" customFormat="1" ht="16.5" customHeight="1">
      <c r="B427" s="145"/>
      <c r="C427" s="146" t="s">
        <v>581</v>
      </c>
      <c r="D427" s="146" t="s">
        <v>130</v>
      </c>
      <c r="E427" s="147" t="s">
        <v>584</v>
      </c>
      <c r="F427" s="148" t="s">
        <v>585</v>
      </c>
      <c r="G427" s="149" t="s">
        <v>586</v>
      </c>
      <c r="H427" s="150">
        <v>14</v>
      </c>
      <c r="I427" s="151"/>
      <c r="J427" s="152">
        <f aca="true" t="shared" si="0" ref="J427:J439">ROUND(I427*H427,2)</f>
        <v>0</v>
      </c>
      <c r="K427" s="148" t="s">
        <v>134</v>
      </c>
      <c r="L427" s="31"/>
      <c r="M427" s="153" t="s">
        <v>1</v>
      </c>
      <c r="N427" s="154" t="s">
        <v>41</v>
      </c>
      <c r="O427" s="54"/>
      <c r="P427" s="155">
        <f aca="true" t="shared" si="1" ref="P427:P439">O427*H427</f>
        <v>0</v>
      </c>
      <c r="Q427" s="155">
        <v>0</v>
      </c>
      <c r="R427" s="155">
        <f aca="true" t="shared" si="2" ref="R427:R439">Q427*H427</f>
        <v>0</v>
      </c>
      <c r="S427" s="155">
        <v>0.01933</v>
      </c>
      <c r="T427" s="156">
        <f aca="true" t="shared" si="3" ref="T427:T439">S427*H427</f>
        <v>0.27061999999999997</v>
      </c>
      <c r="AR427" s="157" t="s">
        <v>216</v>
      </c>
      <c r="AT427" s="157" t="s">
        <v>130</v>
      </c>
      <c r="AU427" s="157" t="s">
        <v>83</v>
      </c>
      <c r="AY427" s="16" t="s">
        <v>128</v>
      </c>
      <c r="BE427" s="158">
        <f aca="true" t="shared" si="4" ref="BE427:BE439">IF(N427="základní",J427,0)</f>
        <v>0</v>
      </c>
      <c r="BF427" s="158">
        <f aca="true" t="shared" si="5" ref="BF427:BF439">IF(N427="snížená",J427,0)</f>
        <v>0</v>
      </c>
      <c r="BG427" s="158">
        <f aca="true" t="shared" si="6" ref="BG427:BG439">IF(N427="zákl. přenesená",J427,0)</f>
        <v>0</v>
      </c>
      <c r="BH427" s="158">
        <f aca="true" t="shared" si="7" ref="BH427:BH439">IF(N427="sníž. přenesená",J427,0)</f>
        <v>0</v>
      </c>
      <c r="BI427" s="158">
        <f aca="true" t="shared" si="8" ref="BI427:BI439">IF(N427="nulová",J427,0)</f>
        <v>0</v>
      </c>
      <c r="BJ427" s="16" t="s">
        <v>81</v>
      </c>
      <c r="BK427" s="158">
        <f aca="true" t="shared" si="9" ref="BK427:BK439">ROUND(I427*H427,2)</f>
        <v>0</v>
      </c>
      <c r="BL427" s="16" t="s">
        <v>216</v>
      </c>
      <c r="BM427" s="157" t="s">
        <v>587</v>
      </c>
    </row>
    <row r="428" spans="2:65" s="1" customFormat="1" ht="24" customHeight="1">
      <c r="B428" s="145"/>
      <c r="C428" s="146" t="s">
        <v>588</v>
      </c>
      <c r="D428" s="146" t="s">
        <v>130</v>
      </c>
      <c r="E428" s="147" t="s">
        <v>589</v>
      </c>
      <c r="F428" s="148" t="s">
        <v>590</v>
      </c>
      <c r="G428" s="149" t="s">
        <v>586</v>
      </c>
      <c r="H428" s="150">
        <v>8</v>
      </c>
      <c r="I428" s="151"/>
      <c r="J428" s="152">
        <f t="shared" si="0"/>
        <v>0</v>
      </c>
      <c r="K428" s="148" t="s">
        <v>134</v>
      </c>
      <c r="L428" s="31"/>
      <c r="M428" s="153" t="s">
        <v>1</v>
      </c>
      <c r="N428" s="154" t="s">
        <v>41</v>
      </c>
      <c r="O428" s="54"/>
      <c r="P428" s="155">
        <f t="shared" si="1"/>
        <v>0</v>
      </c>
      <c r="Q428" s="155">
        <v>0.01382</v>
      </c>
      <c r="R428" s="155">
        <f t="shared" si="2"/>
        <v>0.11056</v>
      </c>
      <c r="S428" s="155">
        <v>0</v>
      </c>
      <c r="T428" s="156">
        <f t="shared" si="3"/>
        <v>0</v>
      </c>
      <c r="AR428" s="157" t="s">
        <v>216</v>
      </c>
      <c r="AT428" s="157" t="s">
        <v>130</v>
      </c>
      <c r="AU428" s="157" t="s">
        <v>83</v>
      </c>
      <c r="AY428" s="16" t="s">
        <v>128</v>
      </c>
      <c r="BE428" s="158">
        <f t="shared" si="4"/>
        <v>0</v>
      </c>
      <c r="BF428" s="158">
        <f t="shared" si="5"/>
        <v>0</v>
      </c>
      <c r="BG428" s="158">
        <f t="shared" si="6"/>
        <v>0</v>
      </c>
      <c r="BH428" s="158">
        <f t="shared" si="7"/>
        <v>0</v>
      </c>
      <c r="BI428" s="158">
        <f t="shared" si="8"/>
        <v>0</v>
      </c>
      <c r="BJ428" s="16" t="s">
        <v>81</v>
      </c>
      <c r="BK428" s="158">
        <f t="shared" si="9"/>
        <v>0</v>
      </c>
      <c r="BL428" s="16" t="s">
        <v>216</v>
      </c>
      <c r="BM428" s="157" t="s">
        <v>591</v>
      </c>
    </row>
    <row r="429" spans="2:65" s="1" customFormat="1" ht="24" customHeight="1">
      <c r="B429" s="145"/>
      <c r="C429" s="146" t="s">
        <v>592</v>
      </c>
      <c r="D429" s="146" t="s">
        <v>130</v>
      </c>
      <c r="E429" s="147" t="s">
        <v>593</v>
      </c>
      <c r="F429" s="148" t="s">
        <v>594</v>
      </c>
      <c r="G429" s="149" t="s">
        <v>586</v>
      </c>
      <c r="H429" s="150">
        <v>2</v>
      </c>
      <c r="I429" s="151"/>
      <c r="J429" s="152">
        <f t="shared" si="0"/>
        <v>0</v>
      </c>
      <c r="K429" s="148" t="s">
        <v>134</v>
      </c>
      <c r="L429" s="31"/>
      <c r="M429" s="153" t="s">
        <v>1</v>
      </c>
      <c r="N429" s="154" t="s">
        <v>41</v>
      </c>
      <c r="O429" s="54"/>
      <c r="P429" s="155">
        <f t="shared" si="1"/>
        <v>0</v>
      </c>
      <c r="Q429" s="155">
        <v>0.01931</v>
      </c>
      <c r="R429" s="155">
        <f t="shared" si="2"/>
        <v>0.03862</v>
      </c>
      <c r="S429" s="155">
        <v>0</v>
      </c>
      <c r="T429" s="156">
        <f t="shared" si="3"/>
        <v>0</v>
      </c>
      <c r="AR429" s="157" t="s">
        <v>216</v>
      </c>
      <c r="AT429" s="157" t="s">
        <v>130</v>
      </c>
      <c r="AU429" s="157" t="s">
        <v>83</v>
      </c>
      <c r="AY429" s="16" t="s">
        <v>128</v>
      </c>
      <c r="BE429" s="158">
        <f t="shared" si="4"/>
        <v>0</v>
      </c>
      <c r="BF429" s="158">
        <f t="shared" si="5"/>
        <v>0</v>
      </c>
      <c r="BG429" s="158">
        <f t="shared" si="6"/>
        <v>0</v>
      </c>
      <c r="BH429" s="158">
        <f t="shared" si="7"/>
        <v>0</v>
      </c>
      <c r="BI429" s="158">
        <f t="shared" si="8"/>
        <v>0</v>
      </c>
      <c r="BJ429" s="16" t="s">
        <v>81</v>
      </c>
      <c r="BK429" s="158">
        <f t="shared" si="9"/>
        <v>0</v>
      </c>
      <c r="BL429" s="16" t="s">
        <v>216</v>
      </c>
      <c r="BM429" s="157" t="s">
        <v>595</v>
      </c>
    </row>
    <row r="430" spans="2:65" s="1" customFormat="1" ht="24" customHeight="1">
      <c r="B430" s="145"/>
      <c r="C430" s="146" t="s">
        <v>596</v>
      </c>
      <c r="D430" s="146" t="s">
        <v>130</v>
      </c>
      <c r="E430" s="147" t="s">
        <v>597</v>
      </c>
      <c r="F430" s="148" t="s">
        <v>598</v>
      </c>
      <c r="G430" s="149" t="s">
        <v>586</v>
      </c>
      <c r="H430" s="150">
        <v>8</v>
      </c>
      <c r="I430" s="151"/>
      <c r="J430" s="152">
        <f t="shared" si="0"/>
        <v>0</v>
      </c>
      <c r="K430" s="148" t="s">
        <v>134</v>
      </c>
      <c r="L430" s="31"/>
      <c r="M430" s="153" t="s">
        <v>1</v>
      </c>
      <c r="N430" s="154" t="s">
        <v>41</v>
      </c>
      <c r="O430" s="54"/>
      <c r="P430" s="155">
        <f t="shared" si="1"/>
        <v>0</v>
      </c>
      <c r="Q430" s="155">
        <v>0</v>
      </c>
      <c r="R430" s="155">
        <f t="shared" si="2"/>
        <v>0</v>
      </c>
      <c r="S430" s="155">
        <v>0.0172</v>
      </c>
      <c r="T430" s="156">
        <f t="shared" si="3"/>
        <v>0.1376</v>
      </c>
      <c r="AR430" s="157" t="s">
        <v>216</v>
      </c>
      <c r="AT430" s="157" t="s">
        <v>130</v>
      </c>
      <c r="AU430" s="157" t="s">
        <v>83</v>
      </c>
      <c r="AY430" s="16" t="s">
        <v>128</v>
      </c>
      <c r="BE430" s="158">
        <f t="shared" si="4"/>
        <v>0</v>
      </c>
      <c r="BF430" s="158">
        <f t="shared" si="5"/>
        <v>0</v>
      </c>
      <c r="BG430" s="158">
        <f t="shared" si="6"/>
        <v>0</v>
      </c>
      <c r="BH430" s="158">
        <f t="shared" si="7"/>
        <v>0</v>
      </c>
      <c r="BI430" s="158">
        <f t="shared" si="8"/>
        <v>0</v>
      </c>
      <c r="BJ430" s="16" t="s">
        <v>81</v>
      </c>
      <c r="BK430" s="158">
        <f t="shared" si="9"/>
        <v>0</v>
      </c>
      <c r="BL430" s="16" t="s">
        <v>216</v>
      </c>
      <c r="BM430" s="157" t="s">
        <v>599</v>
      </c>
    </row>
    <row r="431" spans="2:65" s="1" customFormat="1" ht="16.5" customHeight="1">
      <c r="B431" s="145"/>
      <c r="C431" s="146" t="s">
        <v>600</v>
      </c>
      <c r="D431" s="146" t="s">
        <v>130</v>
      </c>
      <c r="E431" s="147" t="s">
        <v>601</v>
      </c>
      <c r="F431" s="148" t="s">
        <v>602</v>
      </c>
      <c r="G431" s="149" t="s">
        <v>586</v>
      </c>
      <c r="H431" s="150">
        <v>4</v>
      </c>
      <c r="I431" s="151"/>
      <c r="J431" s="152">
        <f t="shared" si="0"/>
        <v>0</v>
      </c>
      <c r="K431" s="148" t="s">
        <v>134</v>
      </c>
      <c r="L431" s="31"/>
      <c r="M431" s="153" t="s">
        <v>1</v>
      </c>
      <c r="N431" s="154" t="s">
        <v>41</v>
      </c>
      <c r="O431" s="54"/>
      <c r="P431" s="155">
        <f t="shared" si="1"/>
        <v>0</v>
      </c>
      <c r="Q431" s="155">
        <v>0</v>
      </c>
      <c r="R431" s="155">
        <f t="shared" si="2"/>
        <v>0</v>
      </c>
      <c r="S431" s="155">
        <v>0.01946</v>
      </c>
      <c r="T431" s="156">
        <f t="shared" si="3"/>
        <v>0.07784</v>
      </c>
      <c r="AR431" s="157" t="s">
        <v>216</v>
      </c>
      <c r="AT431" s="157" t="s">
        <v>130</v>
      </c>
      <c r="AU431" s="157" t="s">
        <v>83</v>
      </c>
      <c r="AY431" s="16" t="s">
        <v>128</v>
      </c>
      <c r="BE431" s="158">
        <f t="shared" si="4"/>
        <v>0</v>
      </c>
      <c r="BF431" s="158">
        <f t="shared" si="5"/>
        <v>0</v>
      </c>
      <c r="BG431" s="158">
        <f t="shared" si="6"/>
        <v>0</v>
      </c>
      <c r="BH431" s="158">
        <f t="shared" si="7"/>
        <v>0</v>
      </c>
      <c r="BI431" s="158">
        <f t="shared" si="8"/>
        <v>0</v>
      </c>
      <c r="BJ431" s="16" t="s">
        <v>81</v>
      </c>
      <c r="BK431" s="158">
        <f t="shared" si="9"/>
        <v>0</v>
      </c>
      <c r="BL431" s="16" t="s">
        <v>216</v>
      </c>
      <c r="BM431" s="157" t="s">
        <v>603</v>
      </c>
    </row>
    <row r="432" spans="2:65" s="1" customFormat="1" ht="24" customHeight="1">
      <c r="B432" s="145"/>
      <c r="C432" s="146" t="s">
        <v>604</v>
      </c>
      <c r="D432" s="146" t="s">
        <v>130</v>
      </c>
      <c r="E432" s="147" t="s">
        <v>605</v>
      </c>
      <c r="F432" s="148" t="s">
        <v>606</v>
      </c>
      <c r="G432" s="149" t="s">
        <v>586</v>
      </c>
      <c r="H432" s="150">
        <v>6</v>
      </c>
      <c r="I432" s="151"/>
      <c r="J432" s="152">
        <f t="shared" si="0"/>
        <v>0</v>
      </c>
      <c r="K432" s="148" t="s">
        <v>134</v>
      </c>
      <c r="L432" s="31"/>
      <c r="M432" s="153" t="s">
        <v>1</v>
      </c>
      <c r="N432" s="154" t="s">
        <v>41</v>
      </c>
      <c r="O432" s="54"/>
      <c r="P432" s="155">
        <f t="shared" si="1"/>
        <v>0</v>
      </c>
      <c r="Q432" s="155">
        <v>0.01497</v>
      </c>
      <c r="R432" s="155">
        <f t="shared" si="2"/>
        <v>0.08982000000000001</v>
      </c>
      <c r="S432" s="155">
        <v>0</v>
      </c>
      <c r="T432" s="156">
        <f t="shared" si="3"/>
        <v>0</v>
      </c>
      <c r="AR432" s="157" t="s">
        <v>216</v>
      </c>
      <c r="AT432" s="157" t="s">
        <v>130</v>
      </c>
      <c r="AU432" s="157" t="s">
        <v>83</v>
      </c>
      <c r="AY432" s="16" t="s">
        <v>128</v>
      </c>
      <c r="BE432" s="158">
        <f t="shared" si="4"/>
        <v>0</v>
      </c>
      <c r="BF432" s="158">
        <f t="shared" si="5"/>
        <v>0</v>
      </c>
      <c r="BG432" s="158">
        <f t="shared" si="6"/>
        <v>0</v>
      </c>
      <c r="BH432" s="158">
        <f t="shared" si="7"/>
        <v>0</v>
      </c>
      <c r="BI432" s="158">
        <f t="shared" si="8"/>
        <v>0</v>
      </c>
      <c r="BJ432" s="16" t="s">
        <v>81</v>
      </c>
      <c r="BK432" s="158">
        <f t="shared" si="9"/>
        <v>0</v>
      </c>
      <c r="BL432" s="16" t="s">
        <v>216</v>
      </c>
      <c r="BM432" s="157" t="s">
        <v>607</v>
      </c>
    </row>
    <row r="433" spans="2:65" s="1" customFormat="1" ht="24" customHeight="1">
      <c r="B433" s="145"/>
      <c r="C433" s="146" t="s">
        <v>608</v>
      </c>
      <c r="D433" s="146" t="s">
        <v>130</v>
      </c>
      <c r="E433" s="147" t="s">
        <v>609</v>
      </c>
      <c r="F433" s="148" t="s">
        <v>610</v>
      </c>
      <c r="G433" s="149" t="s">
        <v>586</v>
      </c>
      <c r="H433" s="150">
        <v>1</v>
      </c>
      <c r="I433" s="151"/>
      <c r="J433" s="152">
        <f t="shared" si="0"/>
        <v>0</v>
      </c>
      <c r="K433" s="148" t="s">
        <v>134</v>
      </c>
      <c r="L433" s="31"/>
      <c r="M433" s="153" t="s">
        <v>1</v>
      </c>
      <c r="N433" s="154" t="s">
        <v>41</v>
      </c>
      <c r="O433" s="54"/>
      <c r="P433" s="155">
        <f t="shared" si="1"/>
        <v>0</v>
      </c>
      <c r="Q433" s="155">
        <v>0.0147</v>
      </c>
      <c r="R433" s="155">
        <f t="shared" si="2"/>
        <v>0.0147</v>
      </c>
      <c r="S433" s="155">
        <v>0</v>
      </c>
      <c r="T433" s="156">
        <f t="shared" si="3"/>
        <v>0</v>
      </c>
      <c r="AR433" s="157" t="s">
        <v>216</v>
      </c>
      <c r="AT433" s="157" t="s">
        <v>130</v>
      </c>
      <c r="AU433" s="157" t="s">
        <v>83</v>
      </c>
      <c r="AY433" s="16" t="s">
        <v>128</v>
      </c>
      <c r="BE433" s="158">
        <f t="shared" si="4"/>
        <v>0</v>
      </c>
      <c r="BF433" s="158">
        <f t="shared" si="5"/>
        <v>0</v>
      </c>
      <c r="BG433" s="158">
        <f t="shared" si="6"/>
        <v>0</v>
      </c>
      <c r="BH433" s="158">
        <f t="shared" si="7"/>
        <v>0</v>
      </c>
      <c r="BI433" s="158">
        <f t="shared" si="8"/>
        <v>0</v>
      </c>
      <c r="BJ433" s="16" t="s">
        <v>81</v>
      </c>
      <c r="BK433" s="158">
        <f t="shared" si="9"/>
        <v>0</v>
      </c>
      <c r="BL433" s="16" t="s">
        <v>216</v>
      </c>
      <c r="BM433" s="157" t="s">
        <v>611</v>
      </c>
    </row>
    <row r="434" spans="2:65" s="1" customFormat="1" ht="16.5" customHeight="1">
      <c r="B434" s="145"/>
      <c r="C434" s="146" t="s">
        <v>612</v>
      </c>
      <c r="D434" s="146" t="s">
        <v>130</v>
      </c>
      <c r="E434" s="147" t="s">
        <v>613</v>
      </c>
      <c r="F434" s="148" t="s">
        <v>614</v>
      </c>
      <c r="G434" s="149" t="s">
        <v>194</v>
      </c>
      <c r="H434" s="150">
        <v>1</v>
      </c>
      <c r="I434" s="151"/>
      <c r="J434" s="152">
        <f t="shared" si="0"/>
        <v>0</v>
      </c>
      <c r="K434" s="148" t="s">
        <v>134</v>
      </c>
      <c r="L434" s="31"/>
      <c r="M434" s="153" t="s">
        <v>1</v>
      </c>
      <c r="N434" s="154" t="s">
        <v>41</v>
      </c>
      <c r="O434" s="54"/>
      <c r="P434" s="155">
        <f t="shared" si="1"/>
        <v>0</v>
      </c>
      <c r="Q434" s="155">
        <v>0.00109</v>
      </c>
      <c r="R434" s="155">
        <f t="shared" si="2"/>
        <v>0.00109</v>
      </c>
      <c r="S434" s="155">
        <v>0</v>
      </c>
      <c r="T434" s="156">
        <f t="shared" si="3"/>
        <v>0</v>
      </c>
      <c r="AR434" s="157" t="s">
        <v>216</v>
      </c>
      <c r="AT434" s="157" t="s">
        <v>130</v>
      </c>
      <c r="AU434" s="157" t="s">
        <v>83</v>
      </c>
      <c r="AY434" s="16" t="s">
        <v>128</v>
      </c>
      <c r="BE434" s="158">
        <f t="shared" si="4"/>
        <v>0</v>
      </c>
      <c r="BF434" s="158">
        <f t="shared" si="5"/>
        <v>0</v>
      </c>
      <c r="BG434" s="158">
        <f t="shared" si="6"/>
        <v>0</v>
      </c>
      <c r="BH434" s="158">
        <f t="shared" si="7"/>
        <v>0</v>
      </c>
      <c r="BI434" s="158">
        <f t="shared" si="8"/>
        <v>0</v>
      </c>
      <c r="BJ434" s="16" t="s">
        <v>81</v>
      </c>
      <c r="BK434" s="158">
        <f t="shared" si="9"/>
        <v>0</v>
      </c>
      <c r="BL434" s="16" t="s">
        <v>216</v>
      </c>
      <c r="BM434" s="157" t="s">
        <v>615</v>
      </c>
    </row>
    <row r="435" spans="2:65" s="1" customFormat="1" ht="16.5" customHeight="1">
      <c r="B435" s="145"/>
      <c r="C435" s="146" t="s">
        <v>616</v>
      </c>
      <c r="D435" s="146" t="s">
        <v>130</v>
      </c>
      <c r="E435" s="147" t="s">
        <v>617</v>
      </c>
      <c r="F435" s="148" t="s">
        <v>618</v>
      </c>
      <c r="G435" s="149" t="s">
        <v>586</v>
      </c>
      <c r="H435" s="150">
        <v>6</v>
      </c>
      <c r="I435" s="151"/>
      <c r="J435" s="152">
        <f t="shared" si="0"/>
        <v>0</v>
      </c>
      <c r="K435" s="148" t="s">
        <v>134</v>
      </c>
      <c r="L435" s="31"/>
      <c r="M435" s="153" t="s">
        <v>1</v>
      </c>
      <c r="N435" s="154" t="s">
        <v>41</v>
      </c>
      <c r="O435" s="54"/>
      <c r="P435" s="155">
        <f t="shared" si="1"/>
        <v>0</v>
      </c>
      <c r="Q435" s="155">
        <v>0.0018</v>
      </c>
      <c r="R435" s="155">
        <f t="shared" si="2"/>
        <v>0.0108</v>
      </c>
      <c r="S435" s="155">
        <v>0</v>
      </c>
      <c r="T435" s="156">
        <f t="shared" si="3"/>
        <v>0</v>
      </c>
      <c r="AR435" s="157" t="s">
        <v>216</v>
      </c>
      <c r="AT435" s="157" t="s">
        <v>130</v>
      </c>
      <c r="AU435" s="157" t="s">
        <v>83</v>
      </c>
      <c r="AY435" s="16" t="s">
        <v>128</v>
      </c>
      <c r="BE435" s="158">
        <f t="shared" si="4"/>
        <v>0</v>
      </c>
      <c r="BF435" s="158">
        <f t="shared" si="5"/>
        <v>0</v>
      </c>
      <c r="BG435" s="158">
        <f t="shared" si="6"/>
        <v>0</v>
      </c>
      <c r="BH435" s="158">
        <f t="shared" si="7"/>
        <v>0</v>
      </c>
      <c r="BI435" s="158">
        <f t="shared" si="8"/>
        <v>0</v>
      </c>
      <c r="BJ435" s="16" t="s">
        <v>81</v>
      </c>
      <c r="BK435" s="158">
        <f t="shared" si="9"/>
        <v>0</v>
      </c>
      <c r="BL435" s="16" t="s">
        <v>216</v>
      </c>
      <c r="BM435" s="157" t="s">
        <v>619</v>
      </c>
    </row>
    <row r="436" spans="2:65" s="1" customFormat="1" ht="16.5" customHeight="1">
      <c r="B436" s="145"/>
      <c r="C436" s="146" t="s">
        <v>620</v>
      </c>
      <c r="D436" s="146" t="s">
        <v>130</v>
      </c>
      <c r="E436" s="147" t="s">
        <v>621</v>
      </c>
      <c r="F436" s="148" t="s">
        <v>622</v>
      </c>
      <c r="G436" s="149" t="s">
        <v>194</v>
      </c>
      <c r="H436" s="150">
        <v>8</v>
      </c>
      <c r="I436" s="151"/>
      <c r="J436" s="152">
        <f t="shared" si="0"/>
        <v>0</v>
      </c>
      <c r="K436" s="148" t="s">
        <v>134</v>
      </c>
      <c r="L436" s="31"/>
      <c r="M436" s="153" t="s">
        <v>1</v>
      </c>
      <c r="N436" s="154" t="s">
        <v>41</v>
      </c>
      <c r="O436" s="54"/>
      <c r="P436" s="155">
        <f t="shared" si="1"/>
        <v>0</v>
      </c>
      <c r="Q436" s="155">
        <v>0.00023</v>
      </c>
      <c r="R436" s="155">
        <f t="shared" si="2"/>
        <v>0.00184</v>
      </c>
      <c r="S436" s="155">
        <v>0</v>
      </c>
      <c r="T436" s="156">
        <f t="shared" si="3"/>
        <v>0</v>
      </c>
      <c r="AR436" s="157" t="s">
        <v>216</v>
      </c>
      <c r="AT436" s="157" t="s">
        <v>130</v>
      </c>
      <c r="AU436" s="157" t="s">
        <v>83</v>
      </c>
      <c r="AY436" s="16" t="s">
        <v>128</v>
      </c>
      <c r="BE436" s="158">
        <f t="shared" si="4"/>
        <v>0</v>
      </c>
      <c r="BF436" s="158">
        <f t="shared" si="5"/>
        <v>0</v>
      </c>
      <c r="BG436" s="158">
        <f t="shared" si="6"/>
        <v>0</v>
      </c>
      <c r="BH436" s="158">
        <f t="shared" si="7"/>
        <v>0</v>
      </c>
      <c r="BI436" s="158">
        <f t="shared" si="8"/>
        <v>0</v>
      </c>
      <c r="BJ436" s="16" t="s">
        <v>81</v>
      </c>
      <c r="BK436" s="158">
        <f t="shared" si="9"/>
        <v>0</v>
      </c>
      <c r="BL436" s="16" t="s">
        <v>216</v>
      </c>
      <c r="BM436" s="157" t="s">
        <v>623</v>
      </c>
    </row>
    <row r="437" spans="2:65" s="1" customFormat="1" ht="16.5" customHeight="1">
      <c r="B437" s="145"/>
      <c r="C437" s="146" t="s">
        <v>624</v>
      </c>
      <c r="D437" s="146" t="s">
        <v>130</v>
      </c>
      <c r="E437" s="147" t="s">
        <v>625</v>
      </c>
      <c r="F437" s="148" t="s">
        <v>626</v>
      </c>
      <c r="G437" s="149" t="s">
        <v>194</v>
      </c>
      <c r="H437" s="150">
        <v>1</v>
      </c>
      <c r="I437" s="151"/>
      <c r="J437" s="152">
        <f t="shared" si="0"/>
        <v>0</v>
      </c>
      <c r="K437" s="148" t="s">
        <v>134</v>
      </c>
      <c r="L437" s="31"/>
      <c r="M437" s="153" t="s">
        <v>1</v>
      </c>
      <c r="N437" s="154" t="s">
        <v>41</v>
      </c>
      <c r="O437" s="54"/>
      <c r="P437" s="155">
        <f t="shared" si="1"/>
        <v>0</v>
      </c>
      <c r="Q437" s="155">
        <v>0.00028</v>
      </c>
      <c r="R437" s="155">
        <f t="shared" si="2"/>
        <v>0.00028</v>
      </c>
      <c r="S437" s="155">
        <v>0</v>
      </c>
      <c r="T437" s="156">
        <f t="shared" si="3"/>
        <v>0</v>
      </c>
      <c r="AR437" s="157" t="s">
        <v>216</v>
      </c>
      <c r="AT437" s="157" t="s">
        <v>130</v>
      </c>
      <c r="AU437" s="157" t="s">
        <v>83</v>
      </c>
      <c r="AY437" s="16" t="s">
        <v>128</v>
      </c>
      <c r="BE437" s="158">
        <f t="shared" si="4"/>
        <v>0</v>
      </c>
      <c r="BF437" s="158">
        <f t="shared" si="5"/>
        <v>0</v>
      </c>
      <c r="BG437" s="158">
        <f t="shared" si="6"/>
        <v>0</v>
      </c>
      <c r="BH437" s="158">
        <f t="shared" si="7"/>
        <v>0</v>
      </c>
      <c r="BI437" s="158">
        <f t="shared" si="8"/>
        <v>0</v>
      </c>
      <c r="BJ437" s="16" t="s">
        <v>81</v>
      </c>
      <c r="BK437" s="158">
        <f t="shared" si="9"/>
        <v>0</v>
      </c>
      <c r="BL437" s="16" t="s">
        <v>216</v>
      </c>
      <c r="BM437" s="157" t="s">
        <v>627</v>
      </c>
    </row>
    <row r="438" spans="2:65" s="1" customFormat="1" ht="16.5" customHeight="1">
      <c r="B438" s="145"/>
      <c r="C438" s="146" t="s">
        <v>628</v>
      </c>
      <c r="D438" s="146" t="s">
        <v>130</v>
      </c>
      <c r="E438" s="147" t="s">
        <v>629</v>
      </c>
      <c r="F438" s="148" t="s">
        <v>630</v>
      </c>
      <c r="G438" s="149" t="s">
        <v>631</v>
      </c>
      <c r="H438" s="150">
        <v>1</v>
      </c>
      <c r="I438" s="151"/>
      <c r="J438" s="152">
        <f t="shared" si="0"/>
        <v>0</v>
      </c>
      <c r="K438" s="148" t="s">
        <v>1</v>
      </c>
      <c r="L438" s="31"/>
      <c r="M438" s="153" t="s">
        <v>1</v>
      </c>
      <c r="N438" s="154" t="s">
        <v>41</v>
      </c>
      <c r="O438" s="54"/>
      <c r="P438" s="155">
        <f t="shared" si="1"/>
        <v>0</v>
      </c>
      <c r="Q438" s="155">
        <v>0</v>
      </c>
      <c r="R438" s="155">
        <f t="shared" si="2"/>
        <v>0</v>
      </c>
      <c r="S438" s="155">
        <v>0</v>
      </c>
      <c r="T438" s="156">
        <f t="shared" si="3"/>
        <v>0</v>
      </c>
      <c r="AR438" s="157" t="s">
        <v>216</v>
      </c>
      <c r="AT438" s="157" t="s">
        <v>130</v>
      </c>
      <c r="AU438" s="157" t="s">
        <v>83</v>
      </c>
      <c r="AY438" s="16" t="s">
        <v>128</v>
      </c>
      <c r="BE438" s="158">
        <f t="shared" si="4"/>
        <v>0</v>
      </c>
      <c r="BF438" s="158">
        <f t="shared" si="5"/>
        <v>0</v>
      </c>
      <c r="BG438" s="158">
        <f t="shared" si="6"/>
        <v>0</v>
      </c>
      <c r="BH438" s="158">
        <f t="shared" si="7"/>
        <v>0</v>
      </c>
      <c r="BI438" s="158">
        <f t="shared" si="8"/>
        <v>0</v>
      </c>
      <c r="BJ438" s="16" t="s">
        <v>81</v>
      </c>
      <c r="BK438" s="158">
        <f t="shared" si="9"/>
        <v>0</v>
      </c>
      <c r="BL438" s="16" t="s">
        <v>216</v>
      </c>
      <c r="BM438" s="157" t="s">
        <v>632</v>
      </c>
    </row>
    <row r="439" spans="2:65" s="1" customFormat="1" ht="24" customHeight="1">
      <c r="B439" s="145"/>
      <c r="C439" s="146" t="s">
        <v>633</v>
      </c>
      <c r="D439" s="146" t="s">
        <v>130</v>
      </c>
      <c r="E439" s="147" t="s">
        <v>634</v>
      </c>
      <c r="F439" s="148" t="s">
        <v>635</v>
      </c>
      <c r="G439" s="149" t="s">
        <v>567</v>
      </c>
      <c r="H439" s="193"/>
      <c r="I439" s="151"/>
      <c r="J439" s="152">
        <f t="shared" si="0"/>
        <v>0</v>
      </c>
      <c r="K439" s="148" t="s">
        <v>134</v>
      </c>
      <c r="L439" s="31"/>
      <c r="M439" s="153" t="s">
        <v>1</v>
      </c>
      <c r="N439" s="154" t="s">
        <v>41</v>
      </c>
      <c r="O439" s="54"/>
      <c r="P439" s="155">
        <f t="shared" si="1"/>
        <v>0</v>
      </c>
      <c r="Q439" s="155">
        <v>0</v>
      </c>
      <c r="R439" s="155">
        <f t="shared" si="2"/>
        <v>0</v>
      </c>
      <c r="S439" s="155">
        <v>0</v>
      </c>
      <c r="T439" s="156">
        <f t="shared" si="3"/>
        <v>0</v>
      </c>
      <c r="AR439" s="157" t="s">
        <v>216</v>
      </c>
      <c r="AT439" s="157" t="s">
        <v>130</v>
      </c>
      <c r="AU439" s="157" t="s">
        <v>83</v>
      </c>
      <c r="AY439" s="16" t="s">
        <v>128</v>
      </c>
      <c r="BE439" s="158">
        <f t="shared" si="4"/>
        <v>0</v>
      </c>
      <c r="BF439" s="158">
        <f t="shared" si="5"/>
        <v>0</v>
      </c>
      <c r="BG439" s="158">
        <f t="shared" si="6"/>
        <v>0</v>
      </c>
      <c r="BH439" s="158">
        <f t="shared" si="7"/>
        <v>0</v>
      </c>
      <c r="BI439" s="158">
        <f t="shared" si="8"/>
        <v>0</v>
      </c>
      <c r="BJ439" s="16" t="s">
        <v>81</v>
      </c>
      <c r="BK439" s="158">
        <f t="shared" si="9"/>
        <v>0</v>
      </c>
      <c r="BL439" s="16" t="s">
        <v>216</v>
      </c>
      <c r="BM439" s="157" t="s">
        <v>636</v>
      </c>
    </row>
    <row r="440" spans="2:63" s="11" customFormat="1" ht="22.5" customHeight="1">
      <c r="B440" s="132"/>
      <c r="D440" s="133" t="s">
        <v>75</v>
      </c>
      <c r="E440" s="143" t="s">
        <v>637</v>
      </c>
      <c r="F440" s="143" t="s">
        <v>638</v>
      </c>
      <c r="I440" s="135"/>
      <c r="J440" s="144">
        <f>BK440</f>
        <v>0</v>
      </c>
      <c r="L440" s="132"/>
      <c r="M440" s="137"/>
      <c r="N440" s="138"/>
      <c r="O440" s="138"/>
      <c r="P440" s="139">
        <f>P441</f>
        <v>0</v>
      </c>
      <c r="Q440" s="138"/>
      <c r="R440" s="139">
        <f>R441</f>
        <v>0</v>
      </c>
      <c r="S440" s="138"/>
      <c r="T440" s="140">
        <f>T441</f>
        <v>0</v>
      </c>
      <c r="AR440" s="133" t="s">
        <v>83</v>
      </c>
      <c r="AT440" s="141" t="s">
        <v>75</v>
      </c>
      <c r="AU440" s="141" t="s">
        <v>81</v>
      </c>
      <c r="AY440" s="133" t="s">
        <v>128</v>
      </c>
      <c r="BK440" s="142">
        <f>BK441</f>
        <v>0</v>
      </c>
    </row>
    <row r="441" spans="2:65" s="1" customFormat="1" ht="16.5" customHeight="1">
      <c r="B441" s="145"/>
      <c r="C441" s="146" t="s">
        <v>639</v>
      </c>
      <c r="D441" s="146" t="s">
        <v>130</v>
      </c>
      <c r="E441" s="147" t="s">
        <v>640</v>
      </c>
      <c r="F441" s="148" t="s">
        <v>641</v>
      </c>
      <c r="G441" s="149" t="s">
        <v>631</v>
      </c>
      <c r="H441" s="150">
        <v>1</v>
      </c>
      <c r="I441" s="151"/>
      <c r="J441" s="152">
        <f>ROUND(I441*H441,2)</f>
        <v>0</v>
      </c>
      <c r="K441" s="148" t="s">
        <v>1</v>
      </c>
      <c r="L441" s="31"/>
      <c r="M441" s="153" t="s">
        <v>1</v>
      </c>
      <c r="N441" s="154" t="s">
        <v>41</v>
      </c>
      <c r="O441" s="54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AR441" s="157" t="s">
        <v>216</v>
      </c>
      <c r="AT441" s="157" t="s">
        <v>130</v>
      </c>
      <c r="AU441" s="157" t="s">
        <v>83</v>
      </c>
      <c r="AY441" s="16" t="s">
        <v>128</v>
      </c>
      <c r="BE441" s="158">
        <f>IF(N441="základní",J441,0)</f>
        <v>0</v>
      </c>
      <c r="BF441" s="158">
        <f>IF(N441="snížená",J441,0)</f>
        <v>0</v>
      </c>
      <c r="BG441" s="158">
        <f>IF(N441="zákl. přenesená",J441,0)</f>
        <v>0</v>
      </c>
      <c r="BH441" s="158">
        <f>IF(N441="sníž. přenesená",J441,0)</f>
        <v>0</v>
      </c>
      <c r="BI441" s="158">
        <f>IF(N441="nulová",J441,0)</f>
        <v>0</v>
      </c>
      <c r="BJ441" s="16" t="s">
        <v>81</v>
      </c>
      <c r="BK441" s="158">
        <f>ROUND(I441*H441,2)</f>
        <v>0</v>
      </c>
      <c r="BL441" s="16" t="s">
        <v>216</v>
      </c>
      <c r="BM441" s="157" t="s">
        <v>642</v>
      </c>
    </row>
    <row r="442" spans="2:63" s="11" customFormat="1" ht="22.5" customHeight="1">
      <c r="B442" s="132"/>
      <c r="D442" s="133" t="s">
        <v>75</v>
      </c>
      <c r="E442" s="143" t="s">
        <v>643</v>
      </c>
      <c r="F442" s="143" t="s">
        <v>644</v>
      </c>
      <c r="I442" s="135"/>
      <c r="J442" s="144">
        <f>BK442</f>
        <v>0</v>
      </c>
      <c r="L442" s="132"/>
      <c r="M442" s="137"/>
      <c r="N442" s="138"/>
      <c r="O442" s="138"/>
      <c r="P442" s="139">
        <f>SUM(P443:P453)</f>
        <v>0</v>
      </c>
      <c r="Q442" s="138"/>
      <c r="R442" s="139">
        <f>SUM(R443:R453)</f>
        <v>0.57716004</v>
      </c>
      <c r="S442" s="138"/>
      <c r="T442" s="140">
        <f>SUM(T443:T453)</f>
        <v>0</v>
      </c>
      <c r="AR442" s="133" t="s">
        <v>83</v>
      </c>
      <c r="AT442" s="141" t="s">
        <v>75</v>
      </c>
      <c r="AU442" s="141" t="s">
        <v>81</v>
      </c>
      <c r="AY442" s="133" t="s">
        <v>128</v>
      </c>
      <c r="BK442" s="142">
        <f>SUM(BK443:BK453)</f>
        <v>0</v>
      </c>
    </row>
    <row r="443" spans="2:65" s="1" customFormat="1" ht="24" customHeight="1">
      <c r="B443" s="145"/>
      <c r="C443" s="146" t="s">
        <v>645</v>
      </c>
      <c r="D443" s="146" t="s">
        <v>130</v>
      </c>
      <c r="E443" s="147" t="s">
        <v>646</v>
      </c>
      <c r="F443" s="148" t="s">
        <v>647</v>
      </c>
      <c r="G443" s="149" t="s">
        <v>219</v>
      </c>
      <c r="H443" s="150">
        <v>12.42</v>
      </c>
      <c r="I443" s="151"/>
      <c r="J443" s="152">
        <f>ROUND(I443*H443,2)</f>
        <v>0</v>
      </c>
      <c r="K443" s="148" t="s">
        <v>134</v>
      </c>
      <c r="L443" s="31"/>
      <c r="M443" s="153" t="s">
        <v>1</v>
      </c>
      <c r="N443" s="154" t="s">
        <v>41</v>
      </c>
      <c r="O443" s="54"/>
      <c r="P443" s="155">
        <f>O443*H443</f>
        <v>0</v>
      </c>
      <c r="Q443" s="155">
        <v>0.01223</v>
      </c>
      <c r="R443" s="155">
        <f>Q443*H443</f>
        <v>0.1518966</v>
      </c>
      <c r="S443" s="155">
        <v>0</v>
      </c>
      <c r="T443" s="156">
        <f>S443*H443</f>
        <v>0</v>
      </c>
      <c r="AR443" s="157" t="s">
        <v>216</v>
      </c>
      <c r="AT443" s="157" t="s">
        <v>130</v>
      </c>
      <c r="AU443" s="157" t="s">
        <v>83</v>
      </c>
      <c r="AY443" s="16" t="s">
        <v>128</v>
      </c>
      <c r="BE443" s="158">
        <f>IF(N443="základní",J443,0)</f>
        <v>0</v>
      </c>
      <c r="BF443" s="158">
        <f>IF(N443="snížená",J443,0)</f>
        <v>0</v>
      </c>
      <c r="BG443" s="158">
        <f>IF(N443="zákl. přenesená",J443,0)</f>
        <v>0</v>
      </c>
      <c r="BH443" s="158">
        <f>IF(N443="sníž. přenesená",J443,0)</f>
        <v>0</v>
      </c>
      <c r="BI443" s="158">
        <f>IF(N443="nulová",J443,0)</f>
        <v>0</v>
      </c>
      <c r="BJ443" s="16" t="s">
        <v>81</v>
      </c>
      <c r="BK443" s="158">
        <f>ROUND(I443*H443,2)</f>
        <v>0</v>
      </c>
      <c r="BL443" s="16" t="s">
        <v>216</v>
      </c>
      <c r="BM443" s="157" t="s">
        <v>648</v>
      </c>
    </row>
    <row r="444" spans="2:51" s="12" customFormat="1" ht="9.75">
      <c r="B444" s="159"/>
      <c r="D444" s="160" t="s">
        <v>137</v>
      </c>
      <c r="E444" s="161" t="s">
        <v>1</v>
      </c>
      <c r="F444" s="162" t="s">
        <v>649</v>
      </c>
      <c r="H444" s="161" t="s">
        <v>1</v>
      </c>
      <c r="I444" s="163"/>
      <c r="L444" s="159"/>
      <c r="M444" s="164"/>
      <c r="N444" s="165"/>
      <c r="O444" s="165"/>
      <c r="P444" s="165"/>
      <c r="Q444" s="165"/>
      <c r="R444" s="165"/>
      <c r="S444" s="165"/>
      <c r="T444" s="166"/>
      <c r="AT444" s="161" t="s">
        <v>137</v>
      </c>
      <c r="AU444" s="161" t="s">
        <v>83</v>
      </c>
      <c r="AV444" s="12" t="s">
        <v>81</v>
      </c>
      <c r="AW444" s="12" t="s">
        <v>32</v>
      </c>
      <c r="AX444" s="12" t="s">
        <v>76</v>
      </c>
      <c r="AY444" s="161" t="s">
        <v>128</v>
      </c>
    </row>
    <row r="445" spans="2:51" s="13" customFormat="1" ht="9.75">
      <c r="B445" s="167"/>
      <c r="D445" s="160" t="s">
        <v>137</v>
      </c>
      <c r="E445" s="168" t="s">
        <v>1</v>
      </c>
      <c r="F445" s="169" t="s">
        <v>650</v>
      </c>
      <c r="H445" s="170">
        <v>12.42</v>
      </c>
      <c r="I445" s="171"/>
      <c r="L445" s="167"/>
      <c r="M445" s="172"/>
      <c r="N445" s="173"/>
      <c r="O445" s="173"/>
      <c r="P445" s="173"/>
      <c r="Q445" s="173"/>
      <c r="R445" s="173"/>
      <c r="S445" s="173"/>
      <c r="T445" s="174"/>
      <c r="AT445" s="168" t="s">
        <v>137</v>
      </c>
      <c r="AU445" s="168" t="s">
        <v>83</v>
      </c>
      <c r="AV445" s="13" t="s">
        <v>83</v>
      </c>
      <c r="AW445" s="13" t="s">
        <v>32</v>
      </c>
      <c r="AX445" s="13" t="s">
        <v>81</v>
      </c>
      <c r="AY445" s="168" t="s">
        <v>128</v>
      </c>
    </row>
    <row r="446" spans="2:65" s="1" customFormat="1" ht="24" customHeight="1">
      <c r="B446" s="145"/>
      <c r="C446" s="146" t="s">
        <v>651</v>
      </c>
      <c r="D446" s="146" t="s">
        <v>130</v>
      </c>
      <c r="E446" s="147" t="s">
        <v>652</v>
      </c>
      <c r="F446" s="148" t="s">
        <v>653</v>
      </c>
      <c r="G446" s="149" t="s">
        <v>219</v>
      </c>
      <c r="H446" s="150">
        <v>33.546</v>
      </c>
      <c r="I446" s="151"/>
      <c r="J446" s="152">
        <f>ROUND(I446*H446,2)</f>
        <v>0</v>
      </c>
      <c r="K446" s="148" t="s">
        <v>134</v>
      </c>
      <c r="L446" s="31"/>
      <c r="M446" s="153" t="s">
        <v>1</v>
      </c>
      <c r="N446" s="154" t="s">
        <v>41</v>
      </c>
      <c r="O446" s="54"/>
      <c r="P446" s="155">
        <f>O446*H446</f>
        <v>0</v>
      </c>
      <c r="Q446" s="155">
        <v>0.01254</v>
      </c>
      <c r="R446" s="155">
        <f>Q446*H446</f>
        <v>0.42066684000000004</v>
      </c>
      <c r="S446" s="155">
        <v>0</v>
      </c>
      <c r="T446" s="156">
        <f>S446*H446</f>
        <v>0</v>
      </c>
      <c r="AR446" s="157" t="s">
        <v>216</v>
      </c>
      <c r="AT446" s="157" t="s">
        <v>130</v>
      </c>
      <c r="AU446" s="157" t="s">
        <v>83</v>
      </c>
      <c r="AY446" s="16" t="s">
        <v>128</v>
      </c>
      <c r="BE446" s="158">
        <f>IF(N446="základní",J446,0)</f>
        <v>0</v>
      </c>
      <c r="BF446" s="158">
        <f>IF(N446="snížená",J446,0)</f>
        <v>0</v>
      </c>
      <c r="BG446" s="158">
        <f>IF(N446="zákl. přenesená",J446,0)</f>
        <v>0</v>
      </c>
      <c r="BH446" s="158">
        <f>IF(N446="sníž. přenesená",J446,0)</f>
        <v>0</v>
      </c>
      <c r="BI446" s="158">
        <f>IF(N446="nulová",J446,0)</f>
        <v>0</v>
      </c>
      <c r="BJ446" s="16" t="s">
        <v>81</v>
      </c>
      <c r="BK446" s="158">
        <f>ROUND(I446*H446,2)</f>
        <v>0</v>
      </c>
      <c r="BL446" s="16" t="s">
        <v>216</v>
      </c>
      <c r="BM446" s="157" t="s">
        <v>654</v>
      </c>
    </row>
    <row r="447" spans="2:51" s="12" customFormat="1" ht="9.75">
      <c r="B447" s="159"/>
      <c r="D447" s="160" t="s">
        <v>137</v>
      </c>
      <c r="E447" s="161" t="s">
        <v>1</v>
      </c>
      <c r="F447" s="162" t="s">
        <v>655</v>
      </c>
      <c r="H447" s="161" t="s">
        <v>1</v>
      </c>
      <c r="I447" s="163"/>
      <c r="L447" s="159"/>
      <c r="M447" s="164"/>
      <c r="N447" s="165"/>
      <c r="O447" s="165"/>
      <c r="P447" s="165"/>
      <c r="Q447" s="165"/>
      <c r="R447" s="165"/>
      <c r="S447" s="165"/>
      <c r="T447" s="166"/>
      <c r="AT447" s="161" t="s">
        <v>137</v>
      </c>
      <c r="AU447" s="161" t="s">
        <v>83</v>
      </c>
      <c r="AV447" s="12" t="s">
        <v>81</v>
      </c>
      <c r="AW447" s="12" t="s">
        <v>32</v>
      </c>
      <c r="AX447" s="12" t="s">
        <v>76</v>
      </c>
      <c r="AY447" s="161" t="s">
        <v>128</v>
      </c>
    </row>
    <row r="448" spans="2:51" s="13" customFormat="1" ht="9.75">
      <c r="B448" s="167"/>
      <c r="D448" s="160" t="s">
        <v>137</v>
      </c>
      <c r="E448" s="168" t="s">
        <v>1</v>
      </c>
      <c r="F448" s="169" t="s">
        <v>656</v>
      </c>
      <c r="H448" s="170">
        <v>11.558</v>
      </c>
      <c r="I448" s="171"/>
      <c r="L448" s="167"/>
      <c r="M448" s="172"/>
      <c r="N448" s="173"/>
      <c r="O448" s="173"/>
      <c r="P448" s="173"/>
      <c r="Q448" s="173"/>
      <c r="R448" s="173"/>
      <c r="S448" s="173"/>
      <c r="T448" s="174"/>
      <c r="AT448" s="168" t="s">
        <v>137</v>
      </c>
      <c r="AU448" s="168" t="s">
        <v>83</v>
      </c>
      <c r="AV448" s="13" t="s">
        <v>83</v>
      </c>
      <c r="AW448" s="13" t="s">
        <v>32</v>
      </c>
      <c r="AX448" s="13" t="s">
        <v>76</v>
      </c>
      <c r="AY448" s="168" t="s">
        <v>128</v>
      </c>
    </row>
    <row r="449" spans="2:51" s="13" customFormat="1" ht="9.75">
      <c r="B449" s="167"/>
      <c r="D449" s="160" t="s">
        <v>137</v>
      </c>
      <c r="E449" s="168" t="s">
        <v>1</v>
      </c>
      <c r="F449" s="169" t="s">
        <v>657</v>
      </c>
      <c r="H449" s="170">
        <v>21.988</v>
      </c>
      <c r="I449" s="171"/>
      <c r="L449" s="167"/>
      <c r="M449" s="172"/>
      <c r="N449" s="173"/>
      <c r="O449" s="173"/>
      <c r="P449" s="173"/>
      <c r="Q449" s="173"/>
      <c r="R449" s="173"/>
      <c r="S449" s="173"/>
      <c r="T449" s="174"/>
      <c r="AT449" s="168" t="s">
        <v>137</v>
      </c>
      <c r="AU449" s="168" t="s">
        <v>83</v>
      </c>
      <c r="AV449" s="13" t="s">
        <v>83</v>
      </c>
      <c r="AW449" s="13" t="s">
        <v>32</v>
      </c>
      <c r="AX449" s="13" t="s">
        <v>76</v>
      </c>
      <c r="AY449" s="168" t="s">
        <v>128</v>
      </c>
    </row>
    <row r="450" spans="2:51" s="14" customFormat="1" ht="9.75">
      <c r="B450" s="185"/>
      <c r="D450" s="160" t="s">
        <v>137</v>
      </c>
      <c r="E450" s="186" t="s">
        <v>1</v>
      </c>
      <c r="F450" s="187" t="s">
        <v>208</v>
      </c>
      <c r="H450" s="188">
        <v>33.546</v>
      </c>
      <c r="I450" s="189"/>
      <c r="L450" s="185"/>
      <c r="M450" s="190"/>
      <c r="N450" s="191"/>
      <c r="O450" s="191"/>
      <c r="P450" s="191"/>
      <c r="Q450" s="191"/>
      <c r="R450" s="191"/>
      <c r="S450" s="191"/>
      <c r="T450" s="192"/>
      <c r="AT450" s="186" t="s">
        <v>137</v>
      </c>
      <c r="AU450" s="186" t="s">
        <v>83</v>
      </c>
      <c r="AV450" s="14" t="s">
        <v>135</v>
      </c>
      <c r="AW450" s="14" t="s">
        <v>32</v>
      </c>
      <c r="AX450" s="14" t="s">
        <v>81</v>
      </c>
      <c r="AY450" s="186" t="s">
        <v>128</v>
      </c>
    </row>
    <row r="451" spans="2:65" s="1" customFormat="1" ht="16.5" customHeight="1">
      <c r="B451" s="145"/>
      <c r="C451" s="146" t="s">
        <v>658</v>
      </c>
      <c r="D451" s="146" t="s">
        <v>130</v>
      </c>
      <c r="E451" s="147" t="s">
        <v>659</v>
      </c>
      <c r="F451" s="148" t="s">
        <v>660</v>
      </c>
      <c r="G451" s="149" t="s">
        <v>219</v>
      </c>
      <c r="H451" s="150">
        <v>45.966</v>
      </c>
      <c r="I451" s="151"/>
      <c r="J451" s="152">
        <f>ROUND(I451*H451,2)</f>
        <v>0</v>
      </c>
      <c r="K451" s="148" t="s">
        <v>134</v>
      </c>
      <c r="L451" s="31"/>
      <c r="M451" s="153" t="s">
        <v>1</v>
      </c>
      <c r="N451" s="154" t="s">
        <v>41</v>
      </c>
      <c r="O451" s="54"/>
      <c r="P451" s="155">
        <f>O451*H451</f>
        <v>0</v>
      </c>
      <c r="Q451" s="155">
        <v>0.0001</v>
      </c>
      <c r="R451" s="155">
        <f>Q451*H451</f>
        <v>0.0045966</v>
      </c>
      <c r="S451" s="155">
        <v>0</v>
      </c>
      <c r="T451" s="156">
        <f>S451*H451</f>
        <v>0</v>
      </c>
      <c r="AR451" s="157" t="s">
        <v>216</v>
      </c>
      <c r="AT451" s="157" t="s">
        <v>130</v>
      </c>
      <c r="AU451" s="157" t="s">
        <v>83</v>
      </c>
      <c r="AY451" s="16" t="s">
        <v>128</v>
      </c>
      <c r="BE451" s="158">
        <f>IF(N451="základní",J451,0)</f>
        <v>0</v>
      </c>
      <c r="BF451" s="158">
        <f>IF(N451="snížená",J451,0)</f>
        <v>0</v>
      </c>
      <c r="BG451" s="158">
        <f>IF(N451="zákl. přenesená",J451,0)</f>
        <v>0</v>
      </c>
      <c r="BH451" s="158">
        <f>IF(N451="sníž. přenesená",J451,0)</f>
        <v>0</v>
      </c>
      <c r="BI451" s="158">
        <f>IF(N451="nulová",J451,0)</f>
        <v>0</v>
      </c>
      <c r="BJ451" s="16" t="s">
        <v>81</v>
      </c>
      <c r="BK451" s="158">
        <f>ROUND(I451*H451,2)</f>
        <v>0</v>
      </c>
      <c r="BL451" s="16" t="s">
        <v>216</v>
      </c>
      <c r="BM451" s="157" t="s">
        <v>661</v>
      </c>
    </row>
    <row r="452" spans="2:51" s="13" customFormat="1" ht="9.75">
      <c r="B452" s="167"/>
      <c r="D452" s="160" t="s">
        <v>137</v>
      </c>
      <c r="E452" s="168" t="s">
        <v>1</v>
      </c>
      <c r="F452" s="169" t="s">
        <v>662</v>
      </c>
      <c r="H452" s="170">
        <v>45.966</v>
      </c>
      <c r="I452" s="171"/>
      <c r="L452" s="167"/>
      <c r="M452" s="172"/>
      <c r="N452" s="173"/>
      <c r="O452" s="173"/>
      <c r="P452" s="173"/>
      <c r="Q452" s="173"/>
      <c r="R452" s="173"/>
      <c r="S452" s="173"/>
      <c r="T452" s="174"/>
      <c r="AT452" s="168" t="s">
        <v>137</v>
      </c>
      <c r="AU452" s="168" t="s">
        <v>83</v>
      </c>
      <c r="AV452" s="13" t="s">
        <v>83</v>
      </c>
      <c r="AW452" s="13" t="s">
        <v>32</v>
      </c>
      <c r="AX452" s="13" t="s">
        <v>81</v>
      </c>
      <c r="AY452" s="168" t="s">
        <v>128</v>
      </c>
    </row>
    <row r="453" spans="2:65" s="1" customFormat="1" ht="24" customHeight="1">
      <c r="B453" s="145"/>
      <c r="C453" s="146" t="s">
        <v>663</v>
      </c>
      <c r="D453" s="146" t="s">
        <v>130</v>
      </c>
      <c r="E453" s="147" t="s">
        <v>664</v>
      </c>
      <c r="F453" s="148" t="s">
        <v>665</v>
      </c>
      <c r="G453" s="149" t="s">
        <v>567</v>
      </c>
      <c r="H453" s="193"/>
      <c r="I453" s="151"/>
      <c r="J453" s="152">
        <f>ROUND(I453*H453,2)</f>
        <v>0</v>
      </c>
      <c r="K453" s="148" t="s">
        <v>134</v>
      </c>
      <c r="L453" s="31"/>
      <c r="M453" s="153" t="s">
        <v>1</v>
      </c>
      <c r="N453" s="154" t="s">
        <v>41</v>
      </c>
      <c r="O453" s="54"/>
      <c r="P453" s="155">
        <f>O453*H453</f>
        <v>0</v>
      </c>
      <c r="Q453" s="155">
        <v>0</v>
      </c>
      <c r="R453" s="155">
        <f>Q453*H453</f>
        <v>0</v>
      </c>
      <c r="S453" s="155">
        <v>0</v>
      </c>
      <c r="T453" s="156">
        <f>S453*H453</f>
        <v>0</v>
      </c>
      <c r="AR453" s="157" t="s">
        <v>216</v>
      </c>
      <c r="AT453" s="157" t="s">
        <v>130</v>
      </c>
      <c r="AU453" s="157" t="s">
        <v>83</v>
      </c>
      <c r="AY453" s="16" t="s">
        <v>128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6" t="s">
        <v>81</v>
      </c>
      <c r="BK453" s="158">
        <f>ROUND(I453*H453,2)</f>
        <v>0</v>
      </c>
      <c r="BL453" s="16" t="s">
        <v>216</v>
      </c>
      <c r="BM453" s="157" t="s">
        <v>666</v>
      </c>
    </row>
    <row r="454" spans="2:63" s="11" customFormat="1" ht="22.5" customHeight="1">
      <c r="B454" s="132"/>
      <c r="D454" s="133" t="s">
        <v>75</v>
      </c>
      <c r="E454" s="143" t="s">
        <v>667</v>
      </c>
      <c r="F454" s="143" t="s">
        <v>668</v>
      </c>
      <c r="I454" s="135"/>
      <c r="J454" s="144">
        <f>BK454</f>
        <v>0</v>
      </c>
      <c r="L454" s="132"/>
      <c r="M454" s="137"/>
      <c r="N454" s="138"/>
      <c r="O454" s="138"/>
      <c r="P454" s="139">
        <f>SUM(P455:P458)</f>
        <v>0</v>
      </c>
      <c r="Q454" s="138"/>
      <c r="R454" s="139">
        <f>SUM(R455:R458)</f>
        <v>0.0038844</v>
      </c>
      <c r="S454" s="138"/>
      <c r="T454" s="140">
        <f>SUM(T455:T458)</f>
        <v>0.0013861</v>
      </c>
      <c r="AR454" s="133" t="s">
        <v>83</v>
      </c>
      <c r="AT454" s="141" t="s">
        <v>75</v>
      </c>
      <c r="AU454" s="141" t="s">
        <v>81</v>
      </c>
      <c r="AY454" s="133" t="s">
        <v>128</v>
      </c>
      <c r="BK454" s="142">
        <f>SUM(BK455:BK458)</f>
        <v>0</v>
      </c>
    </row>
    <row r="455" spans="2:65" s="1" customFormat="1" ht="16.5" customHeight="1">
      <c r="B455" s="145"/>
      <c r="C455" s="146" t="s">
        <v>669</v>
      </c>
      <c r="D455" s="146" t="s">
        <v>130</v>
      </c>
      <c r="E455" s="147" t="s">
        <v>670</v>
      </c>
      <c r="F455" s="148" t="s">
        <v>671</v>
      </c>
      <c r="G455" s="149" t="s">
        <v>233</v>
      </c>
      <c r="H455" s="150">
        <v>0.83</v>
      </c>
      <c r="I455" s="151"/>
      <c r="J455" s="152">
        <f>ROUND(I455*H455,2)</f>
        <v>0</v>
      </c>
      <c r="K455" s="148" t="s">
        <v>134</v>
      </c>
      <c r="L455" s="31"/>
      <c r="M455" s="153" t="s">
        <v>1</v>
      </c>
      <c r="N455" s="154" t="s">
        <v>41</v>
      </c>
      <c r="O455" s="54"/>
      <c r="P455" s="155">
        <f>O455*H455</f>
        <v>0</v>
      </c>
      <c r="Q455" s="155">
        <v>0</v>
      </c>
      <c r="R455" s="155">
        <f>Q455*H455</f>
        <v>0</v>
      </c>
      <c r="S455" s="155">
        <v>0.00167</v>
      </c>
      <c r="T455" s="156">
        <f>S455*H455</f>
        <v>0.0013861</v>
      </c>
      <c r="AR455" s="157" t="s">
        <v>216</v>
      </c>
      <c r="AT455" s="157" t="s">
        <v>130</v>
      </c>
      <c r="AU455" s="157" t="s">
        <v>83</v>
      </c>
      <c r="AY455" s="16" t="s">
        <v>128</v>
      </c>
      <c r="BE455" s="158">
        <f>IF(N455="základní",J455,0)</f>
        <v>0</v>
      </c>
      <c r="BF455" s="158">
        <f>IF(N455="snížená",J455,0)</f>
        <v>0</v>
      </c>
      <c r="BG455" s="158">
        <f>IF(N455="zákl. přenesená",J455,0)</f>
        <v>0</v>
      </c>
      <c r="BH455" s="158">
        <f>IF(N455="sníž. přenesená",J455,0)</f>
        <v>0</v>
      </c>
      <c r="BI455" s="158">
        <f>IF(N455="nulová",J455,0)</f>
        <v>0</v>
      </c>
      <c r="BJ455" s="16" t="s">
        <v>81</v>
      </c>
      <c r="BK455" s="158">
        <f>ROUND(I455*H455,2)</f>
        <v>0</v>
      </c>
      <c r="BL455" s="16" t="s">
        <v>216</v>
      </c>
      <c r="BM455" s="157" t="s">
        <v>672</v>
      </c>
    </row>
    <row r="456" spans="2:65" s="1" customFormat="1" ht="24" customHeight="1">
      <c r="B456" s="145"/>
      <c r="C456" s="146" t="s">
        <v>673</v>
      </c>
      <c r="D456" s="146" t="s">
        <v>130</v>
      </c>
      <c r="E456" s="147" t="s">
        <v>674</v>
      </c>
      <c r="F456" s="148" t="s">
        <v>675</v>
      </c>
      <c r="G456" s="149" t="s">
        <v>233</v>
      </c>
      <c r="H456" s="150">
        <v>1.66</v>
      </c>
      <c r="I456" s="151"/>
      <c r="J456" s="152">
        <f>ROUND(I456*H456,2)</f>
        <v>0</v>
      </c>
      <c r="K456" s="148" t="s">
        <v>134</v>
      </c>
      <c r="L456" s="31"/>
      <c r="M456" s="153" t="s">
        <v>1</v>
      </c>
      <c r="N456" s="154" t="s">
        <v>41</v>
      </c>
      <c r="O456" s="54"/>
      <c r="P456" s="155">
        <f>O456*H456</f>
        <v>0</v>
      </c>
      <c r="Q456" s="155">
        <v>0.00234</v>
      </c>
      <c r="R456" s="155">
        <f>Q456*H456</f>
        <v>0.0038844</v>
      </c>
      <c r="S456" s="155">
        <v>0</v>
      </c>
      <c r="T456" s="156">
        <f>S456*H456</f>
        <v>0</v>
      </c>
      <c r="AR456" s="157" t="s">
        <v>216</v>
      </c>
      <c r="AT456" s="157" t="s">
        <v>130</v>
      </c>
      <c r="AU456" s="157" t="s">
        <v>83</v>
      </c>
      <c r="AY456" s="16" t="s">
        <v>128</v>
      </c>
      <c r="BE456" s="158">
        <f>IF(N456="základní",J456,0)</f>
        <v>0</v>
      </c>
      <c r="BF456" s="158">
        <f>IF(N456="snížená",J456,0)</f>
        <v>0</v>
      </c>
      <c r="BG456" s="158">
        <f>IF(N456="zákl. přenesená",J456,0)</f>
        <v>0</v>
      </c>
      <c r="BH456" s="158">
        <f>IF(N456="sníž. přenesená",J456,0)</f>
        <v>0</v>
      </c>
      <c r="BI456" s="158">
        <f>IF(N456="nulová",J456,0)</f>
        <v>0</v>
      </c>
      <c r="BJ456" s="16" t="s">
        <v>81</v>
      </c>
      <c r="BK456" s="158">
        <f>ROUND(I456*H456,2)</f>
        <v>0</v>
      </c>
      <c r="BL456" s="16" t="s">
        <v>216</v>
      </c>
      <c r="BM456" s="157" t="s">
        <v>676</v>
      </c>
    </row>
    <row r="457" spans="2:51" s="13" customFormat="1" ht="9.75">
      <c r="B457" s="167"/>
      <c r="D457" s="160" t="s">
        <v>137</v>
      </c>
      <c r="E457" s="168" t="s">
        <v>1</v>
      </c>
      <c r="F457" s="169" t="s">
        <v>677</v>
      </c>
      <c r="H457" s="170">
        <v>1.66</v>
      </c>
      <c r="I457" s="171"/>
      <c r="L457" s="167"/>
      <c r="M457" s="172"/>
      <c r="N457" s="173"/>
      <c r="O457" s="173"/>
      <c r="P457" s="173"/>
      <c r="Q457" s="173"/>
      <c r="R457" s="173"/>
      <c r="S457" s="173"/>
      <c r="T457" s="174"/>
      <c r="AT457" s="168" t="s">
        <v>137</v>
      </c>
      <c r="AU457" s="168" t="s">
        <v>83</v>
      </c>
      <c r="AV457" s="13" t="s">
        <v>83</v>
      </c>
      <c r="AW457" s="13" t="s">
        <v>32</v>
      </c>
      <c r="AX457" s="13" t="s">
        <v>81</v>
      </c>
      <c r="AY457" s="168" t="s">
        <v>128</v>
      </c>
    </row>
    <row r="458" spans="2:65" s="1" customFormat="1" ht="24" customHeight="1">
      <c r="B458" s="145"/>
      <c r="C458" s="146" t="s">
        <v>576</v>
      </c>
      <c r="D458" s="146" t="s">
        <v>130</v>
      </c>
      <c r="E458" s="147" t="s">
        <v>678</v>
      </c>
      <c r="F458" s="148" t="s">
        <v>679</v>
      </c>
      <c r="G458" s="149" t="s">
        <v>567</v>
      </c>
      <c r="H458" s="193"/>
      <c r="I458" s="151"/>
      <c r="J458" s="152">
        <f>ROUND(I458*H458,2)</f>
        <v>0</v>
      </c>
      <c r="K458" s="148" t="s">
        <v>134</v>
      </c>
      <c r="L458" s="31"/>
      <c r="M458" s="153" t="s">
        <v>1</v>
      </c>
      <c r="N458" s="154" t="s">
        <v>41</v>
      </c>
      <c r="O458" s="54"/>
      <c r="P458" s="155">
        <f>O458*H458</f>
        <v>0</v>
      </c>
      <c r="Q458" s="155">
        <v>0</v>
      </c>
      <c r="R458" s="155">
        <f>Q458*H458</f>
        <v>0</v>
      </c>
      <c r="S458" s="155">
        <v>0</v>
      </c>
      <c r="T458" s="156">
        <f>S458*H458</f>
        <v>0</v>
      </c>
      <c r="AR458" s="157" t="s">
        <v>216</v>
      </c>
      <c r="AT458" s="157" t="s">
        <v>130</v>
      </c>
      <c r="AU458" s="157" t="s">
        <v>83</v>
      </c>
      <c r="AY458" s="16" t="s">
        <v>128</v>
      </c>
      <c r="BE458" s="158">
        <f>IF(N458="základní",J458,0)</f>
        <v>0</v>
      </c>
      <c r="BF458" s="158">
        <f>IF(N458="snížená",J458,0)</f>
        <v>0</v>
      </c>
      <c r="BG458" s="158">
        <f>IF(N458="zákl. přenesená",J458,0)</f>
        <v>0</v>
      </c>
      <c r="BH458" s="158">
        <f>IF(N458="sníž. přenesená",J458,0)</f>
        <v>0</v>
      </c>
      <c r="BI458" s="158">
        <f>IF(N458="nulová",J458,0)</f>
        <v>0</v>
      </c>
      <c r="BJ458" s="16" t="s">
        <v>81</v>
      </c>
      <c r="BK458" s="158">
        <f>ROUND(I458*H458,2)</f>
        <v>0</v>
      </c>
      <c r="BL458" s="16" t="s">
        <v>216</v>
      </c>
      <c r="BM458" s="157" t="s">
        <v>680</v>
      </c>
    </row>
    <row r="459" spans="2:63" s="11" customFormat="1" ht="22.5" customHeight="1">
      <c r="B459" s="132"/>
      <c r="D459" s="133" t="s">
        <v>75</v>
      </c>
      <c r="E459" s="143" t="s">
        <v>681</v>
      </c>
      <c r="F459" s="143" t="s">
        <v>682</v>
      </c>
      <c r="I459" s="135"/>
      <c r="J459" s="144">
        <f>BK459</f>
        <v>0</v>
      </c>
      <c r="L459" s="132"/>
      <c r="M459" s="137"/>
      <c r="N459" s="138"/>
      <c r="O459" s="138"/>
      <c r="P459" s="139">
        <f>SUM(P460:P461)</f>
        <v>0</v>
      </c>
      <c r="Q459" s="138"/>
      <c r="R459" s="139">
        <f>SUM(R460:R461)</f>
        <v>0</v>
      </c>
      <c r="S459" s="138"/>
      <c r="T459" s="140">
        <f>SUM(T460:T461)</f>
        <v>0</v>
      </c>
      <c r="AR459" s="133" t="s">
        <v>83</v>
      </c>
      <c r="AT459" s="141" t="s">
        <v>75</v>
      </c>
      <c r="AU459" s="141" t="s">
        <v>81</v>
      </c>
      <c r="AY459" s="133" t="s">
        <v>128</v>
      </c>
      <c r="BK459" s="142">
        <f>SUM(BK460:BK461)</f>
        <v>0</v>
      </c>
    </row>
    <row r="460" spans="2:65" s="1" customFormat="1" ht="24" customHeight="1">
      <c r="B460" s="145"/>
      <c r="C460" s="146" t="s">
        <v>683</v>
      </c>
      <c r="D460" s="146" t="s">
        <v>130</v>
      </c>
      <c r="E460" s="147" t="s">
        <v>684</v>
      </c>
      <c r="F460" s="148" t="s">
        <v>685</v>
      </c>
      <c r="G460" s="149" t="s">
        <v>194</v>
      </c>
      <c r="H460" s="150">
        <v>15</v>
      </c>
      <c r="I460" s="151"/>
      <c r="J460" s="152">
        <f>ROUND(I460*H460,2)</f>
        <v>0</v>
      </c>
      <c r="K460" s="148" t="s">
        <v>1</v>
      </c>
      <c r="L460" s="31"/>
      <c r="M460" s="153" t="s">
        <v>1</v>
      </c>
      <c r="N460" s="154" t="s">
        <v>41</v>
      </c>
      <c r="O460" s="54"/>
      <c r="P460" s="155">
        <f>O460*H460</f>
        <v>0</v>
      </c>
      <c r="Q460" s="155">
        <v>0</v>
      </c>
      <c r="R460" s="155">
        <f>Q460*H460</f>
        <v>0</v>
      </c>
      <c r="S460" s="155">
        <v>0</v>
      </c>
      <c r="T460" s="156">
        <f>S460*H460</f>
        <v>0</v>
      </c>
      <c r="AR460" s="157" t="s">
        <v>216</v>
      </c>
      <c r="AT460" s="157" t="s">
        <v>130</v>
      </c>
      <c r="AU460" s="157" t="s">
        <v>83</v>
      </c>
      <c r="AY460" s="16" t="s">
        <v>128</v>
      </c>
      <c r="BE460" s="158">
        <f>IF(N460="základní",J460,0)</f>
        <v>0</v>
      </c>
      <c r="BF460" s="158">
        <f>IF(N460="snížená",J460,0)</f>
        <v>0</v>
      </c>
      <c r="BG460" s="158">
        <f>IF(N460="zákl. přenesená",J460,0)</f>
        <v>0</v>
      </c>
      <c r="BH460" s="158">
        <f>IF(N460="sníž. přenesená",J460,0)</f>
        <v>0</v>
      </c>
      <c r="BI460" s="158">
        <f>IF(N460="nulová",J460,0)</f>
        <v>0</v>
      </c>
      <c r="BJ460" s="16" t="s">
        <v>81</v>
      </c>
      <c r="BK460" s="158">
        <f>ROUND(I460*H460,2)</f>
        <v>0</v>
      </c>
      <c r="BL460" s="16" t="s">
        <v>216</v>
      </c>
      <c r="BM460" s="157" t="s">
        <v>686</v>
      </c>
    </row>
    <row r="461" spans="2:65" s="1" customFormat="1" ht="24" customHeight="1">
      <c r="B461" s="145"/>
      <c r="C461" s="146" t="s">
        <v>687</v>
      </c>
      <c r="D461" s="146" t="s">
        <v>130</v>
      </c>
      <c r="E461" s="147" t="s">
        <v>688</v>
      </c>
      <c r="F461" s="148" t="s">
        <v>689</v>
      </c>
      <c r="G461" s="149" t="s">
        <v>194</v>
      </c>
      <c r="H461" s="150">
        <v>2</v>
      </c>
      <c r="I461" s="151"/>
      <c r="J461" s="152">
        <f>ROUND(I461*H461,2)</f>
        <v>0</v>
      </c>
      <c r="K461" s="148" t="s">
        <v>1</v>
      </c>
      <c r="L461" s="31"/>
      <c r="M461" s="153" t="s">
        <v>1</v>
      </c>
      <c r="N461" s="154" t="s">
        <v>41</v>
      </c>
      <c r="O461" s="54"/>
      <c r="P461" s="155">
        <f>O461*H461</f>
        <v>0</v>
      </c>
      <c r="Q461" s="155">
        <v>0</v>
      </c>
      <c r="R461" s="155">
        <f>Q461*H461</f>
        <v>0</v>
      </c>
      <c r="S461" s="155">
        <v>0</v>
      </c>
      <c r="T461" s="156">
        <f>S461*H461</f>
        <v>0</v>
      </c>
      <c r="AR461" s="157" t="s">
        <v>216</v>
      </c>
      <c r="AT461" s="157" t="s">
        <v>130</v>
      </c>
      <c r="AU461" s="157" t="s">
        <v>83</v>
      </c>
      <c r="AY461" s="16" t="s">
        <v>128</v>
      </c>
      <c r="BE461" s="158">
        <f>IF(N461="základní",J461,0)</f>
        <v>0</v>
      </c>
      <c r="BF461" s="158">
        <f>IF(N461="snížená",J461,0)</f>
        <v>0</v>
      </c>
      <c r="BG461" s="158">
        <f>IF(N461="zákl. přenesená",J461,0)</f>
        <v>0</v>
      </c>
      <c r="BH461" s="158">
        <f>IF(N461="sníž. přenesená",J461,0)</f>
        <v>0</v>
      </c>
      <c r="BI461" s="158">
        <f>IF(N461="nulová",J461,0)</f>
        <v>0</v>
      </c>
      <c r="BJ461" s="16" t="s">
        <v>81</v>
      </c>
      <c r="BK461" s="158">
        <f>ROUND(I461*H461,2)</f>
        <v>0</v>
      </c>
      <c r="BL461" s="16" t="s">
        <v>216</v>
      </c>
      <c r="BM461" s="157" t="s">
        <v>690</v>
      </c>
    </row>
    <row r="462" spans="2:63" s="11" customFormat="1" ht="22.5" customHeight="1">
      <c r="B462" s="132"/>
      <c r="D462" s="133" t="s">
        <v>75</v>
      </c>
      <c r="E462" s="143" t="s">
        <v>691</v>
      </c>
      <c r="F462" s="143" t="s">
        <v>692</v>
      </c>
      <c r="I462" s="135"/>
      <c r="J462" s="144">
        <f>BK462</f>
        <v>0</v>
      </c>
      <c r="L462" s="132"/>
      <c r="M462" s="137"/>
      <c r="N462" s="138"/>
      <c r="O462" s="138"/>
      <c r="P462" s="139">
        <f>SUM(P463:P477)</f>
        <v>0</v>
      </c>
      <c r="Q462" s="138"/>
      <c r="R462" s="139">
        <f>SUM(R463:R477)</f>
        <v>1.50825318</v>
      </c>
      <c r="S462" s="138"/>
      <c r="T462" s="140">
        <f>SUM(T463:T477)</f>
        <v>0</v>
      </c>
      <c r="AR462" s="133" t="s">
        <v>83</v>
      </c>
      <c r="AT462" s="141" t="s">
        <v>75</v>
      </c>
      <c r="AU462" s="141" t="s">
        <v>81</v>
      </c>
      <c r="AY462" s="133" t="s">
        <v>128</v>
      </c>
      <c r="BK462" s="142">
        <f>SUM(BK463:BK477)</f>
        <v>0</v>
      </c>
    </row>
    <row r="463" spans="2:65" s="1" customFormat="1" ht="16.5" customHeight="1">
      <c r="B463" s="145"/>
      <c r="C463" s="146" t="s">
        <v>693</v>
      </c>
      <c r="D463" s="146" t="s">
        <v>130</v>
      </c>
      <c r="E463" s="147" t="s">
        <v>694</v>
      </c>
      <c r="F463" s="148" t="s">
        <v>695</v>
      </c>
      <c r="G463" s="149" t="s">
        <v>219</v>
      </c>
      <c r="H463" s="150">
        <v>57.079</v>
      </c>
      <c r="I463" s="151"/>
      <c r="J463" s="152">
        <f>ROUND(I463*H463,2)</f>
        <v>0</v>
      </c>
      <c r="K463" s="148" t="s">
        <v>134</v>
      </c>
      <c r="L463" s="31"/>
      <c r="M463" s="153" t="s">
        <v>1</v>
      </c>
      <c r="N463" s="154" t="s">
        <v>41</v>
      </c>
      <c r="O463" s="54"/>
      <c r="P463" s="155">
        <f>O463*H463</f>
        <v>0</v>
      </c>
      <c r="Q463" s="155">
        <v>0.0003</v>
      </c>
      <c r="R463" s="155">
        <f>Q463*H463</f>
        <v>0.0171237</v>
      </c>
      <c r="S463" s="155">
        <v>0</v>
      </c>
      <c r="T463" s="156">
        <f>S463*H463</f>
        <v>0</v>
      </c>
      <c r="AR463" s="157" t="s">
        <v>216</v>
      </c>
      <c r="AT463" s="157" t="s">
        <v>130</v>
      </c>
      <c r="AU463" s="157" t="s">
        <v>83</v>
      </c>
      <c r="AY463" s="16" t="s">
        <v>128</v>
      </c>
      <c r="BE463" s="158">
        <f>IF(N463="základní",J463,0)</f>
        <v>0</v>
      </c>
      <c r="BF463" s="158">
        <f>IF(N463="snížená",J463,0)</f>
        <v>0</v>
      </c>
      <c r="BG463" s="158">
        <f>IF(N463="zákl. přenesená",J463,0)</f>
        <v>0</v>
      </c>
      <c r="BH463" s="158">
        <f>IF(N463="sníž. přenesená",J463,0)</f>
        <v>0</v>
      </c>
      <c r="BI463" s="158">
        <f>IF(N463="nulová",J463,0)</f>
        <v>0</v>
      </c>
      <c r="BJ463" s="16" t="s">
        <v>81</v>
      </c>
      <c r="BK463" s="158">
        <f>ROUND(I463*H463,2)</f>
        <v>0</v>
      </c>
      <c r="BL463" s="16" t="s">
        <v>216</v>
      </c>
      <c r="BM463" s="157" t="s">
        <v>696</v>
      </c>
    </row>
    <row r="464" spans="2:51" s="13" customFormat="1" ht="9.75">
      <c r="B464" s="167"/>
      <c r="D464" s="160" t="s">
        <v>137</v>
      </c>
      <c r="E464" s="168" t="s">
        <v>1</v>
      </c>
      <c r="F464" s="169" t="s">
        <v>697</v>
      </c>
      <c r="H464" s="170">
        <v>57.079</v>
      </c>
      <c r="I464" s="171"/>
      <c r="L464" s="167"/>
      <c r="M464" s="172"/>
      <c r="N464" s="173"/>
      <c r="O464" s="173"/>
      <c r="P464" s="173"/>
      <c r="Q464" s="173"/>
      <c r="R464" s="173"/>
      <c r="S464" s="173"/>
      <c r="T464" s="174"/>
      <c r="AT464" s="168" t="s">
        <v>137</v>
      </c>
      <c r="AU464" s="168" t="s">
        <v>83</v>
      </c>
      <c r="AV464" s="13" t="s">
        <v>83</v>
      </c>
      <c r="AW464" s="13" t="s">
        <v>32</v>
      </c>
      <c r="AX464" s="13" t="s">
        <v>81</v>
      </c>
      <c r="AY464" s="168" t="s">
        <v>128</v>
      </c>
    </row>
    <row r="465" spans="2:65" s="1" customFormat="1" ht="24" customHeight="1">
      <c r="B465" s="145"/>
      <c r="C465" s="146" t="s">
        <v>698</v>
      </c>
      <c r="D465" s="146" t="s">
        <v>130</v>
      </c>
      <c r="E465" s="147" t="s">
        <v>699</v>
      </c>
      <c r="F465" s="148" t="s">
        <v>700</v>
      </c>
      <c r="G465" s="149" t="s">
        <v>233</v>
      </c>
      <c r="H465" s="150">
        <v>10.236</v>
      </c>
      <c r="I465" s="151"/>
      <c r="J465" s="152">
        <f>ROUND(I465*H465,2)</f>
        <v>0</v>
      </c>
      <c r="K465" s="148" t="s">
        <v>134</v>
      </c>
      <c r="L465" s="31"/>
      <c r="M465" s="153" t="s">
        <v>1</v>
      </c>
      <c r="N465" s="154" t="s">
        <v>41</v>
      </c>
      <c r="O465" s="54"/>
      <c r="P465" s="155">
        <f>O465*H465</f>
        <v>0</v>
      </c>
      <c r="Q465" s="155">
        <v>0.00043</v>
      </c>
      <c r="R465" s="155">
        <f>Q465*H465</f>
        <v>0.00440148</v>
      </c>
      <c r="S465" s="155">
        <v>0</v>
      </c>
      <c r="T465" s="156">
        <f>S465*H465</f>
        <v>0</v>
      </c>
      <c r="AR465" s="157" t="s">
        <v>216</v>
      </c>
      <c r="AT465" s="157" t="s">
        <v>130</v>
      </c>
      <c r="AU465" s="157" t="s">
        <v>83</v>
      </c>
      <c r="AY465" s="16" t="s">
        <v>128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6" t="s">
        <v>81</v>
      </c>
      <c r="BK465" s="158">
        <f>ROUND(I465*H465,2)</f>
        <v>0</v>
      </c>
      <c r="BL465" s="16" t="s">
        <v>216</v>
      </c>
      <c r="BM465" s="157" t="s">
        <v>701</v>
      </c>
    </row>
    <row r="466" spans="2:51" s="12" customFormat="1" ht="9.75">
      <c r="B466" s="159"/>
      <c r="D466" s="160" t="s">
        <v>137</v>
      </c>
      <c r="E466" s="161" t="s">
        <v>1</v>
      </c>
      <c r="F466" s="162" t="s">
        <v>336</v>
      </c>
      <c r="H466" s="161" t="s">
        <v>1</v>
      </c>
      <c r="I466" s="163"/>
      <c r="L466" s="159"/>
      <c r="M466" s="164"/>
      <c r="N466" s="165"/>
      <c r="O466" s="165"/>
      <c r="P466" s="165"/>
      <c r="Q466" s="165"/>
      <c r="R466" s="165"/>
      <c r="S466" s="165"/>
      <c r="T466" s="166"/>
      <c r="AT466" s="161" t="s">
        <v>137</v>
      </c>
      <c r="AU466" s="161" t="s">
        <v>83</v>
      </c>
      <c r="AV466" s="12" t="s">
        <v>81</v>
      </c>
      <c r="AW466" s="12" t="s">
        <v>32</v>
      </c>
      <c r="AX466" s="12" t="s">
        <v>76</v>
      </c>
      <c r="AY466" s="161" t="s">
        <v>128</v>
      </c>
    </row>
    <row r="467" spans="2:51" s="13" customFormat="1" ht="9.75">
      <c r="B467" s="167"/>
      <c r="D467" s="160" t="s">
        <v>137</v>
      </c>
      <c r="E467" s="168" t="s">
        <v>1</v>
      </c>
      <c r="F467" s="169" t="s">
        <v>337</v>
      </c>
      <c r="H467" s="170">
        <v>14.836</v>
      </c>
      <c r="I467" s="171"/>
      <c r="L467" s="167"/>
      <c r="M467" s="172"/>
      <c r="N467" s="173"/>
      <c r="O467" s="173"/>
      <c r="P467" s="173"/>
      <c r="Q467" s="173"/>
      <c r="R467" s="173"/>
      <c r="S467" s="173"/>
      <c r="T467" s="174"/>
      <c r="AT467" s="168" t="s">
        <v>137</v>
      </c>
      <c r="AU467" s="168" t="s">
        <v>83</v>
      </c>
      <c r="AV467" s="13" t="s">
        <v>83</v>
      </c>
      <c r="AW467" s="13" t="s">
        <v>32</v>
      </c>
      <c r="AX467" s="13" t="s">
        <v>76</v>
      </c>
      <c r="AY467" s="168" t="s">
        <v>128</v>
      </c>
    </row>
    <row r="468" spans="2:51" s="13" customFormat="1" ht="9.75">
      <c r="B468" s="167"/>
      <c r="D468" s="160" t="s">
        <v>137</v>
      </c>
      <c r="E468" s="168" t="s">
        <v>1</v>
      </c>
      <c r="F468" s="169" t="s">
        <v>702</v>
      </c>
      <c r="H468" s="170">
        <v>-4.6</v>
      </c>
      <c r="I468" s="171"/>
      <c r="L468" s="167"/>
      <c r="M468" s="172"/>
      <c r="N468" s="173"/>
      <c r="O468" s="173"/>
      <c r="P468" s="173"/>
      <c r="Q468" s="173"/>
      <c r="R468" s="173"/>
      <c r="S468" s="173"/>
      <c r="T468" s="174"/>
      <c r="AT468" s="168" t="s">
        <v>137</v>
      </c>
      <c r="AU468" s="168" t="s">
        <v>83</v>
      </c>
      <c r="AV468" s="13" t="s">
        <v>83</v>
      </c>
      <c r="AW468" s="13" t="s">
        <v>32</v>
      </c>
      <c r="AX468" s="13" t="s">
        <v>76</v>
      </c>
      <c r="AY468" s="168" t="s">
        <v>128</v>
      </c>
    </row>
    <row r="469" spans="2:51" s="14" customFormat="1" ht="9.75">
      <c r="B469" s="185"/>
      <c r="D469" s="160" t="s">
        <v>137</v>
      </c>
      <c r="E469" s="186" t="s">
        <v>1</v>
      </c>
      <c r="F469" s="187" t="s">
        <v>208</v>
      </c>
      <c r="H469" s="188">
        <v>10.236</v>
      </c>
      <c r="I469" s="189"/>
      <c r="L469" s="185"/>
      <c r="M469" s="190"/>
      <c r="N469" s="191"/>
      <c r="O469" s="191"/>
      <c r="P469" s="191"/>
      <c r="Q469" s="191"/>
      <c r="R469" s="191"/>
      <c r="S469" s="191"/>
      <c r="T469" s="192"/>
      <c r="AT469" s="186" t="s">
        <v>137</v>
      </c>
      <c r="AU469" s="186" t="s">
        <v>83</v>
      </c>
      <c r="AV469" s="14" t="s">
        <v>135</v>
      </c>
      <c r="AW469" s="14" t="s">
        <v>32</v>
      </c>
      <c r="AX469" s="14" t="s">
        <v>81</v>
      </c>
      <c r="AY469" s="186" t="s">
        <v>128</v>
      </c>
    </row>
    <row r="470" spans="2:65" s="1" customFormat="1" ht="24" customHeight="1">
      <c r="B470" s="145"/>
      <c r="C470" s="146" t="s">
        <v>703</v>
      </c>
      <c r="D470" s="146" t="s">
        <v>130</v>
      </c>
      <c r="E470" s="147" t="s">
        <v>704</v>
      </c>
      <c r="F470" s="148" t="s">
        <v>705</v>
      </c>
      <c r="G470" s="149" t="s">
        <v>219</v>
      </c>
      <c r="H470" s="150">
        <v>56.26</v>
      </c>
      <c r="I470" s="151"/>
      <c r="J470" s="152">
        <f>ROUND(I470*H470,2)</f>
        <v>0</v>
      </c>
      <c r="K470" s="148" t="s">
        <v>134</v>
      </c>
      <c r="L470" s="31"/>
      <c r="M470" s="153" t="s">
        <v>1</v>
      </c>
      <c r="N470" s="154" t="s">
        <v>41</v>
      </c>
      <c r="O470" s="54"/>
      <c r="P470" s="155">
        <f>O470*H470</f>
        <v>0</v>
      </c>
      <c r="Q470" s="155">
        <v>0.0063</v>
      </c>
      <c r="R470" s="155">
        <f>Q470*H470</f>
        <v>0.354438</v>
      </c>
      <c r="S470" s="155">
        <v>0</v>
      </c>
      <c r="T470" s="156">
        <f>S470*H470</f>
        <v>0</v>
      </c>
      <c r="AR470" s="157" t="s">
        <v>216</v>
      </c>
      <c r="AT470" s="157" t="s">
        <v>130</v>
      </c>
      <c r="AU470" s="157" t="s">
        <v>83</v>
      </c>
      <c r="AY470" s="16" t="s">
        <v>128</v>
      </c>
      <c r="BE470" s="158">
        <f>IF(N470="základní",J470,0)</f>
        <v>0</v>
      </c>
      <c r="BF470" s="158">
        <f>IF(N470="snížená",J470,0)</f>
        <v>0</v>
      </c>
      <c r="BG470" s="158">
        <f>IF(N470="zákl. přenesená",J470,0)</f>
        <v>0</v>
      </c>
      <c r="BH470" s="158">
        <f>IF(N470="sníž. přenesená",J470,0)</f>
        <v>0</v>
      </c>
      <c r="BI470" s="158">
        <f>IF(N470="nulová",J470,0)</f>
        <v>0</v>
      </c>
      <c r="BJ470" s="16" t="s">
        <v>81</v>
      </c>
      <c r="BK470" s="158">
        <f>ROUND(I470*H470,2)</f>
        <v>0</v>
      </c>
      <c r="BL470" s="16" t="s">
        <v>216</v>
      </c>
      <c r="BM470" s="157" t="s">
        <v>706</v>
      </c>
    </row>
    <row r="471" spans="2:51" s="13" customFormat="1" ht="9.75">
      <c r="B471" s="167"/>
      <c r="D471" s="160" t="s">
        <v>137</v>
      </c>
      <c r="E471" s="168" t="s">
        <v>1</v>
      </c>
      <c r="F471" s="169" t="s">
        <v>330</v>
      </c>
      <c r="H471" s="170">
        <v>23.64</v>
      </c>
      <c r="I471" s="171"/>
      <c r="L471" s="167"/>
      <c r="M471" s="172"/>
      <c r="N471" s="173"/>
      <c r="O471" s="173"/>
      <c r="P471" s="173"/>
      <c r="Q471" s="173"/>
      <c r="R471" s="173"/>
      <c r="S471" s="173"/>
      <c r="T471" s="174"/>
      <c r="AT471" s="168" t="s">
        <v>137</v>
      </c>
      <c r="AU471" s="168" t="s">
        <v>83</v>
      </c>
      <c r="AV471" s="13" t="s">
        <v>83</v>
      </c>
      <c r="AW471" s="13" t="s">
        <v>32</v>
      </c>
      <c r="AX471" s="13" t="s">
        <v>76</v>
      </c>
      <c r="AY471" s="168" t="s">
        <v>128</v>
      </c>
    </row>
    <row r="472" spans="2:51" s="13" customFormat="1" ht="9.75">
      <c r="B472" s="167"/>
      <c r="D472" s="160" t="s">
        <v>137</v>
      </c>
      <c r="E472" s="168" t="s">
        <v>1</v>
      </c>
      <c r="F472" s="169" t="s">
        <v>331</v>
      </c>
      <c r="H472" s="170">
        <v>26.12</v>
      </c>
      <c r="I472" s="171"/>
      <c r="L472" s="167"/>
      <c r="M472" s="172"/>
      <c r="N472" s="173"/>
      <c r="O472" s="173"/>
      <c r="P472" s="173"/>
      <c r="Q472" s="173"/>
      <c r="R472" s="173"/>
      <c r="S472" s="173"/>
      <c r="T472" s="174"/>
      <c r="AT472" s="168" t="s">
        <v>137</v>
      </c>
      <c r="AU472" s="168" t="s">
        <v>83</v>
      </c>
      <c r="AV472" s="13" t="s">
        <v>83</v>
      </c>
      <c r="AW472" s="13" t="s">
        <v>32</v>
      </c>
      <c r="AX472" s="13" t="s">
        <v>76</v>
      </c>
      <c r="AY472" s="168" t="s">
        <v>128</v>
      </c>
    </row>
    <row r="473" spans="2:51" s="12" customFormat="1" ht="9.75">
      <c r="B473" s="159"/>
      <c r="D473" s="160" t="s">
        <v>137</v>
      </c>
      <c r="E473" s="161" t="s">
        <v>1</v>
      </c>
      <c r="F473" s="162" t="s">
        <v>707</v>
      </c>
      <c r="H473" s="161" t="s">
        <v>1</v>
      </c>
      <c r="I473" s="163"/>
      <c r="L473" s="159"/>
      <c r="M473" s="164"/>
      <c r="N473" s="165"/>
      <c r="O473" s="165"/>
      <c r="P473" s="165"/>
      <c r="Q473" s="165"/>
      <c r="R473" s="165"/>
      <c r="S473" s="165"/>
      <c r="T473" s="166"/>
      <c r="AT473" s="161" t="s">
        <v>137</v>
      </c>
      <c r="AU473" s="161" t="s">
        <v>83</v>
      </c>
      <c r="AV473" s="12" t="s">
        <v>81</v>
      </c>
      <c r="AW473" s="12" t="s">
        <v>32</v>
      </c>
      <c r="AX473" s="12" t="s">
        <v>76</v>
      </c>
      <c r="AY473" s="161" t="s">
        <v>128</v>
      </c>
    </row>
    <row r="474" spans="2:51" s="13" customFormat="1" ht="9.75">
      <c r="B474" s="167"/>
      <c r="D474" s="160" t="s">
        <v>137</v>
      </c>
      <c r="E474" s="168" t="s">
        <v>1</v>
      </c>
      <c r="F474" s="169" t="s">
        <v>708</v>
      </c>
      <c r="H474" s="170">
        <v>6.5</v>
      </c>
      <c r="I474" s="171"/>
      <c r="L474" s="167"/>
      <c r="M474" s="172"/>
      <c r="N474" s="173"/>
      <c r="O474" s="173"/>
      <c r="P474" s="173"/>
      <c r="Q474" s="173"/>
      <c r="R474" s="173"/>
      <c r="S474" s="173"/>
      <c r="T474" s="174"/>
      <c r="AT474" s="168" t="s">
        <v>137</v>
      </c>
      <c r="AU474" s="168" t="s">
        <v>83</v>
      </c>
      <c r="AV474" s="13" t="s">
        <v>83</v>
      </c>
      <c r="AW474" s="13" t="s">
        <v>32</v>
      </c>
      <c r="AX474" s="13" t="s">
        <v>76</v>
      </c>
      <c r="AY474" s="168" t="s">
        <v>128</v>
      </c>
    </row>
    <row r="475" spans="2:51" s="14" customFormat="1" ht="9.75">
      <c r="B475" s="185"/>
      <c r="D475" s="160" t="s">
        <v>137</v>
      </c>
      <c r="E475" s="186" t="s">
        <v>1</v>
      </c>
      <c r="F475" s="187" t="s">
        <v>208</v>
      </c>
      <c r="H475" s="188">
        <v>56.26</v>
      </c>
      <c r="I475" s="189"/>
      <c r="L475" s="185"/>
      <c r="M475" s="190"/>
      <c r="N475" s="191"/>
      <c r="O475" s="191"/>
      <c r="P475" s="191"/>
      <c r="Q475" s="191"/>
      <c r="R475" s="191"/>
      <c r="S475" s="191"/>
      <c r="T475" s="192"/>
      <c r="AT475" s="186" t="s">
        <v>137</v>
      </c>
      <c r="AU475" s="186" t="s">
        <v>83</v>
      </c>
      <c r="AV475" s="14" t="s">
        <v>135</v>
      </c>
      <c r="AW475" s="14" t="s">
        <v>32</v>
      </c>
      <c r="AX475" s="14" t="s">
        <v>81</v>
      </c>
      <c r="AY475" s="186" t="s">
        <v>128</v>
      </c>
    </row>
    <row r="476" spans="2:65" s="1" customFormat="1" ht="24" customHeight="1">
      <c r="B476" s="145"/>
      <c r="C476" s="175" t="s">
        <v>709</v>
      </c>
      <c r="D476" s="175" t="s">
        <v>167</v>
      </c>
      <c r="E476" s="176" t="s">
        <v>710</v>
      </c>
      <c r="F476" s="177" t="s">
        <v>711</v>
      </c>
      <c r="G476" s="178" t="s">
        <v>219</v>
      </c>
      <c r="H476" s="179">
        <v>62.905</v>
      </c>
      <c r="I476" s="180"/>
      <c r="J476" s="181">
        <f>ROUND(I476*H476,2)</f>
        <v>0</v>
      </c>
      <c r="K476" s="177" t="s">
        <v>134</v>
      </c>
      <c r="L476" s="182"/>
      <c r="M476" s="183" t="s">
        <v>1</v>
      </c>
      <c r="N476" s="184" t="s">
        <v>41</v>
      </c>
      <c r="O476" s="54"/>
      <c r="P476" s="155">
        <f>O476*H476</f>
        <v>0</v>
      </c>
      <c r="Q476" s="155">
        <v>0.018</v>
      </c>
      <c r="R476" s="155">
        <f>Q476*H476</f>
        <v>1.13229</v>
      </c>
      <c r="S476" s="155">
        <v>0</v>
      </c>
      <c r="T476" s="156">
        <f>S476*H476</f>
        <v>0</v>
      </c>
      <c r="AR476" s="157" t="s">
        <v>326</v>
      </c>
      <c r="AT476" s="157" t="s">
        <v>167</v>
      </c>
      <c r="AU476" s="157" t="s">
        <v>83</v>
      </c>
      <c r="AY476" s="16" t="s">
        <v>128</v>
      </c>
      <c r="BE476" s="158">
        <f>IF(N476="základní",J476,0)</f>
        <v>0</v>
      </c>
      <c r="BF476" s="158">
        <f>IF(N476="snížená",J476,0)</f>
        <v>0</v>
      </c>
      <c r="BG476" s="158">
        <f>IF(N476="zákl. přenesená",J476,0)</f>
        <v>0</v>
      </c>
      <c r="BH476" s="158">
        <f>IF(N476="sníž. přenesená",J476,0)</f>
        <v>0</v>
      </c>
      <c r="BI476" s="158">
        <f>IF(N476="nulová",J476,0)</f>
        <v>0</v>
      </c>
      <c r="BJ476" s="16" t="s">
        <v>81</v>
      </c>
      <c r="BK476" s="158">
        <f>ROUND(I476*H476,2)</f>
        <v>0</v>
      </c>
      <c r="BL476" s="16" t="s">
        <v>216</v>
      </c>
      <c r="BM476" s="157" t="s">
        <v>712</v>
      </c>
    </row>
    <row r="477" spans="2:65" s="1" customFormat="1" ht="24" customHeight="1">
      <c r="B477" s="145"/>
      <c r="C477" s="146" t="s">
        <v>713</v>
      </c>
      <c r="D477" s="146" t="s">
        <v>130</v>
      </c>
      <c r="E477" s="147" t="s">
        <v>714</v>
      </c>
      <c r="F477" s="148" t="s">
        <v>715</v>
      </c>
      <c r="G477" s="149" t="s">
        <v>567</v>
      </c>
      <c r="H477" s="193"/>
      <c r="I477" s="151"/>
      <c r="J477" s="152">
        <f>ROUND(I477*H477,2)</f>
        <v>0</v>
      </c>
      <c r="K477" s="148" t="s">
        <v>134</v>
      </c>
      <c r="L477" s="31"/>
      <c r="M477" s="153" t="s">
        <v>1</v>
      </c>
      <c r="N477" s="154" t="s">
        <v>41</v>
      </c>
      <c r="O477" s="54"/>
      <c r="P477" s="155">
        <f>O477*H477</f>
        <v>0</v>
      </c>
      <c r="Q477" s="155">
        <v>0</v>
      </c>
      <c r="R477" s="155">
        <f>Q477*H477</f>
        <v>0</v>
      </c>
      <c r="S477" s="155">
        <v>0</v>
      </c>
      <c r="T477" s="156">
        <f>S477*H477</f>
        <v>0</v>
      </c>
      <c r="AR477" s="157" t="s">
        <v>216</v>
      </c>
      <c r="AT477" s="157" t="s">
        <v>130</v>
      </c>
      <c r="AU477" s="157" t="s">
        <v>83</v>
      </c>
      <c r="AY477" s="16" t="s">
        <v>128</v>
      </c>
      <c r="BE477" s="158">
        <f>IF(N477="základní",J477,0)</f>
        <v>0</v>
      </c>
      <c r="BF477" s="158">
        <f>IF(N477="snížená",J477,0)</f>
        <v>0</v>
      </c>
      <c r="BG477" s="158">
        <f>IF(N477="zákl. přenesená",J477,0)</f>
        <v>0</v>
      </c>
      <c r="BH477" s="158">
        <f>IF(N477="sníž. přenesená",J477,0)</f>
        <v>0</v>
      </c>
      <c r="BI477" s="158">
        <f>IF(N477="nulová",J477,0)</f>
        <v>0</v>
      </c>
      <c r="BJ477" s="16" t="s">
        <v>81</v>
      </c>
      <c r="BK477" s="158">
        <f>ROUND(I477*H477,2)</f>
        <v>0</v>
      </c>
      <c r="BL477" s="16" t="s">
        <v>216</v>
      </c>
      <c r="BM477" s="157" t="s">
        <v>716</v>
      </c>
    </row>
    <row r="478" spans="2:63" s="11" customFormat="1" ht="22.5" customHeight="1">
      <c r="B478" s="132"/>
      <c r="D478" s="133" t="s">
        <v>75</v>
      </c>
      <c r="E478" s="143" t="s">
        <v>717</v>
      </c>
      <c r="F478" s="143" t="s">
        <v>718</v>
      </c>
      <c r="I478" s="135"/>
      <c r="J478" s="144">
        <f>BK478</f>
        <v>0</v>
      </c>
      <c r="L478" s="132"/>
      <c r="M478" s="137"/>
      <c r="N478" s="138"/>
      <c r="O478" s="138"/>
      <c r="P478" s="139">
        <f>SUM(P479:P500)</f>
        <v>0</v>
      </c>
      <c r="Q478" s="138"/>
      <c r="R478" s="139">
        <f>SUM(R479:R500)</f>
        <v>2.8953979999999997</v>
      </c>
      <c r="S478" s="138"/>
      <c r="T478" s="140">
        <f>SUM(T479:T500)</f>
        <v>0</v>
      </c>
      <c r="AR478" s="133" t="s">
        <v>83</v>
      </c>
      <c r="AT478" s="141" t="s">
        <v>75</v>
      </c>
      <c r="AU478" s="141" t="s">
        <v>81</v>
      </c>
      <c r="AY478" s="133" t="s">
        <v>128</v>
      </c>
      <c r="BK478" s="142">
        <f>SUM(BK479:BK500)</f>
        <v>0</v>
      </c>
    </row>
    <row r="479" spans="2:65" s="1" customFormat="1" ht="16.5" customHeight="1">
      <c r="B479" s="145"/>
      <c r="C479" s="146" t="s">
        <v>719</v>
      </c>
      <c r="D479" s="146" t="s">
        <v>130</v>
      </c>
      <c r="E479" s="147" t="s">
        <v>720</v>
      </c>
      <c r="F479" s="148" t="s">
        <v>721</v>
      </c>
      <c r="G479" s="149" t="s">
        <v>219</v>
      </c>
      <c r="H479" s="150">
        <v>150.176</v>
      </c>
      <c r="I479" s="151"/>
      <c r="J479" s="152">
        <f>ROUND(I479*H479,2)</f>
        <v>0</v>
      </c>
      <c r="K479" s="148" t="s">
        <v>134</v>
      </c>
      <c r="L479" s="31"/>
      <c r="M479" s="153" t="s">
        <v>1</v>
      </c>
      <c r="N479" s="154" t="s">
        <v>41</v>
      </c>
      <c r="O479" s="54"/>
      <c r="P479" s="155">
        <f>O479*H479</f>
        <v>0</v>
      </c>
      <c r="Q479" s="155">
        <v>0.0003</v>
      </c>
      <c r="R479" s="155">
        <f>Q479*H479</f>
        <v>0.04505279999999999</v>
      </c>
      <c r="S479" s="155">
        <v>0</v>
      </c>
      <c r="T479" s="156">
        <f>S479*H479</f>
        <v>0</v>
      </c>
      <c r="AR479" s="157" t="s">
        <v>216</v>
      </c>
      <c r="AT479" s="157" t="s">
        <v>130</v>
      </c>
      <c r="AU479" s="157" t="s">
        <v>83</v>
      </c>
      <c r="AY479" s="16" t="s">
        <v>128</v>
      </c>
      <c r="BE479" s="158">
        <f>IF(N479="základní",J479,0)</f>
        <v>0</v>
      </c>
      <c r="BF479" s="158">
        <f>IF(N479="snížená",J479,0)</f>
        <v>0</v>
      </c>
      <c r="BG479" s="158">
        <f>IF(N479="zákl. přenesená",J479,0)</f>
        <v>0</v>
      </c>
      <c r="BH479" s="158">
        <f>IF(N479="sníž. přenesená",J479,0)</f>
        <v>0</v>
      </c>
      <c r="BI479" s="158">
        <f>IF(N479="nulová",J479,0)</f>
        <v>0</v>
      </c>
      <c r="BJ479" s="16" t="s">
        <v>81</v>
      </c>
      <c r="BK479" s="158">
        <f>ROUND(I479*H479,2)</f>
        <v>0</v>
      </c>
      <c r="BL479" s="16" t="s">
        <v>216</v>
      </c>
      <c r="BM479" s="157" t="s">
        <v>722</v>
      </c>
    </row>
    <row r="480" spans="2:65" s="1" customFormat="1" ht="24" customHeight="1">
      <c r="B480" s="145"/>
      <c r="C480" s="146" t="s">
        <v>723</v>
      </c>
      <c r="D480" s="146" t="s">
        <v>130</v>
      </c>
      <c r="E480" s="147" t="s">
        <v>724</v>
      </c>
      <c r="F480" s="148" t="s">
        <v>725</v>
      </c>
      <c r="G480" s="149" t="s">
        <v>219</v>
      </c>
      <c r="H480" s="150">
        <v>150.176</v>
      </c>
      <c r="I480" s="151"/>
      <c r="J480" s="152">
        <f>ROUND(I480*H480,2)</f>
        <v>0</v>
      </c>
      <c r="K480" s="148" t="s">
        <v>134</v>
      </c>
      <c r="L480" s="31"/>
      <c r="M480" s="153" t="s">
        <v>1</v>
      </c>
      <c r="N480" s="154" t="s">
        <v>41</v>
      </c>
      <c r="O480" s="54"/>
      <c r="P480" s="155">
        <f>O480*H480</f>
        <v>0</v>
      </c>
      <c r="Q480" s="155">
        <v>0.006</v>
      </c>
      <c r="R480" s="155">
        <f>Q480*H480</f>
        <v>0.901056</v>
      </c>
      <c r="S480" s="155">
        <v>0</v>
      </c>
      <c r="T480" s="156">
        <f>S480*H480</f>
        <v>0</v>
      </c>
      <c r="AR480" s="157" t="s">
        <v>216</v>
      </c>
      <c r="AT480" s="157" t="s">
        <v>130</v>
      </c>
      <c r="AU480" s="157" t="s">
        <v>83</v>
      </c>
      <c r="AY480" s="16" t="s">
        <v>128</v>
      </c>
      <c r="BE480" s="158">
        <f>IF(N480="základní",J480,0)</f>
        <v>0</v>
      </c>
      <c r="BF480" s="158">
        <f>IF(N480="snížená",J480,0)</f>
        <v>0</v>
      </c>
      <c r="BG480" s="158">
        <f>IF(N480="zákl. přenesená",J480,0)</f>
        <v>0</v>
      </c>
      <c r="BH480" s="158">
        <f>IF(N480="sníž. přenesená",J480,0)</f>
        <v>0</v>
      </c>
      <c r="BI480" s="158">
        <f>IF(N480="nulová",J480,0)</f>
        <v>0</v>
      </c>
      <c r="BJ480" s="16" t="s">
        <v>81</v>
      </c>
      <c r="BK480" s="158">
        <f>ROUND(I480*H480,2)</f>
        <v>0</v>
      </c>
      <c r="BL480" s="16" t="s">
        <v>216</v>
      </c>
      <c r="BM480" s="157" t="s">
        <v>726</v>
      </c>
    </row>
    <row r="481" spans="2:51" s="12" customFormat="1" ht="9.75">
      <c r="B481" s="159"/>
      <c r="D481" s="160" t="s">
        <v>137</v>
      </c>
      <c r="E481" s="161" t="s">
        <v>1</v>
      </c>
      <c r="F481" s="162" t="s">
        <v>263</v>
      </c>
      <c r="H481" s="161" t="s">
        <v>1</v>
      </c>
      <c r="I481" s="163"/>
      <c r="L481" s="159"/>
      <c r="M481" s="164"/>
      <c r="N481" s="165"/>
      <c r="O481" s="165"/>
      <c r="P481" s="165"/>
      <c r="Q481" s="165"/>
      <c r="R481" s="165"/>
      <c r="S481" s="165"/>
      <c r="T481" s="166"/>
      <c r="AT481" s="161" t="s">
        <v>137</v>
      </c>
      <c r="AU481" s="161" t="s">
        <v>83</v>
      </c>
      <c r="AV481" s="12" t="s">
        <v>81</v>
      </c>
      <c r="AW481" s="12" t="s">
        <v>32</v>
      </c>
      <c r="AX481" s="12" t="s">
        <v>76</v>
      </c>
      <c r="AY481" s="161" t="s">
        <v>128</v>
      </c>
    </row>
    <row r="482" spans="2:51" s="13" customFormat="1" ht="9.75">
      <c r="B482" s="167"/>
      <c r="D482" s="160" t="s">
        <v>137</v>
      </c>
      <c r="E482" s="168" t="s">
        <v>1</v>
      </c>
      <c r="F482" s="169" t="s">
        <v>727</v>
      </c>
      <c r="H482" s="170">
        <v>15.42</v>
      </c>
      <c r="I482" s="171"/>
      <c r="L482" s="167"/>
      <c r="M482" s="172"/>
      <c r="N482" s="173"/>
      <c r="O482" s="173"/>
      <c r="P482" s="173"/>
      <c r="Q482" s="173"/>
      <c r="R482" s="173"/>
      <c r="S482" s="173"/>
      <c r="T482" s="174"/>
      <c r="AT482" s="168" t="s">
        <v>137</v>
      </c>
      <c r="AU482" s="168" t="s">
        <v>83</v>
      </c>
      <c r="AV482" s="13" t="s">
        <v>83</v>
      </c>
      <c r="AW482" s="13" t="s">
        <v>32</v>
      </c>
      <c r="AX482" s="13" t="s">
        <v>76</v>
      </c>
      <c r="AY482" s="168" t="s">
        <v>128</v>
      </c>
    </row>
    <row r="483" spans="2:51" s="13" customFormat="1" ht="9.75">
      <c r="B483" s="167"/>
      <c r="D483" s="160" t="s">
        <v>137</v>
      </c>
      <c r="E483" s="168" t="s">
        <v>1</v>
      </c>
      <c r="F483" s="169" t="s">
        <v>728</v>
      </c>
      <c r="H483" s="170">
        <v>9.2</v>
      </c>
      <c r="I483" s="171"/>
      <c r="L483" s="167"/>
      <c r="M483" s="172"/>
      <c r="N483" s="173"/>
      <c r="O483" s="173"/>
      <c r="P483" s="173"/>
      <c r="Q483" s="173"/>
      <c r="R483" s="173"/>
      <c r="S483" s="173"/>
      <c r="T483" s="174"/>
      <c r="AT483" s="168" t="s">
        <v>137</v>
      </c>
      <c r="AU483" s="168" t="s">
        <v>83</v>
      </c>
      <c r="AV483" s="13" t="s">
        <v>83</v>
      </c>
      <c r="AW483" s="13" t="s">
        <v>32</v>
      </c>
      <c r="AX483" s="13" t="s">
        <v>76</v>
      </c>
      <c r="AY483" s="168" t="s">
        <v>128</v>
      </c>
    </row>
    <row r="484" spans="2:51" s="13" customFormat="1" ht="9.75">
      <c r="B484" s="167"/>
      <c r="D484" s="160" t="s">
        <v>137</v>
      </c>
      <c r="E484" s="168" t="s">
        <v>1</v>
      </c>
      <c r="F484" s="169" t="s">
        <v>729</v>
      </c>
      <c r="H484" s="170">
        <v>48</v>
      </c>
      <c r="I484" s="171"/>
      <c r="L484" s="167"/>
      <c r="M484" s="172"/>
      <c r="N484" s="173"/>
      <c r="O484" s="173"/>
      <c r="P484" s="173"/>
      <c r="Q484" s="173"/>
      <c r="R484" s="173"/>
      <c r="S484" s="173"/>
      <c r="T484" s="174"/>
      <c r="AT484" s="168" t="s">
        <v>137</v>
      </c>
      <c r="AU484" s="168" t="s">
        <v>83</v>
      </c>
      <c r="AV484" s="13" t="s">
        <v>83</v>
      </c>
      <c r="AW484" s="13" t="s">
        <v>32</v>
      </c>
      <c r="AX484" s="13" t="s">
        <v>76</v>
      </c>
      <c r="AY484" s="168" t="s">
        <v>128</v>
      </c>
    </row>
    <row r="485" spans="2:51" s="13" customFormat="1" ht="9.75">
      <c r="B485" s="167"/>
      <c r="D485" s="160" t="s">
        <v>137</v>
      </c>
      <c r="E485" s="168" t="s">
        <v>1</v>
      </c>
      <c r="F485" s="169" t="s">
        <v>730</v>
      </c>
      <c r="H485" s="170">
        <v>23.04</v>
      </c>
      <c r="I485" s="171"/>
      <c r="L485" s="167"/>
      <c r="M485" s="172"/>
      <c r="N485" s="173"/>
      <c r="O485" s="173"/>
      <c r="P485" s="173"/>
      <c r="Q485" s="173"/>
      <c r="R485" s="173"/>
      <c r="S485" s="173"/>
      <c r="T485" s="174"/>
      <c r="AT485" s="168" t="s">
        <v>137</v>
      </c>
      <c r="AU485" s="168" t="s">
        <v>83</v>
      </c>
      <c r="AV485" s="13" t="s">
        <v>83</v>
      </c>
      <c r="AW485" s="13" t="s">
        <v>32</v>
      </c>
      <c r="AX485" s="13" t="s">
        <v>76</v>
      </c>
      <c r="AY485" s="168" t="s">
        <v>128</v>
      </c>
    </row>
    <row r="486" spans="2:51" s="13" customFormat="1" ht="9.75">
      <c r="B486" s="167"/>
      <c r="D486" s="160" t="s">
        <v>137</v>
      </c>
      <c r="E486" s="168" t="s">
        <v>1</v>
      </c>
      <c r="F486" s="169" t="s">
        <v>731</v>
      </c>
      <c r="H486" s="170">
        <v>-24</v>
      </c>
      <c r="I486" s="171"/>
      <c r="L486" s="167"/>
      <c r="M486" s="172"/>
      <c r="N486" s="173"/>
      <c r="O486" s="173"/>
      <c r="P486" s="173"/>
      <c r="Q486" s="173"/>
      <c r="R486" s="173"/>
      <c r="S486" s="173"/>
      <c r="T486" s="174"/>
      <c r="AT486" s="168" t="s">
        <v>137</v>
      </c>
      <c r="AU486" s="168" t="s">
        <v>83</v>
      </c>
      <c r="AV486" s="13" t="s">
        <v>83</v>
      </c>
      <c r="AW486" s="13" t="s">
        <v>32</v>
      </c>
      <c r="AX486" s="13" t="s">
        <v>76</v>
      </c>
      <c r="AY486" s="168" t="s">
        <v>128</v>
      </c>
    </row>
    <row r="487" spans="2:51" s="12" customFormat="1" ht="9.75">
      <c r="B487" s="159"/>
      <c r="D487" s="160" t="s">
        <v>137</v>
      </c>
      <c r="E487" s="161" t="s">
        <v>1</v>
      </c>
      <c r="F487" s="162" t="s">
        <v>293</v>
      </c>
      <c r="H487" s="161" t="s">
        <v>1</v>
      </c>
      <c r="I487" s="163"/>
      <c r="L487" s="159"/>
      <c r="M487" s="164"/>
      <c r="N487" s="165"/>
      <c r="O487" s="165"/>
      <c r="P487" s="165"/>
      <c r="Q487" s="165"/>
      <c r="R487" s="165"/>
      <c r="S487" s="165"/>
      <c r="T487" s="166"/>
      <c r="AT487" s="161" t="s">
        <v>137</v>
      </c>
      <c r="AU487" s="161" t="s">
        <v>83</v>
      </c>
      <c r="AV487" s="12" t="s">
        <v>81</v>
      </c>
      <c r="AW487" s="12" t="s">
        <v>32</v>
      </c>
      <c r="AX487" s="12" t="s">
        <v>76</v>
      </c>
      <c r="AY487" s="161" t="s">
        <v>128</v>
      </c>
    </row>
    <row r="488" spans="2:51" s="13" customFormat="1" ht="9.75">
      <c r="B488" s="167"/>
      <c r="D488" s="160" t="s">
        <v>137</v>
      </c>
      <c r="E488" s="168" t="s">
        <v>1</v>
      </c>
      <c r="F488" s="169" t="s">
        <v>732</v>
      </c>
      <c r="H488" s="170">
        <v>16.28</v>
      </c>
      <c r="I488" s="171"/>
      <c r="L488" s="167"/>
      <c r="M488" s="172"/>
      <c r="N488" s="173"/>
      <c r="O488" s="173"/>
      <c r="P488" s="173"/>
      <c r="Q488" s="173"/>
      <c r="R488" s="173"/>
      <c r="S488" s="173"/>
      <c r="T488" s="174"/>
      <c r="AT488" s="168" t="s">
        <v>137</v>
      </c>
      <c r="AU488" s="168" t="s">
        <v>83</v>
      </c>
      <c r="AV488" s="13" t="s">
        <v>83</v>
      </c>
      <c r="AW488" s="13" t="s">
        <v>32</v>
      </c>
      <c r="AX488" s="13" t="s">
        <v>76</v>
      </c>
      <c r="AY488" s="168" t="s">
        <v>128</v>
      </c>
    </row>
    <row r="489" spans="2:51" s="12" customFormat="1" ht="9.75">
      <c r="B489" s="159"/>
      <c r="D489" s="160" t="s">
        <v>137</v>
      </c>
      <c r="E489" s="161" t="s">
        <v>1</v>
      </c>
      <c r="F489" s="162" t="s">
        <v>269</v>
      </c>
      <c r="H489" s="161" t="s">
        <v>1</v>
      </c>
      <c r="I489" s="163"/>
      <c r="L489" s="159"/>
      <c r="M489" s="164"/>
      <c r="N489" s="165"/>
      <c r="O489" s="165"/>
      <c r="P489" s="165"/>
      <c r="Q489" s="165"/>
      <c r="R489" s="165"/>
      <c r="S489" s="165"/>
      <c r="T489" s="166"/>
      <c r="AT489" s="161" t="s">
        <v>137</v>
      </c>
      <c r="AU489" s="161" t="s">
        <v>83</v>
      </c>
      <c r="AV489" s="12" t="s">
        <v>81</v>
      </c>
      <c r="AW489" s="12" t="s">
        <v>32</v>
      </c>
      <c r="AX489" s="12" t="s">
        <v>76</v>
      </c>
      <c r="AY489" s="161" t="s">
        <v>128</v>
      </c>
    </row>
    <row r="490" spans="2:51" s="13" customFormat="1" ht="9.75">
      <c r="B490" s="167"/>
      <c r="D490" s="160" t="s">
        <v>137</v>
      </c>
      <c r="E490" s="168" t="s">
        <v>1</v>
      </c>
      <c r="F490" s="169" t="s">
        <v>733</v>
      </c>
      <c r="H490" s="170">
        <v>15.634</v>
      </c>
      <c r="I490" s="171"/>
      <c r="L490" s="167"/>
      <c r="M490" s="172"/>
      <c r="N490" s="173"/>
      <c r="O490" s="173"/>
      <c r="P490" s="173"/>
      <c r="Q490" s="173"/>
      <c r="R490" s="173"/>
      <c r="S490" s="173"/>
      <c r="T490" s="174"/>
      <c r="AT490" s="168" t="s">
        <v>137</v>
      </c>
      <c r="AU490" s="168" t="s">
        <v>83</v>
      </c>
      <c r="AV490" s="13" t="s">
        <v>83</v>
      </c>
      <c r="AW490" s="13" t="s">
        <v>32</v>
      </c>
      <c r="AX490" s="13" t="s">
        <v>76</v>
      </c>
      <c r="AY490" s="168" t="s">
        <v>128</v>
      </c>
    </row>
    <row r="491" spans="2:51" s="13" customFormat="1" ht="9.75">
      <c r="B491" s="167"/>
      <c r="D491" s="160" t="s">
        <v>137</v>
      </c>
      <c r="E491" s="168" t="s">
        <v>1</v>
      </c>
      <c r="F491" s="169" t="s">
        <v>734</v>
      </c>
      <c r="H491" s="170">
        <v>22.446</v>
      </c>
      <c r="I491" s="171"/>
      <c r="L491" s="167"/>
      <c r="M491" s="172"/>
      <c r="N491" s="173"/>
      <c r="O491" s="173"/>
      <c r="P491" s="173"/>
      <c r="Q491" s="173"/>
      <c r="R491" s="173"/>
      <c r="S491" s="173"/>
      <c r="T491" s="174"/>
      <c r="AT491" s="168" t="s">
        <v>137</v>
      </c>
      <c r="AU491" s="168" t="s">
        <v>83</v>
      </c>
      <c r="AV491" s="13" t="s">
        <v>83</v>
      </c>
      <c r="AW491" s="13" t="s">
        <v>32</v>
      </c>
      <c r="AX491" s="13" t="s">
        <v>76</v>
      </c>
      <c r="AY491" s="168" t="s">
        <v>128</v>
      </c>
    </row>
    <row r="492" spans="2:51" s="13" customFormat="1" ht="9.75">
      <c r="B492" s="167"/>
      <c r="D492" s="160" t="s">
        <v>137</v>
      </c>
      <c r="E492" s="168" t="s">
        <v>1</v>
      </c>
      <c r="F492" s="169" t="s">
        <v>735</v>
      </c>
      <c r="H492" s="170">
        <v>28.584</v>
      </c>
      <c r="I492" s="171"/>
      <c r="L492" s="167"/>
      <c r="M492" s="172"/>
      <c r="N492" s="173"/>
      <c r="O492" s="173"/>
      <c r="P492" s="173"/>
      <c r="Q492" s="173"/>
      <c r="R492" s="173"/>
      <c r="S492" s="173"/>
      <c r="T492" s="174"/>
      <c r="AT492" s="168" t="s">
        <v>137</v>
      </c>
      <c r="AU492" s="168" t="s">
        <v>83</v>
      </c>
      <c r="AV492" s="13" t="s">
        <v>83</v>
      </c>
      <c r="AW492" s="13" t="s">
        <v>32</v>
      </c>
      <c r="AX492" s="13" t="s">
        <v>76</v>
      </c>
      <c r="AY492" s="168" t="s">
        <v>128</v>
      </c>
    </row>
    <row r="493" spans="2:51" s="13" customFormat="1" ht="9.75">
      <c r="B493" s="167"/>
      <c r="D493" s="160" t="s">
        <v>137</v>
      </c>
      <c r="E493" s="168" t="s">
        <v>1</v>
      </c>
      <c r="F493" s="169" t="s">
        <v>736</v>
      </c>
      <c r="H493" s="170">
        <v>11.172</v>
      </c>
      <c r="I493" s="171"/>
      <c r="L493" s="167"/>
      <c r="M493" s="172"/>
      <c r="N493" s="173"/>
      <c r="O493" s="173"/>
      <c r="P493" s="173"/>
      <c r="Q493" s="173"/>
      <c r="R493" s="173"/>
      <c r="S493" s="173"/>
      <c r="T493" s="174"/>
      <c r="AT493" s="168" t="s">
        <v>137</v>
      </c>
      <c r="AU493" s="168" t="s">
        <v>83</v>
      </c>
      <c r="AV493" s="13" t="s">
        <v>83</v>
      </c>
      <c r="AW493" s="13" t="s">
        <v>32</v>
      </c>
      <c r="AX493" s="13" t="s">
        <v>76</v>
      </c>
      <c r="AY493" s="168" t="s">
        <v>128</v>
      </c>
    </row>
    <row r="494" spans="2:51" s="13" customFormat="1" ht="9.75">
      <c r="B494" s="167"/>
      <c r="D494" s="160" t="s">
        <v>137</v>
      </c>
      <c r="E494" s="168" t="s">
        <v>1</v>
      </c>
      <c r="F494" s="169" t="s">
        <v>737</v>
      </c>
      <c r="H494" s="170">
        <v>-17.6</v>
      </c>
      <c r="I494" s="171"/>
      <c r="L494" s="167"/>
      <c r="M494" s="172"/>
      <c r="N494" s="173"/>
      <c r="O494" s="173"/>
      <c r="P494" s="173"/>
      <c r="Q494" s="173"/>
      <c r="R494" s="173"/>
      <c r="S494" s="173"/>
      <c r="T494" s="174"/>
      <c r="AT494" s="168" t="s">
        <v>137</v>
      </c>
      <c r="AU494" s="168" t="s">
        <v>83</v>
      </c>
      <c r="AV494" s="13" t="s">
        <v>83</v>
      </c>
      <c r="AW494" s="13" t="s">
        <v>32</v>
      </c>
      <c r="AX494" s="13" t="s">
        <v>76</v>
      </c>
      <c r="AY494" s="168" t="s">
        <v>128</v>
      </c>
    </row>
    <row r="495" spans="2:51" s="12" customFormat="1" ht="9.75">
      <c r="B495" s="159"/>
      <c r="D495" s="160" t="s">
        <v>137</v>
      </c>
      <c r="E495" s="161" t="s">
        <v>1</v>
      </c>
      <c r="F495" s="162" t="s">
        <v>738</v>
      </c>
      <c r="H495" s="161" t="s">
        <v>1</v>
      </c>
      <c r="I495" s="163"/>
      <c r="L495" s="159"/>
      <c r="M495" s="164"/>
      <c r="N495" s="165"/>
      <c r="O495" s="165"/>
      <c r="P495" s="165"/>
      <c r="Q495" s="165"/>
      <c r="R495" s="165"/>
      <c r="S495" s="165"/>
      <c r="T495" s="166"/>
      <c r="AT495" s="161" t="s">
        <v>137</v>
      </c>
      <c r="AU495" s="161" t="s">
        <v>83</v>
      </c>
      <c r="AV495" s="12" t="s">
        <v>81</v>
      </c>
      <c r="AW495" s="12" t="s">
        <v>32</v>
      </c>
      <c r="AX495" s="12" t="s">
        <v>76</v>
      </c>
      <c r="AY495" s="161" t="s">
        <v>128</v>
      </c>
    </row>
    <row r="496" spans="2:51" s="13" customFormat="1" ht="9.75">
      <c r="B496" s="167"/>
      <c r="D496" s="160" t="s">
        <v>137</v>
      </c>
      <c r="E496" s="168" t="s">
        <v>1</v>
      </c>
      <c r="F496" s="169" t="s">
        <v>83</v>
      </c>
      <c r="H496" s="170">
        <v>2</v>
      </c>
      <c r="I496" s="171"/>
      <c r="L496" s="167"/>
      <c r="M496" s="172"/>
      <c r="N496" s="173"/>
      <c r="O496" s="173"/>
      <c r="P496" s="173"/>
      <c r="Q496" s="173"/>
      <c r="R496" s="173"/>
      <c r="S496" s="173"/>
      <c r="T496" s="174"/>
      <c r="AT496" s="168" t="s">
        <v>137</v>
      </c>
      <c r="AU496" s="168" t="s">
        <v>83</v>
      </c>
      <c r="AV496" s="13" t="s">
        <v>83</v>
      </c>
      <c r="AW496" s="13" t="s">
        <v>32</v>
      </c>
      <c r="AX496" s="13" t="s">
        <v>76</v>
      </c>
      <c r="AY496" s="168" t="s">
        <v>128</v>
      </c>
    </row>
    <row r="497" spans="2:51" s="14" customFormat="1" ht="9.75">
      <c r="B497" s="185"/>
      <c r="D497" s="160" t="s">
        <v>137</v>
      </c>
      <c r="E497" s="186" t="s">
        <v>1</v>
      </c>
      <c r="F497" s="187" t="s">
        <v>208</v>
      </c>
      <c r="H497" s="188">
        <v>150.176</v>
      </c>
      <c r="I497" s="189"/>
      <c r="L497" s="185"/>
      <c r="M497" s="190"/>
      <c r="N497" s="191"/>
      <c r="O497" s="191"/>
      <c r="P497" s="191"/>
      <c r="Q497" s="191"/>
      <c r="R497" s="191"/>
      <c r="S497" s="191"/>
      <c r="T497" s="192"/>
      <c r="AT497" s="186" t="s">
        <v>137</v>
      </c>
      <c r="AU497" s="186" t="s">
        <v>83</v>
      </c>
      <c r="AV497" s="14" t="s">
        <v>135</v>
      </c>
      <c r="AW497" s="14" t="s">
        <v>32</v>
      </c>
      <c r="AX497" s="14" t="s">
        <v>81</v>
      </c>
      <c r="AY497" s="186" t="s">
        <v>128</v>
      </c>
    </row>
    <row r="498" spans="2:65" s="1" customFormat="1" ht="16.5" customHeight="1">
      <c r="B498" s="145"/>
      <c r="C498" s="175" t="s">
        <v>739</v>
      </c>
      <c r="D498" s="175" t="s">
        <v>167</v>
      </c>
      <c r="E498" s="176" t="s">
        <v>740</v>
      </c>
      <c r="F498" s="177" t="s">
        <v>741</v>
      </c>
      <c r="G498" s="178" t="s">
        <v>219</v>
      </c>
      <c r="H498" s="179">
        <v>165.194</v>
      </c>
      <c r="I498" s="180"/>
      <c r="J498" s="181">
        <f>ROUND(I498*H498,2)</f>
        <v>0</v>
      </c>
      <c r="K498" s="177" t="s">
        <v>134</v>
      </c>
      <c r="L498" s="182"/>
      <c r="M498" s="183" t="s">
        <v>1</v>
      </c>
      <c r="N498" s="184" t="s">
        <v>41</v>
      </c>
      <c r="O498" s="54"/>
      <c r="P498" s="155">
        <f>O498*H498</f>
        <v>0</v>
      </c>
      <c r="Q498" s="155">
        <v>0.0118</v>
      </c>
      <c r="R498" s="155">
        <f>Q498*H498</f>
        <v>1.9492891999999997</v>
      </c>
      <c r="S498" s="155">
        <v>0</v>
      </c>
      <c r="T498" s="156">
        <f>S498*H498</f>
        <v>0</v>
      </c>
      <c r="AR498" s="157" t="s">
        <v>326</v>
      </c>
      <c r="AT498" s="157" t="s">
        <v>167</v>
      </c>
      <c r="AU498" s="157" t="s">
        <v>83</v>
      </c>
      <c r="AY498" s="16" t="s">
        <v>128</v>
      </c>
      <c r="BE498" s="158">
        <f>IF(N498="základní",J498,0)</f>
        <v>0</v>
      </c>
      <c r="BF498" s="158">
        <f>IF(N498="snížená",J498,0)</f>
        <v>0</v>
      </c>
      <c r="BG498" s="158">
        <f>IF(N498="zákl. přenesená",J498,0)</f>
        <v>0</v>
      </c>
      <c r="BH498" s="158">
        <f>IF(N498="sníž. přenesená",J498,0)</f>
        <v>0</v>
      </c>
      <c r="BI498" s="158">
        <f>IF(N498="nulová",J498,0)</f>
        <v>0</v>
      </c>
      <c r="BJ498" s="16" t="s">
        <v>81</v>
      </c>
      <c r="BK498" s="158">
        <f>ROUND(I498*H498,2)</f>
        <v>0</v>
      </c>
      <c r="BL498" s="16" t="s">
        <v>216</v>
      </c>
      <c r="BM498" s="157" t="s">
        <v>742</v>
      </c>
    </row>
    <row r="499" spans="2:51" s="13" customFormat="1" ht="9.75">
      <c r="B499" s="167"/>
      <c r="D499" s="160" t="s">
        <v>137</v>
      </c>
      <c r="F499" s="169" t="s">
        <v>743</v>
      </c>
      <c r="H499" s="170">
        <v>165.194</v>
      </c>
      <c r="I499" s="171"/>
      <c r="L499" s="167"/>
      <c r="M499" s="172"/>
      <c r="N499" s="173"/>
      <c r="O499" s="173"/>
      <c r="P499" s="173"/>
      <c r="Q499" s="173"/>
      <c r="R499" s="173"/>
      <c r="S499" s="173"/>
      <c r="T499" s="174"/>
      <c r="AT499" s="168" t="s">
        <v>137</v>
      </c>
      <c r="AU499" s="168" t="s">
        <v>83</v>
      </c>
      <c r="AV499" s="13" t="s">
        <v>83</v>
      </c>
      <c r="AW499" s="13" t="s">
        <v>3</v>
      </c>
      <c r="AX499" s="13" t="s">
        <v>81</v>
      </c>
      <c r="AY499" s="168" t="s">
        <v>128</v>
      </c>
    </row>
    <row r="500" spans="2:65" s="1" customFormat="1" ht="24" customHeight="1">
      <c r="B500" s="145"/>
      <c r="C500" s="146" t="s">
        <v>744</v>
      </c>
      <c r="D500" s="146" t="s">
        <v>130</v>
      </c>
      <c r="E500" s="147" t="s">
        <v>745</v>
      </c>
      <c r="F500" s="148" t="s">
        <v>746</v>
      </c>
      <c r="G500" s="149" t="s">
        <v>567</v>
      </c>
      <c r="H500" s="193"/>
      <c r="I500" s="151"/>
      <c r="J500" s="152">
        <f>ROUND(I500*H500,2)</f>
        <v>0</v>
      </c>
      <c r="K500" s="148" t="s">
        <v>134</v>
      </c>
      <c r="L500" s="31"/>
      <c r="M500" s="153" t="s">
        <v>1</v>
      </c>
      <c r="N500" s="154" t="s">
        <v>41</v>
      </c>
      <c r="O500" s="54"/>
      <c r="P500" s="155">
        <f>O500*H500</f>
        <v>0</v>
      </c>
      <c r="Q500" s="155">
        <v>0</v>
      </c>
      <c r="R500" s="155">
        <f>Q500*H500</f>
        <v>0</v>
      </c>
      <c r="S500" s="155">
        <v>0</v>
      </c>
      <c r="T500" s="156">
        <f>S500*H500</f>
        <v>0</v>
      </c>
      <c r="AR500" s="157" t="s">
        <v>216</v>
      </c>
      <c r="AT500" s="157" t="s">
        <v>130</v>
      </c>
      <c r="AU500" s="157" t="s">
        <v>83</v>
      </c>
      <c r="AY500" s="16" t="s">
        <v>128</v>
      </c>
      <c r="BE500" s="158">
        <f>IF(N500="základní",J500,0)</f>
        <v>0</v>
      </c>
      <c r="BF500" s="158">
        <f>IF(N500="snížená",J500,0)</f>
        <v>0</v>
      </c>
      <c r="BG500" s="158">
        <f>IF(N500="zákl. přenesená",J500,0)</f>
        <v>0</v>
      </c>
      <c r="BH500" s="158">
        <f>IF(N500="sníž. přenesená",J500,0)</f>
        <v>0</v>
      </c>
      <c r="BI500" s="158">
        <f>IF(N500="nulová",J500,0)</f>
        <v>0</v>
      </c>
      <c r="BJ500" s="16" t="s">
        <v>81</v>
      </c>
      <c r="BK500" s="158">
        <f>ROUND(I500*H500,2)</f>
        <v>0</v>
      </c>
      <c r="BL500" s="16" t="s">
        <v>216</v>
      </c>
      <c r="BM500" s="157" t="s">
        <v>747</v>
      </c>
    </row>
    <row r="501" spans="2:63" s="11" customFormat="1" ht="22.5" customHeight="1">
      <c r="B501" s="132"/>
      <c r="D501" s="133" t="s">
        <v>75</v>
      </c>
      <c r="E501" s="143" t="s">
        <v>748</v>
      </c>
      <c r="F501" s="143" t="s">
        <v>749</v>
      </c>
      <c r="I501" s="135"/>
      <c r="J501" s="144">
        <f>BK501</f>
        <v>0</v>
      </c>
      <c r="L501" s="132"/>
      <c r="M501" s="137"/>
      <c r="N501" s="138"/>
      <c r="O501" s="138"/>
      <c r="P501" s="139">
        <f>SUM(P502:P518)</f>
        <v>0</v>
      </c>
      <c r="Q501" s="138"/>
      <c r="R501" s="139">
        <f>SUM(R502:R518)</f>
        <v>0.00764468</v>
      </c>
      <c r="S501" s="138"/>
      <c r="T501" s="140">
        <f>SUM(T502:T518)</f>
        <v>0</v>
      </c>
      <c r="AR501" s="133" t="s">
        <v>83</v>
      </c>
      <c r="AT501" s="141" t="s">
        <v>75</v>
      </c>
      <c r="AU501" s="141" t="s">
        <v>81</v>
      </c>
      <c r="AY501" s="133" t="s">
        <v>128</v>
      </c>
      <c r="BK501" s="142">
        <f>SUM(BK502:BK518)</f>
        <v>0</v>
      </c>
    </row>
    <row r="502" spans="2:65" s="1" customFormat="1" ht="24" customHeight="1">
      <c r="B502" s="145"/>
      <c r="C502" s="146" t="s">
        <v>750</v>
      </c>
      <c r="D502" s="146" t="s">
        <v>130</v>
      </c>
      <c r="E502" s="147" t="s">
        <v>751</v>
      </c>
      <c r="F502" s="148" t="s">
        <v>752</v>
      </c>
      <c r="G502" s="149" t="s">
        <v>219</v>
      </c>
      <c r="H502" s="150">
        <v>22.462</v>
      </c>
      <c r="I502" s="151"/>
      <c r="J502" s="152">
        <f>ROUND(I502*H502,2)</f>
        <v>0</v>
      </c>
      <c r="K502" s="148" t="s">
        <v>134</v>
      </c>
      <c r="L502" s="31"/>
      <c r="M502" s="153" t="s">
        <v>1</v>
      </c>
      <c r="N502" s="154" t="s">
        <v>41</v>
      </c>
      <c r="O502" s="54"/>
      <c r="P502" s="155">
        <f>O502*H502</f>
        <v>0</v>
      </c>
      <c r="Q502" s="155">
        <v>0.00014</v>
      </c>
      <c r="R502" s="155">
        <f>Q502*H502</f>
        <v>0.0031446799999999995</v>
      </c>
      <c r="S502" s="155">
        <v>0</v>
      </c>
      <c r="T502" s="156">
        <f>S502*H502</f>
        <v>0</v>
      </c>
      <c r="AR502" s="157" t="s">
        <v>216</v>
      </c>
      <c r="AT502" s="157" t="s">
        <v>130</v>
      </c>
      <c r="AU502" s="157" t="s">
        <v>83</v>
      </c>
      <c r="AY502" s="16" t="s">
        <v>128</v>
      </c>
      <c r="BE502" s="158">
        <f>IF(N502="základní",J502,0)</f>
        <v>0</v>
      </c>
      <c r="BF502" s="158">
        <f>IF(N502="snížená",J502,0)</f>
        <v>0</v>
      </c>
      <c r="BG502" s="158">
        <f>IF(N502="zákl. přenesená",J502,0)</f>
        <v>0</v>
      </c>
      <c r="BH502" s="158">
        <f>IF(N502="sníž. přenesená",J502,0)</f>
        <v>0</v>
      </c>
      <c r="BI502" s="158">
        <f>IF(N502="nulová",J502,0)</f>
        <v>0</v>
      </c>
      <c r="BJ502" s="16" t="s">
        <v>81</v>
      </c>
      <c r="BK502" s="158">
        <f>ROUND(I502*H502,2)</f>
        <v>0</v>
      </c>
      <c r="BL502" s="16" t="s">
        <v>216</v>
      </c>
      <c r="BM502" s="157" t="s">
        <v>753</v>
      </c>
    </row>
    <row r="503" spans="2:51" s="12" customFormat="1" ht="9.75">
      <c r="B503" s="159"/>
      <c r="D503" s="160" t="s">
        <v>137</v>
      </c>
      <c r="E503" s="161" t="s">
        <v>1</v>
      </c>
      <c r="F503" s="162" t="s">
        <v>204</v>
      </c>
      <c r="H503" s="161" t="s">
        <v>1</v>
      </c>
      <c r="I503" s="163"/>
      <c r="L503" s="159"/>
      <c r="M503" s="164"/>
      <c r="N503" s="165"/>
      <c r="O503" s="165"/>
      <c r="P503" s="165"/>
      <c r="Q503" s="165"/>
      <c r="R503" s="165"/>
      <c r="S503" s="165"/>
      <c r="T503" s="166"/>
      <c r="AT503" s="161" t="s">
        <v>137</v>
      </c>
      <c r="AU503" s="161" t="s">
        <v>83</v>
      </c>
      <c r="AV503" s="12" t="s">
        <v>81</v>
      </c>
      <c r="AW503" s="12" t="s">
        <v>32</v>
      </c>
      <c r="AX503" s="12" t="s">
        <v>76</v>
      </c>
      <c r="AY503" s="161" t="s">
        <v>128</v>
      </c>
    </row>
    <row r="504" spans="2:51" s="13" customFormat="1" ht="9.75">
      <c r="B504" s="167"/>
      <c r="D504" s="160" t="s">
        <v>137</v>
      </c>
      <c r="E504" s="168" t="s">
        <v>1</v>
      </c>
      <c r="F504" s="169" t="s">
        <v>754</v>
      </c>
      <c r="H504" s="170">
        <v>0.96</v>
      </c>
      <c r="I504" s="171"/>
      <c r="L504" s="167"/>
      <c r="M504" s="172"/>
      <c r="N504" s="173"/>
      <c r="O504" s="173"/>
      <c r="P504" s="173"/>
      <c r="Q504" s="173"/>
      <c r="R504" s="173"/>
      <c r="S504" s="173"/>
      <c r="T504" s="174"/>
      <c r="AT504" s="168" t="s">
        <v>137</v>
      </c>
      <c r="AU504" s="168" t="s">
        <v>83</v>
      </c>
      <c r="AV504" s="13" t="s">
        <v>83</v>
      </c>
      <c r="AW504" s="13" t="s">
        <v>32</v>
      </c>
      <c r="AX504" s="13" t="s">
        <v>76</v>
      </c>
      <c r="AY504" s="168" t="s">
        <v>128</v>
      </c>
    </row>
    <row r="505" spans="2:51" s="12" customFormat="1" ht="9.75">
      <c r="B505" s="159"/>
      <c r="D505" s="160" t="s">
        <v>137</v>
      </c>
      <c r="E505" s="161" t="s">
        <v>1</v>
      </c>
      <c r="F505" s="162" t="s">
        <v>206</v>
      </c>
      <c r="H505" s="161" t="s">
        <v>1</v>
      </c>
      <c r="I505" s="163"/>
      <c r="L505" s="159"/>
      <c r="M505" s="164"/>
      <c r="N505" s="165"/>
      <c r="O505" s="165"/>
      <c r="P505" s="165"/>
      <c r="Q505" s="165"/>
      <c r="R505" s="165"/>
      <c r="S505" s="165"/>
      <c r="T505" s="166"/>
      <c r="AT505" s="161" t="s">
        <v>137</v>
      </c>
      <c r="AU505" s="161" t="s">
        <v>83</v>
      </c>
      <c r="AV505" s="12" t="s">
        <v>81</v>
      </c>
      <c r="AW505" s="12" t="s">
        <v>32</v>
      </c>
      <c r="AX505" s="12" t="s">
        <v>76</v>
      </c>
      <c r="AY505" s="161" t="s">
        <v>128</v>
      </c>
    </row>
    <row r="506" spans="2:51" s="13" customFormat="1" ht="9.75">
      <c r="B506" s="167"/>
      <c r="D506" s="160" t="s">
        <v>137</v>
      </c>
      <c r="E506" s="168" t="s">
        <v>1</v>
      </c>
      <c r="F506" s="169" t="s">
        <v>755</v>
      </c>
      <c r="H506" s="170">
        <v>0.832</v>
      </c>
      <c r="I506" s="171"/>
      <c r="L506" s="167"/>
      <c r="M506" s="172"/>
      <c r="N506" s="173"/>
      <c r="O506" s="173"/>
      <c r="P506" s="173"/>
      <c r="Q506" s="173"/>
      <c r="R506" s="173"/>
      <c r="S506" s="173"/>
      <c r="T506" s="174"/>
      <c r="AT506" s="168" t="s">
        <v>137</v>
      </c>
      <c r="AU506" s="168" t="s">
        <v>83</v>
      </c>
      <c r="AV506" s="13" t="s">
        <v>83</v>
      </c>
      <c r="AW506" s="13" t="s">
        <v>32</v>
      </c>
      <c r="AX506" s="13" t="s">
        <v>76</v>
      </c>
      <c r="AY506" s="168" t="s">
        <v>128</v>
      </c>
    </row>
    <row r="507" spans="2:51" s="12" customFormat="1" ht="9.75">
      <c r="B507" s="159"/>
      <c r="D507" s="160" t="s">
        <v>137</v>
      </c>
      <c r="E507" s="161" t="s">
        <v>1</v>
      </c>
      <c r="F507" s="162" t="s">
        <v>756</v>
      </c>
      <c r="H507" s="161" t="s">
        <v>1</v>
      </c>
      <c r="I507" s="163"/>
      <c r="L507" s="159"/>
      <c r="M507" s="164"/>
      <c r="N507" s="165"/>
      <c r="O507" s="165"/>
      <c r="P507" s="165"/>
      <c r="Q507" s="165"/>
      <c r="R507" s="165"/>
      <c r="S507" s="165"/>
      <c r="T507" s="166"/>
      <c r="AT507" s="161" t="s">
        <v>137</v>
      </c>
      <c r="AU507" s="161" t="s">
        <v>83</v>
      </c>
      <c r="AV507" s="12" t="s">
        <v>81</v>
      </c>
      <c r="AW507" s="12" t="s">
        <v>32</v>
      </c>
      <c r="AX507" s="12" t="s">
        <v>76</v>
      </c>
      <c r="AY507" s="161" t="s">
        <v>128</v>
      </c>
    </row>
    <row r="508" spans="2:51" s="13" customFormat="1" ht="9.75">
      <c r="B508" s="167"/>
      <c r="D508" s="160" t="s">
        <v>137</v>
      </c>
      <c r="E508" s="168" t="s">
        <v>1</v>
      </c>
      <c r="F508" s="169" t="s">
        <v>757</v>
      </c>
      <c r="H508" s="170">
        <v>18.75</v>
      </c>
      <c r="I508" s="171"/>
      <c r="L508" s="167"/>
      <c r="M508" s="172"/>
      <c r="N508" s="173"/>
      <c r="O508" s="173"/>
      <c r="P508" s="173"/>
      <c r="Q508" s="173"/>
      <c r="R508" s="173"/>
      <c r="S508" s="173"/>
      <c r="T508" s="174"/>
      <c r="AT508" s="168" t="s">
        <v>137</v>
      </c>
      <c r="AU508" s="168" t="s">
        <v>83</v>
      </c>
      <c r="AV508" s="13" t="s">
        <v>83</v>
      </c>
      <c r="AW508" s="13" t="s">
        <v>32</v>
      </c>
      <c r="AX508" s="13" t="s">
        <v>76</v>
      </c>
      <c r="AY508" s="168" t="s">
        <v>128</v>
      </c>
    </row>
    <row r="509" spans="2:51" s="12" customFormat="1" ht="9.75">
      <c r="B509" s="159"/>
      <c r="D509" s="160" t="s">
        <v>137</v>
      </c>
      <c r="E509" s="161" t="s">
        <v>1</v>
      </c>
      <c r="F509" s="162" t="s">
        <v>183</v>
      </c>
      <c r="H509" s="161" t="s">
        <v>1</v>
      </c>
      <c r="I509" s="163"/>
      <c r="L509" s="159"/>
      <c r="M509" s="164"/>
      <c r="N509" s="165"/>
      <c r="O509" s="165"/>
      <c r="P509" s="165"/>
      <c r="Q509" s="165"/>
      <c r="R509" s="165"/>
      <c r="S509" s="165"/>
      <c r="T509" s="166"/>
      <c r="AT509" s="161" t="s">
        <v>137</v>
      </c>
      <c r="AU509" s="161" t="s">
        <v>83</v>
      </c>
      <c r="AV509" s="12" t="s">
        <v>81</v>
      </c>
      <c r="AW509" s="12" t="s">
        <v>32</v>
      </c>
      <c r="AX509" s="12" t="s">
        <v>76</v>
      </c>
      <c r="AY509" s="161" t="s">
        <v>128</v>
      </c>
    </row>
    <row r="510" spans="2:51" s="13" customFormat="1" ht="9.75">
      <c r="B510" s="167"/>
      <c r="D510" s="160" t="s">
        <v>137</v>
      </c>
      <c r="E510" s="168" t="s">
        <v>1</v>
      </c>
      <c r="F510" s="169" t="s">
        <v>758</v>
      </c>
      <c r="H510" s="170">
        <v>1.536</v>
      </c>
      <c r="I510" s="171"/>
      <c r="L510" s="167"/>
      <c r="M510" s="172"/>
      <c r="N510" s="173"/>
      <c r="O510" s="173"/>
      <c r="P510" s="173"/>
      <c r="Q510" s="173"/>
      <c r="R510" s="173"/>
      <c r="S510" s="173"/>
      <c r="T510" s="174"/>
      <c r="AT510" s="168" t="s">
        <v>137</v>
      </c>
      <c r="AU510" s="168" t="s">
        <v>83</v>
      </c>
      <c r="AV510" s="13" t="s">
        <v>83</v>
      </c>
      <c r="AW510" s="13" t="s">
        <v>32</v>
      </c>
      <c r="AX510" s="13" t="s">
        <v>76</v>
      </c>
      <c r="AY510" s="168" t="s">
        <v>128</v>
      </c>
    </row>
    <row r="511" spans="2:51" s="13" customFormat="1" ht="9.75">
      <c r="B511" s="167"/>
      <c r="D511" s="160" t="s">
        <v>137</v>
      </c>
      <c r="E511" s="168" t="s">
        <v>1</v>
      </c>
      <c r="F511" s="169" t="s">
        <v>759</v>
      </c>
      <c r="H511" s="170">
        <v>0.384</v>
      </c>
      <c r="I511" s="171"/>
      <c r="L511" s="167"/>
      <c r="M511" s="172"/>
      <c r="N511" s="173"/>
      <c r="O511" s="173"/>
      <c r="P511" s="173"/>
      <c r="Q511" s="173"/>
      <c r="R511" s="173"/>
      <c r="S511" s="173"/>
      <c r="T511" s="174"/>
      <c r="AT511" s="168" t="s">
        <v>137</v>
      </c>
      <c r="AU511" s="168" t="s">
        <v>83</v>
      </c>
      <c r="AV511" s="13" t="s">
        <v>83</v>
      </c>
      <c r="AW511" s="13" t="s">
        <v>32</v>
      </c>
      <c r="AX511" s="13" t="s">
        <v>76</v>
      </c>
      <c r="AY511" s="168" t="s">
        <v>128</v>
      </c>
    </row>
    <row r="512" spans="2:51" s="14" customFormat="1" ht="9.75">
      <c r="B512" s="185"/>
      <c r="D512" s="160" t="s">
        <v>137</v>
      </c>
      <c r="E512" s="186" t="s">
        <v>1</v>
      </c>
      <c r="F512" s="187" t="s">
        <v>208</v>
      </c>
      <c r="H512" s="188">
        <v>22.462</v>
      </c>
      <c r="I512" s="189"/>
      <c r="L512" s="185"/>
      <c r="M512" s="190"/>
      <c r="N512" s="191"/>
      <c r="O512" s="191"/>
      <c r="P512" s="191"/>
      <c r="Q512" s="191"/>
      <c r="R512" s="191"/>
      <c r="S512" s="191"/>
      <c r="T512" s="192"/>
      <c r="AT512" s="186" t="s">
        <v>137</v>
      </c>
      <c r="AU512" s="186" t="s">
        <v>83</v>
      </c>
      <c r="AV512" s="14" t="s">
        <v>135</v>
      </c>
      <c r="AW512" s="14" t="s">
        <v>32</v>
      </c>
      <c r="AX512" s="14" t="s">
        <v>81</v>
      </c>
      <c r="AY512" s="186" t="s">
        <v>128</v>
      </c>
    </row>
    <row r="513" spans="2:65" s="1" customFormat="1" ht="24" customHeight="1">
      <c r="B513" s="145"/>
      <c r="C513" s="146" t="s">
        <v>760</v>
      </c>
      <c r="D513" s="146" t="s">
        <v>130</v>
      </c>
      <c r="E513" s="147" t="s">
        <v>761</v>
      </c>
      <c r="F513" s="148" t="s">
        <v>762</v>
      </c>
      <c r="G513" s="149" t="s">
        <v>219</v>
      </c>
      <c r="H513" s="150">
        <v>18.75</v>
      </c>
      <c r="I513" s="151"/>
      <c r="J513" s="152">
        <f>ROUND(I513*H513,2)</f>
        <v>0</v>
      </c>
      <c r="K513" s="148" t="s">
        <v>134</v>
      </c>
      <c r="L513" s="31"/>
      <c r="M513" s="153" t="s">
        <v>1</v>
      </c>
      <c r="N513" s="154" t="s">
        <v>41</v>
      </c>
      <c r="O513" s="54"/>
      <c r="P513" s="155">
        <f>O513*H513</f>
        <v>0</v>
      </c>
      <c r="Q513" s="155">
        <v>0.00012</v>
      </c>
      <c r="R513" s="155">
        <f>Q513*H513</f>
        <v>0.0022500000000000003</v>
      </c>
      <c r="S513" s="155">
        <v>0</v>
      </c>
      <c r="T513" s="156">
        <f>S513*H513</f>
        <v>0</v>
      </c>
      <c r="AR513" s="157" t="s">
        <v>216</v>
      </c>
      <c r="AT513" s="157" t="s">
        <v>130</v>
      </c>
      <c r="AU513" s="157" t="s">
        <v>83</v>
      </c>
      <c r="AY513" s="16" t="s">
        <v>128</v>
      </c>
      <c r="BE513" s="158">
        <f>IF(N513="základní",J513,0)</f>
        <v>0</v>
      </c>
      <c r="BF513" s="158">
        <f>IF(N513="snížená",J513,0)</f>
        <v>0</v>
      </c>
      <c r="BG513" s="158">
        <f>IF(N513="zákl. přenesená",J513,0)</f>
        <v>0</v>
      </c>
      <c r="BH513" s="158">
        <f>IF(N513="sníž. přenesená",J513,0)</f>
        <v>0</v>
      </c>
      <c r="BI513" s="158">
        <f>IF(N513="nulová",J513,0)</f>
        <v>0</v>
      </c>
      <c r="BJ513" s="16" t="s">
        <v>81</v>
      </c>
      <c r="BK513" s="158">
        <f>ROUND(I513*H513,2)</f>
        <v>0</v>
      </c>
      <c r="BL513" s="16" t="s">
        <v>216</v>
      </c>
      <c r="BM513" s="157" t="s">
        <v>763</v>
      </c>
    </row>
    <row r="514" spans="2:51" s="12" customFormat="1" ht="9.75">
      <c r="B514" s="159"/>
      <c r="D514" s="160" t="s">
        <v>137</v>
      </c>
      <c r="E514" s="161" t="s">
        <v>1</v>
      </c>
      <c r="F514" s="162" t="s">
        <v>756</v>
      </c>
      <c r="H514" s="161" t="s">
        <v>1</v>
      </c>
      <c r="I514" s="163"/>
      <c r="L514" s="159"/>
      <c r="M514" s="164"/>
      <c r="N514" s="165"/>
      <c r="O514" s="165"/>
      <c r="P514" s="165"/>
      <c r="Q514" s="165"/>
      <c r="R514" s="165"/>
      <c r="S514" s="165"/>
      <c r="T514" s="166"/>
      <c r="AT514" s="161" t="s">
        <v>137</v>
      </c>
      <c r="AU514" s="161" t="s">
        <v>83</v>
      </c>
      <c r="AV514" s="12" t="s">
        <v>81</v>
      </c>
      <c r="AW514" s="12" t="s">
        <v>32</v>
      </c>
      <c r="AX514" s="12" t="s">
        <v>76</v>
      </c>
      <c r="AY514" s="161" t="s">
        <v>128</v>
      </c>
    </row>
    <row r="515" spans="2:51" s="13" customFormat="1" ht="9.75">
      <c r="B515" s="167"/>
      <c r="D515" s="160" t="s">
        <v>137</v>
      </c>
      <c r="E515" s="168" t="s">
        <v>1</v>
      </c>
      <c r="F515" s="169" t="s">
        <v>757</v>
      </c>
      <c r="H515" s="170">
        <v>18.75</v>
      </c>
      <c r="I515" s="171"/>
      <c r="L515" s="167"/>
      <c r="M515" s="172"/>
      <c r="N515" s="173"/>
      <c r="O515" s="173"/>
      <c r="P515" s="173"/>
      <c r="Q515" s="173"/>
      <c r="R515" s="173"/>
      <c r="S515" s="173"/>
      <c r="T515" s="174"/>
      <c r="AT515" s="168" t="s">
        <v>137</v>
      </c>
      <c r="AU515" s="168" t="s">
        <v>83</v>
      </c>
      <c r="AV515" s="13" t="s">
        <v>83</v>
      </c>
      <c r="AW515" s="13" t="s">
        <v>32</v>
      </c>
      <c r="AX515" s="13" t="s">
        <v>81</v>
      </c>
      <c r="AY515" s="168" t="s">
        <v>128</v>
      </c>
    </row>
    <row r="516" spans="2:65" s="1" customFormat="1" ht="24" customHeight="1">
      <c r="B516" s="145"/>
      <c r="C516" s="146" t="s">
        <v>764</v>
      </c>
      <c r="D516" s="146" t="s">
        <v>130</v>
      </c>
      <c r="E516" s="147" t="s">
        <v>765</v>
      </c>
      <c r="F516" s="148" t="s">
        <v>766</v>
      </c>
      <c r="G516" s="149" t="s">
        <v>219</v>
      </c>
      <c r="H516" s="150">
        <v>18.75</v>
      </c>
      <c r="I516" s="151"/>
      <c r="J516" s="152">
        <f>ROUND(I516*H516,2)</f>
        <v>0</v>
      </c>
      <c r="K516" s="148" t="s">
        <v>134</v>
      </c>
      <c r="L516" s="31"/>
      <c r="M516" s="153" t="s">
        <v>1</v>
      </c>
      <c r="N516" s="154" t="s">
        <v>41</v>
      </c>
      <c r="O516" s="54"/>
      <c r="P516" s="155">
        <f>O516*H516</f>
        <v>0</v>
      </c>
      <c r="Q516" s="155">
        <v>0.00012</v>
      </c>
      <c r="R516" s="155">
        <f>Q516*H516</f>
        <v>0.0022500000000000003</v>
      </c>
      <c r="S516" s="155">
        <v>0</v>
      </c>
      <c r="T516" s="156">
        <f>S516*H516</f>
        <v>0</v>
      </c>
      <c r="AR516" s="157" t="s">
        <v>216</v>
      </c>
      <c r="AT516" s="157" t="s">
        <v>130</v>
      </c>
      <c r="AU516" s="157" t="s">
        <v>83</v>
      </c>
      <c r="AY516" s="16" t="s">
        <v>128</v>
      </c>
      <c r="BE516" s="158">
        <f>IF(N516="základní",J516,0)</f>
        <v>0</v>
      </c>
      <c r="BF516" s="158">
        <f>IF(N516="snížená",J516,0)</f>
        <v>0</v>
      </c>
      <c r="BG516" s="158">
        <f>IF(N516="zákl. přenesená",J516,0)</f>
        <v>0</v>
      </c>
      <c r="BH516" s="158">
        <f>IF(N516="sníž. přenesená",J516,0)</f>
        <v>0</v>
      </c>
      <c r="BI516" s="158">
        <f>IF(N516="nulová",J516,0)</f>
        <v>0</v>
      </c>
      <c r="BJ516" s="16" t="s">
        <v>81</v>
      </c>
      <c r="BK516" s="158">
        <f>ROUND(I516*H516,2)</f>
        <v>0</v>
      </c>
      <c r="BL516" s="16" t="s">
        <v>216</v>
      </c>
      <c r="BM516" s="157" t="s">
        <v>767</v>
      </c>
    </row>
    <row r="517" spans="2:51" s="12" customFormat="1" ht="9.75">
      <c r="B517" s="159"/>
      <c r="D517" s="160" t="s">
        <v>137</v>
      </c>
      <c r="E517" s="161" t="s">
        <v>1</v>
      </c>
      <c r="F517" s="162" t="s">
        <v>756</v>
      </c>
      <c r="H517" s="161" t="s">
        <v>1</v>
      </c>
      <c r="I517" s="163"/>
      <c r="L517" s="159"/>
      <c r="M517" s="164"/>
      <c r="N517" s="165"/>
      <c r="O517" s="165"/>
      <c r="P517" s="165"/>
      <c r="Q517" s="165"/>
      <c r="R517" s="165"/>
      <c r="S517" s="165"/>
      <c r="T517" s="166"/>
      <c r="AT517" s="161" t="s">
        <v>137</v>
      </c>
      <c r="AU517" s="161" t="s">
        <v>83</v>
      </c>
      <c r="AV517" s="12" t="s">
        <v>81</v>
      </c>
      <c r="AW517" s="12" t="s">
        <v>32</v>
      </c>
      <c r="AX517" s="12" t="s">
        <v>76</v>
      </c>
      <c r="AY517" s="161" t="s">
        <v>128</v>
      </c>
    </row>
    <row r="518" spans="2:51" s="13" customFormat="1" ht="9.75">
      <c r="B518" s="167"/>
      <c r="D518" s="160" t="s">
        <v>137</v>
      </c>
      <c r="E518" s="168" t="s">
        <v>1</v>
      </c>
      <c r="F518" s="169" t="s">
        <v>757</v>
      </c>
      <c r="H518" s="170">
        <v>18.75</v>
      </c>
      <c r="I518" s="171"/>
      <c r="L518" s="167"/>
      <c r="M518" s="172"/>
      <c r="N518" s="173"/>
      <c r="O518" s="173"/>
      <c r="P518" s="173"/>
      <c r="Q518" s="173"/>
      <c r="R518" s="173"/>
      <c r="S518" s="173"/>
      <c r="T518" s="174"/>
      <c r="AT518" s="168" t="s">
        <v>137</v>
      </c>
      <c r="AU518" s="168" t="s">
        <v>83</v>
      </c>
      <c r="AV518" s="13" t="s">
        <v>83</v>
      </c>
      <c r="AW518" s="13" t="s">
        <v>32</v>
      </c>
      <c r="AX518" s="13" t="s">
        <v>81</v>
      </c>
      <c r="AY518" s="168" t="s">
        <v>128</v>
      </c>
    </row>
    <row r="519" spans="2:63" s="11" customFormat="1" ht="22.5" customHeight="1">
      <c r="B519" s="132"/>
      <c r="D519" s="133" t="s">
        <v>75</v>
      </c>
      <c r="E519" s="143" t="s">
        <v>768</v>
      </c>
      <c r="F519" s="143" t="s">
        <v>769</v>
      </c>
      <c r="I519" s="135"/>
      <c r="J519" s="144">
        <f>BK519</f>
        <v>0</v>
      </c>
      <c r="L519" s="132"/>
      <c r="M519" s="137"/>
      <c r="N519" s="138"/>
      <c r="O519" s="138"/>
      <c r="P519" s="139">
        <f>SUM(P520:P539)</f>
        <v>0</v>
      </c>
      <c r="Q519" s="138"/>
      <c r="R519" s="139">
        <f>SUM(R520:R539)</f>
        <v>0.03995584</v>
      </c>
      <c r="S519" s="138"/>
      <c r="T519" s="140">
        <f>SUM(T520:T539)</f>
        <v>0</v>
      </c>
      <c r="AR519" s="133" t="s">
        <v>83</v>
      </c>
      <c r="AT519" s="141" t="s">
        <v>75</v>
      </c>
      <c r="AU519" s="141" t="s">
        <v>81</v>
      </c>
      <c r="AY519" s="133" t="s">
        <v>128</v>
      </c>
      <c r="BK519" s="142">
        <f>SUM(BK520:BK539)</f>
        <v>0</v>
      </c>
    </row>
    <row r="520" spans="2:65" s="1" customFormat="1" ht="24" customHeight="1">
      <c r="B520" s="145"/>
      <c r="C520" s="146" t="s">
        <v>770</v>
      </c>
      <c r="D520" s="146" t="s">
        <v>130</v>
      </c>
      <c r="E520" s="147" t="s">
        <v>771</v>
      </c>
      <c r="F520" s="148" t="s">
        <v>772</v>
      </c>
      <c r="G520" s="149" t="s">
        <v>219</v>
      </c>
      <c r="H520" s="150">
        <v>124.862</v>
      </c>
      <c r="I520" s="151"/>
      <c r="J520" s="152">
        <f>ROUND(I520*H520,2)</f>
        <v>0</v>
      </c>
      <c r="K520" s="148" t="s">
        <v>134</v>
      </c>
      <c r="L520" s="31"/>
      <c r="M520" s="153" t="s">
        <v>1</v>
      </c>
      <c r="N520" s="154" t="s">
        <v>41</v>
      </c>
      <c r="O520" s="54"/>
      <c r="P520" s="155">
        <f>O520*H520</f>
        <v>0</v>
      </c>
      <c r="Q520" s="155">
        <v>0.00032</v>
      </c>
      <c r="R520" s="155">
        <f>Q520*H520</f>
        <v>0.03995584</v>
      </c>
      <c r="S520" s="155">
        <v>0</v>
      </c>
      <c r="T520" s="156">
        <f>S520*H520</f>
        <v>0</v>
      </c>
      <c r="AR520" s="157" t="s">
        <v>216</v>
      </c>
      <c r="AT520" s="157" t="s">
        <v>130</v>
      </c>
      <c r="AU520" s="157" t="s">
        <v>83</v>
      </c>
      <c r="AY520" s="16" t="s">
        <v>128</v>
      </c>
      <c r="BE520" s="158">
        <f>IF(N520="základní",J520,0)</f>
        <v>0</v>
      </c>
      <c r="BF520" s="158">
        <f>IF(N520="snížená",J520,0)</f>
        <v>0</v>
      </c>
      <c r="BG520" s="158">
        <f>IF(N520="zákl. přenesená",J520,0)</f>
        <v>0</v>
      </c>
      <c r="BH520" s="158">
        <f>IF(N520="sníž. přenesená",J520,0)</f>
        <v>0</v>
      </c>
      <c r="BI520" s="158">
        <f>IF(N520="nulová",J520,0)</f>
        <v>0</v>
      </c>
      <c r="BJ520" s="16" t="s">
        <v>81</v>
      </c>
      <c r="BK520" s="158">
        <f>ROUND(I520*H520,2)</f>
        <v>0</v>
      </c>
      <c r="BL520" s="16" t="s">
        <v>216</v>
      </c>
      <c r="BM520" s="157" t="s">
        <v>773</v>
      </c>
    </row>
    <row r="521" spans="2:51" s="12" customFormat="1" ht="9.75">
      <c r="B521" s="159"/>
      <c r="D521" s="160" t="s">
        <v>137</v>
      </c>
      <c r="E521" s="161" t="s">
        <v>1</v>
      </c>
      <c r="F521" s="162" t="s">
        <v>336</v>
      </c>
      <c r="H521" s="161" t="s">
        <v>1</v>
      </c>
      <c r="I521" s="163"/>
      <c r="L521" s="159"/>
      <c r="M521" s="164"/>
      <c r="N521" s="165"/>
      <c r="O521" s="165"/>
      <c r="P521" s="165"/>
      <c r="Q521" s="165"/>
      <c r="R521" s="165"/>
      <c r="S521" s="165"/>
      <c r="T521" s="166"/>
      <c r="AT521" s="161" t="s">
        <v>137</v>
      </c>
      <c r="AU521" s="161" t="s">
        <v>83</v>
      </c>
      <c r="AV521" s="12" t="s">
        <v>81</v>
      </c>
      <c r="AW521" s="12" t="s">
        <v>32</v>
      </c>
      <c r="AX521" s="12" t="s">
        <v>76</v>
      </c>
      <c r="AY521" s="161" t="s">
        <v>128</v>
      </c>
    </row>
    <row r="522" spans="2:51" s="13" customFormat="1" ht="9.75">
      <c r="B522" s="167"/>
      <c r="D522" s="160" t="s">
        <v>137</v>
      </c>
      <c r="E522" s="168" t="s">
        <v>1</v>
      </c>
      <c r="F522" s="169" t="s">
        <v>774</v>
      </c>
      <c r="H522" s="170">
        <v>37.09</v>
      </c>
      <c r="I522" s="171"/>
      <c r="L522" s="167"/>
      <c r="M522" s="172"/>
      <c r="N522" s="173"/>
      <c r="O522" s="173"/>
      <c r="P522" s="173"/>
      <c r="Q522" s="173"/>
      <c r="R522" s="173"/>
      <c r="S522" s="173"/>
      <c r="T522" s="174"/>
      <c r="AT522" s="168" t="s">
        <v>137</v>
      </c>
      <c r="AU522" s="168" t="s">
        <v>83</v>
      </c>
      <c r="AV522" s="13" t="s">
        <v>83</v>
      </c>
      <c r="AW522" s="13" t="s">
        <v>32</v>
      </c>
      <c r="AX522" s="13" t="s">
        <v>76</v>
      </c>
      <c r="AY522" s="168" t="s">
        <v>128</v>
      </c>
    </row>
    <row r="523" spans="2:51" s="12" customFormat="1" ht="9.75">
      <c r="B523" s="159"/>
      <c r="D523" s="160" t="s">
        <v>137</v>
      </c>
      <c r="E523" s="161" t="s">
        <v>1</v>
      </c>
      <c r="F523" s="162" t="s">
        <v>263</v>
      </c>
      <c r="H523" s="161" t="s">
        <v>1</v>
      </c>
      <c r="I523" s="163"/>
      <c r="L523" s="159"/>
      <c r="M523" s="164"/>
      <c r="N523" s="165"/>
      <c r="O523" s="165"/>
      <c r="P523" s="165"/>
      <c r="Q523" s="165"/>
      <c r="R523" s="165"/>
      <c r="S523" s="165"/>
      <c r="T523" s="166"/>
      <c r="AT523" s="161" t="s">
        <v>137</v>
      </c>
      <c r="AU523" s="161" t="s">
        <v>83</v>
      </c>
      <c r="AV523" s="12" t="s">
        <v>81</v>
      </c>
      <c r="AW523" s="12" t="s">
        <v>32</v>
      </c>
      <c r="AX523" s="12" t="s">
        <v>76</v>
      </c>
      <c r="AY523" s="161" t="s">
        <v>128</v>
      </c>
    </row>
    <row r="524" spans="2:51" s="13" customFormat="1" ht="9.75">
      <c r="B524" s="167"/>
      <c r="D524" s="160" t="s">
        <v>137</v>
      </c>
      <c r="E524" s="168" t="s">
        <v>1</v>
      </c>
      <c r="F524" s="169" t="s">
        <v>775</v>
      </c>
      <c r="H524" s="170">
        <v>3.855</v>
      </c>
      <c r="I524" s="171"/>
      <c r="L524" s="167"/>
      <c r="M524" s="172"/>
      <c r="N524" s="173"/>
      <c r="O524" s="173"/>
      <c r="P524" s="173"/>
      <c r="Q524" s="173"/>
      <c r="R524" s="173"/>
      <c r="S524" s="173"/>
      <c r="T524" s="174"/>
      <c r="AT524" s="168" t="s">
        <v>137</v>
      </c>
      <c r="AU524" s="168" t="s">
        <v>83</v>
      </c>
      <c r="AV524" s="13" t="s">
        <v>83</v>
      </c>
      <c r="AW524" s="13" t="s">
        <v>32</v>
      </c>
      <c r="AX524" s="13" t="s">
        <v>76</v>
      </c>
      <c r="AY524" s="168" t="s">
        <v>128</v>
      </c>
    </row>
    <row r="525" spans="2:51" s="13" customFormat="1" ht="9.75">
      <c r="B525" s="167"/>
      <c r="D525" s="160" t="s">
        <v>137</v>
      </c>
      <c r="E525" s="168" t="s">
        <v>1</v>
      </c>
      <c r="F525" s="169" t="s">
        <v>776</v>
      </c>
      <c r="H525" s="170">
        <v>2.3</v>
      </c>
      <c r="I525" s="171"/>
      <c r="L525" s="167"/>
      <c r="M525" s="172"/>
      <c r="N525" s="173"/>
      <c r="O525" s="173"/>
      <c r="P525" s="173"/>
      <c r="Q525" s="173"/>
      <c r="R525" s="173"/>
      <c r="S525" s="173"/>
      <c r="T525" s="174"/>
      <c r="AT525" s="168" t="s">
        <v>137</v>
      </c>
      <c r="AU525" s="168" t="s">
        <v>83</v>
      </c>
      <c r="AV525" s="13" t="s">
        <v>83</v>
      </c>
      <c r="AW525" s="13" t="s">
        <v>32</v>
      </c>
      <c r="AX525" s="13" t="s">
        <v>76</v>
      </c>
      <c r="AY525" s="168" t="s">
        <v>128</v>
      </c>
    </row>
    <row r="526" spans="2:51" s="13" customFormat="1" ht="9.75">
      <c r="B526" s="167"/>
      <c r="D526" s="160" t="s">
        <v>137</v>
      </c>
      <c r="E526" s="168" t="s">
        <v>1</v>
      </c>
      <c r="F526" s="169" t="s">
        <v>777</v>
      </c>
      <c r="H526" s="170">
        <v>3.375</v>
      </c>
      <c r="I526" s="171"/>
      <c r="L526" s="167"/>
      <c r="M526" s="172"/>
      <c r="N526" s="173"/>
      <c r="O526" s="173"/>
      <c r="P526" s="173"/>
      <c r="Q526" s="173"/>
      <c r="R526" s="173"/>
      <c r="S526" s="173"/>
      <c r="T526" s="174"/>
      <c r="AT526" s="168" t="s">
        <v>137</v>
      </c>
      <c r="AU526" s="168" t="s">
        <v>83</v>
      </c>
      <c r="AV526" s="13" t="s">
        <v>83</v>
      </c>
      <c r="AW526" s="13" t="s">
        <v>32</v>
      </c>
      <c r="AX526" s="13" t="s">
        <v>76</v>
      </c>
      <c r="AY526" s="168" t="s">
        <v>128</v>
      </c>
    </row>
    <row r="527" spans="2:51" s="13" customFormat="1" ht="9.75">
      <c r="B527" s="167"/>
      <c r="D527" s="160" t="s">
        <v>137</v>
      </c>
      <c r="E527" s="168" t="s">
        <v>1</v>
      </c>
      <c r="F527" s="169" t="s">
        <v>778</v>
      </c>
      <c r="H527" s="170">
        <v>4.35</v>
      </c>
      <c r="I527" s="171"/>
      <c r="L527" s="167"/>
      <c r="M527" s="172"/>
      <c r="N527" s="173"/>
      <c r="O527" s="173"/>
      <c r="P527" s="173"/>
      <c r="Q527" s="173"/>
      <c r="R527" s="173"/>
      <c r="S527" s="173"/>
      <c r="T527" s="174"/>
      <c r="AT527" s="168" t="s">
        <v>137</v>
      </c>
      <c r="AU527" s="168" t="s">
        <v>83</v>
      </c>
      <c r="AV527" s="13" t="s">
        <v>83</v>
      </c>
      <c r="AW527" s="13" t="s">
        <v>32</v>
      </c>
      <c r="AX527" s="13" t="s">
        <v>76</v>
      </c>
      <c r="AY527" s="168" t="s">
        <v>128</v>
      </c>
    </row>
    <row r="528" spans="2:51" s="13" customFormat="1" ht="9.75">
      <c r="B528" s="167"/>
      <c r="D528" s="160" t="s">
        <v>137</v>
      </c>
      <c r="E528" s="168" t="s">
        <v>1</v>
      </c>
      <c r="F528" s="169" t="s">
        <v>779</v>
      </c>
      <c r="H528" s="170">
        <v>6.76</v>
      </c>
      <c r="I528" s="171"/>
      <c r="L528" s="167"/>
      <c r="M528" s="172"/>
      <c r="N528" s="173"/>
      <c r="O528" s="173"/>
      <c r="P528" s="173"/>
      <c r="Q528" s="173"/>
      <c r="R528" s="173"/>
      <c r="S528" s="173"/>
      <c r="T528" s="174"/>
      <c r="AT528" s="168" t="s">
        <v>137</v>
      </c>
      <c r="AU528" s="168" t="s">
        <v>83</v>
      </c>
      <c r="AV528" s="13" t="s">
        <v>83</v>
      </c>
      <c r="AW528" s="13" t="s">
        <v>32</v>
      </c>
      <c r="AX528" s="13" t="s">
        <v>76</v>
      </c>
      <c r="AY528" s="168" t="s">
        <v>128</v>
      </c>
    </row>
    <row r="529" spans="2:51" s="12" customFormat="1" ht="9.75">
      <c r="B529" s="159"/>
      <c r="D529" s="160" t="s">
        <v>137</v>
      </c>
      <c r="E529" s="161" t="s">
        <v>1</v>
      </c>
      <c r="F529" s="162" t="s">
        <v>293</v>
      </c>
      <c r="H529" s="161" t="s">
        <v>1</v>
      </c>
      <c r="I529" s="163"/>
      <c r="L529" s="159"/>
      <c r="M529" s="164"/>
      <c r="N529" s="165"/>
      <c r="O529" s="165"/>
      <c r="P529" s="165"/>
      <c r="Q529" s="165"/>
      <c r="R529" s="165"/>
      <c r="S529" s="165"/>
      <c r="T529" s="166"/>
      <c r="AT529" s="161" t="s">
        <v>137</v>
      </c>
      <c r="AU529" s="161" t="s">
        <v>83</v>
      </c>
      <c r="AV529" s="12" t="s">
        <v>81</v>
      </c>
      <c r="AW529" s="12" t="s">
        <v>32</v>
      </c>
      <c r="AX529" s="12" t="s">
        <v>76</v>
      </c>
      <c r="AY529" s="161" t="s">
        <v>128</v>
      </c>
    </row>
    <row r="530" spans="2:51" s="13" customFormat="1" ht="9.75">
      <c r="B530" s="167"/>
      <c r="D530" s="160" t="s">
        <v>137</v>
      </c>
      <c r="E530" s="168" t="s">
        <v>1</v>
      </c>
      <c r="F530" s="169" t="s">
        <v>780</v>
      </c>
      <c r="H530" s="170">
        <v>4.52</v>
      </c>
      <c r="I530" s="171"/>
      <c r="L530" s="167"/>
      <c r="M530" s="172"/>
      <c r="N530" s="173"/>
      <c r="O530" s="173"/>
      <c r="P530" s="173"/>
      <c r="Q530" s="173"/>
      <c r="R530" s="173"/>
      <c r="S530" s="173"/>
      <c r="T530" s="174"/>
      <c r="AT530" s="168" t="s">
        <v>137</v>
      </c>
      <c r="AU530" s="168" t="s">
        <v>83</v>
      </c>
      <c r="AV530" s="13" t="s">
        <v>83</v>
      </c>
      <c r="AW530" s="13" t="s">
        <v>32</v>
      </c>
      <c r="AX530" s="13" t="s">
        <v>76</v>
      </c>
      <c r="AY530" s="168" t="s">
        <v>128</v>
      </c>
    </row>
    <row r="531" spans="2:51" s="12" customFormat="1" ht="9.75">
      <c r="B531" s="159"/>
      <c r="D531" s="160" t="s">
        <v>137</v>
      </c>
      <c r="E531" s="161" t="s">
        <v>1</v>
      </c>
      <c r="F531" s="162" t="s">
        <v>269</v>
      </c>
      <c r="H531" s="161" t="s">
        <v>1</v>
      </c>
      <c r="I531" s="163"/>
      <c r="L531" s="159"/>
      <c r="M531" s="164"/>
      <c r="N531" s="165"/>
      <c r="O531" s="165"/>
      <c r="P531" s="165"/>
      <c r="Q531" s="165"/>
      <c r="R531" s="165"/>
      <c r="S531" s="165"/>
      <c r="T531" s="166"/>
      <c r="AT531" s="161" t="s">
        <v>137</v>
      </c>
      <c r="AU531" s="161" t="s">
        <v>83</v>
      </c>
      <c r="AV531" s="12" t="s">
        <v>81</v>
      </c>
      <c r="AW531" s="12" t="s">
        <v>32</v>
      </c>
      <c r="AX531" s="12" t="s">
        <v>76</v>
      </c>
      <c r="AY531" s="161" t="s">
        <v>128</v>
      </c>
    </row>
    <row r="532" spans="2:51" s="13" customFormat="1" ht="9.75">
      <c r="B532" s="167"/>
      <c r="D532" s="160" t="s">
        <v>137</v>
      </c>
      <c r="E532" s="168" t="s">
        <v>1</v>
      </c>
      <c r="F532" s="169" t="s">
        <v>781</v>
      </c>
      <c r="H532" s="170">
        <v>3.909</v>
      </c>
      <c r="I532" s="171"/>
      <c r="L532" s="167"/>
      <c r="M532" s="172"/>
      <c r="N532" s="173"/>
      <c r="O532" s="173"/>
      <c r="P532" s="173"/>
      <c r="Q532" s="173"/>
      <c r="R532" s="173"/>
      <c r="S532" s="173"/>
      <c r="T532" s="174"/>
      <c r="AT532" s="168" t="s">
        <v>137</v>
      </c>
      <c r="AU532" s="168" t="s">
        <v>83</v>
      </c>
      <c r="AV532" s="13" t="s">
        <v>83</v>
      </c>
      <c r="AW532" s="13" t="s">
        <v>32</v>
      </c>
      <c r="AX532" s="13" t="s">
        <v>76</v>
      </c>
      <c r="AY532" s="168" t="s">
        <v>128</v>
      </c>
    </row>
    <row r="533" spans="2:51" s="13" customFormat="1" ht="9.75">
      <c r="B533" s="167"/>
      <c r="D533" s="160" t="s">
        <v>137</v>
      </c>
      <c r="E533" s="168" t="s">
        <v>1</v>
      </c>
      <c r="F533" s="169" t="s">
        <v>782</v>
      </c>
      <c r="H533" s="170">
        <v>5.612</v>
      </c>
      <c r="I533" s="171"/>
      <c r="L533" s="167"/>
      <c r="M533" s="172"/>
      <c r="N533" s="173"/>
      <c r="O533" s="173"/>
      <c r="P533" s="173"/>
      <c r="Q533" s="173"/>
      <c r="R533" s="173"/>
      <c r="S533" s="173"/>
      <c r="T533" s="174"/>
      <c r="AT533" s="168" t="s">
        <v>137</v>
      </c>
      <c r="AU533" s="168" t="s">
        <v>83</v>
      </c>
      <c r="AV533" s="13" t="s">
        <v>83</v>
      </c>
      <c r="AW533" s="13" t="s">
        <v>32</v>
      </c>
      <c r="AX533" s="13" t="s">
        <v>76</v>
      </c>
      <c r="AY533" s="168" t="s">
        <v>128</v>
      </c>
    </row>
    <row r="534" spans="2:51" s="13" customFormat="1" ht="9.75">
      <c r="B534" s="167"/>
      <c r="D534" s="160" t="s">
        <v>137</v>
      </c>
      <c r="E534" s="168" t="s">
        <v>1</v>
      </c>
      <c r="F534" s="169" t="s">
        <v>783</v>
      </c>
      <c r="H534" s="170">
        <v>4.332</v>
      </c>
      <c r="I534" s="171"/>
      <c r="L534" s="167"/>
      <c r="M534" s="172"/>
      <c r="N534" s="173"/>
      <c r="O534" s="173"/>
      <c r="P534" s="173"/>
      <c r="Q534" s="173"/>
      <c r="R534" s="173"/>
      <c r="S534" s="173"/>
      <c r="T534" s="174"/>
      <c r="AT534" s="168" t="s">
        <v>137</v>
      </c>
      <c r="AU534" s="168" t="s">
        <v>83</v>
      </c>
      <c r="AV534" s="13" t="s">
        <v>83</v>
      </c>
      <c r="AW534" s="13" t="s">
        <v>32</v>
      </c>
      <c r="AX534" s="13" t="s">
        <v>76</v>
      </c>
      <c r="AY534" s="168" t="s">
        <v>128</v>
      </c>
    </row>
    <row r="535" spans="2:51" s="13" customFormat="1" ht="9.75">
      <c r="B535" s="167"/>
      <c r="D535" s="160" t="s">
        <v>137</v>
      </c>
      <c r="E535" s="168" t="s">
        <v>1</v>
      </c>
      <c r="F535" s="169" t="s">
        <v>784</v>
      </c>
      <c r="H535" s="170">
        <v>2.793</v>
      </c>
      <c r="I535" s="171"/>
      <c r="L535" s="167"/>
      <c r="M535" s="172"/>
      <c r="N535" s="173"/>
      <c r="O535" s="173"/>
      <c r="P535" s="173"/>
      <c r="Q535" s="173"/>
      <c r="R535" s="173"/>
      <c r="S535" s="173"/>
      <c r="T535" s="174"/>
      <c r="AT535" s="168" t="s">
        <v>137</v>
      </c>
      <c r="AU535" s="168" t="s">
        <v>83</v>
      </c>
      <c r="AV535" s="13" t="s">
        <v>83</v>
      </c>
      <c r="AW535" s="13" t="s">
        <v>32</v>
      </c>
      <c r="AX535" s="13" t="s">
        <v>76</v>
      </c>
      <c r="AY535" s="168" t="s">
        <v>128</v>
      </c>
    </row>
    <row r="536" spans="2:51" s="12" customFormat="1" ht="9.75">
      <c r="B536" s="159"/>
      <c r="D536" s="160" t="s">
        <v>137</v>
      </c>
      <c r="E536" s="161" t="s">
        <v>1</v>
      </c>
      <c r="F536" s="162" t="s">
        <v>785</v>
      </c>
      <c r="H536" s="161" t="s">
        <v>1</v>
      </c>
      <c r="I536" s="163"/>
      <c r="L536" s="159"/>
      <c r="M536" s="164"/>
      <c r="N536" s="165"/>
      <c r="O536" s="165"/>
      <c r="P536" s="165"/>
      <c r="Q536" s="165"/>
      <c r="R536" s="165"/>
      <c r="S536" s="165"/>
      <c r="T536" s="166"/>
      <c r="AT536" s="161" t="s">
        <v>137</v>
      </c>
      <c r="AU536" s="161" t="s">
        <v>83</v>
      </c>
      <c r="AV536" s="12" t="s">
        <v>81</v>
      </c>
      <c r="AW536" s="12" t="s">
        <v>32</v>
      </c>
      <c r="AX536" s="12" t="s">
        <v>76</v>
      </c>
      <c r="AY536" s="161" t="s">
        <v>128</v>
      </c>
    </row>
    <row r="537" spans="2:51" s="13" customFormat="1" ht="9.75">
      <c r="B537" s="167"/>
      <c r="D537" s="160" t="s">
        <v>137</v>
      </c>
      <c r="E537" s="168" t="s">
        <v>1</v>
      </c>
      <c r="F537" s="169" t="s">
        <v>786</v>
      </c>
      <c r="H537" s="170">
        <v>23.978</v>
      </c>
      <c r="I537" s="171"/>
      <c r="L537" s="167"/>
      <c r="M537" s="172"/>
      <c r="N537" s="173"/>
      <c r="O537" s="173"/>
      <c r="P537" s="173"/>
      <c r="Q537" s="173"/>
      <c r="R537" s="173"/>
      <c r="S537" s="173"/>
      <c r="T537" s="174"/>
      <c r="AT537" s="168" t="s">
        <v>137</v>
      </c>
      <c r="AU537" s="168" t="s">
        <v>83</v>
      </c>
      <c r="AV537" s="13" t="s">
        <v>83</v>
      </c>
      <c r="AW537" s="13" t="s">
        <v>32</v>
      </c>
      <c r="AX537" s="13" t="s">
        <v>76</v>
      </c>
      <c r="AY537" s="168" t="s">
        <v>128</v>
      </c>
    </row>
    <row r="538" spans="2:51" s="13" customFormat="1" ht="9.75">
      <c r="B538" s="167"/>
      <c r="D538" s="160" t="s">
        <v>137</v>
      </c>
      <c r="E538" s="168" t="s">
        <v>1</v>
      </c>
      <c r="F538" s="169" t="s">
        <v>657</v>
      </c>
      <c r="H538" s="170">
        <v>21.988</v>
      </c>
      <c r="I538" s="171"/>
      <c r="L538" s="167"/>
      <c r="M538" s="172"/>
      <c r="N538" s="173"/>
      <c r="O538" s="173"/>
      <c r="P538" s="173"/>
      <c r="Q538" s="173"/>
      <c r="R538" s="173"/>
      <c r="S538" s="173"/>
      <c r="T538" s="174"/>
      <c r="AT538" s="168" t="s">
        <v>137</v>
      </c>
      <c r="AU538" s="168" t="s">
        <v>83</v>
      </c>
      <c r="AV538" s="13" t="s">
        <v>83</v>
      </c>
      <c r="AW538" s="13" t="s">
        <v>32</v>
      </c>
      <c r="AX538" s="13" t="s">
        <v>76</v>
      </c>
      <c r="AY538" s="168" t="s">
        <v>128</v>
      </c>
    </row>
    <row r="539" spans="2:51" s="14" customFormat="1" ht="9.75">
      <c r="B539" s="185"/>
      <c r="D539" s="160" t="s">
        <v>137</v>
      </c>
      <c r="E539" s="186" t="s">
        <v>1</v>
      </c>
      <c r="F539" s="187" t="s">
        <v>208</v>
      </c>
      <c r="H539" s="188">
        <v>124.862</v>
      </c>
      <c r="I539" s="189"/>
      <c r="L539" s="185"/>
      <c r="M539" s="190"/>
      <c r="N539" s="191"/>
      <c r="O539" s="191"/>
      <c r="P539" s="191"/>
      <c r="Q539" s="191"/>
      <c r="R539" s="191"/>
      <c r="S539" s="191"/>
      <c r="T539" s="192"/>
      <c r="AT539" s="186" t="s">
        <v>137</v>
      </c>
      <c r="AU539" s="186" t="s">
        <v>83</v>
      </c>
      <c r="AV539" s="14" t="s">
        <v>135</v>
      </c>
      <c r="AW539" s="14" t="s">
        <v>32</v>
      </c>
      <c r="AX539" s="14" t="s">
        <v>81</v>
      </c>
      <c r="AY539" s="186" t="s">
        <v>128</v>
      </c>
    </row>
    <row r="540" spans="2:63" s="11" customFormat="1" ht="25.5" customHeight="1">
      <c r="B540" s="132"/>
      <c r="D540" s="133" t="s">
        <v>75</v>
      </c>
      <c r="E540" s="134" t="s">
        <v>167</v>
      </c>
      <c r="F540" s="134" t="s">
        <v>787</v>
      </c>
      <c r="I540" s="135"/>
      <c r="J540" s="136">
        <f>BK540</f>
        <v>0</v>
      </c>
      <c r="L540" s="132"/>
      <c r="M540" s="137"/>
      <c r="N540" s="138"/>
      <c r="O540" s="138"/>
      <c r="P540" s="139">
        <f>P541</f>
        <v>0</v>
      </c>
      <c r="Q540" s="138"/>
      <c r="R540" s="139">
        <f>R541</f>
        <v>0</v>
      </c>
      <c r="S540" s="138"/>
      <c r="T540" s="140">
        <f>T541</f>
        <v>0</v>
      </c>
      <c r="AR540" s="133" t="s">
        <v>143</v>
      </c>
      <c r="AT540" s="141" t="s">
        <v>75</v>
      </c>
      <c r="AU540" s="141" t="s">
        <v>76</v>
      </c>
      <c r="AY540" s="133" t="s">
        <v>128</v>
      </c>
      <c r="BK540" s="142">
        <f>BK541</f>
        <v>0</v>
      </c>
    </row>
    <row r="541" spans="2:63" s="11" customFormat="1" ht="22.5" customHeight="1">
      <c r="B541" s="132"/>
      <c r="D541" s="133" t="s">
        <v>75</v>
      </c>
      <c r="E541" s="143" t="s">
        <v>788</v>
      </c>
      <c r="F541" s="143" t="s">
        <v>789</v>
      </c>
      <c r="I541" s="135"/>
      <c r="J541" s="144">
        <f>BK541</f>
        <v>0</v>
      </c>
      <c r="L541" s="132"/>
      <c r="M541" s="137"/>
      <c r="N541" s="138"/>
      <c r="O541" s="138"/>
      <c r="P541" s="139">
        <f>P542</f>
        <v>0</v>
      </c>
      <c r="Q541" s="138"/>
      <c r="R541" s="139">
        <f>R542</f>
        <v>0</v>
      </c>
      <c r="S541" s="138"/>
      <c r="T541" s="140">
        <f>T542</f>
        <v>0</v>
      </c>
      <c r="AR541" s="133" t="s">
        <v>143</v>
      </c>
      <c r="AT541" s="141" t="s">
        <v>75</v>
      </c>
      <c r="AU541" s="141" t="s">
        <v>81</v>
      </c>
      <c r="AY541" s="133" t="s">
        <v>128</v>
      </c>
      <c r="BK541" s="142">
        <f>BK542</f>
        <v>0</v>
      </c>
    </row>
    <row r="542" spans="2:65" s="1" customFormat="1" ht="16.5" customHeight="1">
      <c r="B542" s="145"/>
      <c r="C542" s="146" t="s">
        <v>790</v>
      </c>
      <c r="D542" s="146" t="s">
        <v>130</v>
      </c>
      <c r="E542" s="147" t="s">
        <v>791</v>
      </c>
      <c r="F542" s="148" t="s">
        <v>793</v>
      </c>
      <c r="G542" s="149" t="s">
        <v>631</v>
      </c>
      <c r="H542" s="150">
        <v>1</v>
      </c>
      <c r="I542" s="151"/>
      <c r="J542" s="152">
        <f>ROUND(I542*H542,2)</f>
        <v>0</v>
      </c>
      <c r="K542" s="148" t="s">
        <v>1</v>
      </c>
      <c r="L542" s="31"/>
      <c r="M542" s="194" t="s">
        <v>1</v>
      </c>
      <c r="N542" s="195" t="s">
        <v>41</v>
      </c>
      <c r="O542" s="196"/>
      <c r="P542" s="197">
        <f>O542*H542</f>
        <v>0</v>
      </c>
      <c r="Q542" s="197">
        <v>0</v>
      </c>
      <c r="R542" s="197">
        <f>Q542*H542</f>
        <v>0</v>
      </c>
      <c r="S542" s="197">
        <v>0</v>
      </c>
      <c r="T542" s="198">
        <f>S542*H542</f>
        <v>0</v>
      </c>
      <c r="AR542" s="157" t="s">
        <v>494</v>
      </c>
      <c r="AT542" s="157" t="s">
        <v>130</v>
      </c>
      <c r="AU542" s="157" t="s">
        <v>83</v>
      </c>
      <c r="AY542" s="16" t="s">
        <v>128</v>
      </c>
      <c r="BE542" s="158">
        <f>IF(N542="základní",J542,0)</f>
        <v>0</v>
      </c>
      <c r="BF542" s="158">
        <f>IF(N542="snížená",J542,0)</f>
        <v>0</v>
      </c>
      <c r="BG542" s="158">
        <f>IF(N542="zákl. přenesená",J542,0)</f>
        <v>0</v>
      </c>
      <c r="BH542" s="158">
        <f>IF(N542="sníž. přenesená",J542,0)</f>
        <v>0</v>
      </c>
      <c r="BI542" s="158">
        <f>IF(N542="nulová",J542,0)</f>
        <v>0</v>
      </c>
      <c r="BJ542" s="16" t="s">
        <v>81</v>
      </c>
      <c r="BK542" s="158">
        <f>ROUND(I542*H542,2)</f>
        <v>0</v>
      </c>
      <c r="BL542" s="16" t="s">
        <v>494</v>
      </c>
      <c r="BM542" s="157" t="s">
        <v>792</v>
      </c>
    </row>
    <row r="543" spans="2:12" s="1" customFormat="1" ht="6.75" customHeight="1">
      <c r="B543" s="43"/>
      <c r="C543" s="44"/>
      <c r="D543" s="44"/>
      <c r="E543" s="44"/>
      <c r="F543" s="44"/>
      <c r="G543" s="44"/>
      <c r="H543" s="44"/>
      <c r="I543" s="106"/>
      <c r="J543" s="44"/>
      <c r="K543" s="44"/>
      <c r="L543" s="31"/>
    </row>
  </sheetData>
  <sheetProtection/>
  <autoFilter ref="C134:K542"/>
  <mergeCells count="6">
    <mergeCell ref="L2:V2"/>
    <mergeCell ref="E7:H7"/>
    <mergeCell ref="E16:H16"/>
    <mergeCell ref="E25:H25"/>
    <mergeCell ref="E85:H8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POLNÍCEK\vendy</dc:creator>
  <cp:keywords/>
  <dc:description/>
  <cp:lastModifiedBy>Ja</cp:lastModifiedBy>
  <dcterms:created xsi:type="dcterms:W3CDTF">2019-05-18T07:11:56Z</dcterms:created>
  <dcterms:modified xsi:type="dcterms:W3CDTF">2019-05-19T19:47:56Z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