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" windowHeight="1" activeTab="0"/>
  </bookViews>
  <sheets>
    <sheet name="Rekapitulace stavby" sheetId="1" r:id="rId1"/>
    <sheet name="K3-001-2020 - Oprava hlav..." sheetId="2" r:id="rId2"/>
  </sheets>
  <definedNames/>
  <calcPr fullCalcOnLoad="1"/>
</workbook>
</file>

<file path=xl/sharedStrings.xml><?xml version="1.0" encoding="utf-8"?>
<sst xmlns="http://schemas.openxmlformats.org/spreadsheetml/2006/main" count="2222" uniqueCount="593">
  <si>
    <t>Export VZ</t>
  </si>
  <si>
    <t>List obsahuje:</t>
  </si>
  <si>
    <t>3.0</t>
  </si>
  <si>
    <t>ZAMOK</t>
  </si>
  <si>
    <t>False</t>
  </si>
  <si>
    <t>{45c93f3f-74d9-4191-ab99-04f505fb61b7}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</si>
  <si>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</si>
  <si>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</si>
  <si>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</si>
  <si>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</si>
  <si>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</si>
  <si>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</si>
  <si>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</si>
  <si>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</si>
  <si>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K3/001/2020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</si>
  <si>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</si>
  <si>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</si>
  <si>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Oprava hlavního rozvodu teplé vody (TV) při tepelném zdroji K3 - Anglická - topná větev od Š1 po Š2, Špk</t>
  </si>
  <si>
    <t>0,1</t>
  </si>
  <si>
    <t>KSO:</t>
  </si>
  <si>
    <t/>
  </si>
  <si>
    <t>CC-CZ:</t>
  </si>
  <si>
    <t>1</t>
  </si>
  <si>
    <t>Místo:</t>
  </si>
  <si>
    <t>Zahradní, Šumperk</t>
  </si>
  <si>
    <t>Datum:</t>
  </si>
  <si>
    <t>27.12.2019</t>
  </si>
  <si>
    <t>10</t>
  </si>
  <si>
    <t>100</t>
  </si>
  <si>
    <t>Zadavatel:</t>
  </si>
  <si>
    <t>IČ:</t>
  </si>
  <si>
    <t>65138163</t>
  </si>
  <si>
    <t>Podniky města Šumperka a.s.</t>
  </si>
  <si>
    <t>DIČ:</t>
  </si>
  <si>
    <t>CZ65138163</t>
  </si>
  <si>
    <t>Uchazeč:</t>
  </si>
  <si>
    <t>Vyplň údaj</t>
  </si>
  <si>
    <t>Projektant:</t>
  </si>
  <si>
    <t xml:space="preserve"> 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</si>
  <si>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</si>
  <si>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</si>
  <si>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</si>
  <si>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</si>
  <si>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</si>
  <si>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</si>
  <si>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</si>
  <si>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</si>
  <si>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</si>
  <si>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</si>
  <si>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</si>
  <si>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</si>
  <si>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</si>
  <si>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</si>
  <si>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</si>
  <si>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</si>
  <si>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</si>
  <si>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</si>
  <si>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</si>
  <si>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</si>
  <si>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</si>
  <si>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</si>
  <si>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</si>
  <si>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</si>
  <si>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</si>
  <si>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</si>
  <si>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</si>
  <si>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</si>
  <si>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</si>
  <si>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</si>
  <si>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</si>
  <si>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</si>
  <si>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</si>
  <si>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</si>
  <si>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</si>
  <si>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</si>
  <si>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</si>
  <si>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</si>
  <si>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</si>
  <si>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STA</t>
  </si>
  <si>
    <t>###NOINSERT###</t>
  </si>
  <si>
    <t>Zpět na list: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</si>
  <si>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</si>
  <si>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</si>
  <si>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</si>
  <si>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</si>
  <si>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</si>
  <si>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</si>
  <si>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</si>
  <si>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</si>
  <si>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</si>
  <si>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</si>
  <si>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</si>
  <si>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</si>
  <si>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</si>
  <si>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</si>
  <si>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</si>
  <si>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</si>
  <si>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</si>
  <si>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722 - Zdravotechnika - vnitřní vodovod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</si>
  <si>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</si>
  <si>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</si>
  <si>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</si>
  <si>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</si>
  <si>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</si>
  <si>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</si>
  <si>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</si>
  <si>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</si>
  <si>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</si>
  <si>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</si>
  <si>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</si>
  <si>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</si>
  <si>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</si>
  <si>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</si>
  <si>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</si>
  <si>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</si>
  <si>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</si>
  <si>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</si>
  <si>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</si>
  <si>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</si>
  <si>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</si>
  <si>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</si>
  <si>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113106121</t>
  </si>
  <si>
    <t>Rozebrání dlažeb komunikací pro pěší z betonových nebo kamenných dlaždic</t>
  </si>
  <si>
    <t>m2</t>
  </si>
  <si>
    <t>CS ÚRS 2016 01</t>
  </si>
  <si>
    <t>4</t>
  </si>
  <si>
    <t>-30860220</t>
  </si>
  <si>
    <t>VV</t>
  </si>
  <si>
    <t>90*1,5+40*2,1+10*1,5"dlažba 30/30</t>
  </si>
  <si>
    <t>4*2*0,3"přidlažba</t>
  </si>
  <si>
    <t>Součet</t>
  </si>
  <si>
    <t>113106123</t>
  </si>
  <si>
    <t>Rozebrání dlažeb komunikací pro pěší ze zámkových dlaždic</t>
  </si>
  <si>
    <t>1574470966</t>
  </si>
  <si>
    <t>2,5*2+2*2+1,8*2"zámková dlažba</t>
  </si>
  <si>
    <t>3</t>
  </si>
  <si>
    <t>113107122</t>
  </si>
  <si>
    <t>Odstranění podkladu pl do 50 m2 z kameniva drceného tl 200 mm</t>
  </si>
  <si>
    <t>449595643</t>
  </si>
  <si>
    <t>28,5*2,5+2,5*2+2,4*2+90*1,5+2*2+1,8*2+40*2,1+10*1,5"chodníky</t>
  </si>
  <si>
    <t>113107124</t>
  </si>
  <si>
    <t>Odstranění podkladu pl do 50 m2 z kameniva drceného tl 400 mm</t>
  </si>
  <si>
    <t>436108980</t>
  </si>
  <si>
    <t>(6+5)*2"asf. silnice</t>
  </si>
  <si>
    <t>5</t>
  </si>
  <si>
    <t>113107142</t>
  </si>
  <si>
    <t>Odstranění podkladu pl do 50 m2 živičných tl do 100 mm</t>
  </si>
  <si>
    <t>-2105824619</t>
  </si>
  <si>
    <t>28,5*2,5+2,4*2"asf.chodníky</t>
  </si>
  <si>
    <t>6*2+5*2" asf. silnice</t>
  </si>
  <si>
    <t>6</t>
  </si>
  <si>
    <t>113202111</t>
  </si>
  <si>
    <t>Vytrhání obrub krajníků obrubníků stojatých</t>
  </si>
  <si>
    <t>m</t>
  </si>
  <si>
    <t>-30932617</t>
  </si>
  <si>
    <t>2*7+90*2+21+50*2</t>
  </si>
  <si>
    <t>7</t>
  </si>
  <si>
    <t>119002121</t>
  </si>
  <si>
    <t>Pomocné konstrukce při zabezpečení výkopů přechodovou lávkou l do 2 m včetně zábradlí zřízení</t>
  </si>
  <si>
    <t>kus</t>
  </si>
  <si>
    <t>267178089</t>
  </si>
  <si>
    <t>8</t>
  </si>
  <si>
    <t>119002122</t>
  </si>
  <si>
    <t>Pomocné konstrukce při zabezpečení výkopů přechodovou lávkou l do 2 m včetně zábradlí odstranění</t>
  </si>
  <si>
    <t>1711851231</t>
  </si>
  <si>
    <t>9</t>
  </si>
  <si>
    <t>121101101</t>
  </si>
  <si>
    <t>Sejmutí ornice s přemístěním na vzdálenost do 50 m</t>
  </si>
  <si>
    <t>m3</t>
  </si>
  <si>
    <t>-1699388497</t>
  </si>
  <si>
    <t>P</t>
  </si>
  <si>
    <t>Poznámka k položce:
ornice bude ponechána na závěrečné terénní úpravy</t>
  </si>
  <si>
    <t>(2,3+21+4+3+2,5)*2*0,15</t>
  </si>
  <si>
    <t>122201101.1</t>
  </si>
  <si>
    <t>Úprava rýhy pro osazení obrub</t>
  </si>
  <si>
    <t>1540241024</t>
  </si>
  <si>
    <t>315*0,3*0,3</t>
  </si>
  <si>
    <t>11</t>
  </si>
  <si>
    <t>122101101</t>
  </si>
  <si>
    <t>Odkopávky a prokopávky nezapažené v hornině tř. 1 a 2 objem do 100 m3</t>
  </si>
  <si>
    <t>-2045098745</t>
  </si>
  <si>
    <t>237*0,5*0,5"stávající pískové lože</t>
  </si>
  <si>
    <t>12</t>
  </si>
  <si>
    <t>122201102</t>
  </si>
  <si>
    <t>Odkopávky a prokopávky nezapažené v hornině tř. 3 objem do 1000 m3</t>
  </si>
  <si>
    <t>-314072616</t>
  </si>
  <si>
    <t>Poznámka k položce:
přibližná hloubka výkopu</t>
  </si>
  <si>
    <t>237*2*1,2</t>
  </si>
  <si>
    <t>13</t>
  </si>
  <si>
    <t>122201109</t>
  </si>
  <si>
    <t>Příplatek za lepivost u odkopávek v hornině tř. 1 až 3</t>
  </si>
  <si>
    <t>-322361322</t>
  </si>
  <si>
    <t>14</t>
  </si>
  <si>
    <t>130001101</t>
  </si>
  <si>
    <t>Příplatek za ztížení vykopávky v blízkosti podzemního vedení</t>
  </si>
  <si>
    <t>922109375</t>
  </si>
  <si>
    <t>237*0,5*0,5+14*2*1</t>
  </si>
  <si>
    <t>162601102</t>
  </si>
  <si>
    <t>Vodorovné přemístění do 5000 m výkopku/sypaniny z horniny tř. 1 až 4</t>
  </si>
  <si>
    <t>1864942962</t>
  </si>
  <si>
    <t>Poznámka k položce:
pouze v případě přebytku zeminy</t>
  </si>
  <si>
    <t>16</t>
  </si>
  <si>
    <t>167101101</t>
  </si>
  <si>
    <t>Nakládání výkopku z hornin tř. 1 až 4 do 100 m3</t>
  </si>
  <si>
    <t>-189545593</t>
  </si>
  <si>
    <t>17</t>
  </si>
  <si>
    <t>174101101</t>
  </si>
  <si>
    <t>Zásyp jam, šachet rýh nebo kolem objektů sypaninou se zhutněním</t>
  </si>
  <si>
    <t>-961984801</t>
  </si>
  <si>
    <t>Poznámka k položce:
chybějící zemina bude dovezena ze skládky investora</t>
  </si>
  <si>
    <t>18</t>
  </si>
  <si>
    <t>175151101</t>
  </si>
  <si>
    <t>Obsypání potrubí strojně sypaninou bez prohození, uloženou do 3 m</t>
  </si>
  <si>
    <t>-593032524</t>
  </si>
  <si>
    <t>237*0,5*0,3</t>
  </si>
  <si>
    <t>19</t>
  </si>
  <si>
    <t>M</t>
  </si>
  <si>
    <t>583312000</t>
  </si>
  <si>
    <t>štěrkopísek zásypový materiál</t>
  </si>
  <si>
    <t>t</t>
  </si>
  <si>
    <t>-48069531</t>
  </si>
  <si>
    <t>35,55*2 'Přepočtené koeficientem množství</t>
  </si>
  <si>
    <t>20</t>
  </si>
  <si>
    <t>181301102</t>
  </si>
  <si>
    <t>Rozprostření ornice tl vrstvy do 150 mm pl do 500 m2 v rovině nebo ve svahu do 1:5</t>
  </si>
  <si>
    <t>-665101830</t>
  </si>
  <si>
    <t>(2,3+21+4+3+2,5)*2+(28,5+90+50)*2*0,5</t>
  </si>
  <si>
    <t>181411131</t>
  </si>
  <si>
    <t>Založení parkového trávníku výsevem plochy do 1000 m2 v rovině a ve svahu do 1:5</t>
  </si>
  <si>
    <t>-1274116356</t>
  </si>
  <si>
    <t>22</t>
  </si>
  <si>
    <t>005724100</t>
  </si>
  <si>
    <t>osivo směs travní parková</t>
  </si>
  <si>
    <t>kg</t>
  </si>
  <si>
    <t>-1587683874</t>
  </si>
  <si>
    <t>234*0,025</t>
  </si>
  <si>
    <t>Svislé a kompletní konstrukce</t>
  </si>
  <si>
    <t>23</t>
  </si>
  <si>
    <t>310239211.1</t>
  </si>
  <si>
    <t>Zapravení prostupu potrubí do objektu,zednické práce včetně materiálu avyspravení hydroizolace</t>
  </si>
  <si>
    <t>ks</t>
  </si>
  <si>
    <t>659519980</t>
  </si>
  <si>
    <t>24</t>
  </si>
  <si>
    <t>388129720</t>
  </si>
  <si>
    <t>Montáž ŽB krycích desek prefabrikovaných kanálů pro IS hmotnosti do 1 t</t>
  </si>
  <si>
    <t>360446181</t>
  </si>
  <si>
    <t>Poznámka k položce:
pouze pokud jsou stávající</t>
  </si>
  <si>
    <t>(6+6)/0,3"pod asf. silnicí</t>
  </si>
  <si>
    <t>Vodorovné konstrukce</t>
  </si>
  <si>
    <t>25</t>
  </si>
  <si>
    <t>451573111</t>
  </si>
  <si>
    <t>Lože pod potrubí otevřený výkop ze štěrkopísku</t>
  </si>
  <si>
    <t>-595947198</t>
  </si>
  <si>
    <t>237*0,5*0,05</t>
  </si>
  <si>
    <t>Komunikace pozemní</t>
  </si>
  <si>
    <t>26</t>
  </si>
  <si>
    <t>564661111</t>
  </si>
  <si>
    <t>Podklad z kameniva hrubého drceného vel. 63-125 mm tl 200 mm</t>
  </si>
  <si>
    <t>-1277414699</t>
  </si>
  <si>
    <t>27</t>
  </si>
  <si>
    <t>564761111</t>
  </si>
  <si>
    <t>Podklad z kameniva hrubého drceného vel. 32-63 mm tl 200 mm</t>
  </si>
  <si>
    <t>-1553680369</t>
  </si>
  <si>
    <t>28</t>
  </si>
  <si>
    <t>564851111</t>
  </si>
  <si>
    <t>Podklad ze štěrkodrtě ŠD tl. 150mm</t>
  </si>
  <si>
    <t>-937790163</t>
  </si>
  <si>
    <t>234+12,6+76,05"chodníky</t>
  </si>
  <si>
    <t>29</t>
  </si>
  <si>
    <t>572341112.1</t>
  </si>
  <si>
    <t>Vyspravení krytu komunikací po překopech plochy přes 15 m2 asfalt betonem ACO (AB) tl 100 mm</t>
  </si>
  <si>
    <t>98406024</t>
  </si>
  <si>
    <t xml:space="preserve">Poznámka k položce:
</t>
  </si>
  <si>
    <t>11*2"silnice</t>
  </si>
  <si>
    <t>28,5*2,5+2,4*2"chodníky</t>
  </si>
  <si>
    <t>30</t>
  </si>
  <si>
    <t>573211111</t>
  </si>
  <si>
    <t>Postřik živičný spojovací z asfaltu v množství do 0,70 kg/m2</t>
  </si>
  <si>
    <t>1107494090</t>
  </si>
  <si>
    <t>31</t>
  </si>
  <si>
    <t>596211111</t>
  </si>
  <si>
    <t>Kladení zámkové dlažby komunikací pro pěší tl 60 mm skupiny A pl do 100 m2</t>
  </si>
  <si>
    <t>604003617</t>
  </si>
  <si>
    <t>32</t>
  </si>
  <si>
    <t>596811121</t>
  </si>
  <si>
    <t>Kladení betonové dlažby komunikací pro pěší do lože z kameniva vel do 0,09 m2 plochy do 100 m2</t>
  </si>
  <si>
    <t>-1861928206</t>
  </si>
  <si>
    <t>Trubní vedení</t>
  </si>
  <si>
    <t>33</t>
  </si>
  <si>
    <t>866171002.1</t>
  </si>
  <si>
    <t>Montáž potrubí předizolovaného DN40</t>
  </si>
  <si>
    <t>12593247</t>
  </si>
  <si>
    <t>34</t>
  </si>
  <si>
    <t>286165590.1</t>
  </si>
  <si>
    <t>potrubí PEX S 40/90 v roli 10bar</t>
  </si>
  <si>
    <t>-733630421</t>
  </si>
  <si>
    <t>Poznámka k položce:
Tepelná ztráta potrubí qmax=5,829 W/m při TM=50K</t>
  </si>
  <si>
    <t>35</t>
  </si>
  <si>
    <t>286167080.2</t>
  </si>
  <si>
    <t>přechod šroub. PEX-ocel, S 40x5,5-1,1/4" vněj. záv.</t>
  </si>
  <si>
    <t>-954858899</t>
  </si>
  <si>
    <t>36</t>
  </si>
  <si>
    <t>286165590.1a</t>
  </si>
  <si>
    <t>smršt. víko PEX DHEC 40/90</t>
  </si>
  <si>
    <t>-1841582340</t>
  </si>
  <si>
    <t>37</t>
  </si>
  <si>
    <t>286165590.1b</t>
  </si>
  <si>
    <t>těsnící kruh PEX pr.90</t>
  </si>
  <si>
    <t>1268278154</t>
  </si>
  <si>
    <t>38</t>
  </si>
  <si>
    <t>866181003.1</t>
  </si>
  <si>
    <t>Montáž potrubí předizolovaného DN50</t>
  </si>
  <si>
    <t>1745206091</t>
  </si>
  <si>
    <t>39</t>
  </si>
  <si>
    <t>286165620.1</t>
  </si>
  <si>
    <t>potrubí PEX S 50/110 v roli 10bar</t>
  </si>
  <si>
    <t>1511030170</t>
  </si>
  <si>
    <t>Poznámka k položce:
Tepelná ztráta potrubí qmax=6,011 W/m při TM=50K</t>
  </si>
  <si>
    <t>40</t>
  </si>
  <si>
    <t>286167080.3</t>
  </si>
  <si>
    <t>přechod šroub. PEX-ocel, S 50x6,9-1,1/2" vněj. záv.</t>
  </si>
  <si>
    <t>1945820627</t>
  </si>
  <si>
    <t>41</t>
  </si>
  <si>
    <t>286165620.1a</t>
  </si>
  <si>
    <t>smršt. víko PEX DHEC 50/110</t>
  </si>
  <si>
    <t>243535362</t>
  </si>
  <si>
    <t>42</t>
  </si>
  <si>
    <t>286165620.1b</t>
  </si>
  <si>
    <t>těsnící kruh PEX pr.110</t>
  </si>
  <si>
    <t>1944679776</t>
  </si>
  <si>
    <t>43</t>
  </si>
  <si>
    <t>866241005.1</t>
  </si>
  <si>
    <t>Montáž potrubí předizolovaného DN 80</t>
  </si>
  <si>
    <t>-1339563842</t>
  </si>
  <si>
    <t>44</t>
  </si>
  <si>
    <t>286165650.1</t>
  </si>
  <si>
    <t>trubka PEX S 90/160 v roli</t>
  </si>
  <si>
    <t>950647891</t>
  </si>
  <si>
    <t>45</t>
  </si>
  <si>
    <t>286167590.3</t>
  </si>
  <si>
    <t>spojka PEX 90st.šroub.90x?  S mosaz</t>
  </si>
  <si>
    <t>-395570484</t>
  </si>
  <si>
    <t>46</t>
  </si>
  <si>
    <t>286167790.3</t>
  </si>
  <si>
    <t>T kus šroub. PEX S90/50/90 mosaz</t>
  </si>
  <si>
    <t>2061058922</t>
  </si>
  <si>
    <t>47</t>
  </si>
  <si>
    <t>286167790.5</t>
  </si>
  <si>
    <t>T kus šroub. PEX S 90/40/90 mosaz</t>
  </si>
  <si>
    <t>171948689</t>
  </si>
  <si>
    <t>48</t>
  </si>
  <si>
    <t>286167790.6</t>
  </si>
  <si>
    <t>T obj. děl. PEX 160x110x160</t>
  </si>
  <si>
    <t>-548094615</t>
  </si>
  <si>
    <t>49</t>
  </si>
  <si>
    <t>286167790.7</t>
  </si>
  <si>
    <t>T obj. děl. PEX 160x90x160</t>
  </si>
  <si>
    <t>-2063761078</t>
  </si>
  <si>
    <t>50</t>
  </si>
  <si>
    <t>286166060.1</t>
  </si>
  <si>
    <t>obj. ohybu PEX 90° 90/160</t>
  </si>
  <si>
    <t>-1440435092</t>
  </si>
  <si>
    <t>51</t>
  </si>
  <si>
    <t>286165650.1a</t>
  </si>
  <si>
    <t>smršt. víko PEX DHEC 90/160</t>
  </si>
  <si>
    <t>1281885262</t>
  </si>
  <si>
    <t>52</t>
  </si>
  <si>
    <t>286165650.1b</t>
  </si>
  <si>
    <t>těsnící kruh PEX pr.160</t>
  </si>
  <si>
    <t>587888061</t>
  </si>
  <si>
    <t>53</t>
  </si>
  <si>
    <t>866261007.1</t>
  </si>
  <si>
    <t>Montáž potrubí předizolovaného DN 100</t>
  </si>
  <si>
    <t>1527670787</t>
  </si>
  <si>
    <t>54</t>
  </si>
  <si>
    <t>286165650.11</t>
  </si>
  <si>
    <t>trubka PEX S 110/180 v roli</t>
  </si>
  <si>
    <t>1089810143</t>
  </si>
  <si>
    <t>55</t>
  </si>
  <si>
    <t>286167590.33</t>
  </si>
  <si>
    <t>spojka PEX 90st.šroub.110x?  S mosaz</t>
  </si>
  <si>
    <t>-592388856</t>
  </si>
  <si>
    <t>56</t>
  </si>
  <si>
    <t>286167790.33</t>
  </si>
  <si>
    <t>T kus šroub. PEX S110/50/110 mosaz</t>
  </si>
  <si>
    <t>826343468</t>
  </si>
  <si>
    <t>57</t>
  </si>
  <si>
    <t>286167790.66</t>
  </si>
  <si>
    <t>T obj. děl. PEX 180x110x180</t>
  </si>
  <si>
    <t>1059820589</t>
  </si>
  <si>
    <t>58</t>
  </si>
  <si>
    <t>286166060.11</t>
  </si>
  <si>
    <t>obj. ohybu PEX 90° 110/180</t>
  </si>
  <si>
    <t>-646663107</t>
  </si>
  <si>
    <t>59</t>
  </si>
  <si>
    <t>286165650.11a</t>
  </si>
  <si>
    <t>smršt. víko PEX DHEC 110/180</t>
  </si>
  <si>
    <t>-2023563283</t>
  </si>
  <si>
    <t>60</t>
  </si>
  <si>
    <t>286165650.11b</t>
  </si>
  <si>
    <t>těsnící kruh PEX pr.180</t>
  </si>
  <si>
    <t>-2050488780</t>
  </si>
  <si>
    <t>61</t>
  </si>
  <si>
    <t>891241221.1</t>
  </si>
  <si>
    <t>Montáž vodovodních šoupátek v šachtách DN 80</t>
  </si>
  <si>
    <t>-1715901735</t>
  </si>
  <si>
    <t>62</t>
  </si>
  <si>
    <t>422236560.1</t>
  </si>
  <si>
    <t>šoupátko DN80</t>
  </si>
  <si>
    <t>1090494174</t>
  </si>
  <si>
    <t>Poznámka k položce:
přesný typ šoupátka dle prostoru ve stávající šachtě</t>
  </si>
  <si>
    <t>63</t>
  </si>
  <si>
    <t>891241221.2</t>
  </si>
  <si>
    <t>Montáž vodovodních šoupátek v šachtách DN 80-odbočka Zahradní 1,3,5 a MŠ, včetně trubního příslušenství</t>
  </si>
  <si>
    <t>296482819</t>
  </si>
  <si>
    <t xml:space="preserve">Poznámka k položce:
Doporučeno před podáním cenové nabídky a zahájením prací provést prohlídku šachty na místě a skonzultovat s provozovatelem teplovodu Sateza a.s.. </t>
  </si>
  <si>
    <t>64</t>
  </si>
  <si>
    <t>422236560.2</t>
  </si>
  <si>
    <t>šoupátko do DN80, dle stávajícího potrubí</t>
  </si>
  <si>
    <t>-2048828118</t>
  </si>
  <si>
    <t xml:space="preserve">Poznámka k položce:
přesný typ šoupátka dle prostoru ve stávající šachtě, dimenze dle stávajícího potrubí </t>
  </si>
  <si>
    <t>65</t>
  </si>
  <si>
    <t>891261221.1</t>
  </si>
  <si>
    <t>Montáž vodovodních šoupátek v šachtách DN 100</t>
  </si>
  <si>
    <t>-643674807</t>
  </si>
  <si>
    <t>66</t>
  </si>
  <si>
    <t>422236570.1</t>
  </si>
  <si>
    <t>šoupátko DN100</t>
  </si>
  <si>
    <t>2040809863</t>
  </si>
  <si>
    <t>67</t>
  </si>
  <si>
    <t>892271111</t>
  </si>
  <si>
    <t>Tlaková zkouška vodou potrubí DN 100 nebo 125</t>
  </si>
  <si>
    <t>747677626</t>
  </si>
  <si>
    <t>237*2</t>
  </si>
  <si>
    <t>68</t>
  </si>
  <si>
    <t>894201213.1</t>
  </si>
  <si>
    <t>Stavební úpravy stávající šachty Š2 D+M</t>
  </si>
  <si>
    <t>kpl</t>
  </si>
  <si>
    <t>1352925366</t>
  </si>
  <si>
    <t>Poznámka k položce:
technický stav a rozměry nutno posoudit na místě</t>
  </si>
  <si>
    <t>69</t>
  </si>
  <si>
    <t>899722111</t>
  </si>
  <si>
    <t>Krytí potrubí z plastů výstražnou fólií z PVC 25 cm-zelená</t>
  </si>
  <si>
    <t>1790760276</t>
  </si>
  <si>
    <t>70</t>
  </si>
  <si>
    <t>722170807.1</t>
  </si>
  <si>
    <t>Demontáž rozvodů vody z plastů do D 110</t>
  </si>
  <si>
    <t>-281654923</t>
  </si>
  <si>
    <t>Ostatní konstrukce a práce, bourání</t>
  </si>
  <si>
    <t>71</t>
  </si>
  <si>
    <t>916131213</t>
  </si>
  <si>
    <t>Osazení silničního obrubníku betonového stojatého s boční opěrou do lože z betonu prostého</t>
  </si>
  <si>
    <t>513444907</t>
  </si>
  <si>
    <t>3*2+21</t>
  </si>
  <si>
    <t>72</t>
  </si>
  <si>
    <t>592174650</t>
  </si>
  <si>
    <t>obrubník betonový silniční Standard 100x15x25 cm</t>
  </si>
  <si>
    <t>-499074003</t>
  </si>
  <si>
    <t>73</t>
  </si>
  <si>
    <t>916231213</t>
  </si>
  <si>
    <t>Osazení chodníkového obrubníku betonového stojatého s boční opěrou do lože z betonu prostého</t>
  </si>
  <si>
    <t>1248679716</t>
  </si>
  <si>
    <t>28,5*2+2*4+90*2+50*2</t>
  </si>
  <si>
    <t>74</t>
  </si>
  <si>
    <t>592174170</t>
  </si>
  <si>
    <t>obrubník betonový chodníkový Standard 100x10x25 cm</t>
  </si>
  <si>
    <t>-2109076985</t>
  </si>
  <si>
    <t>28,5*2+90*2+50*2</t>
  </si>
  <si>
    <t>75</t>
  </si>
  <si>
    <t>919735113</t>
  </si>
  <si>
    <t>Řezání stávajícího živičného krytu hl do 150 mm</t>
  </si>
  <si>
    <t>-414851159</t>
  </si>
  <si>
    <t>(6+5)*2+2,5+2*2,4</t>
  </si>
  <si>
    <t>76</t>
  </si>
  <si>
    <t>963015111</t>
  </si>
  <si>
    <t>Demontáž prefabrikovaných krycích desek kanálů, šachet nebo žump do hmotnosti 0,06 t</t>
  </si>
  <si>
    <t>944424625</t>
  </si>
  <si>
    <t>(6+6)/0,3</t>
  </si>
  <si>
    <t>77</t>
  </si>
  <si>
    <t>979024442</t>
  </si>
  <si>
    <t>Očištění vybouraných obrubníků a krajníků chodníkových</t>
  </si>
  <si>
    <t>-1769290866</t>
  </si>
  <si>
    <t>345-337</t>
  </si>
  <si>
    <t>78</t>
  </si>
  <si>
    <t>979024443</t>
  </si>
  <si>
    <t>Očištění vybouraných obrubníků a krajníků silničních</t>
  </si>
  <si>
    <t>-1033203046</t>
  </si>
  <si>
    <t>27-10</t>
  </si>
  <si>
    <t>79</t>
  </si>
  <si>
    <t>979054441</t>
  </si>
  <si>
    <t>Očištění vybouraných z desek nebo dlaždic s původním spárováním z kameniva těženého</t>
  </si>
  <si>
    <t>580328368</t>
  </si>
  <si>
    <t>80</t>
  </si>
  <si>
    <t>979054442.1</t>
  </si>
  <si>
    <t>Očištění vybouraných z desek nebo dlaždic s původním spárováním z MC-přídlažba</t>
  </si>
  <si>
    <t>1697621161</t>
  </si>
  <si>
    <t>81</t>
  </si>
  <si>
    <t>979054451</t>
  </si>
  <si>
    <t>Očištění vybouraných zámkových dlaždic s původním spárováním z kameniva těženého</t>
  </si>
  <si>
    <t>-350671119</t>
  </si>
  <si>
    <t>997</t>
  </si>
  <si>
    <t>Přesun sutě</t>
  </si>
  <si>
    <t>82</t>
  </si>
  <si>
    <t>997221571</t>
  </si>
  <si>
    <t>Vodorovná doprava vybouraných hmot do 1 km</t>
  </si>
  <si>
    <t>638450927</t>
  </si>
  <si>
    <t>88,143+70,747+2+1</t>
  </si>
  <si>
    <t>83</t>
  </si>
  <si>
    <t>997221579</t>
  </si>
  <si>
    <t>Příplatek ZKD 1 km u vodorovné dopravy vybouraných hmot</t>
  </si>
  <si>
    <t>814148451</t>
  </si>
  <si>
    <t>Poznámka k položce:
na veřejnou skládku na vzdálenost 8km za posledních 7km</t>
  </si>
  <si>
    <t>161,89</t>
  </si>
  <si>
    <t>161,89*7 'Přepočtené koeficientem množství</t>
  </si>
  <si>
    <t>84</t>
  </si>
  <si>
    <t>997013813</t>
  </si>
  <si>
    <t>Poplatek za uložení stavebního odpadu z plastických hmot na skládce (skládkovné)</t>
  </si>
  <si>
    <t>455249190</t>
  </si>
  <si>
    <t>85</t>
  </si>
  <si>
    <t>997013801</t>
  </si>
  <si>
    <t>Poplatek za uložení stavebního betonového odpadu na skládce (skládkovné)</t>
  </si>
  <si>
    <t>-615008195</t>
  </si>
  <si>
    <t>86</t>
  </si>
  <si>
    <t>997221845</t>
  </si>
  <si>
    <t>Poplatek za uložení odpadu z asfaltových povrchů na skládce (skládkovné)</t>
  </si>
  <si>
    <t>-956328227</t>
  </si>
  <si>
    <t>87</t>
  </si>
  <si>
    <t>997221855</t>
  </si>
  <si>
    <t>Poplatek za uložení odpadu z kameniva na skládce (skládkovné)</t>
  </si>
  <si>
    <t>-1148778272</t>
  </si>
  <si>
    <t>75,823+12,32</t>
  </si>
  <si>
    <t>998</t>
  </si>
  <si>
    <t>Přesun hmot</t>
  </si>
  <si>
    <t>88</t>
  </si>
  <si>
    <t>998276129.1</t>
  </si>
  <si>
    <t>Doprava potrubí PEX TV na staveniště</t>
  </si>
  <si>
    <t>-1764676045</t>
  </si>
  <si>
    <t>PSV</t>
  </si>
  <si>
    <t>Práce a dodávky PSV</t>
  </si>
  <si>
    <t>722</t>
  </si>
  <si>
    <t>Zdravotechnika - vnitřní vodovod</t>
  </si>
  <si>
    <t>89</t>
  </si>
  <si>
    <t>722220864</t>
  </si>
  <si>
    <t>Demontáž armatur závitových se dvěma závity G 2</t>
  </si>
  <si>
    <t>295653546</t>
  </si>
  <si>
    <t>90</t>
  </si>
  <si>
    <t>722231055</t>
  </si>
  <si>
    <t>Šoupátko mosazné G 6/4 PN 10 do 80°C s 2x vnitřním závitem</t>
  </si>
  <si>
    <t>1307034862</t>
  </si>
  <si>
    <t>91</t>
  </si>
  <si>
    <t>722231056</t>
  </si>
  <si>
    <t>Šoupátko mosazné G 2 PN 10 do 80°C s 2x vnitřním závitem</t>
  </si>
  <si>
    <t>1079243041</t>
  </si>
  <si>
    <t>92</t>
  </si>
  <si>
    <t>998722201</t>
  </si>
  <si>
    <t>Přesun hmot procentní pro vnitřní vodovod v objektech v do 6 m 1,02%</t>
  </si>
  <si>
    <t>%</t>
  </si>
  <si>
    <t>226734015</t>
  </si>
  <si>
    <t>VRN</t>
  </si>
  <si>
    <t>Vedlejší rozpočtové náklady</t>
  </si>
  <si>
    <t>VRN1</t>
  </si>
  <si>
    <t>Průzkumné, geodetické a projektové práce</t>
  </si>
  <si>
    <t>93</t>
  </si>
  <si>
    <t>012103000.1</t>
  </si>
  <si>
    <t>Geodetické práce před výstavbou-vytyčení inženýrských sítí</t>
  </si>
  <si>
    <t>1024</t>
  </si>
  <si>
    <t>-960934120</t>
  </si>
  <si>
    <t>94</t>
  </si>
  <si>
    <t>012303000</t>
  </si>
  <si>
    <t>Geodetické práce po výstavbě</t>
  </si>
  <si>
    <t>-918238389</t>
  </si>
  <si>
    <t>95</t>
  </si>
  <si>
    <t>012403000.1</t>
  </si>
  <si>
    <t>Aktualizace map</t>
  </si>
  <si>
    <t>250716633</t>
  </si>
  <si>
    <t>96</t>
  </si>
  <si>
    <t>013254000</t>
  </si>
  <si>
    <t>Dokumentace skutečného provedení stavby</t>
  </si>
  <si>
    <t>-511213319</t>
  </si>
  <si>
    <t>VRN3</t>
  </si>
  <si>
    <t>Zařízení staveniště</t>
  </si>
  <si>
    <t>97</t>
  </si>
  <si>
    <t>031203000.1</t>
  </si>
  <si>
    <t>Zařízení staveniště 3%</t>
  </si>
  <si>
    <t>1825847359</t>
  </si>
  <si>
    <t>98</t>
  </si>
  <si>
    <t>034203000.1</t>
  </si>
  <si>
    <t>Zabezpečení staveniště 1%</t>
  </si>
  <si>
    <t>533261745</t>
  </si>
  <si>
    <t>99</t>
  </si>
  <si>
    <t>039203000.1</t>
  </si>
  <si>
    <t>Úprava terénu po zrušení zařízení staveniště 2%</t>
  </si>
  <si>
    <t>681979723</t>
  </si>
</sst>
</file>

<file path=xl/styles.xml><?xml version="1.0" encoding="utf-8"?>
<styleSheet xmlns="http://schemas.openxmlformats.org/spreadsheetml/2006/main">
  <numFmts count="20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23" formatCode="GENERAL"/>
    <numFmt numFmtId="24" formatCode="GENERAL"/>
    <numFmt numFmtId="25" formatCode="GENERAL"/>
    <numFmt numFmtId="26" formatCode="GENERAL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63" formatCode="GENERAL"/>
    <numFmt numFmtId="64" formatCode="GENERAL"/>
    <numFmt numFmtId="65" formatCode="GENERAL"/>
    <numFmt numFmtId="66" formatCode="GENERAL"/>
    <numFmt numFmtId="164" formatCode="#,##0.00%"/>
    <numFmt numFmtId="165" formatCode="dd\.mm\.yyyy"/>
    <numFmt numFmtId="166" formatCode="#,##0.00000"/>
    <numFmt numFmtId="167" formatCode="#,##0.000"/>
  </numFmts>
  <fonts count="97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8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43"/>
      <name val="Trebuchet MS"/>
      <family val="2"/>
    </font>
    <font>
      <sz val="10"/>
      <color indexed="37"/>
      <name val="Trebuchet MS"/>
      <family val="2"/>
    </font>
    <font>
      <b/>
      <sz val="16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37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1"/>
      <name val="Trebuchet MS"/>
      <family val="2"/>
    </font>
    <font>
      <sz val="11"/>
      <color indexed="55"/>
      <name val="Trebuchet MS"/>
      <family val="2"/>
    </font>
    <font>
      <b/>
      <sz val="12"/>
      <color indexed="16"/>
      <name val="Trebuchet MS"/>
      <family val="2"/>
    </font>
    <font>
      <sz val="9"/>
      <color indexed="8"/>
      <name val="Trebuchet MS"/>
      <family val="2"/>
    </font>
    <font>
      <sz val="8"/>
      <color indexed="37"/>
      <name val="Trebuchet MS"/>
      <family val="2"/>
    </font>
    <font>
      <b/>
      <sz val="8"/>
      <name val="Trebuchet MS"/>
      <family val="2"/>
    </font>
    <font>
      <sz val="7"/>
      <color indexed="55"/>
      <name val="Trebuchet MS"/>
      <family val="2"/>
    </font>
    <font>
      <i/>
      <sz val="7"/>
      <color indexed="55"/>
      <name val="Trebuchet MS"/>
      <family val="2"/>
    </font>
    <font>
      <i/>
      <sz val="8"/>
      <color indexed="12"/>
      <name val="Trebuchet MS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dotted">
        <color rgb="FF969696"/>
      </left>
      <right/>
      <top style="dotted">
        <color rgb="FF969696"/>
      </top>
      <bottom/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</borders>
  <cellStyleXfs count="63"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5" fillId="2" borderId="1" applyNumberFormat="0" applyFon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3" borderId="5" applyNumberFormat="0" applyAlignment="0" applyProtection="0"/>
    <xf numFmtId="0" fontId="64" fillId="4" borderId="6" applyNumberFormat="0" applyAlignment="0" applyProtection="0"/>
    <xf numFmtId="0" fontId="65" fillId="4" borderId="5" applyNumberFormat="0" applyAlignment="0" applyProtection="0"/>
    <xf numFmtId="0" fontId="66" fillId="5" borderId="7" applyNumberFormat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9" fillId="6" borderId="0" applyNumberFormat="0" applyBorder="0" applyAlignment="0" applyProtection="0"/>
    <xf numFmtId="0" fontId="70" fillId="7" borderId="0" applyNumberFormat="0" applyBorder="0" applyAlignment="0" applyProtection="0"/>
    <xf numFmtId="0" fontId="71" fillId="8" borderId="0" applyNumberFormat="0" applyBorder="0" applyAlignment="0" applyProtection="0"/>
    <xf numFmtId="0" fontId="72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72" fillId="32" borderId="0" applyNumberFormat="0" applyBorder="0" applyAlignment="0" applyProtection="0"/>
    <xf numFmtId="0" fontId="73" fillId="0" borderId="0" applyNumberFormat="0" applyFill="0" applyBorder="0" applyAlignment="0" applyProtection="0"/>
  </cellStyleXfs>
  <cellXfs count="232">
    <xf numFmtId="0" fontId="4" fillId="0" borderId="0" xfId="0" applyAlignment="1">
      <alignment/>
    </xf>
    <xf numFmtId="0" fontId="4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77" fillId="0" borderId="0" xfId="0" applyFont="1" applyAlignment="1">
      <alignment/>
    </xf>
    <xf numFmtId="0" fontId="78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80" fillId="33" borderId="0" xfId="0" applyFont="1" applyFill="1" applyAlignment="1">
      <alignment horizontal="left" vertical="center"/>
    </xf>
    <xf numFmtId="0" fontId="4" fillId="33" borderId="0" xfId="0" applyFill="1" applyAlignment="1">
      <alignment/>
    </xf>
    <xf numFmtId="0" fontId="81" fillId="33" borderId="0" xfId="0" applyFont="1" applyFill="1" applyAlignment="1">
      <alignment horizontal="left" vertical="center"/>
    </xf>
    <xf numFmtId="0" fontId="8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Border="1" applyAlignment="1">
      <alignment/>
    </xf>
    <xf numFmtId="0" fontId="4" fillId="0" borderId="11" xfId="0" applyBorder="1" applyAlignment="1">
      <alignment/>
    </xf>
    <xf numFmtId="0" fontId="4" fillId="0" borderId="12" xfId="0" applyBorder="1" applyAlignment="1">
      <alignment/>
    </xf>
    <xf numFmtId="0" fontId="4" fillId="0" borderId="13" xfId="0" applyBorder="1" applyAlignment="1">
      <alignment/>
    </xf>
    <xf numFmtId="0" fontId="4" fillId="0" borderId="0" xfId="0" applyBorder="1" applyAlignment="1">
      <alignment/>
    </xf>
    <xf numFmtId="0" fontId="16" fillId="0" borderId="0" xfId="0" applyFont="1" applyBorder="1" applyAlignment="1">
      <alignment horizontal="left" vertical="center"/>
    </xf>
    <xf numFmtId="0" fontId="4" fillId="0" borderId="14" xfId="0" applyBorder="1" applyAlignment="1">
      <alignment/>
    </xf>
    <xf numFmtId="0" fontId="82" fillId="0" borderId="0" xfId="0" applyFont="1" applyAlignment="1">
      <alignment horizontal="left" vertical="center"/>
    </xf>
    <xf numFmtId="0" fontId="83" fillId="0" borderId="0" xfId="0" applyFont="1" applyAlignment="1">
      <alignment horizontal="left" vertical="center"/>
    </xf>
    <xf numFmtId="0" fontId="84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center"/>
    </xf>
    <xf numFmtId="0" fontId="85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84" fillId="0" borderId="0" xfId="0" applyFont="1" applyBorder="1" applyAlignment="1">
      <alignment horizontal="left" vertical="center"/>
    </xf>
    <xf numFmtId="0" fontId="6" fillId="2" borderId="0" xfId="0" applyFont="1" applyFill="1" applyBorder="1" applyAlignment="1" applyProtection="1">
      <alignment horizontal="left" vertical="center"/>
      <protection locked="0"/>
    </xf>
    <xf numFmtId="49" fontId="6" fillId="2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 vertical="center" wrapText="1"/>
    </xf>
    <xf numFmtId="0" fontId="4" fillId="0" borderId="15" xfId="0" applyBorder="1" applyAlignment="1">
      <alignment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1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4" fontId="21" fillId="0" borderId="16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74" fillId="0" borderId="0" xfId="0" applyFont="1" applyBorder="1" applyAlignment="1">
      <alignment horizontal="right" vertical="center"/>
    </xf>
    <xf numFmtId="0" fontId="74" fillId="0" borderId="13" xfId="0" applyFont="1" applyBorder="1" applyAlignment="1">
      <alignment vertical="center"/>
    </xf>
    <xf numFmtId="0" fontId="74" fillId="0" borderId="0" xfId="0" applyFont="1" applyBorder="1" applyAlignment="1">
      <alignment vertical="center"/>
    </xf>
    <xf numFmtId="0" fontId="74" fillId="0" borderId="0" xfId="0" applyFont="1" applyBorder="1" applyAlignment="1">
      <alignment horizontal="left" vertical="center"/>
    </xf>
    <xf numFmtId="164" fontId="74" fillId="0" borderId="0" xfId="0" applyNumberFormat="1" applyFont="1" applyBorder="1" applyAlignment="1">
      <alignment horizontal="center" vertical="center"/>
    </xf>
    <xf numFmtId="4" fontId="85" fillId="0" borderId="0" xfId="0" applyNumberFormat="1" applyFont="1" applyBorder="1" applyAlignment="1">
      <alignment vertical="center"/>
    </xf>
    <xf numFmtId="0" fontId="74" fillId="0" borderId="14" xfId="0" applyFont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7" fillId="34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left" vertical="center"/>
    </xf>
    <xf numFmtId="4" fontId="7" fillId="34" borderId="18" xfId="0" applyNumberFormat="1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4" fillId="34" borderId="14" xfId="0" applyFont="1" applyFill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84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/>
    </xf>
    <xf numFmtId="165" fontId="6" fillId="0" borderId="0" xfId="0" applyNumberFormat="1" applyFont="1" applyAlignment="1">
      <alignment horizontal="left" vertical="center"/>
    </xf>
    <xf numFmtId="0" fontId="86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6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vertical="center"/>
    </xf>
    <xf numFmtId="0" fontId="6" fillId="35" borderId="18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right" vertical="center"/>
    </xf>
    <xf numFmtId="0" fontId="6" fillId="35" borderId="19" xfId="0" applyFont="1" applyFill="1" applyBorder="1" applyAlignment="1">
      <alignment horizontal="center" vertical="center"/>
    </xf>
    <xf numFmtId="0" fontId="84" fillId="0" borderId="28" xfId="0" applyFont="1" applyBorder="1" applyAlignment="1">
      <alignment horizontal="center" vertical="center" wrapText="1"/>
    </xf>
    <xf numFmtId="0" fontId="84" fillId="0" borderId="29" xfId="0" applyFont="1" applyBorder="1" applyAlignment="1">
      <alignment horizontal="center" vertical="center" wrapText="1"/>
    </xf>
    <xf numFmtId="0" fontId="84" fillId="0" borderId="30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/>
    </xf>
    <xf numFmtId="0" fontId="87" fillId="0" borderId="0" xfId="0" applyFont="1" applyAlignment="1">
      <alignment horizontal="left" vertical="center"/>
    </xf>
    <xf numFmtId="0" fontId="87" fillId="0" borderId="0" xfId="0" applyFont="1" applyAlignment="1">
      <alignment vertical="center"/>
    </xf>
    <xf numFmtId="4" fontId="87" fillId="0" borderId="0" xfId="0" applyNumberFormat="1" applyFont="1" applyAlignment="1">
      <alignment horizontal="right" vertical="center"/>
    </xf>
    <xf numFmtId="4" fontId="8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4" fontId="86" fillId="0" borderId="26" xfId="0" applyNumberFormat="1" applyFont="1" applyBorder="1" applyAlignment="1">
      <alignment vertical="center"/>
    </xf>
    <xf numFmtId="4" fontId="86" fillId="0" borderId="0" xfId="0" applyNumberFormat="1" applyFont="1" applyBorder="1" applyAlignment="1">
      <alignment vertical="center"/>
    </xf>
    <xf numFmtId="166" fontId="86" fillId="0" borderId="0" xfId="0" applyNumberFormat="1" applyFont="1" applyBorder="1" applyAlignment="1">
      <alignment vertical="center"/>
    </xf>
    <xf numFmtId="4" fontId="86" fillId="0" borderId="27" xfId="0" applyNumberFormat="1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left" vertical="center" wrapText="1"/>
    </xf>
    <xf numFmtId="0" fontId="89" fillId="0" borderId="0" xfId="0" applyFont="1" applyAlignment="1">
      <alignment vertical="center"/>
    </xf>
    <xf numFmtId="4" fontId="89" fillId="0" borderId="0" xfId="0" applyNumberFormat="1" applyFont="1" applyAlignment="1">
      <alignment vertical="center"/>
    </xf>
    <xf numFmtId="0" fontId="27" fillId="0" borderId="0" xfId="0" applyFont="1" applyAlignment="1">
      <alignment horizontal="center" vertical="center"/>
    </xf>
    <xf numFmtId="4" fontId="90" fillId="0" borderId="31" xfId="0" applyNumberFormat="1" applyFont="1" applyBorder="1" applyAlignment="1">
      <alignment vertical="center"/>
    </xf>
    <xf numFmtId="4" fontId="90" fillId="0" borderId="32" xfId="0" applyNumberFormat="1" applyFont="1" applyBorder="1" applyAlignment="1">
      <alignment vertical="center"/>
    </xf>
    <xf numFmtId="166" fontId="90" fillId="0" borderId="32" xfId="0" applyNumberFormat="1" applyFont="1" applyBorder="1" applyAlignment="1">
      <alignment vertical="center"/>
    </xf>
    <xf numFmtId="4" fontId="90" fillId="0" borderId="33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4" fillId="0" borderId="0" xfId="0" applyAlignment="1" applyProtection="1">
      <alignment/>
      <protection locked="0"/>
    </xf>
    <xf numFmtId="0" fontId="4" fillId="33" borderId="0" xfId="0" applyFill="1" applyAlignment="1" applyProtection="1">
      <alignment/>
      <protection locked="0"/>
    </xf>
    <xf numFmtId="0" fontId="4" fillId="0" borderId="11" xfId="0" applyBorder="1" applyAlignment="1" applyProtection="1">
      <alignment/>
      <protection locked="0"/>
    </xf>
    <xf numFmtId="0" fontId="4" fillId="0" borderId="0" xfId="0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horizontal="left" vertical="center" wrapText="1"/>
    </xf>
    <xf numFmtId="0" fontId="84" fillId="0" borderId="0" xfId="0" applyFont="1" applyBorder="1" applyAlignment="1" applyProtection="1">
      <alignment horizontal="left" vertical="center"/>
      <protection locked="0"/>
    </xf>
    <xf numFmtId="165" fontId="6" fillId="0" borderId="0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>
      <alignment vertical="center" wrapText="1"/>
    </xf>
    <xf numFmtId="0" fontId="4" fillId="0" borderId="24" xfId="0" applyFont="1" applyBorder="1" applyAlignment="1" applyProtection="1">
      <alignment vertical="center"/>
      <protection locked="0"/>
    </xf>
    <xf numFmtId="0" fontId="4" fillId="0" borderId="34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4" fontId="87" fillId="0" borderId="0" xfId="0" applyNumberFormat="1" applyFont="1" applyBorder="1" applyAlignment="1">
      <alignment vertical="center"/>
    </xf>
    <xf numFmtId="0" fontId="74" fillId="0" borderId="0" xfId="0" applyFont="1" applyBorder="1" applyAlignment="1" applyProtection="1">
      <alignment horizontal="right" vertical="center"/>
      <protection locked="0"/>
    </xf>
    <xf numFmtId="4" fontId="74" fillId="0" borderId="0" xfId="0" applyNumberFormat="1" applyFont="1" applyBorder="1" applyAlignment="1">
      <alignment vertical="center"/>
    </xf>
    <xf numFmtId="164" fontId="74" fillId="0" borderId="0" xfId="0" applyNumberFormat="1" applyFont="1" applyBorder="1" applyAlignment="1" applyProtection="1">
      <alignment horizontal="right" vertical="center"/>
      <protection locked="0"/>
    </xf>
    <xf numFmtId="0" fontId="4" fillId="35" borderId="0" xfId="0" applyFont="1" applyFill="1" applyBorder="1" applyAlignment="1">
      <alignment vertical="center"/>
    </xf>
    <xf numFmtId="0" fontId="7" fillId="35" borderId="17" xfId="0" applyFont="1" applyFill="1" applyBorder="1" applyAlignment="1">
      <alignment horizontal="left" vertical="center"/>
    </xf>
    <xf numFmtId="0" fontId="7" fillId="35" borderId="18" xfId="0" applyFont="1" applyFill="1" applyBorder="1" applyAlignment="1">
      <alignment horizontal="right" vertical="center"/>
    </xf>
    <xf numFmtId="0" fontId="7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 applyProtection="1">
      <alignment vertical="center"/>
      <protection locked="0"/>
    </xf>
    <xf numFmtId="4" fontId="7" fillId="35" borderId="18" xfId="0" applyNumberFormat="1" applyFont="1" applyFill="1" applyBorder="1" applyAlignment="1">
      <alignment vertical="center"/>
    </xf>
    <xf numFmtId="0" fontId="4" fillId="35" borderId="35" xfId="0" applyFont="1" applyFill="1" applyBorder="1" applyAlignment="1">
      <alignment vertical="center"/>
    </xf>
    <xf numFmtId="0" fontId="4" fillId="0" borderId="21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/>
    </xf>
    <xf numFmtId="0" fontId="6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 applyProtection="1">
      <alignment vertical="center"/>
      <protection locked="0"/>
    </xf>
    <xf numFmtId="0" fontId="6" fillId="35" borderId="0" xfId="0" applyFont="1" applyFill="1" applyBorder="1" applyAlignment="1">
      <alignment horizontal="right" vertical="center"/>
    </xf>
    <xf numFmtId="0" fontId="4" fillId="35" borderId="14" xfId="0" applyFont="1" applyFill="1" applyBorder="1" applyAlignment="1">
      <alignment vertical="center"/>
    </xf>
    <xf numFmtId="0" fontId="91" fillId="0" borderId="0" xfId="0" applyFont="1" applyBorder="1" applyAlignment="1">
      <alignment horizontal="left" vertical="center"/>
    </xf>
    <xf numFmtId="0" fontId="75" fillId="0" borderId="13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5" fillId="0" borderId="32" xfId="0" applyFont="1" applyBorder="1" applyAlignment="1">
      <alignment horizontal="left" vertical="center"/>
    </xf>
    <xf numFmtId="0" fontId="75" fillId="0" borderId="32" xfId="0" applyFont="1" applyBorder="1" applyAlignment="1">
      <alignment vertical="center"/>
    </xf>
    <xf numFmtId="0" fontId="75" fillId="0" borderId="32" xfId="0" applyFont="1" applyBorder="1" applyAlignment="1" applyProtection="1">
      <alignment vertical="center"/>
      <protection locked="0"/>
    </xf>
    <xf numFmtId="4" fontId="75" fillId="0" borderId="32" xfId="0" applyNumberFormat="1" applyFont="1" applyBorder="1" applyAlignment="1">
      <alignment vertical="center"/>
    </xf>
    <xf numFmtId="0" fontId="75" fillId="0" borderId="14" xfId="0" applyFont="1" applyBorder="1" applyAlignment="1">
      <alignment vertical="center"/>
    </xf>
    <xf numFmtId="0" fontId="76" fillId="0" borderId="13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76" fillId="0" borderId="32" xfId="0" applyFont="1" applyBorder="1" applyAlignment="1">
      <alignment horizontal="left" vertical="center"/>
    </xf>
    <xf numFmtId="0" fontId="76" fillId="0" borderId="32" xfId="0" applyFont="1" applyBorder="1" applyAlignment="1">
      <alignment vertical="center"/>
    </xf>
    <xf numFmtId="0" fontId="76" fillId="0" borderId="32" xfId="0" applyFont="1" applyBorder="1" applyAlignment="1" applyProtection="1">
      <alignment vertical="center"/>
      <protection locked="0"/>
    </xf>
    <xf numFmtId="4" fontId="76" fillId="0" borderId="32" xfId="0" applyNumberFormat="1" applyFont="1" applyBorder="1" applyAlignment="1">
      <alignment vertical="center"/>
    </xf>
    <xf numFmtId="0" fontId="76" fillId="0" borderId="14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horizontal="left" vertical="center"/>
    </xf>
    <xf numFmtId="0" fontId="84" fillId="0" borderId="0" xfId="0" applyFont="1" applyAlignment="1" applyProtection="1">
      <alignment horizontal="left" vertic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 wrapText="1"/>
    </xf>
    <xf numFmtId="0" fontId="92" fillId="35" borderId="29" xfId="0" applyFont="1" applyFill="1" applyBorder="1" applyAlignment="1" applyProtection="1">
      <alignment horizontal="center" vertical="center" wrapText="1"/>
      <protection locked="0"/>
    </xf>
    <xf numFmtId="0" fontId="6" fillId="35" borderId="30" xfId="0" applyFont="1" applyFill="1" applyBorder="1" applyAlignment="1">
      <alignment horizontal="center" vertical="center" wrapText="1"/>
    </xf>
    <xf numFmtId="4" fontId="87" fillId="0" borderId="0" xfId="0" applyNumberFormat="1" applyFont="1" applyAlignment="1">
      <alignment/>
    </xf>
    <xf numFmtId="166" fontId="93" fillId="0" borderId="24" xfId="0" applyNumberFormat="1" applyFont="1" applyBorder="1" applyAlignment="1">
      <alignment/>
    </xf>
    <xf numFmtId="166" fontId="93" fillId="0" borderId="25" xfId="0" applyNumberFormat="1" applyFont="1" applyBorder="1" applyAlignment="1">
      <alignment/>
    </xf>
    <xf numFmtId="4" fontId="32" fillId="0" borderId="0" xfId="0" applyNumberFormat="1" applyFont="1" applyAlignment="1">
      <alignment vertical="center"/>
    </xf>
    <xf numFmtId="0" fontId="77" fillId="0" borderId="13" xfId="0" applyFont="1" applyBorder="1" applyAlignment="1">
      <alignment/>
    </xf>
    <xf numFmtId="0" fontId="77" fillId="0" borderId="0" xfId="0" applyFont="1" applyAlignment="1">
      <alignment horizontal="left"/>
    </xf>
    <xf numFmtId="0" fontId="75" fillId="0" borderId="0" xfId="0" applyFont="1" applyAlignment="1">
      <alignment horizontal="left"/>
    </xf>
    <xf numFmtId="0" fontId="77" fillId="0" borderId="0" xfId="0" applyFont="1" applyAlignment="1" applyProtection="1">
      <alignment/>
      <protection locked="0"/>
    </xf>
    <xf numFmtId="4" fontId="75" fillId="0" borderId="0" xfId="0" applyNumberFormat="1" applyFont="1" applyAlignment="1">
      <alignment/>
    </xf>
    <xf numFmtId="0" fontId="77" fillId="0" borderId="26" xfId="0" applyFont="1" applyBorder="1" applyAlignment="1">
      <alignment/>
    </xf>
    <xf numFmtId="0" fontId="77" fillId="0" borderId="0" xfId="0" applyFont="1" applyBorder="1" applyAlignment="1">
      <alignment/>
    </xf>
    <xf numFmtId="166" fontId="77" fillId="0" borderId="0" xfId="0" applyNumberFormat="1" applyFont="1" applyBorder="1" applyAlignment="1">
      <alignment/>
    </xf>
    <xf numFmtId="166" fontId="77" fillId="0" borderId="27" xfId="0" applyNumberFormat="1" applyFont="1" applyBorder="1" applyAlignment="1">
      <alignment/>
    </xf>
    <xf numFmtId="0" fontId="77" fillId="0" borderId="0" xfId="0" applyFont="1" applyAlignment="1">
      <alignment horizontal="center"/>
    </xf>
    <xf numFmtId="4" fontId="77" fillId="0" borderId="0" xfId="0" applyNumberFormat="1" applyFont="1" applyAlignment="1">
      <alignment vertical="center"/>
    </xf>
    <xf numFmtId="0" fontId="77" fillId="0" borderId="0" xfId="0" applyFont="1" applyBorder="1" applyAlignment="1">
      <alignment horizontal="left"/>
    </xf>
    <xf numFmtId="0" fontId="76" fillId="0" borderId="0" xfId="0" applyFont="1" applyBorder="1" applyAlignment="1">
      <alignment horizontal="left"/>
    </xf>
    <xf numFmtId="4" fontId="76" fillId="0" borderId="0" xfId="0" applyNumberFormat="1" applyFont="1" applyBorder="1" applyAlignment="1">
      <alignment/>
    </xf>
    <xf numFmtId="0" fontId="4" fillId="0" borderId="13" xfId="0" applyFont="1" applyBorder="1" applyAlignment="1" applyProtection="1">
      <alignment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49" fontId="4" fillId="0" borderId="36" xfId="0" applyNumberFormat="1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167" fontId="4" fillId="0" borderId="36" xfId="0" applyNumberFormat="1" applyFont="1" applyBorder="1" applyAlignment="1" applyProtection="1">
      <alignment vertical="center"/>
      <protection/>
    </xf>
    <xf numFmtId="4" fontId="4" fillId="2" borderId="36" xfId="0" applyNumberFormat="1" applyFont="1" applyFill="1" applyBorder="1" applyAlignment="1" applyProtection="1">
      <alignment vertical="center"/>
      <protection locked="0"/>
    </xf>
    <xf numFmtId="4" fontId="4" fillId="0" borderId="36" xfId="0" applyNumberFormat="1" applyFont="1" applyBorder="1" applyAlignment="1" applyProtection="1">
      <alignment vertical="center"/>
      <protection/>
    </xf>
    <xf numFmtId="0" fontId="74" fillId="2" borderId="36" xfId="0" applyFont="1" applyFill="1" applyBorder="1" applyAlignment="1" applyProtection="1">
      <alignment horizontal="left" vertical="center"/>
      <protection locked="0"/>
    </xf>
    <xf numFmtId="0" fontId="74" fillId="0" borderId="0" xfId="0" applyFont="1" applyBorder="1" applyAlignment="1">
      <alignment horizontal="center" vertical="center"/>
    </xf>
    <xf numFmtId="166" fontId="74" fillId="0" borderId="0" xfId="0" applyNumberFormat="1" applyFont="1" applyBorder="1" applyAlignment="1">
      <alignment vertical="center"/>
    </xf>
    <xf numFmtId="166" fontId="74" fillId="0" borderId="27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78" fillId="0" borderId="13" xfId="0" applyFont="1" applyBorder="1" applyAlignment="1">
      <alignment vertical="center"/>
    </xf>
    <xf numFmtId="0" fontId="94" fillId="0" borderId="0" xfId="0" applyFont="1" applyAlignment="1">
      <alignment horizontal="left" vertical="center"/>
    </xf>
    <xf numFmtId="0" fontId="78" fillId="0" borderId="0" xfId="0" applyFont="1" applyAlignment="1">
      <alignment horizontal="left" vertical="center"/>
    </xf>
    <xf numFmtId="0" fontId="78" fillId="0" borderId="0" xfId="0" applyFont="1" applyAlignment="1">
      <alignment horizontal="left" vertical="center" wrapText="1"/>
    </xf>
    <xf numFmtId="167" fontId="78" fillId="0" borderId="0" xfId="0" applyNumberFormat="1" applyFont="1" applyAlignment="1">
      <alignment vertical="center"/>
    </xf>
    <xf numFmtId="0" fontId="78" fillId="0" borderId="0" xfId="0" applyFont="1" applyAlignment="1" applyProtection="1">
      <alignment vertical="center"/>
      <protection locked="0"/>
    </xf>
    <xf numFmtId="0" fontId="78" fillId="0" borderId="26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8" fillId="0" borderId="27" xfId="0" applyFont="1" applyBorder="1" applyAlignment="1">
      <alignment vertical="center"/>
    </xf>
    <xf numFmtId="0" fontId="79" fillId="0" borderId="13" xfId="0" applyFont="1" applyBorder="1" applyAlignment="1">
      <alignment vertical="center"/>
    </xf>
    <xf numFmtId="0" fontId="94" fillId="0" borderId="0" xfId="0" applyFont="1" applyBorder="1" applyAlignment="1">
      <alignment horizontal="left" vertical="center"/>
    </xf>
    <xf numFmtId="0" fontId="79" fillId="0" borderId="0" xfId="0" applyFont="1" applyBorder="1" applyAlignment="1">
      <alignment horizontal="left" vertical="center"/>
    </xf>
    <xf numFmtId="0" fontId="79" fillId="0" borderId="0" xfId="0" applyFont="1" applyBorder="1" applyAlignment="1">
      <alignment horizontal="left" vertical="center" wrapText="1"/>
    </xf>
    <xf numFmtId="167" fontId="79" fillId="0" borderId="0" xfId="0" applyNumberFormat="1" applyFont="1" applyBorder="1" applyAlignment="1">
      <alignment vertical="center"/>
    </xf>
    <xf numFmtId="0" fontId="79" fillId="0" borderId="0" xfId="0" applyFont="1" applyAlignment="1" applyProtection="1">
      <alignment vertical="center"/>
      <protection locked="0"/>
    </xf>
    <xf numFmtId="0" fontId="79" fillId="0" borderId="26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9" fillId="0" borderId="27" xfId="0" applyFont="1" applyBorder="1" applyAlignment="1">
      <alignment vertical="center"/>
    </xf>
    <xf numFmtId="0" fontId="79" fillId="0" borderId="0" xfId="0" applyFont="1" applyAlignment="1">
      <alignment horizontal="left" vertical="center"/>
    </xf>
    <xf numFmtId="0" fontId="78" fillId="0" borderId="0" xfId="0" applyFont="1" applyBorder="1" applyAlignment="1">
      <alignment horizontal="left" vertical="center"/>
    </xf>
    <xf numFmtId="0" fontId="78" fillId="0" borderId="0" xfId="0" applyFont="1" applyBorder="1" applyAlignment="1">
      <alignment horizontal="left" vertical="center" wrapText="1"/>
    </xf>
    <xf numFmtId="167" fontId="78" fillId="0" borderId="0" xfId="0" applyNumberFormat="1" applyFont="1" applyBorder="1" applyAlignment="1">
      <alignment vertical="center"/>
    </xf>
    <xf numFmtId="0" fontId="95" fillId="0" borderId="0" xfId="0" applyFont="1" applyAlignment="1">
      <alignment vertical="center" wrapText="1"/>
    </xf>
    <xf numFmtId="0" fontId="95" fillId="0" borderId="0" xfId="0" applyFont="1" applyBorder="1" applyAlignment="1">
      <alignment vertical="center" wrapText="1"/>
    </xf>
    <xf numFmtId="0" fontId="96" fillId="0" borderId="36" xfId="0" applyFont="1" applyBorder="1" applyAlignment="1" applyProtection="1">
      <alignment horizontal="center" vertical="center"/>
      <protection/>
    </xf>
    <xf numFmtId="49" fontId="96" fillId="0" borderId="36" xfId="0" applyNumberFormat="1" applyFont="1" applyBorder="1" applyAlignment="1" applyProtection="1">
      <alignment horizontal="left" vertical="center" wrapText="1"/>
      <protection/>
    </xf>
    <xf numFmtId="0" fontId="96" fillId="0" borderId="36" xfId="0" applyFont="1" applyBorder="1" applyAlignment="1" applyProtection="1">
      <alignment horizontal="left" vertical="center" wrapText="1"/>
      <protection/>
    </xf>
    <xf numFmtId="0" fontId="96" fillId="0" borderId="36" xfId="0" applyFont="1" applyBorder="1" applyAlignment="1" applyProtection="1">
      <alignment horizontal="center" vertical="center" wrapText="1"/>
      <protection/>
    </xf>
    <xf numFmtId="167" fontId="96" fillId="0" borderId="36" xfId="0" applyNumberFormat="1" applyFont="1" applyBorder="1" applyAlignment="1" applyProtection="1">
      <alignment vertical="center"/>
      <protection/>
    </xf>
    <xf numFmtId="4" fontId="96" fillId="2" borderId="36" xfId="0" applyNumberFormat="1" applyFont="1" applyFill="1" applyBorder="1" applyAlignment="1" applyProtection="1">
      <alignment vertical="center"/>
      <protection locked="0"/>
    </xf>
    <xf numFmtId="4" fontId="96" fillId="0" borderId="36" xfId="0" applyNumberFormat="1" applyFont="1" applyBorder="1" applyAlignment="1" applyProtection="1">
      <alignment vertical="center"/>
      <protection/>
    </xf>
    <xf numFmtId="0" fontId="96" fillId="0" borderId="13" xfId="0" applyFont="1" applyBorder="1" applyAlignment="1">
      <alignment vertical="center"/>
    </xf>
    <xf numFmtId="0" fontId="96" fillId="2" borderId="36" xfId="0" applyFont="1" applyFill="1" applyBorder="1" applyAlignment="1" applyProtection="1">
      <alignment horizontal="left" vertical="center"/>
      <protection locked="0"/>
    </xf>
    <xf numFmtId="0" fontId="96" fillId="0" borderId="0" xfId="0" applyFont="1" applyBorder="1" applyAlignment="1">
      <alignment horizontal="center" vertical="center"/>
    </xf>
    <xf numFmtId="167" fontId="4" fillId="2" borderId="36" xfId="0" applyNumberFormat="1" applyFont="1" applyFill="1" applyBorder="1" applyAlignment="1" applyProtection="1">
      <alignment vertical="center"/>
      <protection locked="0"/>
    </xf>
    <xf numFmtId="0" fontId="74" fillId="0" borderId="32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166" fontId="74" fillId="0" borderId="32" xfId="0" applyNumberFormat="1" applyFont="1" applyBorder="1" applyAlignment="1">
      <alignment vertical="center"/>
    </xf>
    <xf numFmtId="166" fontId="74" fillId="0" borderId="33" xfId="0" applyNumberFormat="1" applyFont="1" applyBorder="1" applyAlignment="1">
      <alignment vertical="center"/>
    </xf>
    <xf numFmtId="0" fontId="4" fillId="0" borderId="0" xfId="0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Heading 1" xfId="25"/>
    <cellStyle name="Heading 2" xfId="26"/>
    <cellStyle name="Heading 3" xfId="27"/>
    <cellStyle name="Heading 4" xfId="28"/>
    <cellStyle name="Input" xfId="29"/>
    <cellStyle name="Output" xfId="30"/>
    <cellStyle name="Calculation" xfId="31"/>
    <cellStyle name="Check Cell" xfId="32"/>
    <cellStyle name="Linked Cell" xfId="33"/>
    <cellStyle name="Total" xfId="34"/>
    <cellStyle name="Good" xfId="35"/>
    <cellStyle name="Bad" xfId="36"/>
    <cellStyle name="Neutr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Explanatory Text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4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3.5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52" width="21.7109375" style="0" hidden="1" customWidth="1"/>
    <col min="53" max="53" width="19.140625" style="0" hidden="1" customWidth="1"/>
    <col min="54" max="54" width="25.00390625" style="0" hidden="1" customWidth="1"/>
    <col min="55" max="56" width="19.140625" style="0" hidden="1" customWidth="1"/>
    <col min="57" max="57" width="66.421875" style="0" customWidth="1"/>
    <col min="58" max="70" width="9.28125" style="0" customWidth="1"/>
    <col min="71" max="91" width="0" style="0" hidden="1" customWidth="1"/>
    <col min="92" max="16384" width="9.28125" style="0" customWidth="1"/>
  </cols>
  <sheetData>
    <row r="1" spans="1:74" ht="21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3" t="s">
        <v>2</v>
      </c>
      <c r="BB1" s="13" t="s">
        <v>3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4</v>
      </c>
      <c r="BU1" s="16" t="s">
        <v>4</v>
      </c>
      <c r="BV1" s="16" t="s">
        <v>5</v>
      </c>
    </row>
    <row r="2" spans="44:72" ht="36.75" customHeight="1">
      <c r="BS2" s="17" t="s">
        <v>6</v>
      </c>
      <c r="BT2" s="17" t="s">
        <v>7</v>
      </c>
    </row>
    <row r="3" spans="2:72" ht="6.7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6</v>
      </c>
      <c r="BT3" s="17" t="s">
        <v>8</v>
      </c>
    </row>
    <row r="4" spans="2:71" ht="36.7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4"/>
      <c r="AS4" s="25" t="s">
        <v>10</v>
      </c>
      <c r="BE4" s="26" t="s">
        <v>11</v>
      </c>
      <c r="BS4" s="17" t="s">
        <v>12</v>
      </c>
    </row>
    <row r="5" spans="2:71" ht="14.25" customHeight="1">
      <c r="B5" s="21"/>
      <c r="C5" s="22"/>
      <c r="D5" s="27" t="s">
        <v>13</v>
      </c>
      <c r="E5" s="22"/>
      <c r="F5" s="22"/>
      <c r="G5" s="22"/>
      <c r="H5" s="22"/>
      <c r="I5" s="22"/>
      <c r="J5" s="22"/>
      <c r="K5" s="28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4"/>
      <c r="BE5" s="29" t="s">
        <v>15</v>
      </c>
      <c r="BS5" s="17" t="s">
        <v>6</v>
      </c>
    </row>
    <row r="6" spans="2:71" ht="36.75" customHeight="1">
      <c r="B6" s="21"/>
      <c r="C6" s="22"/>
      <c r="D6" s="30" t="s">
        <v>16</v>
      </c>
      <c r="E6" s="22"/>
      <c r="F6" s="22"/>
      <c r="G6" s="22"/>
      <c r="H6" s="22"/>
      <c r="I6" s="22"/>
      <c r="J6" s="22"/>
      <c r="K6" s="31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4"/>
      <c r="BS6" s="17" t="s">
        <v>18</v>
      </c>
    </row>
    <row r="7" spans="2:71" ht="14.25" customHeight="1">
      <c r="B7" s="21"/>
      <c r="C7" s="22"/>
      <c r="D7" s="32" t="s">
        <v>19</v>
      </c>
      <c r="E7" s="22"/>
      <c r="F7" s="22"/>
      <c r="G7" s="22"/>
      <c r="H7" s="22"/>
      <c r="I7" s="22"/>
      <c r="J7" s="22"/>
      <c r="K7" s="28" t="s">
        <v>20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21</v>
      </c>
      <c r="AL7" s="22"/>
      <c r="AM7" s="22"/>
      <c r="AN7" s="28" t="s">
        <v>20</v>
      </c>
      <c r="AO7" s="22"/>
      <c r="AP7" s="22"/>
      <c r="AQ7" s="24"/>
      <c r="BS7" s="17" t="s">
        <v>22</v>
      </c>
    </row>
    <row r="8" spans="2:71" ht="14.25" customHeight="1">
      <c r="B8" s="21"/>
      <c r="C8" s="22"/>
      <c r="D8" s="32" t="s">
        <v>23</v>
      </c>
      <c r="E8" s="22"/>
      <c r="F8" s="22"/>
      <c r="G8" s="22"/>
      <c r="H8" s="22"/>
      <c r="I8" s="22"/>
      <c r="J8" s="22"/>
      <c r="K8" s="28" t="s">
        <v>24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25</v>
      </c>
      <c r="AL8" s="22"/>
      <c r="AM8" s="22"/>
      <c r="AN8" s="33" t="s">
        <v>26</v>
      </c>
      <c r="AO8" s="22"/>
      <c r="AP8" s="22"/>
      <c r="AQ8" s="24"/>
      <c r="BS8" s="17" t="s">
        <v>27</v>
      </c>
    </row>
    <row r="9" spans="2:71" ht="14.2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4"/>
      <c r="BS9" s="17" t="s">
        <v>28</v>
      </c>
    </row>
    <row r="10" spans="2:71" ht="14.25" customHeight="1">
      <c r="B10" s="21"/>
      <c r="C10" s="22"/>
      <c r="D10" s="32" t="s">
        <v>29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30</v>
      </c>
      <c r="AL10" s="22"/>
      <c r="AM10" s="22"/>
      <c r="AN10" s="28" t="s">
        <v>31</v>
      </c>
      <c r="AO10" s="22"/>
      <c r="AP10" s="22"/>
      <c r="AQ10" s="24"/>
      <c r="BS10" s="17" t="s">
        <v>18</v>
      </c>
    </row>
    <row r="11" spans="2:71" ht="18" customHeight="1">
      <c r="B11" s="21"/>
      <c r="C11" s="22"/>
      <c r="D11" s="22"/>
      <c r="E11" s="28" t="s">
        <v>32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33</v>
      </c>
      <c r="AL11" s="22"/>
      <c r="AM11" s="22"/>
      <c r="AN11" s="28" t="s">
        <v>34</v>
      </c>
      <c r="AO11" s="22"/>
      <c r="AP11" s="22"/>
      <c r="AQ11" s="24"/>
      <c r="BS11" s="17" t="s">
        <v>18</v>
      </c>
    </row>
    <row r="12" spans="2:71" ht="6.7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4"/>
      <c r="BS12" s="17" t="s">
        <v>18</v>
      </c>
    </row>
    <row r="13" spans="2:71" ht="14.25" customHeight="1">
      <c r="B13" s="21"/>
      <c r="C13" s="22"/>
      <c r="D13" s="32" t="s">
        <v>35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30</v>
      </c>
      <c r="AL13" s="22"/>
      <c r="AM13" s="22"/>
      <c r="AN13" s="34" t="s">
        <v>36</v>
      </c>
      <c r="AO13" s="22"/>
      <c r="AP13" s="22"/>
      <c r="AQ13" s="24"/>
      <c r="BS13" s="17" t="s">
        <v>18</v>
      </c>
    </row>
    <row r="14" spans="2:71" ht="12.75">
      <c r="B14" s="21"/>
      <c r="C14" s="22"/>
      <c r="D14" s="22"/>
      <c r="E14" s="34" t="s">
        <v>36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32" t="s">
        <v>33</v>
      </c>
      <c r="AL14" s="22"/>
      <c r="AM14" s="22"/>
      <c r="AN14" s="34" t="s">
        <v>36</v>
      </c>
      <c r="AO14" s="22"/>
      <c r="AP14" s="22"/>
      <c r="AQ14" s="24"/>
      <c r="BS14" s="17" t="s">
        <v>18</v>
      </c>
    </row>
    <row r="15" spans="2:71" ht="6.7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4"/>
      <c r="BS15" s="17" t="s">
        <v>4</v>
      </c>
    </row>
    <row r="16" spans="2:71" ht="14.25" customHeight="1">
      <c r="B16" s="21"/>
      <c r="C16" s="22"/>
      <c r="D16" s="32" t="s">
        <v>37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30</v>
      </c>
      <c r="AL16" s="22"/>
      <c r="AM16" s="22"/>
      <c r="AN16" s="28" t="s">
        <v>20</v>
      </c>
      <c r="AO16" s="22"/>
      <c r="AP16" s="22"/>
      <c r="AQ16" s="24"/>
      <c r="BS16" s="17" t="s">
        <v>4</v>
      </c>
    </row>
    <row r="17" spans="2:71" ht="18" customHeight="1">
      <c r="B17" s="21"/>
      <c r="C17" s="22"/>
      <c r="D17" s="22"/>
      <c r="E17" s="28" t="s">
        <v>38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33</v>
      </c>
      <c r="AL17" s="22"/>
      <c r="AM17" s="22"/>
      <c r="AN17" s="28" t="s">
        <v>20</v>
      </c>
      <c r="AO17" s="22"/>
      <c r="AP17" s="22"/>
      <c r="AQ17" s="24"/>
      <c r="BS17" s="17" t="s">
        <v>39</v>
      </c>
    </row>
    <row r="18" spans="2:71" ht="6.7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4"/>
      <c r="BS18" s="17" t="s">
        <v>6</v>
      </c>
    </row>
    <row r="19" spans="2:71" ht="14.25" customHeight="1">
      <c r="B19" s="21"/>
      <c r="C19" s="22"/>
      <c r="D19" s="32" t="s">
        <v>40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4"/>
      <c r="BS19" s="17" t="s">
        <v>6</v>
      </c>
    </row>
    <row r="20" spans="2:71" ht="22.5" customHeight="1">
      <c r="B20" s="21"/>
      <c r="C20" s="22"/>
      <c r="D20" s="22"/>
      <c r="E20" s="35" t="s">
        <v>20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4"/>
      <c r="BS20" s="17" t="s">
        <v>39</v>
      </c>
    </row>
    <row r="21" spans="2:43" ht="6.7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4"/>
    </row>
    <row r="22" spans="2:43" ht="6.75" customHeight="1">
      <c r="B22" s="21"/>
      <c r="C22" s="22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22"/>
      <c r="AQ22" s="24"/>
    </row>
    <row r="23" spans="2:43" s="1" customFormat="1" ht="25.5" customHeight="1">
      <c r="B23" s="37"/>
      <c r="C23" s="38"/>
      <c r="D23" s="39" t="s">
        <v>41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1">
        <f>ROUND(AG51,2)</f>
        <v>0</v>
      </c>
      <c r="AL23" s="40"/>
      <c r="AM23" s="40"/>
      <c r="AN23" s="40"/>
      <c r="AO23" s="40"/>
      <c r="AP23" s="38"/>
      <c r="AQ23" s="42"/>
    </row>
    <row r="24" spans="2:43" s="1" customFormat="1" ht="6.75" customHeight="1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42"/>
    </row>
    <row r="25" spans="2:43" s="1" customFormat="1" ht="12.75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43" t="s">
        <v>42</v>
      </c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43" t="s">
        <v>43</v>
      </c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43" t="s">
        <v>44</v>
      </c>
      <c r="AL25" s="38"/>
      <c r="AM25" s="38"/>
      <c r="AN25" s="38"/>
      <c r="AO25" s="38"/>
      <c r="AP25" s="38"/>
      <c r="AQ25" s="42"/>
    </row>
    <row r="26" spans="2:43" s="2" customFormat="1" ht="14.25" customHeight="1" hidden="1">
      <c r="B26" s="44"/>
      <c r="C26" s="45"/>
      <c r="D26" s="46" t="s">
        <v>45</v>
      </c>
      <c r="E26" s="45"/>
      <c r="F26" s="46" t="s">
        <v>46</v>
      </c>
      <c r="G26" s="45"/>
      <c r="H26" s="45"/>
      <c r="I26" s="45"/>
      <c r="J26" s="45"/>
      <c r="K26" s="45"/>
      <c r="L26" s="47">
        <v>0.21</v>
      </c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8">
        <f>ROUND(AZ51,2)</f>
        <v>0</v>
      </c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8">
        <f>ROUND(AV51,2)</f>
        <v>0</v>
      </c>
      <c r="AL26" s="45"/>
      <c r="AM26" s="45"/>
      <c r="AN26" s="45"/>
      <c r="AO26" s="45"/>
      <c r="AP26" s="45"/>
      <c r="AQ26" s="49"/>
    </row>
    <row r="27" spans="2:43" s="2" customFormat="1" ht="14.25" customHeight="1" hidden="1">
      <c r="B27" s="44"/>
      <c r="C27" s="45"/>
      <c r="D27" s="45"/>
      <c r="E27" s="45"/>
      <c r="F27" s="46" t="s">
        <v>47</v>
      </c>
      <c r="G27" s="45"/>
      <c r="H27" s="45"/>
      <c r="I27" s="45"/>
      <c r="J27" s="45"/>
      <c r="K27" s="45"/>
      <c r="L27" s="47">
        <v>0.15</v>
      </c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8">
        <f>ROUND(BA51,2)</f>
        <v>0</v>
      </c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8">
        <f>ROUND(AW51,2)</f>
        <v>0</v>
      </c>
      <c r="AL27" s="45"/>
      <c r="AM27" s="45"/>
      <c r="AN27" s="45"/>
      <c r="AO27" s="45"/>
      <c r="AP27" s="45"/>
      <c r="AQ27" s="49"/>
    </row>
    <row r="28" spans="2:43" s="2" customFormat="1" ht="14.25" customHeight="1">
      <c r="B28" s="44"/>
      <c r="C28" s="45"/>
      <c r="D28" s="46" t="s">
        <v>45</v>
      </c>
      <c r="E28" s="45"/>
      <c r="F28" s="46" t="s">
        <v>48</v>
      </c>
      <c r="G28" s="45"/>
      <c r="H28" s="45"/>
      <c r="I28" s="45"/>
      <c r="J28" s="45"/>
      <c r="K28" s="45"/>
      <c r="L28" s="47">
        <v>0.21</v>
      </c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8">
        <f>ROUND(BB51,2)</f>
        <v>0</v>
      </c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8">
        <v>0</v>
      </c>
      <c r="AL28" s="45"/>
      <c r="AM28" s="45"/>
      <c r="AN28" s="45"/>
      <c r="AO28" s="45"/>
      <c r="AP28" s="45"/>
      <c r="AQ28" s="49"/>
    </row>
    <row r="29" spans="2:43" s="2" customFormat="1" ht="14.25" customHeight="1">
      <c r="B29" s="44"/>
      <c r="C29" s="45"/>
      <c r="D29" s="45"/>
      <c r="E29" s="45"/>
      <c r="F29" s="46" t="s">
        <v>49</v>
      </c>
      <c r="G29" s="45"/>
      <c r="H29" s="45"/>
      <c r="I29" s="45"/>
      <c r="J29" s="45"/>
      <c r="K29" s="45"/>
      <c r="L29" s="47">
        <v>0.15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8">
        <f>ROUND(BC51,2)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8">
        <v>0</v>
      </c>
      <c r="AL29" s="45"/>
      <c r="AM29" s="45"/>
      <c r="AN29" s="45"/>
      <c r="AO29" s="45"/>
      <c r="AP29" s="45"/>
      <c r="AQ29" s="49"/>
    </row>
    <row r="30" spans="2:43" s="2" customFormat="1" ht="14.25" customHeight="1" hidden="1">
      <c r="B30" s="44"/>
      <c r="C30" s="45"/>
      <c r="D30" s="45"/>
      <c r="E30" s="45"/>
      <c r="F30" s="46" t="s">
        <v>50</v>
      </c>
      <c r="G30" s="45"/>
      <c r="H30" s="45"/>
      <c r="I30" s="45"/>
      <c r="J30" s="45"/>
      <c r="K30" s="45"/>
      <c r="L30" s="47">
        <v>0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8">
        <f>ROUND(BD51,2)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8">
        <v>0</v>
      </c>
      <c r="AL30" s="45"/>
      <c r="AM30" s="45"/>
      <c r="AN30" s="45"/>
      <c r="AO30" s="45"/>
      <c r="AP30" s="45"/>
      <c r="AQ30" s="49"/>
    </row>
    <row r="31" spans="2:43" s="1" customFormat="1" ht="6.75" customHeight="1"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42"/>
    </row>
    <row r="32" spans="2:43" s="1" customFormat="1" ht="25.5" customHeight="1">
      <c r="B32" s="37"/>
      <c r="C32" s="50"/>
      <c r="D32" s="51" t="s">
        <v>51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52</v>
      </c>
      <c r="U32" s="52"/>
      <c r="V32" s="52"/>
      <c r="W32" s="52"/>
      <c r="X32" s="54" t="s">
        <v>53</v>
      </c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5">
        <f>SUM(AK23:AK30)</f>
        <v>0</v>
      </c>
      <c r="AL32" s="52"/>
      <c r="AM32" s="52"/>
      <c r="AN32" s="52"/>
      <c r="AO32" s="56"/>
      <c r="AP32" s="50"/>
      <c r="AQ32" s="57"/>
    </row>
    <row r="33" spans="2:43" s="1" customFormat="1" ht="6.75" customHeight="1"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42"/>
    </row>
    <row r="34" spans="2:43" s="1" customFormat="1" ht="6.75" customHeight="1">
      <c r="B34" s="58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60"/>
    </row>
    <row r="38" spans="2:44" s="1" customFormat="1" ht="6.75" customHeight="1">
      <c r="B38" s="61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37"/>
    </row>
    <row r="39" spans="2:44" s="1" customFormat="1" ht="36.75" customHeight="1">
      <c r="B39" s="37"/>
      <c r="C39" s="63" t="s">
        <v>54</v>
      </c>
      <c r="AR39" s="37"/>
    </row>
    <row r="40" spans="2:44" s="1" customFormat="1" ht="6.75" customHeight="1">
      <c r="B40" s="37"/>
      <c r="AR40" s="37"/>
    </row>
    <row r="41" spans="2:44" s="3" customFormat="1" ht="14.25" customHeight="1">
      <c r="B41" s="64"/>
      <c r="C41" s="65" t="s">
        <v>13</v>
      </c>
      <c r="L41" s="3">
        <f>K5</f>
        <v>0</v>
      </c>
      <c r="AR41" s="64"/>
    </row>
    <row r="42" spans="2:44" s="4" customFormat="1" ht="36.75" customHeight="1">
      <c r="B42" s="66"/>
      <c r="C42" s="67" t="s">
        <v>16</v>
      </c>
      <c r="L42" s="68">
        <f>K6</f>
        <v>0</v>
      </c>
      <c r="AR42" s="66"/>
    </row>
    <row r="43" spans="2:44" s="1" customFormat="1" ht="6.75" customHeight="1">
      <c r="B43" s="37"/>
      <c r="AR43" s="37"/>
    </row>
    <row r="44" spans="2:44" s="1" customFormat="1" ht="12.75">
      <c r="B44" s="37"/>
      <c r="C44" s="65" t="s">
        <v>23</v>
      </c>
      <c r="L44" s="69">
        <f>IF(K8="","",K8)</f>
        <v>0</v>
      </c>
      <c r="AI44" s="65" t="s">
        <v>25</v>
      </c>
      <c r="AM44" s="70">
        <f>IF(AN8="","",AN8)</f>
        <v>0</v>
      </c>
      <c r="AR44" s="37"/>
    </row>
    <row r="45" spans="2:44" s="1" customFormat="1" ht="6.75" customHeight="1">
      <c r="B45" s="37"/>
      <c r="AR45" s="37"/>
    </row>
    <row r="46" spans="2:56" s="1" customFormat="1" ht="12.75">
      <c r="B46" s="37"/>
      <c r="C46" s="65" t="s">
        <v>29</v>
      </c>
      <c r="L46" s="3">
        <f>IF(E11="","",E11)</f>
        <v>0</v>
      </c>
      <c r="AI46" s="65" t="s">
        <v>37</v>
      </c>
      <c r="AM46" s="3">
        <f>IF(E17="","",E17)</f>
        <v>0</v>
      </c>
      <c r="AR46" s="37"/>
      <c r="AS46" s="71" t="s">
        <v>55</v>
      </c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3"/>
    </row>
    <row r="47" spans="2:56" s="1" customFormat="1" ht="12.75">
      <c r="B47" s="37"/>
      <c r="C47" s="65" t="s">
        <v>35</v>
      </c>
      <c r="L47" s="3">
        <f>IF(E14="Vyplň údaj","",E14)</f>
        <v>0</v>
      </c>
      <c r="AR47" s="37"/>
      <c r="AS47" s="74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75"/>
    </row>
    <row r="48" spans="2:56" s="1" customFormat="1" ht="10.5" customHeight="1">
      <c r="B48" s="37"/>
      <c r="AR48" s="37"/>
      <c r="AS48" s="74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75"/>
    </row>
    <row r="49" spans="2:57" s="1" customFormat="1" ht="29.25" customHeight="1">
      <c r="B49" s="37"/>
      <c r="C49" s="76" t="s">
        <v>56</v>
      </c>
      <c r="D49" s="77"/>
      <c r="E49" s="77"/>
      <c r="F49" s="77"/>
      <c r="G49" s="77"/>
      <c r="H49" s="77"/>
      <c r="I49" s="78" t="s">
        <v>57</v>
      </c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9" t="s">
        <v>58</v>
      </c>
      <c r="AH49" s="77"/>
      <c r="AI49" s="77"/>
      <c r="AJ49" s="77"/>
      <c r="AK49" s="77"/>
      <c r="AL49" s="77"/>
      <c r="AM49" s="77"/>
      <c r="AN49" s="78" t="s">
        <v>59</v>
      </c>
      <c r="AO49" s="77"/>
      <c r="AP49" s="77"/>
      <c r="AQ49" s="80" t="s">
        <v>60</v>
      </c>
      <c r="AR49" s="37"/>
      <c r="AS49" s="81" t="s">
        <v>61</v>
      </c>
      <c r="AT49" s="82" t="s">
        <v>62</v>
      </c>
      <c r="AU49" s="82" t="s">
        <v>63</v>
      </c>
      <c r="AV49" s="82" t="s">
        <v>64</v>
      </c>
      <c r="AW49" s="82" t="s">
        <v>65</v>
      </c>
      <c r="AX49" s="82" t="s">
        <v>66</v>
      </c>
      <c r="AY49" s="82" t="s">
        <v>67</v>
      </c>
      <c r="AZ49" s="82" t="s">
        <v>68</v>
      </c>
      <c r="BA49" s="82" t="s">
        <v>69</v>
      </c>
      <c r="BB49" s="82" t="s">
        <v>70</v>
      </c>
      <c r="BC49" s="82" t="s">
        <v>71</v>
      </c>
      <c r="BD49" s="83" t="s">
        <v>72</v>
      </c>
      <c r="BE49" s="1"/>
    </row>
    <row r="50" spans="2:56" s="1" customFormat="1" ht="10.5" customHeight="1">
      <c r="B50" s="37"/>
      <c r="AR50" s="37"/>
      <c r="AS50" s="84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3"/>
    </row>
    <row r="51" spans="2:90" s="4" customFormat="1" ht="32.25" customHeight="1">
      <c r="B51" s="66"/>
      <c r="C51" s="85" t="s">
        <v>73</v>
      </c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7">
        <f>ROUND(AG52,2)</f>
        <v>0</v>
      </c>
      <c r="AH51" s="87"/>
      <c r="AI51" s="87"/>
      <c r="AJ51" s="87"/>
      <c r="AK51" s="87"/>
      <c r="AL51" s="87"/>
      <c r="AM51" s="87"/>
      <c r="AN51" s="88">
        <f>SUM(AG51,AT51)</f>
        <v>0</v>
      </c>
      <c r="AO51" s="88"/>
      <c r="AP51" s="88"/>
      <c r="AQ51" s="89" t="s">
        <v>20</v>
      </c>
      <c r="AR51" s="66"/>
      <c r="AS51" s="90">
        <f>ROUND(AS52,2)</f>
        <v>0</v>
      </c>
      <c r="AT51" s="91">
        <f>ROUND(SUM(AV51:AW51),2)</f>
        <v>0</v>
      </c>
      <c r="AU51" s="92">
        <f>ROUND(AU52,5)</f>
        <v>0</v>
      </c>
      <c r="AV51" s="91">
        <f>ROUND(AZ51*L26,2)</f>
        <v>0</v>
      </c>
      <c r="AW51" s="91">
        <f>ROUND(BA51*L27,2)</f>
        <v>0</v>
      </c>
      <c r="AX51" s="91">
        <f>ROUND(BB51*L26,2)</f>
        <v>0</v>
      </c>
      <c r="AY51" s="91">
        <f>ROUND(BC51*L27,2)</f>
        <v>0</v>
      </c>
      <c r="AZ51" s="91">
        <f>ROUND(AZ52,2)</f>
        <v>0</v>
      </c>
      <c r="BA51" s="91">
        <f>ROUND(BA52,2)</f>
        <v>0</v>
      </c>
      <c r="BB51" s="91">
        <f>ROUND(BB52,2)</f>
        <v>0</v>
      </c>
      <c r="BC51" s="91">
        <f>ROUND(BC52,2)</f>
        <v>0</v>
      </c>
      <c r="BD51" s="93">
        <f>ROUND(BD52,2)</f>
        <v>0</v>
      </c>
      <c r="BS51" s="67" t="s">
        <v>74</v>
      </c>
      <c r="BT51" s="67" t="s">
        <v>75</v>
      </c>
      <c r="BV51" s="67" t="s">
        <v>76</v>
      </c>
      <c r="BW51" s="67" t="s">
        <v>5</v>
      </c>
      <c r="BX51" s="67" t="s">
        <v>77</v>
      </c>
      <c r="CL51" s="67" t="s">
        <v>20</v>
      </c>
    </row>
    <row r="52" spans="2:90" s="5" customFormat="1" ht="27" customHeight="1">
      <c r="B52" s="94"/>
      <c r="C52" s="95"/>
      <c r="D52" s="96" t="s">
        <v>14</v>
      </c>
      <c r="E52" s="97"/>
      <c r="F52" s="97"/>
      <c r="G52" s="97"/>
      <c r="H52" s="97"/>
      <c r="I52" s="97"/>
      <c r="J52" s="96" t="s">
        <v>17</v>
      </c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8">
        <f>'K3-001-2020 - Oprava hlav...'!J25</f>
        <v>0</v>
      </c>
      <c r="AH52" s="97"/>
      <c r="AI52" s="97"/>
      <c r="AJ52" s="97"/>
      <c r="AK52" s="97"/>
      <c r="AL52" s="97"/>
      <c r="AM52" s="97"/>
      <c r="AN52" s="98">
        <f>SUM(AG52,AT52)</f>
        <v>0</v>
      </c>
      <c r="AO52" s="97"/>
      <c r="AP52" s="97"/>
      <c r="AQ52" s="99" t="s">
        <v>78</v>
      </c>
      <c r="AR52" s="94"/>
      <c r="AS52" s="100">
        <v>0</v>
      </c>
      <c r="AT52" s="101">
        <f>ROUND(SUM(AV52:AW52),2)</f>
        <v>0</v>
      </c>
      <c r="AU52" s="102">
        <f>'K3-001-2020 - Oprava hlav...'!P84</f>
        <v>0</v>
      </c>
      <c r="AV52" s="101">
        <f>'K3-001-2020 - Oprava hlav...'!J28</f>
        <v>0</v>
      </c>
      <c r="AW52" s="101">
        <f>'K3-001-2020 - Oprava hlav...'!J29</f>
        <v>0</v>
      </c>
      <c r="AX52" s="101">
        <f>'K3-001-2020 - Oprava hlav...'!J30</f>
        <v>0</v>
      </c>
      <c r="AY52" s="101">
        <f>'K3-001-2020 - Oprava hlav...'!J31</f>
        <v>0</v>
      </c>
      <c r="AZ52" s="101">
        <f>'K3-001-2020 - Oprava hlav...'!F28</f>
        <v>0</v>
      </c>
      <c r="BA52" s="101">
        <f>'K3-001-2020 - Oprava hlav...'!F29</f>
        <v>0</v>
      </c>
      <c r="BB52" s="101">
        <f>'K3-001-2020 - Oprava hlav...'!F30</f>
        <v>0</v>
      </c>
      <c r="BC52" s="101">
        <f>'K3-001-2020 - Oprava hlav...'!F31</f>
        <v>0</v>
      </c>
      <c r="BD52" s="103">
        <f>'K3-001-2020 - Oprava hlav...'!F32</f>
        <v>0</v>
      </c>
      <c r="BT52" s="104" t="s">
        <v>22</v>
      </c>
      <c r="BU52" s="104" t="s">
        <v>79</v>
      </c>
      <c r="BV52" s="104" t="s">
        <v>76</v>
      </c>
      <c r="BW52" s="104" t="s">
        <v>5</v>
      </c>
      <c r="BX52" s="104" t="s">
        <v>77</v>
      </c>
      <c r="CL52" s="104" t="s">
        <v>20</v>
      </c>
    </row>
    <row r="53" spans="2:44" s="1" customFormat="1" ht="30" customHeight="1">
      <c r="B53" s="37"/>
      <c r="AR53" s="37"/>
    </row>
    <row r="54" spans="2:44" s="1" customFormat="1" ht="6.75" customHeight="1">
      <c r="B54" s="58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37"/>
    </row>
  </sheetData>
  <sheetProtection/>
  <mergeCells count="41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AR2:BE2"/>
  </mergeCells>
  <printOptions/>
  <pageMargins left="0.5833333134651184" right="0.5833333134651184" top="0.5833333134651184" bottom="0.5833333134651184" header="0" footer="0"/>
  <pageSetup blackAndWhite="1" errors="blank" fitToHeight="1" fitToWidth="1"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5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105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  <col min="66" max="16384" width="9.28125" style="0" customWidth="1"/>
  </cols>
  <sheetData>
    <row r="1" spans="1:70" ht="21.75" customHeight="1">
      <c r="A1" s="14"/>
      <c r="B1" s="14"/>
      <c r="C1" s="14"/>
      <c r="D1" s="15" t="s">
        <v>1</v>
      </c>
      <c r="E1" s="14"/>
      <c r="F1" s="14"/>
      <c r="G1" s="14"/>
      <c r="H1" s="14"/>
      <c r="I1" s="106"/>
      <c r="J1" s="14"/>
      <c r="K1" s="15" t="s">
        <v>80</v>
      </c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12:46" ht="36.75" customHeight="1">
      <c r="AT2" s="17" t="s">
        <v>5</v>
      </c>
    </row>
    <row r="3" spans="2:46" ht="6.75" customHeight="1">
      <c r="B3" s="18"/>
      <c r="C3" s="19"/>
      <c r="D3" s="19"/>
      <c r="E3" s="19"/>
      <c r="F3" s="19"/>
      <c r="G3" s="19"/>
      <c r="H3" s="19"/>
      <c r="I3" s="107"/>
      <c r="J3" s="19"/>
      <c r="K3" s="20"/>
      <c r="AT3" s="17" t="s">
        <v>81</v>
      </c>
    </row>
    <row r="4" spans="2:46" ht="36.75" customHeight="1">
      <c r="B4" s="21"/>
      <c r="C4" s="22"/>
      <c r="D4" s="23" t="s">
        <v>82</v>
      </c>
      <c r="E4" s="22"/>
      <c r="F4" s="22"/>
      <c r="G4" s="22"/>
      <c r="H4" s="22"/>
      <c r="I4" s="108"/>
      <c r="J4" s="22"/>
      <c r="K4" s="24"/>
      <c r="M4" s="25" t="s">
        <v>10</v>
      </c>
      <c r="AT4" s="17" t="s">
        <v>39</v>
      </c>
    </row>
    <row r="5" spans="2:11" ht="6.75" customHeight="1">
      <c r="B5" s="21"/>
      <c r="C5" s="22"/>
      <c r="D5" s="22"/>
      <c r="E5" s="22"/>
      <c r="F5" s="22"/>
      <c r="G5" s="22"/>
      <c r="H5" s="22"/>
      <c r="I5" s="108"/>
      <c r="J5" s="22"/>
      <c r="K5" s="24"/>
    </row>
    <row r="6" spans="2:11" s="1" customFormat="1" ht="12.75">
      <c r="B6" s="37"/>
      <c r="C6" s="38"/>
      <c r="D6" s="32" t="s">
        <v>16</v>
      </c>
      <c r="E6" s="38"/>
      <c r="F6" s="38"/>
      <c r="G6" s="38"/>
      <c r="H6" s="38"/>
      <c r="I6" s="109"/>
      <c r="J6" s="38"/>
      <c r="K6" s="42"/>
    </row>
    <row r="7" spans="2:11" s="1" customFormat="1" ht="36.75" customHeight="1">
      <c r="B7" s="37"/>
      <c r="C7" s="38"/>
      <c r="D7" s="38"/>
      <c r="E7" s="110" t="s">
        <v>17</v>
      </c>
      <c r="F7" s="38"/>
      <c r="G7" s="38"/>
      <c r="H7" s="38"/>
      <c r="I7" s="109"/>
      <c r="J7" s="38"/>
      <c r="K7" s="42"/>
    </row>
    <row r="8" spans="2:11" s="1" customFormat="1" ht="12.75">
      <c r="B8" s="37"/>
      <c r="C8" s="38"/>
      <c r="D8" s="38"/>
      <c r="E8" s="38"/>
      <c r="F8" s="38"/>
      <c r="G8" s="38"/>
      <c r="H8" s="38"/>
      <c r="I8" s="109"/>
      <c r="J8" s="38"/>
      <c r="K8" s="42"/>
    </row>
    <row r="9" spans="2:11" s="1" customFormat="1" ht="14.25" customHeight="1">
      <c r="B9" s="37"/>
      <c r="C9" s="38"/>
      <c r="D9" s="32" t="s">
        <v>19</v>
      </c>
      <c r="E9" s="38"/>
      <c r="F9" s="28" t="s">
        <v>20</v>
      </c>
      <c r="G9" s="38"/>
      <c r="H9" s="38"/>
      <c r="I9" s="111" t="s">
        <v>21</v>
      </c>
      <c r="J9" s="28" t="s">
        <v>20</v>
      </c>
      <c r="K9" s="42"/>
    </row>
    <row r="10" spans="2:11" s="1" customFormat="1" ht="14.25" customHeight="1">
      <c r="B10" s="37"/>
      <c r="C10" s="38"/>
      <c r="D10" s="32" t="s">
        <v>23</v>
      </c>
      <c r="E10" s="38"/>
      <c r="F10" s="28" t="s">
        <v>24</v>
      </c>
      <c r="G10" s="38"/>
      <c r="H10" s="38"/>
      <c r="I10" s="111" t="s">
        <v>25</v>
      </c>
      <c r="J10" s="112">
        <f>'Rekapitulace stavby'!AN8</f>
        <v>0</v>
      </c>
      <c r="K10" s="42"/>
    </row>
    <row r="11" spans="2:11" s="1" customFormat="1" ht="10.5" customHeight="1">
      <c r="B11" s="37"/>
      <c r="C11" s="38"/>
      <c r="D11" s="38"/>
      <c r="E11" s="38"/>
      <c r="F11" s="38"/>
      <c r="G11" s="38"/>
      <c r="H11" s="38"/>
      <c r="I11" s="109"/>
      <c r="J11" s="38"/>
      <c r="K11" s="42"/>
    </row>
    <row r="12" spans="2:11" s="1" customFormat="1" ht="14.25" customHeight="1">
      <c r="B12" s="37"/>
      <c r="C12" s="38"/>
      <c r="D12" s="32" t="s">
        <v>29</v>
      </c>
      <c r="E12" s="38"/>
      <c r="F12" s="38"/>
      <c r="G12" s="38"/>
      <c r="H12" s="38"/>
      <c r="I12" s="111" t="s">
        <v>30</v>
      </c>
      <c r="J12" s="28" t="s">
        <v>31</v>
      </c>
      <c r="K12" s="42"/>
    </row>
    <row r="13" spans="2:11" s="1" customFormat="1" ht="18" customHeight="1">
      <c r="B13" s="37"/>
      <c r="C13" s="38"/>
      <c r="D13" s="38"/>
      <c r="E13" s="28" t="s">
        <v>32</v>
      </c>
      <c r="F13" s="38"/>
      <c r="G13" s="38"/>
      <c r="H13" s="38"/>
      <c r="I13" s="111" t="s">
        <v>33</v>
      </c>
      <c r="J13" s="28" t="s">
        <v>34</v>
      </c>
      <c r="K13" s="42"/>
    </row>
    <row r="14" spans="2:11" s="1" customFormat="1" ht="6.75" customHeight="1">
      <c r="B14" s="37"/>
      <c r="C14" s="38"/>
      <c r="D14" s="38"/>
      <c r="E14" s="38"/>
      <c r="F14" s="38"/>
      <c r="G14" s="38"/>
      <c r="H14" s="38"/>
      <c r="I14" s="109"/>
      <c r="J14" s="38"/>
      <c r="K14" s="42"/>
    </row>
    <row r="15" spans="2:11" s="1" customFormat="1" ht="14.25" customHeight="1">
      <c r="B15" s="37"/>
      <c r="C15" s="38"/>
      <c r="D15" s="32" t="s">
        <v>35</v>
      </c>
      <c r="E15" s="38"/>
      <c r="F15" s="38"/>
      <c r="G15" s="38"/>
      <c r="H15" s="38"/>
      <c r="I15" s="111" t="s">
        <v>30</v>
      </c>
      <c r="J15" s="28">
        <f>IF('Rekapitulace stavby'!AN13="Vyplň údaj","",IF('Rekapitulace stavby'!AN13="","",'Rekapitulace stavby'!AN13))</f>
        <v>0</v>
      </c>
      <c r="K15" s="42"/>
    </row>
    <row r="16" spans="2:11" s="1" customFormat="1" ht="18" customHeight="1">
      <c r="B16" s="37"/>
      <c r="C16" s="38"/>
      <c r="D16" s="38"/>
      <c r="E16" s="28">
        <f>IF('Rekapitulace stavby'!E14="Vyplň údaj","",IF('Rekapitulace stavby'!E14="","",'Rekapitulace stavby'!E14))</f>
        <v>0</v>
      </c>
      <c r="F16" s="38"/>
      <c r="G16" s="38"/>
      <c r="H16" s="38"/>
      <c r="I16" s="111" t="s">
        <v>33</v>
      </c>
      <c r="J16" s="28">
        <f>IF('Rekapitulace stavby'!AN14="Vyplň údaj","",IF('Rekapitulace stavby'!AN14="","",'Rekapitulace stavby'!AN14))</f>
        <v>0</v>
      </c>
      <c r="K16" s="42"/>
    </row>
    <row r="17" spans="2:11" s="1" customFormat="1" ht="6.75" customHeight="1">
      <c r="B17" s="37"/>
      <c r="C17" s="38"/>
      <c r="D17" s="38"/>
      <c r="E17" s="38"/>
      <c r="F17" s="38"/>
      <c r="G17" s="38"/>
      <c r="H17" s="38"/>
      <c r="I17" s="109"/>
      <c r="J17" s="38"/>
      <c r="K17" s="42"/>
    </row>
    <row r="18" spans="2:11" s="1" customFormat="1" ht="14.25" customHeight="1">
      <c r="B18" s="37"/>
      <c r="C18" s="38"/>
      <c r="D18" s="32" t="s">
        <v>37</v>
      </c>
      <c r="E18" s="38"/>
      <c r="F18" s="38"/>
      <c r="G18" s="38"/>
      <c r="H18" s="38"/>
      <c r="I18" s="111" t="s">
        <v>30</v>
      </c>
      <c r="J18" s="28">
        <f>IF('Rekapitulace stavby'!AN16="","",'Rekapitulace stavby'!AN16)</f>
        <v>0</v>
      </c>
      <c r="K18" s="42"/>
    </row>
    <row r="19" spans="2:11" s="1" customFormat="1" ht="18" customHeight="1">
      <c r="B19" s="37"/>
      <c r="C19" s="38"/>
      <c r="D19" s="38"/>
      <c r="E19" s="28">
        <f>IF('Rekapitulace stavby'!E17="","",'Rekapitulace stavby'!E17)</f>
        <v>0</v>
      </c>
      <c r="F19" s="38"/>
      <c r="G19" s="38"/>
      <c r="H19" s="38"/>
      <c r="I19" s="111" t="s">
        <v>33</v>
      </c>
      <c r="J19" s="28">
        <f>IF('Rekapitulace stavby'!AN17="","",'Rekapitulace stavby'!AN17)</f>
        <v>0</v>
      </c>
      <c r="K19" s="42"/>
    </row>
    <row r="20" spans="2:11" s="1" customFormat="1" ht="6.75" customHeight="1">
      <c r="B20" s="37"/>
      <c r="C20" s="38"/>
      <c r="D20" s="38"/>
      <c r="E20" s="38"/>
      <c r="F20" s="38"/>
      <c r="G20" s="38"/>
      <c r="H20" s="38"/>
      <c r="I20" s="109"/>
      <c r="J20" s="38"/>
      <c r="K20" s="42"/>
    </row>
    <row r="21" spans="2:11" s="1" customFormat="1" ht="14.25" customHeight="1">
      <c r="B21" s="37"/>
      <c r="C21" s="38"/>
      <c r="D21" s="32" t="s">
        <v>40</v>
      </c>
      <c r="E21" s="38"/>
      <c r="F21" s="38"/>
      <c r="G21" s="38"/>
      <c r="H21" s="38"/>
      <c r="I21" s="109"/>
      <c r="J21" s="38"/>
      <c r="K21" s="42"/>
    </row>
    <row r="22" spans="2:11" s="6" customFormat="1" ht="22.5" customHeight="1">
      <c r="B22" s="113"/>
      <c r="C22" s="114"/>
      <c r="D22" s="114"/>
      <c r="E22" s="35" t="s">
        <v>20</v>
      </c>
      <c r="F22" s="114"/>
      <c r="G22" s="114"/>
      <c r="H22" s="114"/>
      <c r="I22" s="115"/>
      <c r="J22" s="114"/>
      <c r="K22" s="116"/>
    </row>
    <row r="23" spans="2:11" s="1" customFormat="1" ht="6.75" customHeight="1">
      <c r="B23" s="37"/>
      <c r="C23" s="38"/>
      <c r="D23" s="38"/>
      <c r="E23" s="38"/>
      <c r="F23" s="38"/>
      <c r="G23" s="38"/>
      <c r="H23" s="38"/>
      <c r="I23" s="109"/>
      <c r="J23" s="38"/>
      <c r="K23" s="42"/>
    </row>
    <row r="24" spans="2:11" s="1" customFormat="1" ht="6.75" customHeight="1">
      <c r="B24" s="37"/>
      <c r="C24" s="38"/>
      <c r="D24" s="72"/>
      <c r="E24" s="72"/>
      <c r="F24" s="72"/>
      <c r="G24" s="72"/>
      <c r="H24" s="72"/>
      <c r="I24" s="117"/>
      <c r="J24" s="72"/>
      <c r="K24" s="118"/>
    </row>
    <row r="25" spans="2:11" s="1" customFormat="1" ht="24.75" customHeight="1">
      <c r="B25" s="37"/>
      <c r="C25" s="38"/>
      <c r="D25" s="119" t="s">
        <v>41</v>
      </c>
      <c r="E25" s="38"/>
      <c r="F25" s="38"/>
      <c r="G25" s="38"/>
      <c r="H25" s="38"/>
      <c r="I25" s="109"/>
      <c r="J25" s="120">
        <f>ROUND(J84,2)</f>
        <v>0</v>
      </c>
      <c r="K25" s="42"/>
    </row>
    <row r="26" spans="2:11" s="1" customFormat="1" ht="6.75" customHeight="1">
      <c r="B26" s="37"/>
      <c r="C26" s="38"/>
      <c r="D26" s="72"/>
      <c r="E26" s="72"/>
      <c r="F26" s="72"/>
      <c r="G26" s="72"/>
      <c r="H26" s="72"/>
      <c r="I26" s="117"/>
      <c r="J26" s="72"/>
      <c r="K26" s="118"/>
    </row>
    <row r="27" spans="2:11" s="1" customFormat="1" ht="14.25" customHeight="1">
      <c r="B27" s="37"/>
      <c r="C27" s="38"/>
      <c r="D27" s="38"/>
      <c r="E27" s="38"/>
      <c r="F27" s="43" t="s">
        <v>43</v>
      </c>
      <c r="G27" s="38"/>
      <c r="H27" s="38"/>
      <c r="I27" s="121" t="s">
        <v>42</v>
      </c>
      <c r="J27" s="43" t="s">
        <v>44</v>
      </c>
      <c r="K27" s="42"/>
    </row>
    <row r="28" spans="2:11" s="1" customFormat="1" ht="14.25" customHeight="1" hidden="1">
      <c r="B28" s="37"/>
      <c r="C28" s="38"/>
      <c r="D28" s="46" t="s">
        <v>45</v>
      </c>
      <c r="E28" s="46" t="s">
        <v>46</v>
      </c>
      <c r="F28" s="122">
        <f>ROUND(SUM(BE84:BE253),2)</f>
        <v>0</v>
      </c>
      <c r="G28" s="38"/>
      <c r="H28" s="38"/>
      <c r="I28" s="123">
        <v>0.21</v>
      </c>
      <c r="J28" s="122">
        <f>ROUND(ROUND((SUM(BE84:BE253)),2)*I28,2)</f>
        <v>0</v>
      </c>
      <c r="K28" s="42"/>
    </row>
    <row r="29" spans="2:11" s="1" customFormat="1" ht="14.25" customHeight="1" hidden="1">
      <c r="B29" s="37"/>
      <c r="C29" s="38"/>
      <c r="D29" s="38"/>
      <c r="E29" s="46" t="s">
        <v>47</v>
      </c>
      <c r="F29" s="122">
        <f>ROUND(SUM(BF84:BF253),2)</f>
        <v>0</v>
      </c>
      <c r="G29" s="38"/>
      <c r="H29" s="38"/>
      <c r="I29" s="123">
        <v>0.15</v>
      </c>
      <c r="J29" s="122">
        <f>ROUND(ROUND((SUM(BF84:BF253)),2)*I29,2)</f>
        <v>0</v>
      </c>
      <c r="K29" s="42"/>
    </row>
    <row r="30" spans="2:11" s="1" customFormat="1" ht="14.25" customHeight="1">
      <c r="B30" s="37"/>
      <c r="C30" s="38"/>
      <c r="D30" s="46" t="s">
        <v>45</v>
      </c>
      <c r="E30" s="46" t="s">
        <v>48</v>
      </c>
      <c r="F30" s="122">
        <f>ROUND(SUM(BG84:BG253),2)</f>
        <v>0</v>
      </c>
      <c r="G30" s="38"/>
      <c r="H30" s="38"/>
      <c r="I30" s="123">
        <v>0.21</v>
      </c>
      <c r="J30" s="122">
        <v>0</v>
      </c>
      <c r="K30" s="42"/>
    </row>
    <row r="31" spans="2:11" s="1" customFormat="1" ht="14.25" customHeight="1">
      <c r="B31" s="37"/>
      <c r="C31" s="38"/>
      <c r="D31" s="38"/>
      <c r="E31" s="46" t="s">
        <v>49</v>
      </c>
      <c r="F31" s="122">
        <f>ROUND(SUM(BH84:BH253),2)</f>
        <v>0</v>
      </c>
      <c r="G31" s="38"/>
      <c r="H31" s="38"/>
      <c r="I31" s="123">
        <v>0.15</v>
      </c>
      <c r="J31" s="122">
        <v>0</v>
      </c>
      <c r="K31" s="42"/>
    </row>
    <row r="32" spans="2:11" s="1" customFormat="1" ht="14.25" customHeight="1" hidden="1">
      <c r="B32" s="37"/>
      <c r="C32" s="38"/>
      <c r="D32" s="38"/>
      <c r="E32" s="46" t="s">
        <v>50</v>
      </c>
      <c r="F32" s="122">
        <f>ROUND(SUM(BI84:BI253),2)</f>
        <v>0</v>
      </c>
      <c r="G32" s="38"/>
      <c r="H32" s="38"/>
      <c r="I32" s="123">
        <v>0</v>
      </c>
      <c r="J32" s="122">
        <v>0</v>
      </c>
      <c r="K32" s="42"/>
    </row>
    <row r="33" spans="2:11" s="1" customFormat="1" ht="6.75" customHeight="1">
      <c r="B33" s="37"/>
      <c r="C33" s="38"/>
      <c r="D33" s="38"/>
      <c r="E33" s="38"/>
      <c r="F33" s="38"/>
      <c r="G33" s="38"/>
      <c r="H33" s="38"/>
      <c r="I33" s="109"/>
      <c r="J33" s="38"/>
      <c r="K33" s="42"/>
    </row>
    <row r="34" spans="2:11" s="1" customFormat="1" ht="24.75" customHeight="1">
      <c r="B34" s="37"/>
      <c r="C34" s="124"/>
      <c r="D34" s="125" t="s">
        <v>51</v>
      </c>
      <c r="E34" s="77"/>
      <c r="F34" s="77"/>
      <c r="G34" s="126" t="s">
        <v>52</v>
      </c>
      <c r="H34" s="127" t="s">
        <v>53</v>
      </c>
      <c r="I34" s="128"/>
      <c r="J34" s="129">
        <f>SUM(J25:J32)</f>
        <v>0</v>
      </c>
      <c r="K34" s="130"/>
    </row>
    <row r="35" spans="2:11" s="1" customFormat="1" ht="14.25" customHeight="1">
      <c r="B35" s="58"/>
      <c r="C35" s="59"/>
      <c r="D35" s="59"/>
      <c r="E35" s="59"/>
      <c r="F35" s="59"/>
      <c r="G35" s="59"/>
      <c r="H35" s="59"/>
      <c r="I35" s="131"/>
      <c r="J35" s="59"/>
      <c r="K35" s="60"/>
    </row>
    <row r="39" spans="2:11" s="1" customFormat="1" ht="6.75" customHeight="1">
      <c r="B39" s="61"/>
      <c r="C39" s="62"/>
      <c r="D39" s="62"/>
      <c r="E39" s="62"/>
      <c r="F39" s="62"/>
      <c r="G39" s="62"/>
      <c r="H39" s="62"/>
      <c r="I39" s="132"/>
      <c r="J39" s="62"/>
      <c r="K39" s="133"/>
    </row>
    <row r="40" spans="2:11" s="1" customFormat="1" ht="36.75" customHeight="1">
      <c r="B40" s="37"/>
      <c r="C40" s="23" t="s">
        <v>83</v>
      </c>
      <c r="D40" s="38"/>
      <c r="E40" s="38"/>
      <c r="F40" s="38"/>
      <c r="G40" s="38"/>
      <c r="H40" s="38"/>
      <c r="I40" s="109"/>
      <c r="J40" s="38"/>
      <c r="K40" s="42"/>
    </row>
    <row r="41" spans="2:11" s="1" customFormat="1" ht="6.75" customHeight="1">
      <c r="B41" s="37"/>
      <c r="C41" s="38"/>
      <c r="D41" s="38"/>
      <c r="E41" s="38"/>
      <c r="F41" s="38"/>
      <c r="G41" s="38"/>
      <c r="H41" s="38"/>
      <c r="I41" s="109"/>
      <c r="J41" s="38"/>
      <c r="K41" s="42"/>
    </row>
    <row r="42" spans="2:11" s="1" customFormat="1" ht="14.25" customHeight="1">
      <c r="B42" s="37"/>
      <c r="C42" s="32" t="s">
        <v>16</v>
      </c>
      <c r="D42" s="38"/>
      <c r="E42" s="38"/>
      <c r="F42" s="38"/>
      <c r="G42" s="38"/>
      <c r="H42" s="38"/>
      <c r="I42" s="109"/>
      <c r="J42" s="38"/>
      <c r="K42" s="42"/>
    </row>
    <row r="43" spans="2:11" s="1" customFormat="1" ht="23.25" customHeight="1">
      <c r="B43" s="37"/>
      <c r="C43" s="38"/>
      <c r="D43" s="38"/>
      <c r="E43" s="110">
        <f>E7</f>
        <v>0</v>
      </c>
      <c r="F43" s="38"/>
      <c r="G43" s="38"/>
      <c r="H43" s="38"/>
      <c r="I43" s="109"/>
      <c r="J43" s="38"/>
      <c r="K43" s="42"/>
    </row>
    <row r="44" spans="2:11" s="1" customFormat="1" ht="6.75" customHeight="1">
      <c r="B44" s="37"/>
      <c r="C44" s="38"/>
      <c r="D44" s="38"/>
      <c r="E44" s="38"/>
      <c r="F44" s="38"/>
      <c r="G44" s="38"/>
      <c r="H44" s="38"/>
      <c r="I44" s="109"/>
      <c r="J44" s="38"/>
      <c r="K44" s="42"/>
    </row>
    <row r="45" spans="2:11" s="1" customFormat="1" ht="18" customHeight="1">
      <c r="B45" s="37"/>
      <c r="C45" s="32" t="s">
        <v>23</v>
      </c>
      <c r="D45" s="38"/>
      <c r="E45" s="38"/>
      <c r="F45" s="28">
        <f>F10</f>
        <v>0</v>
      </c>
      <c r="G45" s="38"/>
      <c r="H45" s="38"/>
      <c r="I45" s="111" t="s">
        <v>25</v>
      </c>
      <c r="J45" s="112">
        <f>IF(J10="","",J10)</f>
        <v>0</v>
      </c>
      <c r="K45" s="42"/>
    </row>
    <row r="46" spans="2:11" s="1" customFormat="1" ht="6.75" customHeight="1">
      <c r="B46" s="37"/>
      <c r="C46" s="38"/>
      <c r="D46" s="38"/>
      <c r="E46" s="38"/>
      <c r="F46" s="38"/>
      <c r="G46" s="38"/>
      <c r="H46" s="38"/>
      <c r="I46" s="109"/>
      <c r="J46" s="38"/>
      <c r="K46" s="42"/>
    </row>
    <row r="47" spans="2:11" s="1" customFormat="1" ht="12.75">
      <c r="B47" s="37"/>
      <c r="C47" s="32" t="s">
        <v>29</v>
      </c>
      <c r="D47" s="38"/>
      <c r="E47" s="38"/>
      <c r="F47" s="28">
        <f>E13</f>
        <v>0</v>
      </c>
      <c r="G47" s="38"/>
      <c r="H47" s="38"/>
      <c r="I47" s="111" t="s">
        <v>37</v>
      </c>
      <c r="J47" s="28">
        <f>E19</f>
        <v>0</v>
      </c>
      <c r="K47" s="42"/>
    </row>
    <row r="48" spans="2:11" s="1" customFormat="1" ht="14.25" customHeight="1">
      <c r="B48" s="37"/>
      <c r="C48" s="32" t="s">
        <v>35</v>
      </c>
      <c r="D48" s="38"/>
      <c r="E48" s="38"/>
      <c r="F48" s="28">
        <f>IF(E16="","",E16)</f>
        <v>0</v>
      </c>
      <c r="G48" s="38"/>
      <c r="H48" s="38"/>
      <c r="I48" s="109"/>
      <c r="J48" s="38"/>
      <c r="K48" s="42"/>
    </row>
    <row r="49" spans="2:11" s="1" customFormat="1" ht="9.75" customHeight="1">
      <c r="B49" s="37"/>
      <c r="C49" s="38"/>
      <c r="D49" s="38"/>
      <c r="E49" s="38"/>
      <c r="F49" s="38"/>
      <c r="G49" s="38"/>
      <c r="H49" s="38"/>
      <c r="I49" s="109"/>
      <c r="J49" s="38"/>
      <c r="K49" s="42"/>
    </row>
    <row r="50" spans="2:11" s="1" customFormat="1" ht="29.25" customHeight="1">
      <c r="B50" s="37"/>
      <c r="C50" s="134" t="s">
        <v>84</v>
      </c>
      <c r="D50" s="124"/>
      <c r="E50" s="124"/>
      <c r="F50" s="124"/>
      <c r="G50" s="124"/>
      <c r="H50" s="124"/>
      <c r="I50" s="135"/>
      <c r="J50" s="136" t="s">
        <v>85</v>
      </c>
      <c r="K50" s="137"/>
    </row>
    <row r="51" spans="2:11" s="1" customFormat="1" ht="9.75" customHeight="1">
      <c r="B51" s="37"/>
      <c r="C51" s="38"/>
      <c r="D51" s="38"/>
      <c r="E51" s="38"/>
      <c r="F51" s="38"/>
      <c r="G51" s="38"/>
      <c r="H51" s="38"/>
      <c r="I51" s="109"/>
      <c r="J51" s="38"/>
      <c r="K51" s="42"/>
    </row>
    <row r="52" spans="2:47" s="1" customFormat="1" ht="29.25" customHeight="1">
      <c r="B52" s="37"/>
      <c r="C52" s="138" t="s">
        <v>86</v>
      </c>
      <c r="D52" s="38"/>
      <c r="E52" s="38"/>
      <c r="F52" s="38"/>
      <c r="G52" s="38"/>
      <c r="H52" s="38"/>
      <c r="I52" s="109"/>
      <c r="J52" s="120">
        <f>J84</f>
        <v>0</v>
      </c>
      <c r="K52" s="42"/>
      <c r="AU52" s="17" t="s">
        <v>87</v>
      </c>
    </row>
    <row r="53" spans="2:11" s="7" customFormat="1" ht="24.75" customHeight="1">
      <c r="B53" s="139"/>
      <c r="C53" s="140"/>
      <c r="D53" s="141" t="s">
        <v>88</v>
      </c>
      <c r="E53" s="142"/>
      <c r="F53" s="142"/>
      <c r="G53" s="142"/>
      <c r="H53" s="142"/>
      <c r="I53" s="143"/>
      <c r="J53" s="144">
        <f>J85</f>
        <v>0</v>
      </c>
      <c r="K53" s="145"/>
    </row>
    <row r="54" spans="2:11" s="8" customFormat="1" ht="19.5" customHeight="1">
      <c r="B54" s="146"/>
      <c r="C54" s="147"/>
      <c r="D54" s="148" t="s">
        <v>89</v>
      </c>
      <c r="E54" s="149"/>
      <c r="F54" s="149"/>
      <c r="G54" s="149"/>
      <c r="H54" s="149"/>
      <c r="I54" s="150"/>
      <c r="J54" s="151">
        <f>J86</f>
        <v>0</v>
      </c>
      <c r="K54" s="152"/>
    </row>
    <row r="55" spans="2:11" s="8" customFormat="1" ht="19.5" customHeight="1">
      <c r="B55" s="146"/>
      <c r="C55" s="147"/>
      <c r="D55" s="148" t="s">
        <v>90</v>
      </c>
      <c r="E55" s="149"/>
      <c r="F55" s="149"/>
      <c r="G55" s="149"/>
      <c r="H55" s="149"/>
      <c r="I55" s="150"/>
      <c r="J55" s="151">
        <f>J133</f>
        <v>0</v>
      </c>
      <c r="K55" s="152"/>
    </row>
    <row r="56" spans="2:11" s="8" customFormat="1" ht="19.5" customHeight="1">
      <c r="B56" s="146"/>
      <c r="C56" s="147"/>
      <c r="D56" s="148" t="s">
        <v>91</v>
      </c>
      <c r="E56" s="149"/>
      <c r="F56" s="149"/>
      <c r="G56" s="149"/>
      <c r="H56" s="149"/>
      <c r="I56" s="150"/>
      <c r="J56" s="151">
        <f>J138</f>
        <v>0</v>
      </c>
      <c r="K56" s="152"/>
    </row>
    <row r="57" spans="2:11" s="8" customFormat="1" ht="19.5" customHeight="1">
      <c r="B57" s="146"/>
      <c r="C57" s="147"/>
      <c r="D57" s="148" t="s">
        <v>92</v>
      </c>
      <c r="E57" s="149"/>
      <c r="F57" s="149"/>
      <c r="G57" s="149"/>
      <c r="H57" s="149"/>
      <c r="I57" s="150"/>
      <c r="J57" s="151">
        <f>J141</f>
        <v>0</v>
      </c>
      <c r="K57" s="152"/>
    </row>
    <row r="58" spans="2:11" s="8" customFormat="1" ht="19.5" customHeight="1">
      <c r="B58" s="146"/>
      <c r="C58" s="147"/>
      <c r="D58" s="148" t="s">
        <v>93</v>
      </c>
      <c r="E58" s="149"/>
      <c r="F58" s="149"/>
      <c r="G58" s="149"/>
      <c r="H58" s="149"/>
      <c r="I58" s="150"/>
      <c r="J58" s="151">
        <f>J157</f>
        <v>0</v>
      </c>
      <c r="K58" s="152"/>
    </row>
    <row r="59" spans="2:11" s="8" customFormat="1" ht="19.5" customHeight="1">
      <c r="B59" s="146"/>
      <c r="C59" s="147"/>
      <c r="D59" s="148" t="s">
        <v>94</v>
      </c>
      <c r="E59" s="149"/>
      <c r="F59" s="149"/>
      <c r="G59" s="149"/>
      <c r="H59" s="149"/>
      <c r="I59" s="150"/>
      <c r="J59" s="151">
        <f>J205</f>
        <v>0</v>
      </c>
      <c r="K59" s="152"/>
    </row>
    <row r="60" spans="2:11" s="8" customFormat="1" ht="19.5" customHeight="1">
      <c r="B60" s="146"/>
      <c r="C60" s="147"/>
      <c r="D60" s="148" t="s">
        <v>95</v>
      </c>
      <c r="E60" s="149"/>
      <c r="F60" s="149"/>
      <c r="G60" s="149"/>
      <c r="H60" s="149"/>
      <c r="I60" s="150"/>
      <c r="J60" s="151">
        <f>J224</f>
        <v>0</v>
      </c>
      <c r="K60" s="152"/>
    </row>
    <row r="61" spans="2:11" s="8" customFormat="1" ht="19.5" customHeight="1">
      <c r="B61" s="146"/>
      <c r="C61" s="147"/>
      <c r="D61" s="148" t="s">
        <v>96</v>
      </c>
      <c r="E61" s="149"/>
      <c r="F61" s="149"/>
      <c r="G61" s="149"/>
      <c r="H61" s="149"/>
      <c r="I61" s="150"/>
      <c r="J61" s="151">
        <f>J236</f>
        <v>0</v>
      </c>
      <c r="K61" s="152"/>
    </row>
    <row r="62" spans="2:11" s="7" customFormat="1" ht="24.75" customHeight="1">
      <c r="B62" s="139"/>
      <c r="C62" s="140"/>
      <c r="D62" s="141" t="s">
        <v>97</v>
      </c>
      <c r="E62" s="142"/>
      <c r="F62" s="142"/>
      <c r="G62" s="142"/>
      <c r="H62" s="142"/>
      <c r="I62" s="143"/>
      <c r="J62" s="144">
        <f>J238</f>
        <v>0</v>
      </c>
      <c r="K62" s="145"/>
    </row>
    <row r="63" spans="2:11" s="8" customFormat="1" ht="19.5" customHeight="1">
      <c r="B63" s="146"/>
      <c r="C63" s="147"/>
      <c r="D63" s="148" t="s">
        <v>98</v>
      </c>
      <c r="E63" s="149"/>
      <c r="F63" s="149"/>
      <c r="G63" s="149"/>
      <c r="H63" s="149"/>
      <c r="I63" s="150"/>
      <c r="J63" s="151">
        <f>J239</f>
        <v>0</v>
      </c>
      <c r="K63" s="152"/>
    </row>
    <row r="64" spans="2:11" s="7" customFormat="1" ht="24.75" customHeight="1">
      <c r="B64" s="139"/>
      <c r="C64" s="140"/>
      <c r="D64" s="141" t="s">
        <v>99</v>
      </c>
      <c r="E64" s="142"/>
      <c r="F64" s="142"/>
      <c r="G64" s="142"/>
      <c r="H64" s="142"/>
      <c r="I64" s="143"/>
      <c r="J64" s="144">
        <f>J244</f>
        <v>0</v>
      </c>
      <c r="K64" s="145"/>
    </row>
    <row r="65" spans="2:11" s="8" customFormat="1" ht="19.5" customHeight="1">
      <c r="B65" s="146"/>
      <c r="C65" s="147"/>
      <c r="D65" s="148" t="s">
        <v>100</v>
      </c>
      <c r="E65" s="149"/>
      <c r="F65" s="149"/>
      <c r="G65" s="149"/>
      <c r="H65" s="149"/>
      <c r="I65" s="150"/>
      <c r="J65" s="151">
        <f>J245</f>
        <v>0</v>
      </c>
      <c r="K65" s="152"/>
    </row>
    <row r="66" spans="2:11" s="8" customFormat="1" ht="19.5" customHeight="1">
      <c r="B66" s="146"/>
      <c r="C66" s="147"/>
      <c r="D66" s="148" t="s">
        <v>101</v>
      </c>
      <c r="E66" s="149"/>
      <c r="F66" s="149"/>
      <c r="G66" s="149"/>
      <c r="H66" s="149"/>
      <c r="I66" s="150"/>
      <c r="J66" s="151">
        <f>J250</f>
        <v>0</v>
      </c>
      <c r="K66" s="152"/>
    </row>
    <row r="67" spans="2:11" s="1" customFormat="1" ht="21.75" customHeight="1">
      <c r="B67" s="37"/>
      <c r="C67" s="38"/>
      <c r="D67" s="38"/>
      <c r="E67" s="38"/>
      <c r="F67" s="38"/>
      <c r="G67" s="38"/>
      <c r="H67" s="38"/>
      <c r="I67" s="109"/>
      <c r="J67" s="38"/>
      <c r="K67" s="42"/>
    </row>
    <row r="68" spans="2:11" s="1" customFormat="1" ht="6.75" customHeight="1">
      <c r="B68" s="58"/>
      <c r="C68" s="59"/>
      <c r="D68" s="59"/>
      <c r="E68" s="59"/>
      <c r="F68" s="59"/>
      <c r="G68" s="59"/>
      <c r="H68" s="59"/>
      <c r="I68" s="131"/>
      <c r="J68" s="59"/>
      <c r="K68" s="60"/>
    </row>
    <row r="72" spans="2:12" s="1" customFormat="1" ht="6.75" customHeight="1">
      <c r="B72" s="61"/>
      <c r="C72" s="62"/>
      <c r="D72" s="62"/>
      <c r="E72" s="62"/>
      <c r="F72" s="62"/>
      <c r="G72" s="62"/>
      <c r="H72" s="62"/>
      <c r="I72" s="132"/>
      <c r="J72" s="62"/>
      <c r="K72" s="62"/>
      <c r="L72" s="37"/>
    </row>
    <row r="73" spans="2:12" s="1" customFormat="1" ht="36.75" customHeight="1">
      <c r="B73" s="37"/>
      <c r="C73" s="63" t="s">
        <v>102</v>
      </c>
      <c r="I73" s="153"/>
      <c r="L73" s="37"/>
    </row>
    <row r="74" spans="2:12" s="1" customFormat="1" ht="6.75" customHeight="1">
      <c r="B74" s="37"/>
      <c r="I74" s="153"/>
      <c r="L74" s="37"/>
    </row>
    <row r="75" spans="2:12" s="1" customFormat="1" ht="14.25" customHeight="1">
      <c r="B75" s="37"/>
      <c r="C75" s="65" t="s">
        <v>16</v>
      </c>
      <c r="I75" s="153"/>
      <c r="L75" s="37"/>
    </row>
    <row r="76" spans="2:12" s="1" customFormat="1" ht="23.25" customHeight="1">
      <c r="B76" s="37"/>
      <c r="E76" s="68">
        <f>E7</f>
        <v>0</v>
      </c>
      <c r="I76" s="153"/>
      <c r="L76" s="37"/>
    </row>
    <row r="77" spans="2:12" s="1" customFormat="1" ht="6.75" customHeight="1">
      <c r="B77" s="37"/>
      <c r="I77" s="153"/>
      <c r="L77" s="37"/>
    </row>
    <row r="78" spans="2:12" s="1" customFormat="1" ht="18" customHeight="1">
      <c r="B78" s="37"/>
      <c r="C78" s="65" t="s">
        <v>23</v>
      </c>
      <c r="F78" s="154">
        <f>F10</f>
        <v>0</v>
      </c>
      <c r="I78" s="155" t="s">
        <v>25</v>
      </c>
      <c r="J78" s="70">
        <f>IF(J10="","",J10)</f>
        <v>0</v>
      </c>
      <c r="L78" s="37"/>
    </row>
    <row r="79" spans="2:12" s="1" customFormat="1" ht="6.75" customHeight="1">
      <c r="B79" s="37"/>
      <c r="I79" s="153"/>
      <c r="L79" s="37"/>
    </row>
    <row r="80" spans="2:12" s="1" customFormat="1" ht="12.75">
      <c r="B80" s="37"/>
      <c r="C80" s="65" t="s">
        <v>29</v>
      </c>
      <c r="F80" s="154">
        <f>E13</f>
        <v>0</v>
      </c>
      <c r="I80" s="155" t="s">
        <v>37</v>
      </c>
      <c r="J80" s="154">
        <f>E19</f>
        <v>0</v>
      </c>
      <c r="L80" s="37"/>
    </row>
    <row r="81" spans="2:12" s="1" customFormat="1" ht="14.25" customHeight="1">
      <c r="B81" s="37"/>
      <c r="C81" s="65" t="s">
        <v>35</v>
      </c>
      <c r="F81" s="154">
        <f>IF(E16="","",E16)</f>
        <v>0</v>
      </c>
      <c r="I81" s="153"/>
      <c r="L81" s="37"/>
    </row>
    <row r="82" spans="2:12" s="1" customFormat="1" ht="9.75" customHeight="1">
      <c r="B82" s="37"/>
      <c r="I82" s="153"/>
      <c r="L82" s="37"/>
    </row>
    <row r="83" spans="2:20" s="9" customFormat="1" ht="29.25" customHeight="1">
      <c r="B83" s="156"/>
      <c r="C83" s="157" t="s">
        <v>103</v>
      </c>
      <c r="D83" s="158" t="s">
        <v>60</v>
      </c>
      <c r="E83" s="158" t="s">
        <v>56</v>
      </c>
      <c r="F83" s="158" t="s">
        <v>104</v>
      </c>
      <c r="G83" s="158" t="s">
        <v>105</v>
      </c>
      <c r="H83" s="158" t="s">
        <v>106</v>
      </c>
      <c r="I83" s="159" t="s">
        <v>107</v>
      </c>
      <c r="J83" s="158" t="s">
        <v>85</v>
      </c>
      <c r="K83" s="160" t="s">
        <v>108</v>
      </c>
      <c r="L83" s="156"/>
      <c r="M83" s="81" t="s">
        <v>109</v>
      </c>
      <c r="N83" s="82" t="s">
        <v>45</v>
      </c>
      <c r="O83" s="82" t="s">
        <v>110</v>
      </c>
      <c r="P83" s="82" t="s">
        <v>111</v>
      </c>
      <c r="Q83" s="82" t="s">
        <v>112</v>
      </c>
      <c r="R83" s="82" t="s">
        <v>113</v>
      </c>
      <c r="S83" s="82" t="s">
        <v>114</v>
      </c>
      <c r="T83" s="83" t="s">
        <v>115</v>
      </c>
    </row>
    <row r="84" spans="2:63" s="1" customFormat="1" ht="29.25" customHeight="1">
      <c r="B84" s="37"/>
      <c r="C84" s="85" t="s">
        <v>86</v>
      </c>
      <c r="I84" s="153"/>
      <c r="J84" s="161">
        <f>BK84</f>
        <v>0</v>
      </c>
      <c r="L84" s="37"/>
      <c r="M84" s="84"/>
      <c r="N84" s="72"/>
      <c r="O84" s="72"/>
      <c r="P84" s="162">
        <f>P85+P238+P244</f>
        <v>0</v>
      </c>
      <c r="Q84" s="72"/>
      <c r="R84" s="162">
        <f>R85+R238+R244</f>
        <v>0</v>
      </c>
      <c r="S84" s="72"/>
      <c r="T84" s="163">
        <f>T85+T238+T244</f>
        <v>0</v>
      </c>
      <c r="AT84" s="17" t="s">
        <v>74</v>
      </c>
      <c r="AU84" s="17" t="s">
        <v>87</v>
      </c>
      <c r="BK84" s="164">
        <f>BK85+BK238+BK244</f>
        <v>0</v>
      </c>
    </row>
    <row r="85" spans="2:63" s="10" customFormat="1" ht="36.75" customHeight="1">
      <c r="B85" s="165"/>
      <c r="D85" s="166" t="s">
        <v>74</v>
      </c>
      <c r="E85" s="167" t="s">
        <v>116</v>
      </c>
      <c r="F85" s="167" t="s">
        <v>117</v>
      </c>
      <c r="I85" s="168"/>
      <c r="J85" s="169">
        <f>BK85</f>
        <v>0</v>
      </c>
      <c r="L85" s="165"/>
      <c r="M85" s="170"/>
      <c r="N85" s="171"/>
      <c r="O85" s="171"/>
      <c r="P85" s="172">
        <f>P86+P133+P138+P141+P157+P205+P224+P236</f>
        <v>0</v>
      </c>
      <c r="Q85" s="171"/>
      <c r="R85" s="172">
        <f>R86+R133+R138+R141+R157+R205+R224+R236</f>
        <v>0</v>
      </c>
      <c r="S85" s="171"/>
      <c r="T85" s="173">
        <f>T86+T133+T138+T141+T157+T205+T224+T236</f>
        <v>0</v>
      </c>
      <c r="AR85" s="166" t="s">
        <v>22</v>
      </c>
      <c r="AT85" s="174" t="s">
        <v>74</v>
      </c>
      <c r="AU85" s="174" t="s">
        <v>75</v>
      </c>
      <c r="AY85" s="166" t="s">
        <v>118</v>
      </c>
      <c r="BK85" s="175">
        <f>BK86+BK133+BK138+BK141+BK157+BK205+BK224+BK236</f>
        <v>0</v>
      </c>
    </row>
    <row r="86" spans="2:63" s="10" customFormat="1" ht="19.5" customHeight="1">
      <c r="B86" s="165"/>
      <c r="D86" s="176" t="s">
        <v>74</v>
      </c>
      <c r="E86" s="177" t="s">
        <v>22</v>
      </c>
      <c r="F86" s="177" t="s">
        <v>119</v>
      </c>
      <c r="I86" s="168"/>
      <c r="J86" s="178">
        <f>BK86</f>
        <v>0</v>
      </c>
      <c r="L86" s="165"/>
      <c r="M86" s="170"/>
      <c r="N86" s="171"/>
      <c r="O86" s="171"/>
      <c r="P86" s="172">
        <f>SUM(P87:P132)</f>
        <v>0</v>
      </c>
      <c r="Q86" s="171"/>
      <c r="R86" s="172">
        <f>SUM(R87:R132)</f>
        <v>0</v>
      </c>
      <c r="S86" s="171"/>
      <c r="T86" s="173">
        <f>SUM(T87:T132)</f>
        <v>0</v>
      </c>
      <c r="AR86" s="166" t="s">
        <v>22</v>
      </c>
      <c r="AT86" s="174" t="s">
        <v>74</v>
      </c>
      <c r="AU86" s="174" t="s">
        <v>22</v>
      </c>
      <c r="AY86" s="166" t="s">
        <v>118</v>
      </c>
      <c r="BK86" s="175">
        <f>SUM(BK87:BK132)</f>
        <v>0</v>
      </c>
    </row>
    <row r="87" spans="2:65" s="1" customFormat="1" ht="22.5" customHeight="1">
      <c r="B87" s="179"/>
      <c r="C87" s="180" t="s">
        <v>22</v>
      </c>
      <c r="D87" s="180" t="s">
        <v>120</v>
      </c>
      <c r="E87" s="181" t="s">
        <v>121</v>
      </c>
      <c r="F87" s="182" t="s">
        <v>122</v>
      </c>
      <c r="G87" s="183" t="s">
        <v>123</v>
      </c>
      <c r="H87" s="184">
        <v>236.4</v>
      </c>
      <c r="I87" s="185"/>
      <c r="J87" s="186">
        <f>ROUND(I87*H87,2)</f>
        <v>0</v>
      </c>
      <c r="K87" s="182" t="s">
        <v>124</v>
      </c>
      <c r="L87" s="37"/>
      <c r="M87" s="187" t="s">
        <v>20</v>
      </c>
      <c r="N87" s="188" t="s">
        <v>48</v>
      </c>
      <c r="O87" s="38"/>
      <c r="P87" s="189">
        <f>O87*H87</f>
        <v>0</v>
      </c>
      <c r="Q87" s="189">
        <v>0</v>
      </c>
      <c r="R87" s="189">
        <f>Q87*H87</f>
        <v>0</v>
      </c>
      <c r="S87" s="189">
        <v>0.06</v>
      </c>
      <c r="T87" s="190">
        <f>S87*H87</f>
        <v>0</v>
      </c>
      <c r="AR87" s="17" t="s">
        <v>125</v>
      </c>
      <c r="AT87" s="17" t="s">
        <v>120</v>
      </c>
      <c r="AU87" s="17" t="s">
        <v>81</v>
      </c>
      <c r="AY87" s="17" t="s">
        <v>118</v>
      </c>
      <c r="BE87" s="191">
        <f>IF(N87="základní",J87,0)</f>
        <v>0</v>
      </c>
      <c r="BF87" s="191">
        <f>IF(N87="snížená",J87,0)</f>
        <v>0</v>
      </c>
      <c r="BG87" s="191">
        <f>IF(N87="zákl. přenesená",J87,0)</f>
        <v>0</v>
      </c>
      <c r="BH87" s="191">
        <f>IF(N87="sníž. přenesená",J87,0)</f>
        <v>0</v>
      </c>
      <c r="BI87" s="191">
        <f>IF(N87="nulová",J87,0)</f>
        <v>0</v>
      </c>
      <c r="BJ87" s="17" t="s">
        <v>125</v>
      </c>
      <c r="BK87" s="191">
        <f>ROUND(I87*H87,2)</f>
        <v>0</v>
      </c>
      <c r="BL87" s="17" t="s">
        <v>125</v>
      </c>
      <c r="BM87" s="17" t="s">
        <v>126</v>
      </c>
    </row>
    <row r="88" spans="2:51" s="11" customFormat="1" ht="22.5" customHeight="1">
      <c r="B88" s="192"/>
      <c r="D88" s="193" t="s">
        <v>127</v>
      </c>
      <c r="E88" s="194" t="s">
        <v>20</v>
      </c>
      <c r="F88" s="195" t="s">
        <v>128</v>
      </c>
      <c r="G88" s="11"/>
      <c r="H88" s="196">
        <v>234</v>
      </c>
      <c r="I88" s="197"/>
      <c r="L88" s="192"/>
      <c r="M88" s="198"/>
      <c r="N88" s="199"/>
      <c r="O88" s="199"/>
      <c r="P88" s="199"/>
      <c r="Q88" s="199"/>
      <c r="R88" s="199"/>
      <c r="S88" s="199"/>
      <c r="T88" s="200"/>
      <c r="AT88" s="194" t="s">
        <v>127</v>
      </c>
      <c r="AU88" s="194" t="s">
        <v>81</v>
      </c>
      <c r="AV88" s="11" t="s">
        <v>81</v>
      </c>
      <c r="AW88" s="11" t="s">
        <v>39</v>
      </c>
      <c r="AX88" s="11" t="s">
        <v>75</v>
      </c>
      <c r="AY88" s="194" t="s">
        <v>118</v>
      </c>
    </row>
    <row r="89" spans="2:51" s="11" customFormat="1" ht="22.5" customHeight="1">
      <c r="B89" s="192"/>
      <c r="D89" s="193" t="s">
        <v>127</v>
      </c>
      <c r="E89" s="194" t="s">
        <v>20</v>
      </c>
      <c r="F89" s="195" t="s">
        <v>129</v>
      </c>
      <c r="G89" s="11"/>
      <c r="H89" s="196">
        <v>2.4</v>
      </c>
      <c r="I89" s="197"/>
      <c r="L89" s="192"/>
      <c r="M89" s="198"/>
      <c r="N89" s="199"/>
      <c r="O89" s="199"/>
      <c r="P89" s="199"/>
      <c r="Q89" s="199"/>
      <c r="R89" s="199"/>
      <c r="S89" s="199"/>
      <c r="T89" s="200"/>
      <c r="AT89" s="194" t="s">
        <v>127</v>
      </c>
      <c r="AU89" s="194" t="s">
        <v>81</v>
      </c>
      <c r="AV89" s="11" t="s">
        <v>81</v>
      </c>
      <c r="AW89" s="11" t="s">
        <v>39</v>
      </c>
      <c r="AX89" s="11" t="s">
        <v>75</v>
      </c>
      <c r="AY89" s="194" t="s">
        <v>118</v>
      </c>
    </row>
    <row r="90" spans="2:51" s="12" customFormat="1" ht="22.5" customHeight="1">
      <c r="B90" s="201"/>
      <c r="D90" s="202" t="s">
        <v>127</v>
      </c>
      <c r="E90" s="203" t="s">
        <v>20</v>
      </c>
      <c r="F90" s="204" t="s">
        <v>130</v>
      </c>
      <c r="G90" s="12"/>
      <c r="H90" s="205">
        <v>236.4</v>
      </c>
      <c r="I90" s="206"/>
      <c r="L90" s="201"/>
      <c r="M90" s="207"/>
      <c r="N90" s="208"/>
      <c r="O90" s="208"/>
      <c r="P90" s="208"/>
      <c r="Q90" s="208"/>
      <c r="R90" s="208"/>
      <c r="S90" s="208"/>
      <c r="T90" s="209"/>
      <c r="AT90" s="210" t="s">
        <v>127</v>
      </c>
      <c r="AU90" s="210" t="s">
        <v>81</v>
      </c>
      <c r="AV90" s="12" t="s">
        <v>125</v>
      </c>
      <c r="AW90" s="12" t="s">
        <v>39</v>
      </c>
      <c r="AX90" s="12" t="s">
        <v>22</v>
      </c>
      <c r="AY90" s="210" t="s">
        <v>118</v>
      </c>
    </row>
    <row r="91" spans="2:65" s="1" customFormat="1" ht="22.5" customHeight="1">
      <c r="B91" s="179"/>
      <c r="C91" s="180" t="s">
        <v>81</v>
      </c>
      <c r="D91" s="180" t="s">
        <v>120</v>
      </c>
      <c r="E91" s="181" t="s">
        <v>131</v>
      </c>
      <c r="F91" s="182" t="s">
        <v>132</v>
      </c>
      <c r="G91" s="183" t="s">
        <v>123</v>
      </c>
      <c r="H91" s="184">
        <v>12.6</v>
      </c>
      <c r="I91" s="185"/>
      <c r="J91" s="186">
        <f>ROUND(I91*H91,2)</f>
        <v>0</v>
      </c>
      <c r="K91" s="182" t="s">
        <v>124</v>
      </c>
      <c r="L91" s="37"/>
      <c r="M91" s="187" t="s">
        <v>20</v>
      </c>
      <c r="N91" s="188" t="s">
        <v>48</v>
      </c>
      <c r="O91" s="38"/>
      <c r="P91" s="189">
        <f>O91*H91</f>
        <v>0</v>
      </c>
      <c r="Q91" s="189">
        <v>0</v>
      </c>
      <c r="R91" s="189">
        <f>Q91*H91</f>
        <v>0</v>
      </c>
      <c r="S91" s="189">
        <v>0.26</v>
      </c>
      <c r="T91" s="190">
        <f>S91*H91</f>
        <v>0</v>
      </c>
      <c r="AR91" s="17" t="s">
        <v>125</v>
      </c>
      <c r="AT91" s="17" t="s">
        <v>120</v>
      </c>
      <c r="AU91" s="17" t="s">
        <v>81</v>
      </c>
      <c r="AY91" s="17" t="s">
        <v>118</v>
      </c>
      <c r="BE91" s="191">
        <f>IF(N91="základní",J91,0)</f>
        <v>0</v>
      </c>
      <c r="BF91" s="191">
        <f>IF(N91="snížená",J91,0)</f>
        <v>0</v>
      </c>
      <c r="BG91" s="191">
        <f>IF(N91="zákl. přenesená",J91,0)</f>
        <v>0</v>
      </c>
      <c r="BH91" s="191">
        <f>IF(N91="sníž. přenesená",J91,0)</f>
        <v>0</v>
      </c>
      <c r="BI91" s="191">
        <f>IF(N91="nulová",J91,0)</f>
        <v>0</v>
      </c>
      <c r="BJ91" s="17" t="s">
        <v>125</v>
      </c>
      <c r="BK91" s="191">
        <f>ROUND(I91*H91,2)</f>
        <v>0</v>
      </c>
      <c r="BL91" s="17" t="s">
        <v>125</v>
      </c>
      <c r="BM91" s="17" t="s">
        <v>133</v>
      </c>
    </row>
    <row r="92" spans="2:51" s="11" customFormat="1" ht="22.5" customHeight="1">
      <c r="B92" s="192"/>
      <c r="D92" s="202" t="s">
        <v>127</v>
      </c>
      <c r="E92" s="211" t="s">
        <v>20</v>
      </c>
      <c r="F92" s="212" t="s">
        <v>134</v>
      </c>
      <c r="G92" s="11"/>
      <c r="H92" s="213">
        <v>12.6</v>
      </c>
      <c r="I92" s="197"/>
      <c r="L92" s="192"/>
      <c r="M92" s="198"/>
      <c r="N92" s="199"/>
      <c r="O92" s="199"/>
      <c r="P92" s="199"/>
      <c r="Q92" s="199"/>
      <c r="R92" s="199"/>
      <c r="S92" s="199"/>
      <c r="T92" s="200"/>
      <c r="AT92" s="194" t="s">
        <v>127</v>
      </c>
      <c r="AU92" s="194" t="s">
        <v>81</v>
      </c>
      <c r="AV92" s="11" t="s">
        <v>81</v>
      </c>
      <c r="AW92" s="11" t="s">
        <v>39</v>
      </c>
      <c r="AX92" s="11" t="s">
        <v>22</v>
      </c>
      <c r="AY92" s="194" t="s">
        <v>118</v>
      </c>
    </row>
    <row r="93" spans="2:65" s="1" customFormat="1" ht="22.5" customHeight="1">
      <c r="B93" s="179"/>
      <c r="C93" s="180" t="s">
        <v>135</v>
      </c>
      <c r="D93" s="180" t="s">
        <v>120</v>
      </c>
      <c r="E93" s="181" t="s">
        <v>136</v>
      </c>
      <c r="F93" s="182" t="s">
        <v>137</v>
      </c>
      <c r="G93" s="183" t="s">
        <v>123</v>
      </c>
      <c r="H93" s="184">
        <v>322.65</v>
      </c>
      <c r="I93" s="185"/>
      <c r="J93" s="186">
        <f>ROUND(I93*H93,2)</f>
        <v>0</v>
      </c>
      <c r="K93" s="182" t="s">
        <v>124</v>
      </c>
      <c r="L93" s="37"/>
      <c r="M93" s="187" t="s">
        <v>20</v>
      </c>
      <c r="N93" s="188" t="s">
        <v>48</v>
      </c>
      <c r="O93" s="38"/>
      <c r="P93" s="189">
        <f>O93*H93</f>
        <v>0</v>
      </c>
      <c r="Q93" s="189">
        <v>0</v>
      </c>
      <c r="R93" s="189">
        <f>Q93*H93</f>
        <v>0</v>
      </c>
      <c r="S93" s="189">
        <v>0.235</v>
      </c>
      <c r="T93" s="190">
        <f>S93*H93</f>
        <v>0</v>
      </c>
      <c r="AR93" s="17" t="s">
        <v>125</v>
      </c>
      <c r="AT93" s="17" t="s">
        <v>120</v>
      </c>
      <c r="AU93" s="17" t="s">
        <v>81</v>
      </c>
      <c r="AY93" s="17" t="s">
        <v>118</v>
      </c>
      <c r="BE93" s="191">
        <f>IF(N93="základní",J93,0)</f>
        <v>0</v>
      </c>
      <c r="BF93" s="191">
        <f>IF(N93="snížená",J93,0)</f>
        <v>0</v>
      </c>
      <c r="BG93" s="191">
        <f>IF(N93="zákl. přenesená",J93,0)</f>
        <v>0</v>
      </c>
      <c r="BH93" s="191">
        <f>IF(N93="sníž. přenesená",J93,0)</f>
        <v>0</v>
      </c>
      <c r="BI93" s="191">
        <f>IF(N93="nulová",J93,0)</f>
        <v>0</v>
      </c>
      <c r="BJ93" s="17" t="s">
        <v>125</v>
      </c>
      <c r="BK93" s="191">
        <f>ROUND(I93*H93,2)</f>
        <v>0</v>
      </c>
      <c r="BL93" s="17" t="s">
        <v>125</v>
      </c>
      <c r="BM93" s="17" t="s">
        <v>138</v>
      </c>
    </row>
    <row r="94" spans="2:51" s="11" customFormat="1" ht="22.5" customHeight="1">
      <c r="B94" s="192"/>
      <c r="D94" s="202" t="s">
        <v>127</v>
      </c>
      <c r="E94" s="211" t="s">
        <v>20</v>
      </c>
      <c r="F94" s="212" t="s">
        <v>139</v>
      </c>
      <c r="G94" s="11"/>
      <c r="H94" s="213">
        <v>322.65</v>
      </c>
      <c r="I94" s="197"/>
      <c r="L94" s="192"/>
      <c r="M94" s="198"/>
      <c r="N94" s="199"/>
      <c r="O94" s="199"/>
      <c r="P94" s="199"/>
      <c r="Q94" s="199"/>
      <c r="R94" s="199"/>
      <c r="S94" s="199"/>
      <c r="T94" s="200"/>
      <c r="AT94" s="194" t="s">
        <v>127</v>
      </c>
      <c r="AU94" s="194" t="s">
        <v>81</v>
      </c>
      <c r="AV94" s="11" t="s">
        <v>81</v>
      </c>
      <c r="AW94" s="11" t="s">
        <v>39</v>
      </c>
      <c r="AX94" s="11" t="s">
        <v>22</v>
      </c>
      <c r="AY94" s="194" t="s">
        <v>118</v>
      </c>
    </row>
    <row r="95" spans="2:65" s="1" customFormat="1" ht="22.5" customHeight="1">
      <c r="B95" s="179"/>
      <c r="C95" s="180" t="s">
        <v>125</v>
      </c>
      <c r="D95" s="180" t="s">
        <v>120</v>
      </c>
      <c r="E95" s="181" t="s">
        <v>140</v>
      </c>
      <c r="F95" s="182" t="s">
        <v>141</v>
      </c>
      <c r="G95" s="183" t="s">
        <v>123</v>
      </c>
      <c r="H95" s="184">
        <v>22</v>
      </c>
      <c r="I95" s="185"/>
      <c r="J95" s="186">
        <f>ROUND(I95*H95,2)</f>
        <v>0</v>
      </c>
      <c r="K95" s="182" t="s">
        <v>124</v>
      </c>
      <c r="L95" s="37"/>
      <c r="M95" s="187" t="s">
        <v>20</v>
      </c>
      <c r="N95" s="188" t="s">
        <v>48</v>
      </c>
      <c r="O95" s="38"/>
      <c r="P95" s="189">
        <f>O95*H95</f>
        <v>0</v>
      </c>
      <c r="Q95" s="189">
        <v>0</v>
      </c>
      <c r="R95" s="189">
        <f>Q95*H95</f>
        <v>0</v>
      </c>
      <c r="S95" s="189">
        <v>0.56</v>
      </c>
      <c r="T95" s="190">
        <f>S95*H95</f>
        <v>0</v>
      </c>
      <c r="AR95" s="17" t="s">
        <v>125</v>
      </c>
      <c r="AT95" s="17" t="s">
        <v>120</v>
      </c>
      <c r="AU95" s="17" t="s">
        <v>81</v>
      </c>
      <c r="AY95" s="17" t="s">
        <v>118</v>
      </c>
      <c r="BE95" s="191">
        <f>IF(N95="základní",J95,0)</f>
        <v>0</v>
      </c>
      <c r="BF95" s="191">
        <f>IF(N95="snížená",J95,0)</f>
        <v>0</v>
      </c>
      <c r="BG95" s="191">
        <f>IF(N95="zákl. přenesená",J95,0)</f>
        <v>0</v>
      </c>
      <c r="BH95" s="191">
        <f>IF(N95="sníž. přenesená",J95,0)</f>
        <v>0</v>
      </c>
      <c r="BI95" s="191">
        <f>IF(N95="nulová",J95,0)</f>
        <v>0</v>
      </c>
      <c r="BJ95" s="17" t="s">
        <v>125</v>
      </c>
      <c r="BK95" s="191">
        <f>ROUND(I95*H95,2)</f>
        <v>0</v>
      </c>
      <c r="BL95" s="17" t="s">
        <v>125</v>
      </c>
      <c r="BM95" s="17" t="s">
        <v>142</v>
      </c>
    </row>
    <row r="96" spans="2:51" s="11" customFormat="1" ht="22.5" customHeight="1">
      <c r="B96" s="192"/>
      <c r="D96" s="202" t="s">
        <v>127</v>
      </c>
      <c r="E96" s="211" t="s">
        <v>20</v>
      </c>
      <c r="F96" s="212" t="s">
        <v>143</v>
      </c>
      <c r="G96" s="11"/>
      <c r="H96" s="213">
        <v>22</v>
      </c>
      <c r="I96" s="197"/>
      <c r="L96" s="192"/>
      <c r="M96" s="198"/>
      <c r="N96" s="199"/>
      <c r="O96" s="199"/>
      <c r="P96" s="199"/>
      <c r="Q96" s="199"/>
      <c r="R96" s="199"/>
      <c r="S96" s="199"/>
      <c r="T96" s="200"/>
      <c r="AT96" s="194" t="s">
        <v>127</v>
      </c>
      <c r="AU96" s="194" t="s">
        <v>81</v>
      </c>
      <c r="AV96" s="11" t="s">
        <v>81</v>
      </c>
      <c r="AW96" s="11" t="s">
        <v>39</v>
      </c>
      <c r="AX96" s="11" t="s">
        <v>22</v>
      </c>
      <c r="AY96" s="194" t="s">
        <v>118</v>
      </c>
    </row>
    <row r="97" spans="2:65" s="1" customFormat="1" ht="22.5" customHeight="1">
      <c r="B97" s="179"/>
      <c r="C97" s="180" t="s">
        <v>144</v>
      </c>
      <c r="D97" s="180" t="s">
        <v>120</v>
      </c>
      <c r="E97" s="181" t="s">
        <v>145</v>
      </c>
      <c r="F97" s="182" t="s">
        <v>146</v>
      </c>
      <c r="G97" s="183" t="s">
        <v>123</v>
      </c>
      <c r="H97" s="184">
        <v>98.05</v>
      </c>
      <c r="I97" s="185"/>
      <c r="J97" s="186">
        <f>ROUND(I97*H97,2)</f>
        <v>0</v>
      </c>
      <c r="K97" s="182" t="s">
        <v>124</v>
      </c>
      <c r="L97" s="37"/>
      <c r="M97" s="187" t="s">
        <v>20</v>
      </c>
      <c r="N97" s="188" t="s">
        <v>48</v>
      </c>
      <c r="O97" s="38"/>
      <c r="P97" s="189">
        <f>O97*H97</f>
        <v>0</v>
      </c>
      <c r="Q97" s="189">
        <v>0</v>
      </c>
      <c r="R97" s="189">
        <f>Q97*H97</f>
        <v>0</v>
      </c>
      <c r="S97" s="189">
        <v>0.181</v>
      </c>
      <c r="T97" s="190">
        <f>S97*H97</f>
        <v>0</v>
      </c>
      <c r="AR97" s="17" t="s">
        <v>125</v>
      </c>
      <c r="AT97" s="17" t="s">
        <v>120</v>
      </c>
      <c r="AU97" s="17" t="s">
        <v>81</v>
      </c>
      <c r="AY97" s="17" t="s">
        <v>118</v>
      </c>
      <c r="BE97" s="191">
        <f>IF(N97="základní",J97,0)</f>
        <v>0</v>
      </c>
      <c r="BF97" s="191">
        <f>IF(N97="snížená",J97,0)</f>
        <v>0</v>
      </c>
      <c r="BG97" s="191">
        <f>IF(N97="zákl. přenesená",J97,0)</f>
        <v>0</v>
      </c>
      <c r="BH97" s="191">
        <f>IF(N97="sníž. přenesená",J97,0)</f>
        <v>0</v>
      </c>
      <c r="BI97" s="191">
        <f>IF(N97="nulová",J97,0)</f>
        <v>0</v>
      </c>
      <c r="BJ97" s="17" t="s">
        <v>125</v>
      </c>
      <c r="BK97" s="191">
        <f>ROUND(I97*H97,2)</f>
        <v>0</v>
      </c>
      <c r="BL97" s="17" t="s">
        <v>125</v>
      </c>
      <c r="BM97" s="17" t="s">
        <v>147</v>
      </c>
    </row>
    <row r="98" spans="2:51" s="11" customFormat="1" ht="22.5" customHeight="1">
      <c r="B98" s="192"/>
      <c r="D98" s="193" t="s">
        <v>127</v>
      </c>
      <c r="E98" s="194" t="s">
        <v>20</v>
      </c>
      <c r="F98" s="195" t="s">
        <v>148</v>
      </c>
      <c r="G98" s="11"/>
      <c r="H98" s="196">
        <v>76.05</v>
      </c>
      <c r="I98" s="197"/>
      <c r="L98" s="192"/>
      <c r="M98" s="198"/>
      <c r="N98" s="199"/>
      <c r="O98" s="199"/>
      <c r="P98" s="199"/>
      <c r="Q98" s="199"/>
      <c r="R98" s="199"/>
      <c r="S98" s="199"/>
      <c r="T98" s="200"/>
      <c r="AT98" s="194" t="s">
        <v>127</v>
      </c>
      <c r="AU98" s="194" t="s">
        <v>81</v>
      </c>
      <c r="AV98" s="11" t="s">
        <v>81</v>
      </c>
      <c r="AW98" s="11" t="s">
        <v>39</v>
      </c>
      <c r="AX98" s="11" t="s">
        <v>75</v>
      </c>
      <c r="AY98" s="194" t="s">
        <v>118</v>
      </c>
    </row>
    <row r="99" spans="2:51" s="11" customFormat="1" ht="22.5" customHeight="1">
      <c r="B99" s="192"/>
      <c r="D99" s="193" t="s">
        <v>127</v>
      </c>
      <c r="E99" s="194" t="s">
        <v>20</v>
      </c>
      <c r="F99" s="195" t="s">
        <v>149</v>
      </c>
      <c r="G99" s="11"/>
      <c r="H99" s="196">
        <v>22</v>
      </c>
      <c r="I99" s="197"/>
      <c r="L99" s="192"/>
      <c r="M99" s="198"/>
      <c r="N99" s="199"/>
      <c r="O99" s="199"/>
      <c r="P99" s="199"/>
      <c r="Q99" s="199"/>
      <c r="R99" s="199"/>
      <c r="S99" s="199"/>
      <c r="T99" s="200"/>
      <c r="AT99" s="194" t="s">
        <v>127</v>
      </c>
      <c r="AU99" s="194" t="s">
        <v>81</v>
      </c>
      <c r="AV99" s="11" t="s">
        <v>81</v>
      </c>
      <c r="AW99" s="11" t="s">
        <v>39</v>
      </c>
      <c r="AX99" s="11" t="s">
        <v>75</v>
      </c>
      <c r="AY99" s="194" t="s">
        <v>118</v>
      </c>
    </row>
    <row r="100" spans="2:51" s="12" customFormat="1" ht="22.5" customHeight="1">
      <c r="B100" s="201"/>
      <c r="D100" s="202" t="s">
        <v>127</v>
      </c>
      <c r="E100" s="203" t="s">
        <v>20</v>
      </c>
      <c r="F100" s="204" t="s">
        <v>130</v>
      </c>
      <c r="G100" s="12"/>
      <c r="H100" s="205">
        <v>98.05</v>
      </c>
      <c r="I100" s="206"/>
      <c r="L100" s="201"/>
      <c r="M100" s="207"/>
      <c r="N100" s="208"/>
      <c r="O100" s="208"/>
      <c r="P100" s="208"/>
      <c r="Q100" s="208"/>
      <c r="R100" s="208"/>
      <c r="S100" s="208"/>
      <c r="T100" s="209"/>
      <c r="AT100" s="210" t="s">
        <v>127</v>
      </c>
      <c r="AU100" s="210" t="s">
        <v>81</v>
      </c>
      <c r="AV100" s="12" t="s">
        <v>125</v>
      </c>
      <c r="AW100" s="12" t="s">
        <v>39</v>
      </c>
      <c r="AX100" s="12" t="s">
        <v>22</v>
      </c>
      <c r="AY100" s="210" t="s">
        <v>118</v>
      </c>
    </row>
    <row r="101" spans="2:65" s="1" customFormat="1" ht="22.5" customHeight="1">
      <c r="B101" s="179"/>
      <c r="C101" s="180" t="s">
        <v>150</v>
      </c>
      <c r="D101" s="180" t="s">
        <v>120</v>
      </c>
      <c r="E101" s="181" t="s">
        <v>151</v>
      </c>
      <c r="F101" s="182" t="s">
        <v>152</v>
      </c>
      <c r="G101" s="183" t="s">
        <v>153</v>
      </c>
      <c r="H101" s="184">
        <v>315</v>
      </c>
      <c r="I101" s="185"/>
      <c r="J101" s="186">
        <f>ROUND(I101*H101,2)</f>
        <v>0</v>
      </c>
      <c r="K101" s="182" t="s">
        <v>124</v>
      </c>
      <c r="L101" s="37"/>
      <c r="M101" s="187" t="s">
        <v>20</v>
      </c>
      <c r="N101" s="188" t="s">
        <v>48</v>
      </c>
      <c r="O101" s="38"/>
      <c r="P101" s="189">
        <f>O101*H101</f>
        <v>0</v>
      </c>
      <c r="Q101" s="189">
        <v>0</v>
      </c>
      <c r="R101" s="189">
        <f>Q101*H101</f>
        <v>0</v>
      </c>
      <c r="S101" s="189">
        <v>0</v>
      </c>
      <c r="T101" s="190">
        <f>S101*H101</f>
        <v>0</v>
      </c>
      <c r="AR101" s="17" t="s">
        <v>125</v>
      </c>
      <c r="AT101" s="17" t="s">
        <v>120</v>
      </c>
      <c r="AU101" s="17" t="s">
        <v>81</v>
      </c>
      <c r="AY101" s="17" t="s">
        <v>118</v>
      </c>
      <c r="BE101" s="191">
        <f>IF(N101="základní",J101,0)</f>
        <v>0</v>
      </c>
      <c r="BF101" s="191">
        <f>IF(N101="snížená",J101,0)</f>
        <v>0</v>
      </c>
      <c r="BG101" s="191">
        <f>IF(N101="zákl. přenesená",J101,0)</f>
        <v>0</v>
      </c>
      <c r="BH101" s="191">
        <f>IF(N101="sníž. přenesená",J101,0)</f>
        <v>0</v>
      </c>
      <c r="BI101" s="191">
        <f>IF(N101="nulová",J101,0)</f>
        <v>0</v>
      </c>
      <c r="BJ101" s="17" t="s">
        <v>125</v>
      </c>
      <c r="BK101" s="191">
        <f>ROUND(I101*H101,2)</f>
        <v>0</v>
      </c>
      <c r="BL101" s="17" t="s">
        <v>125</v>
      </c>
      <c r="BM101" s="17" t="s">
        <v>154</v>
      </c>
    </row>
    <row r="102" spans="2:51" s="11" customFormat="1" ht="22.5" customHeight="1">
      <c r="B102" s="192"/>
      <c r="D102" s="202" t="s">
        <v>127</v>
      </c>
      <c r="E102" s="211" t="s">
        <v>20</v>
      </c>
      <c r="F102" s="212" t="s">
        <v>155</v>
      </c>
      <c r="G102" s="11"/>
      <c r="H102" s="213">
        <v>315</v>
      </c>
      <c r="I102" s="197"/>
      <c r="L102" s="192"/>
      <c r="M102" s="198"/>
      <c r="N102" s="199"/>
      <c r="O102" s="199"/>
      <c r="P102" s="199"/>
      <c r="Q102" s="199"/>
      <c r="R102" s="199"/>
      <c r="S102" s="199"/>
      <c r="T102" s="200"/>
      <c r="AT102" s="194" t="s">
        <v>127</v>
      </c>
      <c r="AU102" s="194" t="s">
        <v>81</v>
      </c>
      <c r="AV102" s="11" t="s">
        <v>81</v>
      </c>
      <c r="AW102" s="11" t="s">
        <v>39</v>
      </c>
      <c r="AX102" s="11" t="s">
        <v>22</v>
      </c>
      <c r="AY102" s="194" t="s">
        <v>118</v>
      </c>
    </row>
    <row r="103" spans="2:65" s="1" customFormat="1" ht="31.5" customHeight="1">
      <c r="B103" s="179"/>
      <c r="C103" s="180" t="s">
        <v>156</v>
      </c>
      <c r="D103" s="180" t="s">
        <v>120</v>
      </c>
      <c r="E103" s="181" t="s">
        <v>157</v>
      </c>
      <c r="F103" s="182" t="s">
        <v>158</v>
      </c>
      <c r="G103" s="183" t="s">
        <v>159</v>
      </c>
      <c r="H103" s="184">
        <v>3</v>
      </c>
      <c r="I103" s="185"/>
      <c r="J103" s="186">
        <f>ROUND(I103*H103,2)</f>
        <v>0</v>
      </c>
      <c r="K103" s="182" t="s">
        <v>124</v>
      </c>
      <c r="L103" s="37"/>
      <c r="M103" s="187" t="s">
        <v>20</v>
      </c>
      <c r="N103" s="188" t="s">
        <v>48</v>
      </c>
      <c r="O103" s="38"/>
      <c r="P103" s="189">
        <f>O103*H103</f>
        <v>0</v>
      </c>
      <c r="Q103" s="189">
        <v>0.0008</v>
      </c>
      <c r="R103" s="189">
        <f>Q103*H103</f>
        <v>0</v>
      </c>
      <c r="S103" s="189">
        <v>0</v>
      </c>
      <c r="T103" s="190">
        <f>S103*H103</f>
        <v>0</v>
      </c>
      <c r="AR103" s="17" t="s">
        <v>125</v>
      </c>
      <c r="AT103" s="17" t="s">
        <v>120</v>
      </c>
      <c r="AU103" s="17" t="s">
        <v>81</v>
      </c>
      <c r="AY103" s="17" t="s">
        <v>118</v>
      </c>
      <c r="BE103" s="191">
        <f>IF(N103="základní",J103,0)</f>
        <v>0</v>
      </c>
      <c r="BF103" s="191">
        <f>IF(N103="snížená",J103,0)</f>
        <v>0</v>
      </c>
      <c r="BG103" s="191">
        <f>IF(N103="zákl. přenesená",J103,0)</f>
        <v>0</v>
      </c>
      <c r="BH103" s="191">
        <f>IF(N103="sníž. přenesená",J103,0)</f>
        <v>0</v>
      </c>
      <c r="BI103" s="191">
        <f>IF(N103="nulová",J103,0)</f>
        <v>0</v>
      </c>
      <c r="BJ103" s="17" t="s">
        <v>125</v>
      </c>
      <c r="BK103" s="191">
        <f>ROUND(I103*H103,2)</f>
        <v>0</v>
      </c>
      <c r="BL103" s="17" t="s">
        <v>125</v>
      </c>
      <c r="BM103" s="17" t="s">
        <v>160</v>
      </c>
    </row>
    <row r="104" spans="2:65" s="1" customFormat="1" ht="31.5" customHeight="1">
      <c r="B104" s="179"/>
      <c r="C104" s="180" t="s">
        <v>161</v>
      </c>
      <c r="D104" s="180" t="s">
        <v>120</v>
      </c>
      <c r="E104" s="181" t="s">
        <v>162</v>
      </c>
      <c r="F104" s="182" t="s">
        <v>163</v>
      </c>
      <c r="G104" s="183" t="s">
        <v>159</v>
      </c>
      <c r="H104" s="184">
        <v>3</v>
      </c>
      <c r="I104" s="185"/>
      <c r="J104" s="186">
        <f>ROUND(I104*H104,2)</f>
        <v>0</v>
      </c>
      <c r="K104" s="182" t="s">
        <v>124</v>
      </c>
      <c r="L104" s="37"/>
      <c r="M104" s="187" t="s">
        <v>20</v>
      </c>
      <c r="N104" s="188" t="s">
        <v>48</v>
      </c>
      <c r="O104" s="38"/>
      <c r="P104" s="189">
        <f>O104*H104</f>
        <v>0</v>
      </c>
      <c r="Q104" s="189">
        <v>0</v>
      </c>
      <c r="R104" s="189">
        <f>Q104*H104</f>
        <v>0</v>
      </c>
      <c r="S104" s="189">
        <v>0</v>
      </c>
      <c r="T104" s="190">
        <f>S104*H104</f>
        <v>0</v>
      </c>
      <c r="AR104" s="17" t="s">
        <v>125</v>
      </c>
      <c r="AT104" s="17" t="s">
        <v>120</v>
      </c>
      <c r="AU104" s="17" t="s">
        <v>81</v>
      </c>
      <c r="AY104" s="17" t="s">
        <v>118</v>
      </c>
      <c r="BE104" s="191">
        <f>IF(N104="základní",J104,0)</f>
        <v>0</v>
      </c>
      <c r="BF104" s="191">
        <f>IF(N104="snížená",J104,0)</f>
        <v>0</v>
      </c>
      <c r="BG104" s="191">
        <f>IF(N104="zákl. přenesená",J104,0)</f>
        <v>0</v>
      </c>
      <c r="BH104" s="191">
        <f>IF(N104="sníž. přenesená",J104,0)</f>
        <v>0</v>
      </c>
      <c r="BI104" s="191">
        <f>IF(N104="nulová",J104,0)</f>
        <v>0</v>
      </c>
      <c r="BJ104" s="17" t="s">
        <v>125</v>
      </c>
      <c r="BK104" s="191">
        <f>ROUND(I104*H104,2)</f>
        <v>0</v>
      </c>
      <c r="BL104" s="17" t="s">
        <v>125</v>
      </c>
      <c r="BM104" s="17" t="s">
        <v>164</v>
      </c>
    </row>
    <row r="105" spans="2:65" s="1" customFormat="1" ht="22.5" customHeight="1">
      <c r="B105" s="179"/>
      <c r="C105" s="180" t="s">
        <v>165</v>
      </c>
      <c r="D105" s="180" t="s">
        <v>120</v>
      </c>
      <c r="E105" s="181" t="s">
        <v>166</v>
      </c>
      <c r="F105" s="182" t="s">
        <v>167</v>
      </c>
      <c r="G105" s="183" t="s">
        <v>168</v>
      </c>
      <c r="H105" s="184">
        <v>9.84</v>
      </c>
      <c r="I105" s="185"/>
      <c r="J105" s="186">
        <f>ROUND(I105*H105,2)</f>
        <v>0</v>
      </c>
      <c r="K105" s="182" t="s">
        <v>124</v>
      </c>
      <c r="L105" s="37"/>
      <c r="M105" s="187" t="s">
        <v>20</v>
      </c>
      <c r="N105" s="188" t="s">
        <v>48</v>
      </c>
      <c r="O105" s="38"/>
      <c r="P105" s="189">
        <f>O105*H105</f>
        <v>0</v>
      </c>
      <c r="Q105" s="189">
        <v>0</v>
      </c>
      <c r="R105" s="189">
        <f>Q105*H105</f>
        <v>0</v>
      </c>
      <c r="S105" s="189">
        <v>0</v>
      </c>
      <c r="T105" s="190">
        <f>S105*H105</f>
        <v>0</v>
      </c>
      <c r="AR105" s="17" t="s">
        <v>125</v>
      </c>
      <c r="AT105" s="17" t="s">
        <v>120</v>
      </c>
      <c r="AU105" s="17" t="s">
        <v>81</v>
      </c>
      <c r="AY105" s="17" t="s">
        <v>118</v>
      </c>
      <c r="BE105" s="191">
        <f>IF(N105="základní",J105,0)</f>
        <v>0</v>
      </c>
      <c r="BF105" s="191">
        <f>IF(N105="snížená",J105,0)</f>
        <v>0</v>
      </c>
      <c r="BG105" s="191">
        <f>IF(N105="zákl. přenesená",J105,0)</f>
        <v>0</v>
      </c>
      <c r="BH105" s="191">
        <f>IF(N105="sníž. přenesená",J105,0)</f>
        <v>0</v>
      </c>
      <c r="BI105" s="191">
        <f>IF(N105="nulová",J105,0)</f>
        <v>0</v>
      </c>
      <c r="BJ105" s="17" t="s">
        <v>125</v>
      </c>
      <c r="BK105" s="191">
        <f>ROUND(I105*H105,2)</f>
        <v>0</v>
      </c>
      <c r="BL105" s="17" t="s">
        <v>125</v>
      </c>
      <c r="BM105" s="17" t="s">
        <v>169</v>
      </c>
    </row>
    <row r="106" spans="2:47" s="1" customFormat="1" ht="30" customHeight="1">
      <c r="B106" s="37"/>
      <c r="D106" s="193" t="s">
        <v>170</v>
      </c>
      <c r="E106" s="1"/>
      <c r="F106" s="214" t="s">
        <v>171</v>
      </c>
      <c r="I106" s="153"/>
      <c r="L106" s="37"/>
      <c r="M106" s="74"/>
      <c r="N106" s="38"/>
      <c r="O106" s="38"/>
      <c r="P106" s="38"/>
      <c r="Q106" s="38"/>
      <c r="R106" s="38"/>
      <c r="S106" s="38"/>
      <c r="T106" s="75"/>
      <c r="AT106" s="17" t="s">
        <v>170</v>
      </c>
      <c r="AU106" s="17" t="s">
        <v>81</v>
      </c>
    </row>
    <row r="107" spans="2:51" s="11" customFormat="1" ht="22.5" customHeight="1">
      <c r="B107" s="192"/>
      <c r="D107" s="202" t="s">
        <v>127</v>
      </c>
      <c r="E107" s="211" t="s">
        <v>20</v>
      </c>
      <c r="F107" s="212" t="s">
        <v>172</v>
      </c>
      <c r="G107" s="11"/>
      <c r="H107" s="213">
        <v>9.84</v>
      </c>
      <c r="I107" s="197"/>
      <c r="L107" s="192"/>
      <c r="M107" s="198"/>
      <c r="N107" s="199"/>
      <c r="O107" s="199"/>
      <c r="P107" s="199"/>
      <c r="Q107" s="199"/>
      <c r="R107" s="199"/>
      <c r="S107" s="199"/>
      <c r="T107" s="200"/>
      <c r="AT107" s="194" t="s">
        <v>127</v>
      </c>
      <c r="AU107" s="194" t="s">
        <v>81</v>
      </c>
      <c r="AV107" s="11" t="s">
        <v>81</v>
      </c>
      <c r="AW107" s="11" t="s">
        <v>39</v>
      </c>
      <c r="AX107" s="11" t="s">
        <v>22</v>
      </c>
      <c r="AY107" s="194" t="s">
        <v>118</v>
      </c>
    </row>
    <row r="108" spans="2:65" s="1" customFormat="1" ht="22.5" customHeight="1">
      <c r="B108" s="179"/>
      <c r="C108" s="180" t="s">
        <v>27</v>
      </c>
      <c r="D108" s="180" t="s">
        <v>120</v>
      </c>
      <c r="E108" s="181" t="s">
        <v>173</v>
      </c>
      <c r="F108" s="182" t="s">
        <v>174</v>
      </c>
      <c r="G108" s="183" t="s">
        <v>168</v>
      </c>
      <c r="H108" s="184">
        <v>28.35</v>
      </c>
      <c r="I108" s="185"/>
      <c r="J108" s="186">
        <f>ROUND(I108*H108,2)</f>
        <v>0</v>
      </c>
      <c r="K108" s="182" t="s">
        <v>20</v>
      </c>
      <c r="L108" s="37"/>
      <c r="M108" s="187" t="s">
        <v>20</v>
      </c>
      <c r="N108" s="188" t="s">
        <v>48</v>
      </c>
      <c r="O108" s="38"/>
      <c r="P108" s="189">
        <f>O108*H108</f>
        <v>0</v>
      </c>
      <c r="Q108" s="189">
        <v>0</v>
      </c>
      <c r="R108" s="189">
        <f>Q108*H108</f>
        <v>0</v>
      </c>
      <c r="S108" s="189">
        <v>0</v>
      </c>
      <c r="T108" s="190">
        <f>S108*H108</f>
        <v>0</v>
      </c>
      <c r="AR108" s="17" t="s">
        <v>125</v>
      </c>
      <c r="AT108" s="17" t="s">
        <v>120</v>
      </c>
      <c r="AU108" s="17" t="s">
        <v>81</v>
      </c>
      <c r="AY108" s="17" t="s">
        <v>118</v>
      </c>
      <c r="BE108" s="191">
        <f>IF(N108="základní",J108,0)</f>
        <v>0</v>
      </c>
      <c r="BF108" s="191">
        <f>IF(N108="snížená",J108,0)</f>
        <v>0</v>
      </c>
      <c r="BG108" s="191">
        <f>IF(N108="zákl. přenesená",J108,0)</f>
        <v>0</v>
      </c>
      <c r="BH108" s="191">
        <f>IF(N108="sníž. přenesená",J108,0)</f>
        <v>0</v>
      </c>
      <c r="BI108" s="191">
        <f>IF(N108="nulová",J108,0)</f>
        <v>0</v>
      </c>
      <c r="BJ108" s="17" t="s">
        <v>125</v>
      </c>
      <c r="BK108" s="191">
        <f>ROUND(I108*H108,2)</f>
        <v>0</v>
      </c>
      <c r="BL108" s="17" t="s">
        <v>125</v>
      </c>
      <c r="BM108" s="17" t="s">
        <v>175</v>
      </c>
    </row>
    <row r="109" spans="2:51" s="11" customFormat="1" ht="22.5" customHeight="1">
      <c r="B109" s="192"/>
      <c r="D109" s="202" t="s">
        <v>127</v>
      </c>
      <c r="E109" s="211" t="s">
        <v>20</v>
      </c>
      <c r="F109" s="212" t="s">
        <v>176</v>
      </c>
      <c r="G109" s="11"/>
      <c r="H109" s="213">
        <v>28.35</v>
      </c>
      <c r="I109" s="197"/>
      <c r="L109" s="192"/>
      <c r="M109" s="198"/>
      <c r="N109" s="199"/>
      <c r="O109" s="199"/>
      <c r="P109" s="199"/>
      <c r="Q109" s="199"/>
      <c r="R109" s="199"/>
      <c r="S109" s="199"/>
      <c r="T109" s="200"/>
      <c r="AT109" s="194" t="s">
        <v>127</v>
      </c>
      <c r="AU109" s="194" t="s">
        <v>81</v>
      </c>
      <c r="AV109" s="11" t="s">
        <v>81</v>
      </c>
      <c r="AW109" s="11" t="s">
        <v>39</v>
      </c>
      <c r="AX109" s="11" t="s">
        <v>22</v>
      </c>
      <c r="AY109" s="194" t="s">
        <v>118</v>
      </c>
    </row>
    <row r="110" spans="2:65" s="1" customFormat="1" ht="22.5" customHeight="1">
      <c r="B110" s="179"/>
      <c r="C110" s="180" t="s">
        <v>177</v>
      </c>
      <c r="D110" s="180" t="s">
        <v>120</v>
      </c>
      <c r="E110" s="181" t="s">
        <v>178</v>
      </c>
      <c r="F110" s="182" t="s">
        <v>179</v>
      </c>
      <c r="G110" s="183" t="s">
        <v>168</v>
      </c>
      <c r="H110" s="184">
        <v>59.25</v>
      </c>
      <c r="I110" s="185"/>
      <c r="J110" s="186">
        <f>ROUND(I110*H110,2)</f>
        <v>0</v>
      </c>
      <c r="K110" s="182" t="s">
        <v>124</v>
      </c>
      <c r="L110" s="37"/>
      <c r="M110" s="187" t="s">
        <v>20</v>
      </c>
      <c r="N110" s="188" t="s">
        <v>48</v>
      </c>
      <c r="O110" s="38"/>
      <c r="P110" s="189">
        <f>O110*H110</f>
        <v>0</v>
      </c>
      <c r="Q110" s="189">
        <v>0</v>
      </c>
      <c r="R110" s="189">
        <f>Q110*H110</f>
        <v>0</v>
      </c>
      <c r="S110" s="189">
        <v>0</v>
      </c>
      <c r="T110" s="190">
        <f>S110*H110</f>
        <v>0</v>
      </c>
      <c r="AR110" s="17" t="s">
        <v>125</v>
      </c>
      <c r="AT110" s="17" t="s">
        <v>120</v>
      </c>
      <c r="AU110" s="17" t="s">
        <v>81</v>
      </c>
      <c r="AY110" s="17" t="s">
        <v>118</v>
      </c>
      <c r="BE110" s="191">
        <f>IF(N110="základní",J110,0)</f>
        <v>0</v>
      </c>
      <c r="BF110" s="191">
        <f>IF(N110="snížená",J110,0)</f>
        <v>0</v>
      </c>
      <c r="BG110" s="191">
        <f>IF(N110="zákl. přenesená",J110,0)</f>
        <v>0</v>
      </c>
      <c r="BH110" s="191">
        <f>IF(N110="sníž. přenesená",J110,0)</f>
        <v>0</v>
      </c>
      <c r="BI110" s="191">
        <f>IF(N110="nulová",J110,0)</f>
        <v>0</v>
      </c>
      <c r="BJ110" s="17" t="s">
        <v>125</v>
      </c>
      <c r="BK110" s="191">
        <f>ROUND(I110*H110,2)</f>
        <v>0</v>
      </c>
      <c r="BL110" s="17" t="s">
        <v>125</v>
      </c>
      <c r="BM110" s="17" t="s">
        <v>180</v>
      </c>
    </row>
    <row r="111" spans="2:51" s="11" customFormat="1" ht="22.5" customHeight="1">
      <c r="B111" s="192"/>
      <c r="D111" s="202" t="s">
        <v>127</v>
      </c>
      <c r="E111" s="211" t="s">
        <v>20</v>
      </c>
      <c r="F111" s="212" t="s">
        <v>181</v>
      </c>
      <c r="G111" s="11"/>
      <c r="H111" s="213">
        <v>59.25</v>
      </c>
      <c r="I111" s="197"/>
      <c r="L111" s="192"/>
      <c r="M111" s="198"/>
      <c r="N111" s="199"/>
      <c r="O111" s="199"/>
      <c r="P111" s="199"/>
      <c r="Q111" s="199"/>
      <c r="R111" s="199"/>
      <c r="S111" s="199"/>
      <c r="T111" s="200"/>
      <c r="AT111" s="194" t="s">
        <v>127</v>
      </c>
      <c r="AU111" s="194" t="s">
        <v>81</v>
      </c>
      <c r="AV111" s="11" t="s">
        <v>81</v>
      </c>
      <c r="AW111" s="11" t="s">
        <v>39</v>
      </c>
      <c r="AX111" s="11" t="s">
        <v>22</v>
      </c>
      <c r="AY111" s="194" t="s">
        <v>118</v>
      </c>
    </row>
    <row r="112" spans="2:65" s="1" customFormat="1" ht="22.5" customHeight="1">
      <c r="B112" s="179"/>
      <c r="C112" s="180" t="s">
        <v>182</v>
      </c>
      <c r="D112" s="180" t="s">
        <v>120</v>
      </c>
      <c r="E112" s="181" t="s">
        <v>183</v>
      </c>
      <c r="F112" s="182" t="s">
        <v>184</v>
      </c>
      <c r="G112" s="183" t="s">
        <v>168</v>
      </c>
      <c r="H112" s="184">
        <v>568.8</v>
      </c>
      <c r="I112" s="185"/>
      <c r="J112" s="186">
        <f>ROUND(I112*H112,2)</f>
        <v>0</v>
      </c>
      <c r="K112" s="182" t="s">
        <v>124</v>
      </c>
      <c r="L112" s="37"/>
      <c r="M112" s="187" t="s">
        <v>20</v>
      </c>
      <c r="N112" s="188" t="s">
        <v>48</v>
      </c>
      <c r="O112" s="38"/>
      <c r="P112" s="189">
        <f>O112*H112</f>
        <v>0</v>
      </c>
      <c r="Q112" s="189">
        <v>0</v>
      </c>
      <c r="R112" s="189">
        <f>Q112*H112</f>
        <v>0</v>
      </c>
      <c r="S112" s="189">
        <v>0</v>
      </c>
      <c r="T112" s="190">
        <f>S112*H112</f>
        <v>0</v>
      </c>
      <c r="AR112" s="17" t="s">
        <v>125</v>
      </c>
      <c r="AT112" s="17" t="s">
        <v>120</v>
      </c>
      <c r="AU112" s="17" t="s">
        <v>81</v>
      </c>
      <c r="AY112" s="17" t="s">
        <v>118</v>
      </c>
      <c r="BE112" s="191">
        <f>IF(N112="základní",J112,0)</f>
        <v>0</v>
      </c>
      <c r="BF112" s="191">
        <f>IF(N112="snížená",J112,0)</f>
        <v>0</v>
      </c>
      <c r="BG112" s="191">
        <f>IF(N112="zákl. přenesená",J112,0)</f>
        <v>0</v>
      </c>
      <c r="BH112" s="191">
        <f>IF(N112="sníž. přenesená",J112,0)</f>
        <v>0</v>
      </c>
      <c r="BI112" s="191">
        <f>IF(N112="nulová",J112,0)</f>
        <v>0</v>
      </c>
      <c r="BJ112" s="17" t="s">
        <v>125</v>
      </c>
      <c r="BK112" s="191">
        <f>ROUND(I112*H112,2)</f>
        <v>0</v>
      </c>
      <c r="BL112" s="17" t="s">
        <v>125</v>
      </c>
      <c r="BM112" s="17" t="s">
        <v>185</v>
      </c>
    </row>
    <row r="113" spans="2:47" s="1" customFormat="1" ht="30" customHeight="1">
      <c r="B113" s="37"/>
      <c r="D113" s="193" t="s">
        <v>170</v>
      </c>
      <c r="E113" s="1"/>
      <c r="F113" s="214" t="s">
        <v>186</v>
      </c>
      <c r="I113" s="153"/>
      <c r="L113" s="37"/>
      <c r="M113" s="74"/>
      <c r="N113" s="38"/>
      <c r="O113" s="38"/>
      <c r="P113" s="38"/>
      <c r="Q113" s="38"/>
      <c r="R113" s="38"/>
      <c r="S113" s="38"/>
      <c r="T113" s="75"/>
      <c r="AT113" s="17" t="s">
        <v>170</v>
      </c>
      <c r="AU113" s="17" t="s">
        <v>81</v>
      </c>
    </row>
    <row r="114" spans="2:51" s="11" customFormat="1" ht="22.5" customHeight="1">
      <c r="B114" s="192"/>
      <c r="D114" s="202" t="s">
        <v>127</v>
      </c>
      <c r="E114" s="211" t="s">
        <v>20</v>
      </c>
      <c r="F114" s="212" t="s">
        <v>187</v>
      </c>
      <c r="G114" s="11"/>
      <c r="H114" s="213">
        <v>568.8</v>
      </c>
      <c r="I114" s="197"/>
      <c r="L114" s="192"/>
      <c r="M114" s="198"/>
      <c r="N114" s="199"/>
      <c r="O114" s="199"/>
      <c r="P114" s="199"/>
      <c r="Q114" s="199"/>
      <c r="R114" s="199"/>
      <c r="S114" s="199"/>
      <c r="T114" s="200"/>
      <c r="AT114" s="194" t="s">
        <v>127</v>
      </c>
      <c r="AU114" s="194" t="s">
        <v>81</v>
      </c>
      <c r="AV114" s="11" t="s">
        <v>81</v>
      </c>
      <c r="AW114" s="11" t="s">
        <v>39</v>
      </c>
      <c r="AX114" s="11" t="s">
        <v>22</v>
      </c>
      <c r="AY114" s="194" t="s">
        <v>118</v>
      </c>
    </row>
    <row r="115" spans="2:65" s="1" customFormat="1" ht="22.5" customHeight="1">
      <c r="B115" s="179"/>
      <c r="C115" s="180" t="s">
        <v>188</v>
      </c>
      <c r="D115" s="180" t="s">
        <v>120</v>
      </c>
      <c r="E115" s="181" t="s">
        <v>189</v>
      </c>
      <c r="F115" s="182" t="s">
        <v>190</v>
      </c>
      <c r="G115" s="183" t="s">
        <v>168</v>
      </c>
      <c r="H115" s="184">
        <v>568.8</v>
      </c>
      <c r="I115" s="185"/>
      <c r="J115" s="186">
        <f>ROUND(I115*H115,2)</f>
        <v>0</v>
      </c>
      <c r="K115" s="182" t="s">
        <v>124</v>
      </c>
      <c r="L115" s="37"/>
      <c r="M115" s="187" t="s">
        <v>20</v>
      </c>
      <c r="N115" s="188" t="s">
        <v>48</v>
      </c>
      <c r="O115" s="38"/>
      <c r="P115" s="189">
        <f>O115*H115</f>
        <v>0</v>
      </c>
      <c r="Q115" s="189">
        <v>0</v>
      </c>
      <c r="R115" s="189">
        <f>Q115*H115</f>
        <v>0</v>
      </c>
      <c r="S115" s="189">
        <v>0</v>
      </c>
      <c r="T115" s="190">
        <f>S115*H115</f>
        <v>0</v>
      </c>
      <c r="AR115" s="17" t="s">
        <v>125</v>
      </c>
      <c r="AT115" s="17" t="s">
        <v>120</v>
      </c>
      <c r="AU115" s="17" t="s">
        <v>81</v>
      </c>
      <c r="AY115" s="17" t="s">
        <v>118</v>
      </c>
      <c r="BE115" s="191">
        <f>IF(N115="základní",J115,0)</f>
        <v>0</v>
      </c>
      <c r="BF115" s="191">
        <f>IF(N115="snížená",J115,0)</f>
        <v>0</v>
      </c>
      <c r="BG115" s="191">
        <f>IF(N115="zákl. přenesená",J115,0)</f>
        <v>0</v>
      </c>
      <c r="BH115" s="191">
        <f>IF(N115="sníž. přenesená",J115,0)</f>
        <v>0</v>
      </c>
      <c r="BI115" s="191">
        <f>IF(N115="nulová",J115,0)</f>
        <v>0</v>
      </c>
      <c r="BJ115" s="17" t="s">
        <v>125</v>
      </c>
      <c r="BK115" s="191">
        <f>ROUND(I115*H115,2)</f>
        <v>0</v>
      </c>
      <c r="BL115" s="17" t="s">
        <v>125</v>
      </c>
      <c r="BM115" s="17" t="s">
        <v>191</v>
      </c>
    </row>
    <row r="116" spans="2:65" s="1" customFormat="1" ht="22.5" customHeight="1">
      <c r="B116" s="179"/>
      <c r="C116" s="180" t="s">
        <v>192</v>
      </c>
      <c r="D116" s="180" t="s">
        <v>120</v>
      </c>
      <c r="E116" s="181" t="s">
        <v>193</v>
      </c>
      <c r="F116" s="182" t="s">
        <v>194</v>
      </c>
      <c r="G116" s="183" t="s">
        <v>168</v>
      </c>
      <c r="H116" s="184">
        <v>87.25</v>
      </c>
      <c r="I116" s="185"/>
      <c r="J116" s="186">
        <f>ROUND(I116*H116,2)</f>
        <v>0</v>
      </c>
      <c r="K116" s="182" t="s">
        <v>124</v>
      </c>
      <c r="L116" s="37"/>
      <c r="M116" s="187" t="s">
        <v>20</v>
      </c>
      <c r="N116" s="188" t="s">
        <v>48</v>
      </c>
      <c r="O116" s="38"/>
      <c r="P116" s="189">
        <f>O116*H116</f>
        <v>0</v>
      </c>
      <c r="Q116" s="189">
        <v>0</v>
      </c>
      <c r="R116" s="189">
        <f>Q116*H116</f>
        <v>0</v>
      </c>
      <c r="S116" s="189">
        <v>0</v>
      </c>
      <c r="T116" s="190">
        <f>S116*H116</f>
        <v>0</v>
      </c>
      <c r="AR116" s="17" t="s">
        <v>125</v>
      </c>
      <c r="AT116" s="17" t="s">
        <v>120</v>
      </c>
      <c r="AU116" s="17" t="s">
        <v>81</v>
      </c>
      <c r="AY116" s="17" t="s">
        <v>118</v>
      </c>
      <c r="BE116" s="191">
        <f>IF(N116="základní",J116,0)</f>
        <v>0</v>
      </c>
      <c r="BF116" s="191">
        <f>IF(N116="snížená",J116,0)</f>
        <v>0</v>
      </c>
      <c r="BG116" s="191">
        <f>IF(N116="zákl. přenesená",J116,0)</f>
        <v>0</v>
      </c>
      <c r="BH116" s="191">
        <f>IF(N116="sníž. přenesená",J116,0)</f>
        <v>0</v>
      </c>
      <c r="BI116" s="191">
        <f>IF(N116="nulová",J116,0)</f>
        <v>0</v>
      </c>
      <c r="BJ116" s="17" t="s">
        <v>125</v>
      </c>
      <c r="BK116" s="191">
        <f>ROUND(I116*H116,2)</f>
        <v>0</v>
      </c>
      <c r="BL116" s="17" t="s">
        <v>125</v>
      </c>
      <c r="BM116" s="17" t="s">
        <v>195</v>
      </c>
    </row>
    <row r="117" spans="2:51" s="11" customFormat="1" ht="22.5" customHeight="1">
      <c r="B117" s="192"/>
      <c r="D117" s="202" t="s">
        <v>127</v>
      </c>
      <c r="E117" s="211" t="s">
        <v>20</v>
      </c>
      <c r="F117" s="212" t="s">
        <v>196</v>
      </c>
      <c r="G117" s="11"/>
      <c r="H117" s="213">
        <v>87.25</v>
      </c>
      <c r="I117" s="197"/>
      <c r="L117" s="192"/>
      <c r="M117" s="198"/>
      <c r="N117" s="199"/>
      <c r="O117" s="199"/>
      <c r="P117" s="199"/>
      <c r="Q117" s="199"/>
      <c r="R117" s="199"/>
      <c r="S117" s="199"/>
      <c r="T117" s="200"/>
      <c r="AT117" s="194" t="s">
        <v>127</v>
      </c>
      <c r="AU117" s="194" t="s">
        <v>81</v>
      </c>
      <c r="AV117" s="11" t="s">
        <v>81</v>
      </c>
      <c r="AW117" s="11" t="s">
        <v>39</v>
      </c>
      <c r="AX117" s="11" t="s">
        <v>22</v>
      </c>
      <c r="AY117" s="194" t="s">
        <v>118</v>
      </c>
    </row>
    <row r="118" spans="2:65" s="1" customFormat="1" ht="22.5" customHeight="1">
      <c r="B118" s="179"/>
      <c r="C118" s="180" t="s">
        <v>8</v>
      </c>
      <c r="D118" s="180" t="s">
        <v>120</v>
      </c>
      <c r="E118" s="181" t="s">
        <v>197</v>
      </c>
      <c r="F118" s="182" t="s">
        <v>198</v>
      </c>
      <c r="G118" s="183" t="s">
        <v>168</v>
      </c>
      <c r="H118" s="184">
        <v>59.25</v>
      </c>
      <c r="I118" s="185"/>
      <c r="J118" s="186">
        <f>ROUND(I118*H118,2)</f>
        <v>0</v>
      </c>
      <c r="K118" s="182" t="s">
        <v>124</v>
      </c>
      <c r="L118" s="37"/>
      <c r="M118" s="187" t="s">
        <v>20</v>
      </c>
      <c r="N118" s="188" t="s">
        <v>48</v>
      </c>
      <c r="O118" s="38"/>
      <c r="P118" s="189">
        <f>O118*H118</f>
        <v>0</v>
      </c>
      <c r="Q118" s="189">
        <v>0</v>
      </c>
      <c r="R118" s="189">
        <f>Q118*H118</f>
        <v>0</v>
      </c>
      <c r="S118" s="189">
        <v>0</v>
      </c>
      <c r="T118" s="190">
        <f>S118*H118</f>
        <v>0</v>
      </c>
      <c r="AR118" s="17" t="s">
        <v>125</v>
      </c>
      <c r="AT118" s="17" t="s">
        <v>120</v>
      </c>
      <c r="AU118" s="17" t="s">
        <v>81</v>
      </c>
      <c r="AY118" s="17" t="s">
        <v>118</v>
      </c>
      <c r="BE118" s="191">
        <f>IF(N118="základní",J118,0)</f>
        <v>0</v>
      </c>
      <c r="BF118" s="191">
        <f>IF(N118="snížená",J118,0)</f>
        <v>0</v>
      </c>
      <c r="BG118" s="191">
        <f>IF(N118="zákl. přenesená",J118,0)</f>
        <v>0</v>
      </c>
      <c r="BH118" s="191">
        <f>IF(N118="sníž. přenesená",J118,0)</f>
        <v>0</v>
      </c>
      <c r="BI118" s="191">
        <f>IF(N118="nulová",J118,0)</f>
        <v>0</v>
      </c>
      <c r="BJ118" s="17" t="s">
        <v>125</v>
      </c>
      <c r="BK118" s="191">
        <f>ROUND(I118*H118,2)</f>
        <v>0</v>
      </c>
      <c r="BL118" s="17" t="s">
        <v>125</v>
      </c>
      <c r="BM118" s="17" t="s">
        <v>199</v>
      </c>
    </row>
    <row r="119" spans="2:47" s="1" customFormat="1" ht="30" customHeight="1">
      <c r="B119" s="37"/>
      <c r="D119" s="202" t="s">
        <v>170</v>
      </c>
      <c r="E119" s="1"/>
      <c r="F119" s="215" t="s">
        <v>200</v>
      </c>
      <c r="I119" s="153"/>
      <c r="L119" s="37"/>
      <c r="M119" s="74"/>
      <c r="N119" s="38"/>
      <c r="O119" s="38"/>
      <c r="P119" s="38"/>
      <c r="Q119" s="38"/>
      <c r="R119" s="38"/>
      <c r="S119" s="38"/>
      <c r="T119" s="75"/>
      <c r="AT119" s="17" t="s">
        <v>170</v>
      </c>
      <c r="AU119" s="17" t="s">
        <v>81</v>
      </c>
    </row>
    <row r="120" spans="2:65" s="1" customFormat="1" ht="22.5" customHeight="1">
      <c r="B120" s="179"/>
      <c r="C120" s="180" t="s">
        <v>201</v>
      </c>
      <c r="D120" s="180" t="s">
        <v>120</v>
      </c>
      <c r="E120" s="181" t="s">
        <v>202</v>
      </c>
      <c r="F120" s="182" t="s">
        <v>203</v>
      </c>
      <c r="G120" s="183" t="s">
        <v>168</v>
      </c>
      <c r="H120" s="184">
        <v>59.25</v>
      </c>
      <c r="I120" s="185"/>
      <c r="J120" s="186">
        <f>ROUND(I120*H120,2)</f>
        <v>0</v>
      </c>
      <c r="K120" s="182" t="s">
        <v>124</v>
      </c>
      <c r="L120" s="37"/>
      <c r="M120" s="187" t="s">
        <v>20</v>
      </c>
      <c r="N120" s="188" t="s">
        <v>48</v>
      </c>
      <c r="O120" s="38"/>
      <c r="P120" s="189">
        <f>O120*H120</f>
        <v>0</v>
      </c>
      <c r="Q120" s="189">
        <v>0</v>
      </c>
      <c r="R120" s="189">
        <f>Q120*H120</f>
        <v>0</v>
      </c>
      <c r="S120" s="189">
        <v>0</v>
      </c>
      <c r="T120" s="190">
        <f>S120*H120</f>
        <v>0</v>
      </c>
      <c r="AR120" s="17" t="s">
        <v>125</v>
      </c>
      <c r="AT120" s="17" t="s">
        <v>120</v>
      </c>
      <c r="AU120" s="17" t="s">
        <v>81</v>
      </c>
      <c r="AY120" s="17" t="s">
        <v>118</v>
      </c>
      <c r="BE120" s="191">
        <f>IF(N120="základní",J120,0)</f>
        <v>0</v>
      </c>
      <c r="BF120" s="191">
        <f>IF(N120="snížená",J120,0)</f>
        <v>0</v>
      </c>
      <c r="BG120" s="191">
        <f>IF(N120="zákl. přenesená",J120,0)</f>
        <v>0</v>
      </c>
      <c r="BH120" s="191">
        <f>IF(N120="sníž. přenesená",J120,0)</f>
        <v>0</v>
      </c>
      <c r="BI120" s="191">
        <f>IF(N120="nulová",J120,0)</f>
        <v>0</v>
      </c>
      <c r="BJ120" s="17" t="s">
        <v>125</v>
      </c>
      <c r="BK120" s="191">
        <f>ROUND(I120*H120,2)</f>
        <v>0</v>
      </c>
      <c r="BL120" s="17" t="s">
        <v>125</v>
      </c>
      <c r="BM120" s="17" t="s">
        <v>204</v>
      </c>
    </row>
    <row r="121" spans="2:47" s="1" customFormat="1" ht="30" customHeight="1">
      <c r="B121" s="37"/>
      <c r="D121" s="202" t="s">
        <v>170</v>
      </c>
      <c r="E121" s="1"/>
      <c r="F121" s="215" t="s">
        <v>200</v>
      </c>
      <c r="I121" s="153"/>
      <c r="L121" s="37"/>
      <c r="M121" s="74"/>
      <c r="N121" s="38"/>
      <c r="O121" s="38"/>
      <c r="P121" s="38"/>
      <c r="Q121" s="38"/>
      <c r="R121" s="38"/>
      <c r="S121" s="38"/>
      <c r="T121" s="75"/>
      <c r="AT121" s="17" t="s">
        <v>170</v>
      </c>
      <c r="AU121" s="17" t="s">
        <v>81</v>
      </c>
    </row>
    <row r="122" spans="2:65" s="1" customFormat="1" ht="22.5" customHeight="1">
      <c r="B122" s="179"/>
      <c r="C122" s="180" t="s">
        <v>205</v>
      </c>
      <c r="D122" s="180" t="s">
        <v>120</v>
      </c>
      <c r="E122" s="181" t="s">
        <v>206</v>
      </c>
      <c r="F122" s="182" t="s">
        <v>207</v>
      </c>
      <c r="G122" s="183" t="s">
        <v>168</v>
      </c>
      <c r="H122" s="184">
        <v>568.8</v>
      </c>
      <c r="I122" s="185"/>
      <c r="J122" s="186">
        <f>ROUND(I122*H122,2)</f>
        <v>0</v>
      </c>
      <c r="K122" s="182" t="s">
        <v>124</v>
      </c>
      <c r="L122" s="37"/>
      <c r="M122" s="187" t="s">
        <v>20</v>
      </c>
      <c r="N122" s="188" t="s">
        <v>48</v>
      </c>
      <c r="O122" s="38"/>
      <c r="P122" s="189">
        <f>O122*H122</f>
        <v>0</v>
      </c>
      <c r="Q122" s="189">
        <v>0</v>
      </c>
      <c r="R122" s="189">
        <f>Q122*H122</f>
        <v>0</v>
      </c>
      <c r="S122" s="189">
        <v>0</v>
      </c>
      <c r="T122" s="190">
        <f>S122*H122</f>
        <v>0</v>
      </c>
      <c r="AR122" s="17" t="s">
        <v>125</v>
      </c>
      <c r="AT122" s="17" t="s">
        <v>120</v>
      </c>
      <c r="AU122" s="17" t="s">
        <v>81</v>
      </c>
      <c r="AY122" s="17" t="s">
        <v>118</v>
      </c>
      <c r="BE122" s="191">
        <f>IF(N122="základní",J122,0)</f>
        <v>0</v>
      </c>
      <c r="BF122" s="191">
        <f>IF(N122="snížená",J122,0)</f>
        <v>0</v>
      </c>
      <c r="BG122" s="191">
        <f>IF(N122="zákl. přenesená",J122,0)</f>
        <v>0</v>
      </c>
      <c r="BH122" s="191">
        <f>IF(N122="sníž. přenesená",J122,0)</f>
        <v>0</v>
      </c>
      <c r="BI122" s="191">
        <f>IF(N122="nulová",J122,0)</f>
        <v>0</v>
      </c>
      <c r="BJ122" s="17" t="s">
        <v>125</v>
      </c>
      <c r="BK122" s="191">
        <f>ROUND(I122*H122,2)</f>
        <v>0</v>
      </c>
      <c r="BL122" s="17" t="s">
        <v>125</v>
      </c>
      <c r="BM122" s="17" t="s">
        <v>208</v>
      </c>
    </row>
    <row r="123" spans="2:47" s="1" customFormat="1" ht="30" customHeight="1">
      <c r="B123" s="37"/>
      <c r="D123" s="202" t="s">
        <v>170</v>
      </c>
      <c r="E123" s="1"/>
      <c r="F123" s="215" t="s">
        <v>209</v>
      </c>
      <c r="I123" s="153"/>
      <c r="L123" s="37"/>
      <c r="M123" s="74"/>
      <c r="N123" s="38"/>
      <c r="O123" s="38"/>
      <c r="P123" s="38"/>
      <c r="Q123" s="38"/>
      <c r="R123" s="38"/>
      <c r="S123" s="38"/>
      <c r="T123" s="75"/>
      <c r="AT123" s="17" t="s">
        <v>170</v>
      </c>
      <c r="AU123" s="17" t="s">
        <v>81</v>
      </c>
    </row>
    <row r="124" spans="2:65" s="1" customFormat="1" ht="22.5" customHeight="1">
      <c r="B124" s="179"/>
      <c r="C124" s="180" t="s">
        <v>210</v>
      </c>
      <c r="D124" s="180" t="s">
        <v>120</v>
      </c>
      <c r="E124" s="181" t="s">
        <v>211</v>
      </c>
      <c r="F124" s="182" t="s">
        <v>212</v>
      </c>
      <c r="G124" s="183" t="s">
        <v>168</v>
      </c>
      <c r="H124" s="184">
        <v>35.55</v>
      </c>
      <c r="I124" s="185"/>
      <c r="J124" s="186">
        <f>ROUND(I124*H124,2)</f>
        <v>0</v>
      </c>
      <c r="K124" s="182" t="s">
        <v>124</v>
      </c>
      <c r="L124" s="37"/>
      <c r="M124" s="187" t="s">
        <v>20</v>
      </c>
      <c r="N124" s="188" t="s">
        <v>48</v>
      </c>
      <c r="O124" s="38"/>
      <c r="P124" s="189">
        <f>O124*H124</f>
        <v>0</v>
      </c>
      <c r="Q124" s="189">
        <v>0</v>
      </c>
      <c r="R124" s="189">
        <f>Q124*H124</f>
        <v>0</v>
      </c>
      <c r="S124" s="189">
        <v>0</v>
      </c>
      <c r="T124" s="190">
        <f>S124*H124</f>
        <v>0</v>
      </c>
      <c r="AR124" s="17" t="s">
        <v>125</v>
      </c>
      <c r="AT124" s="17" t="s">
        <v>120</v>
      </c>
      <c r="AU124" s="17" t="s">
        <v>81</v>
      </c>
      <c r="AY124" s="17" t="s">
        <v>118</v>
      </c>
      <c r="BE124" s="191">
        <f>IF(N124="základní",J124,0)</f>
        <v>0</v>
      </c>
      <c r="BF124" s="191">
        <f>IF(N124="snížená",J124,0)</f>
        <v>0</v>
      </c>
      <c r="BG124" s="191">
        <f>IF(N124="zákl. přenesená",J124,0)</f>
        <v>0</v>
      </c>
      <c r="BH124" s="191">
        <f>IF(N124="sníž. přenesená",J124,0)</f>
        <v>0</v>
      </c>
      <c r="BI124" s="191">
        <f>IF(N124="nulová",J124,0)</f>
        <v>0</v>
      </c>
      <c r="BJ124" s="17" t="s">
        <v>125</v>
      </c>
      <c r="BK124" s="191">
        <f>ROUND(I124*H124,2)</f>
        <v>0</v>
      </c>
      <c r="BL124" s="17" t="s">
        <v>125</v>
      </c>
      <c r="BM124" s="17" t="s">
        <v>213</v>
      </c>
    </row>
    <row r="125" spans="2:51" s="11" customFormat="1" ht="22.5" customHeight="1">
      <c r="B125" s="192"/>
      <c r="D125" s="202" t="s">
        <v>127</v>
      </c>
      <c r="E125" s="211" t="s">
        <v>20</v>
      </c>
      <c r="F125" s="212" t="s">
        <v>214</v>
      </c>
      <c r="G125" s="11"/>
      <c r="H125" s="213">
        <v>35.55</v>
      </c>
      <c r="I125" s="197"/>
      <c r="L125" s="192"/>
      <c r="M125" s="198"/>
      <c r="N125" s="199"/>
      <c r="O125" s="199"/>
      <c r="P125" s="199"/>
      <c r="Q125" s="199"/>
      <c r="R125" s="199"/>
      <c r="S125" s="199"/>
      <c r="T125" s="200"/>
      <c r="AT125" s="194" t="s">
        <v>127</v>
      </c>
      <c r="AU125" s="194" t="s">
        <v>81</v>
      </c>
      <c r="AV125" s="11" t="s">
        <v>81</v>
      </c>
      <c r="AW125" s="11" t="s">
        <v>39</v>
      </c>
      <c r="AX125" s="11" t="s">
        <v>22</v>
      </c>
      <c r="AY125" s="194" t="s">
        <v>118</v>
      </c>
    </row>
    <row r="126" spans="2:65" s="1" customFormat="1" ht="22.5" customHeight="1">
      <c r="B126" s="179"/>
      <c r="C126" s="216" t="s">
        <v>215</v>
      </c>
      <c r="D126" s="216" t="s">
        <v>216</v>
      </c>
      <c r="E126" s="217" t="s">
        <v>217</v>
      </c>
      <c r="F126" s="218" t="s">
        <v>218</v>
      </c>
      <c r="G126" s="219" t="s">
        <v>219</v>
      </c>
      <c r="H126" s="220">
        <v>71.1</v>
      </c>
      <c r="I126" s="221"/>
      <c r="J126" s="222">
        <f>ROUND(I126*H126,2)</f>
        <v>0</v>
      </c>
      <c r="K126" s="218" t="s">
        <v>124</v>
      </c>
      <c r="L126" s="223"/>
      <c r="M126" s="224" t="s">
        <v>20</v>
      </c>
      <c r="N126" s="225" t="s">
        <v>48</v>
      </c>
      <c r="O126" s="38"/>
      <c r="P126" s="189">
        <f>O126*H126</f>
        <v>0</v>
      </c>
      <c r="Q126" s="189">
        <v>0</v>
      </c>
      <c r="R126" s="189">
        <f>Q126*H126</f>
        <v>0</v>
      </c>
      <c r="S126" s="189">
        <v>0</v>
      </c>
      <c r="T126" s="190">
        <f>S126*H126</f>
        <v>0</v>
      </c>
      <c r="AR126" s="17" t="s">
        <v>161</v>
      </c>
      <c r="AT126" s="17" t="s">
        <v>216</v>
      </c>
      <c r="AU126" s="17" t="s">
        <v>81</v>
      </c>
      <c r="AY126" s="17" t="s">
        <v>118</v>
      </c>
      <c r="BE126" s="191">
        <f>IF(N126="základní",J126,0)</f>
        <v>0</v>
      </c>
      <c r="BF126" s="191">
        <f>IF(N126="snížená",J126,0)</f>
        <v>0</v>
      </c>
      <c r="BG126" s="191">
        <f>IF(N126="zákl. přenesená",J126,0)</f>
        <v>0</v>
      </c>
      <c r="BH126" s="191">
        <f>IF(N126="sníž. přenesená",J126,0)</f>
        <v>0</v>
      </c>
      <c r="BI126" s="191">
        <f>IF(N126="nulová",J126,0)</f>
        <v>0</v>
      </c>
      <c r="BJ126" s="17" t="s">
        <v>125</v>
      </c>
      <c r="BK126" s="191">
        <f>ROUND(I126*H126,2)</f>
        <v>0</v>
      </c>
      <c r="BL126" s="17" t="s">
        <v>125</v>
      </c>
      <c r="BM126" s="17" t="s">
        <v>220</v>
      </c>
    </row>
    <row r="127" spans="2:51" s="11" customFormat="1" ht="22.5" customHeight="1">
      <c r="B127" s="192"/>
      <c r="D127" s="202" t="s">
        <v>127</v>
      </c>
      <c r="E127" s="11"/>
      <c r="F127" s="212" t="s">
        <v>221</v>
      </c>
      <c r="G127" s="11"/>
      <c r="H127" s="213">
        <v>71.1</v>
      </c>
      <c r="I127" s="197"/>
      <c r="L127" s="192"/>
      <c r="M127" s="198"/>
      <c r="N127" s="199"/>
      <c r="O127" s="199"/>
      <c r="P127" s="199"/>
      <c r="Q127" s="199"/>
      <c r="R127" s="199"/>
      <c r="S127" s="199"/>
      <c r="T127" s="200"/>
      <c r="AT127" s="194" t="s">
        <v>127</v>
      </c>
      <c r="AU127" s="194" t="s">
        <v>81</v>
      </c>
      <c r="AV127" s="11" t="s">
        <v>81</v>
      </c>
      <c r="AW127" s="11" t="s">
        <v>4</v>
      </c>
      <c r="AX127" s="11" t="s">
        <v>22</v>
      </c>
      <c r="AY127" s="194" t="s">
        <v>118</v>
      </c>
    </row>
    <row r="128" spans="2:65" s="1" customFormat="1" ht="22.5" customHeight="1">
      <c r="B128" s="179"/>
      <c r="C128" s="180" t="s">
        <v>222</v>
      </c>
      <c r="D128" s="180" t="s">
        <v>120</v>
      </c>
      <c r="E128" s="181" t="s">
        <v>223</v>
      </c>
      <c r="F128" s="182" t="s">
        <v>224</v>
      </c>
      <c r="G128" s="183" t="s">
        <v>123</v>
      </c>
      <c r="H128" s="184">
        <v>234.1</v>
      </c>
      <c r="I128" s="185"/>
      <c r="J128" s="186">
        <f>ROUND(I128*H128,2)</f>
        <v>0</v>
      </c>
      <c r="K128" s="182" t="s">
        <v>124</v>
      </c>
      <c r="L128" s="37"/>
      <c r="M128" s="187" t="s">
        <v>20</v>
      </c>
      <c r="N128" s="188" t="s">
        <v>48</v>
      </c>
      <c r="O128" s="38"/>
      <c r="P128" s="189">
        <f>O128*H128</f>
        <v>0</v>
      </c>
      <c r="Q128" s="189">
        <v>0</v>
      </c>
      <c r="R128" s="189">
        <f>Q128*H128</f>
        <v>0</v>
      </c>
      <c r="S128" s="189">
        <v>0</v>
      </c>
      <c r="T128" s="190">
        <f>S128*H128</f>
        <v>0</v>
      </c>
      <c r="AR128" s="17" t="s">
        <v>125</v>
      </c>
      <c r="AT128" s="17" t="s">
        <v>120</v>
      </c>
      <c r="AU128" s="17" t="s">
        <v>81</v>
      </c>
      <c r="AY128" s="17" t="s">
        <v>118</v>
      </c>
      <c r="BE128" s="191">
        <f>IF(N128="základní",J128,0)</f>
        <v>0</v>
      </c>
      <c r="BF128" s="191">
        <f>IF(N128="snížená",J128,0)</f>
        <v>0</v>
      </c>
      <c r="BG128" s="191">
        <f>IF(N128="zákl. přenesená",J128,0)</f>
        <v>0</v>
      </c>
      <c r="BH128" s="191">
        <f>IF(N128="sníž. přenesená",J128,0)</f>
        <v>0</v>
      </c>
      <c r="BI128" s="191">
        <f>IF(N128="nulová",J128,0)</f>
        <v>0</v>
      </c>
      <c r="BJ128" s="17" t="s">
        <v>125</v>
      </c>
      <c r="BK128" s="191">
        <f>ROUND(I128*H128,2)</f>
        <v>0</v>
      </c>
      <c r="BL128" s="17" t="s">
        <v>125</v>
      </c>
      <c r="BM128" s="17" t="s">
        <v>225</v>
      </c>
    </row>
    <row r="129" spans="2:51" s="11" customFormat="1" ht="22.5" customHeight="1">
      <c r="B129" s="192"/>
      <c r="D129" s="202" t="s">
        <v>127</v>
      </c>
      <c r="E129" s="211" t="s">
        <v>20</v>
      </c>
      <c r="F129" s="212" t="s">
        <v>226</v>
      </c>
      <c r="G129" s="11"/>
      <c r="H129" s="213">
        <v>234.1</v>
      </c>
      <c r="I129" s="197"/>
      <c r="L129" s="192"/>
      <c r="M129" s="198"/>
      <c r="N129" s="199"/>
      <c r="O129" s="199"/>
      <c r="P129" s="199"/>
      <c r="Q129" s="199"/>
      <c r="R129" s="199"/>
      <c r="S129" s="199"/>
      <c r="T129" s="200"/>
      <c r="AT129" s="194" t="s">
        <v>127</v>
      </c>
      <c r="AU129" s="194" t="s">
        <v>81</v>
      </c>
      <c r="AV129" s="11" t="s">
        <v>81</v>
      </c>
      <c r="AW129" s="11" t="s">
        <v>39</v>
      </c>
      <c r="AX129" s="11" t="s">
        <v>22</v>
      </c>
      <c r="AY129" s="194" t="s">
        <v>118</v>
      </c>
    </row>
    <row r="130" spans="2:65" s="1" customFormat="1" ht="22.5" customHeight="1">
      <c r="B130" s="179"/>
      <c r="C130" s="180" t="s">
        <v>7</v>
      </c>
      <c r="D130" s="180" t="s">
        <v>120</v>
      </c>
      <c r="E130" s="181" t="s">
        <v>227</v>
      </c>
      <c r="F130" s="182" t="s">
        <v>228</v>
      </c>
      <c r="G130" s="183" t="s">
        <v>123</v>
      </c>
      <c r="H130" s="184">
        <v>234.1</v>
      </c>
      <c r="I130" s="185"/>
      <c r="J130" s="186">
        <f>ROUND(I130*H130,2)</f>
        <v>0</v>
      </c>
      <c r="K130" s="182" t="s">
        <v>124</v>
      </c>
      <c r="L130" s="37"/>
      <c r="M130" s="187" t="s">
        <v>20</v>
      </c>
      <c r="N130" s="188" t="s">
        <v>48</v>
      </c>
      <c r="O130" s="38"/>
      <c r="P130" s="189">
        <f>O130*H130</f>
        <v>0</v>
      </c>
      <c r="Q130" s="189">
        <v>0</v>
      </c>
      <c r="R130" s="189">
        <f>Q130*H130</f>
        <v>0</v>
      </c>
      <c r="S130" s="189">
        <v>0</v>
      </c>
      <c r="T130" s="190">
        <f>S130*H130</f>
        <v>0</v>
      </c>
      <c r="AR130" s="17" t="s">
        <v>125</v>
      </c>
      <c r="AT130" s="17" t="s">
        <v>120</v>
      </c>
      <c r="AU130" s="17" t="s">
        <v>81</v>
      </c>
      <c r="AY130" s="17" t="s">
        <v>118</v>
      </c>
      <c r="BE130" s="191">
        <f>IF(N130="základní",J130,0)</f>
        <v>0</v>
      </c>
      <c r="BF130" s="191">
        <f>IF(N130="snížená",J130,0)</f>
        <v>0</v>
      </c>
      <c r="BG130" s="191">
        <f>IF(N130="zákl. přenesená",J130,0)</f>
        <v>0</v>
      </c>
      <c r="BH130" s="191">
        <f>IF(N130="sníž. přenesená",J130,0)</f>
        <v>0</v>
      </c>
      <c r="BI130" s="191">
        <f>IF(N130="nulová",J130,0)</f>
        <v>0</v>
      </c>
      <c r="BJ130" s="17" t="s">
        <v>125</v>
      </c>
      <c r="BK130" s="191">
        <f>ROUND(I130*H130,2)</f>
        <v>0</v>
      </c>
      <c r="BL130" s="17" t="s">
        <v>125</v>
      </c>
      <c r="BM130" s="17" t="s">
        <v>229</v>
      </c>
    </row>
    <row r="131" spans="2:65" s="1" customFormat="1" ht="22.5" customHeight="1">
      <c r="B131" s="179"/>
      <c r="C131" s="216" t="s">
        <v>230</v>
      </c>
      <c r="D131" s="216" t="s">
        <v>216</v>
      </c>
      <c r="E131" s="217" t="s">
        <v>231</v>
      </c>
      <c r="F131" s="218" t="s">
        <v>232</v>
      </c>
      <c r="G131" s="219" t="s">
        <v>233</v>
      </c>
      <c r="H131" s="220">
        <v>5.85</v>
      </c>
      <c r="I131" s="221"/>
      <c r="J131" s="222">
        <f>ROUND(I131*H131,2)</f>
        <v>0</v>
      </c>
      <c r="K131" s="218" t="s">
        <v>124</v>
      </c>
      <c r="L131" s="223"/>
      <c r="M131" s="224" t="s">
        <v>20</v>
      </c>
      <c r="N131" s="225" t="s">
        <v>48</v>
      </c>
      <c r="O131" s="38"/>
      <c r="P131" s="189">
        <f>O131*H131</f>
        <v>0</v>
      </c>
      <c r="Q131" s="189">
        <v>0</v>
      </c>
      <c r="R131" s="189">
        <f>Q131*H131</f>
        <v>0</v>
      </c>
      <c r="S131" s="189">
        <v>0</v>
      </c>
      <c r="T131" s="190">
        <f>S131*H131</f>
        <v>0</v>
      </c>
      <c r="AR131" s="17" t="s">
        <v>161</v>
      </c>
      <c r="AT131" s="17" t="s">
        <v>216</v>
      </c>
      <c r="AU131" s="17" t="s">
        <v>81</v>
      </c>
      <c r="AY131" s="17" t="s">
        <v>118</v>
      </c>
      <c r="BE131" s="191">
        <f>IF(N131="základní",J131,0)</f>
        <v>0</v>
      </c>
      <c r="BF131" s="191">
        <f>IF(N131="snížená",J131,0)</f>
        <v>0</v>
      </c>
      <c r="BG131" s="191">
        <f>IF(N131="zákl. přenesená",J131,0)</f>
        <v>0</v>
      </c>
      <c r="BH131" s="191">
        <f>IF(N131="sníž. přenesená",J131,0)</f>
        <v>0</v>
      </c>
      <c r="BI131" s="191">
        <f>IF(N131="nulová",J131,0)</f>
        <v>0</v>
      </c>
      <c r="BJ131" s="17" t="s">
        <v>125</v>
      </c>
      <c r="BK131" s="191">
        <f>ROUND(I131*H131,2)</f>
        <v>0</v>
      </c>
      <c r="BL131" s="17" t="s">
        <v>125</v>
      </c>
      <c r="BM131" s="17" t="s">
        <v>234</v>
      </c>
    </row>
    <row r="132" spans="2:51" s="11" customFormat="1" ht="22.5" customHeight="1">
      <c r="B132" s="192"/>
      <c r="D132" s="193" t="s">
        <v>127</v>
      </c>
      <c r="E132" s="194" t="s">
        <v>20</v>
      </c>
      <c r="F132" s="195" t="s">
        <v>235</v>
      </c>
      <c r="G132" s="11"/>
      <c r="H132" s="196">
        <v>5.85</v>
      </c>
      <c r="I132" s="197"/>
      <c r="L132" s="192"/>
      <c r="M132" s="198"/>
      <c r="N132" s="199"/>
      <c r="O132" s="199"/>
      <c r="P132" s="199"/>
      <c r="Q132" s="199"/>
      <c r="R132" s="199"/>
      <c r="S132" s="199"/>
      <c r="T132" s="200"/>
      <c r="AT132" s="194" t="s">
        <v>127</v>
      </c>
      <c r="AU132" s="194" t="s">
        <v>81</v>
      </c>
      <c r="AV132" s="11" t="s">
        <v>81</v>
      </c>
      <c r="AW132" s="11" t="s">
        <v>39</v>
      </c>
      <c r="AX132" s="11" t="s">
        <v>22</v>
      </c>
      <c r="AY132" s="194" t="s">
        <v>118</v>
      </c>
    </row>
    <row r="133" spans="2:63" s="10" customFormat="1" ht="29.25" customHeight="1">
      <c r="B133" s="165"/>
      <c r="D133" s="176" t="s">
        <v>74</v>
      </c>
      <c r="E133" s="177" t="s">
        <v>135</v>
      </c>
      <c r="F133" s="177" t="s">
        <v>236</v>
      </c>
      <c r="I133" s="168"/>
      <c r="J133" s="178">
        <f>BK133</f>
        <v>0</v>
      </c>
      <c r="L133" s="165"/>
      <c r="M133" s="170"/>
      <c r="N133" s="171"/>
      <c r="O133" s="171"/>
      <c r="P133" s="172">
        <f>SUM(P134:P137)</f>
        <v>0</v>
      </c>
      <c r="Q133" s="171"/>
      <c r="R133" s="172">
        <f>SUM(R134:R137)</f>
        <v>0</v>
      </c>
      <c r="S133" s="171"/>
      <c r="T133" s="173">
        <f>SUM(T134:T137)</f>
        <v>0</v>
      </c>
      <c r="AR133" s="166" t="s">
        <v>22</v>
      </c>
      <c r="AT133" s="174" t="s">
        <v>74</v>
      </c>
      <c r="AU133" s="174" t="s">
        <v>22</v>
      </c>
      <c r="AY133" s="166" t="s">
        <v>118</v>
      </c>
      <c r="BK133" s="175">
        <f>SUM(BK134:BK137)</f>
        <v>0</v>
      </c>
    </row>
    <row r="134" spans="2:65" s="1" customFormat="1" ht="31.5" customHeight="1">
      <c r="B134" s="179"/>
      <c r="C134" s="180" t="s">
        <v>237</v>
      </c>
      <c r="D134" s="180" t="s">
        <v>120</v>
      </c>
      <c r="E134" s="181" t="s">
        <v>238</v>
      </c>
      <c r="F134" s="182" t="s">
        <v>239</v>
      </c>
      <c r="G134" s="183" t="s">
        <v>240</v>
      </c>
      <c r="H134" s="184">
        <v>3</v>
      </c>
      <c r="I134" s="185"/>
      <c r="J134" s="186">
        <f>ROUND(I134*H134,2)</f>
        <v>0</v>
      </c>
      <c r="K134" s="182" t="s">
        <v>20</v>
      </c>
      <c r="L134" s="37"/>
      <c r="M134" s="187" t="s">
        <v>20</v>
      </c>
      <c r="N134" s="188" t="s">
        <v>48</v>
      </c>
      <c r="O134" s="38"/>
      <c r="P134" s="189">
        <f>O134*H134</f>
        <v>0</v>
      </c>
      <c r="Q134" s="189">
        <v>0</v>
      </c>
      <c r="R134" s="189">
        <f>Q134*H134</f>
        <v>0</v>
      </c>
      <c r="S134" s="189">
        <v>0</v>
      </c>
      <c r="T134" s="190">
        <f>S134*H134</f>
        <v>0</v>
      </c>
      <c r="AR134" s="17" t="s">
        <v>125</v>
      </c>
      <c r="AT134" s="17" t="s">
        <v>120</v>
      </c>
      <c r="AU134" s="17" t="s">
        <v>81</v>
      </c>
      <c r="AY134" s="17" t="s">
        <v>118</v>
      </c>
      <c r="BE134" s="191">
        <f>IF(N134="základní",J134,0)</f>
        <v>0</v>
      </c>
      <c r="BF134" s="191">
        <f>IF(N134="snížená",J134,0)</f>
        <v>0</v>
      </c>
      <c r="BG134" s="191">
        <f>IF(N134="zákl. přenesená",J134,0)</f>
        <v>0</v>
      </c>
      <c r="BH134" s="191">
        <f>IF(N134="sníž. přenesená",J134,0)</f>
        <v>0</v>
      </c>
      <c r="BI134" s="191">
        <f>IF(N134="nulová",J134,0)</f>
        <v>0</v>
      </c>
      <c r="BJ134" s="17" t="s">
        <v>125</v>
      </c>
      <c r="BK134" s="191">
        <f>ROUND(I134*H134,2)</f>
        <v>0</v>
      </c>
      <c r="BL134" s="17" t="s">
        <v>125</v>
      </c>
      <c r="BM134" s="17" t="s">
        <v>241</v>
      </c>
    </row>
    <row r="135" spans="2:65" s="1" customFormat="1" ht="22.5" customHeight="1">
      <c r="B135" s="179"/>
      <c r="C135" s="180" t="s">
        <v>242</v>
      </c>
      <c r="D135" s="180" t="s">
        <v>120</v>
      </c>
      <c r="E135" s="181" t="s">
        <v>243</v>
      </c>
      <c r="F135" s="182" t="s">
        <v>244</v>
      </c>
      <c r="G135" s="183" t="s">
        <v>159</v>
      </c>
      <c r="H135" s="184">
        <v>40</v>
      </c>
      <c r="I135" s="185"/>
      <c r="J135" s="186">
        <f>ROUND(I135*H135,2)</f>
        <v>0</v>
      </c>
      <c r="K135" s="182" t="s">
        <v>124</v>
      </c>
      <c r="L135" s="37"/>
      <c r="M135" s="187" t="s">
        <v>20</v>
      </c>
      <c r="N135" s="188" t="s">
        <v>48</v>
      </c>
      <c r="O135" s="38"/>
      <c r="P135" s="189">
        <f>O135*H135</f>
        <v>0</v>
      </c>
      <c r="Q135" s="189">
        <v>0</v>
      </c>
      <c r="R135" s="189">
        <f>Q135*H135</f>
        <v>0</v>
      </c>
      <c r="S135" s="189">
        <v>0</v>
      </c>
      <c r="T135" s="190">
        <f>S135*H135</f>
        <v>0</v>
      </c>
      <c r="AR135" s="17" t="s">
        <v>125</v>
      </c>
      <c r="AT135" s="17" t="s">
        <v>120</v>
      </c>
      <c r="AU135" s="17" t="s">
        <v>81</v>
      </c>
      <c r="AY135" s="17" t="s">
        <v>118</v>
      </c>
      <c r="BE135" s="191">
        <f>IF(N135="základní",J135,0)</f>
        <v>0</v>
      </c>
      <c r="BF135" s="191">
        <f>IF(N135="snížená",J135,0)</f>
        <v>0</v>
      </c>
      <c r="BG135" s="191">
        <f>IF(N135="zákl. přenesená",J135,0)</f>
        <v>0</v>
      </c>
      <c r="BH135" s="191">
        <f>IF(N135="sníž. přenesená",J135,0)</f>
        <v>0</v>
      </c>
      <c r="BI135" s="191">
        <f>IF(N135="nulová",J135,0)</f>
        <v>0</v>
      </c>
      <c r="BJ135" s="17" t="s">
        <v>125</v>
      </c>
      <c r="BK135" s="191">
        <f>ROUND(I135*H135,2)</f>
        <v>0</v>
      </c>
      <c r="BL135" s="17" t="s">
        <v>125</v>
      </c>
      <c r="BM135" s="17" t="s">
        <v>245</v>
      </c>
    </row>
    <row r="136" spans="2:47" s="1" customFormat="1" ht="30" customHeight="1">
      <c r="B136" s="37"/>
      <c r="D136" s="193" t="s">
        <v>170</v>
      </c>
      <c r="E136" s="1"/>
      <c r="F136" s="214" t="s">
        <v>246</v>
      </c>
      <c r="I136" s="153"/>
      <c r="L136" s="37"/>
      <c r="M136" s="74"/>
      <c r="N136" s="38"/>
      <c r="O136" s="38"/>
      <c r="P136" s="38"/>
      <c r="Q136" s="38"/>
      <c r="R136" s="38"/>
      <c r="S136" s="38"/>
      <c r="T136" s="75"/>
      <c r="AT136" s="17" t="s">
        <v>170</v>
      </c>
      <c r="AU136" s="17" t="s">
        <v>81</v>
      </c>
    </row>
    <row r="137" spans="2:51" s="11" customFormat="1" ht="22.5" customHeight="1">
      <c r="B137" s="192"/>
      <c r="D137" s="193" t="s">
        <v>127</v>
      </c>
      <c r="E137" s="194" t="s">
        <v>20</v>
      </c>
      <c r="F137" s="195" t="s">
        <v>247</v>
      </c>
      <c r="G137" s="11"/>
      <c r="H137" s="196">
        <v>40</v>
      </c>
      <c r="I137" s="197"/>
      <c r="L137" s="192"/>
      <c r="M137" s="198"/>
      <c r="N137" s="199"/>
      <c r="O137" s="199"/>
      <c r="P137" s="199"/>
      <c r="Q137" s="199"/>
      <c r="R137" s="199"/>
      <c r="S137" s="199"/>
      <c r="T137" s="200"/>
      <c r="AT137" s="194" t="s">
        <v>127</v>
      </c>
      <c r="AU137" s="194" t="s">
        <v>81</v>
      </c>
      <c r="AV137" s="11" t="s">
        <v>81</v>
      </c>
      <c r="AW137" s="11" t="s">
        <v>39</v>
      </c>
      <c r="AX137" s="11" t="s">
        <v>22</v>
      </c>
      <c r="AY137" s="194" t="s">
        <v>118</v>
      </c>
    </row>
    <row r="138" spans="2:63" s="10" customFormat="1" ht="29.25" customHeight="1">
      <c r="B138" s="165"/>
      <c r="D138" s="176" t="s">
        <v>74</v>
      </c>
      <c r="E138" s="177" t="s">
        <v>125</v>
      </c>
      <c r="F138" s="177" t="s">
        <v>248</v>
      </c>
      <c r="I138" s="168"/>
      <c r="J138" s="178">
        <f>BK138</f>
        <v>0</v>
      </c>
      <c r="L138" s="165"/>
      <c r="M138" s="170"/>
      <c r="N138" s="171"/>
      <c r="O138" s="171"/>
      <c r="P138" s="172">
        <f>SUM(P139:P140)</f>
        <v>0</v>
      </c>
      <c r="Q138" s="171"/>
      <c r="R138" s="172">
        <f>SUM(R139:R140)</f>
        <v>0</v>
      </c>
      <c r="S138" s="171"/>
      <c r="T138" s="173">
        <f>SUM(T139:T140)</f>
        <v>0</v>
      </c>
      <c r="AR138" s="166" t="s">
        <v>22</v>
      </c>
      <c r="AT138" s="174" t="s">
        <v>74</v>
      </c>
      <c r="AU138" s="174" t="s">
        <v>22</v>
      </c>
      <c r="AY138" s="166" t="s">
        <v>118</v>
      </c>
      <c r="BK138" s="175">
        <f>SUM(BK139:BK140)</f>
        <v>0</v>
      </c>
    </row>
    <row r="139" spans="2:65" s="1" customFormat="1" ht="22.5" customHeight="1">
      <c r="B139" s="179"/>
      <c r="C139" s="180" t="s">
        <v>249</v>
      </c>
      <c r="D139" s="180" t="s">
        <v>120</v>
      </c>
      <c r="E139" s="181" t="s">
        <v>250</v>
      </c>
      <c r="F139" s="182" t="s">
        <v>251</v>
      </c>
      <c r="G139" s="183" t="s">
        <v>168</v>
      </c>
      <c r="H139" s="184">
        <v>5.925</v>
      </c>
      <c r="I139" s="185"/>
      <c r="J139" s="186">
        <f>ROUND(I139*H139,2)</f>
        <v>0</v>
      </c>
      <c r="K139" s="182" t="s">
        <v>124</v>
      </c>
      <c r="L139" s="37"/>
      <c r="M139" s="187" t="s">
        <v>20</v>
      </c>
      <c r="N139" s="188" t="s">
        <v>48</v>
      </c>
      <c r="O139" s="38"/>
      <c r="P139" s="189">
        <f>O139*H139</f>
        <v>0</v>
      </c>
      <c r="Q139" s="189">
        <v>0</v>
      </c>
      <c r="R139" s="189">
        <f>Q139*H139</f>
        <v>0</v>
      </c>
      <c r="S139" s="189">
        <v>0</v>
      </c>
      <c r="T139" s="190">
        <f>S139*H139</f>
        <v>0</v>
      </c>
      <c r="AR139" s="17" t="s">
        <v>125</v>
      </c>
      <c r="AT139" s="17" t="s">
        <v>120</v>
      </c>
      <c r="AU139" s="17" t="s">
        <v>81</v>
      </c>
      <c r="AY139" s="17" t="s">
        <v>118</v>
      </c>
      <c r="BE139" s="191">
        <f>IF(N139="základní",J139,0)</f>
        <v>0</v>
      </c>
      <c r="BF139" s="191">
        <f>IF(N139="snížená",J139,0)</f>
        <v>0</v>
      </c>
      <c r="BG139" s="191">
        <f>IF(N139="zákl. přenesená",J139,0)</f>
        <v>0</v>
      </c>
      <c r="BH139" s="191">
        <f>IF(N139="sníž. přenesená",J139,0)</f>
        <v>0</v>
      </c>
      <c r="BI139" s="191">
        <f>IF(N139="nulová",J139,0)</f>
        <v>0</v>
      </c>
      <c r="BJ139" s="17" t="s">
        <v>125</v>
      </c>
      <c r="BK139" s="191">
        <f>ROUND(I139*H139,2)</f>
        <v>0</v>
      </c>
      <c r="BL139" s="17" t="s">
        <v>125</v>
      </c>
      <c r="BM139" s="17" t="s">
        <v>252</v>
      </c>
    </row>
    <row r="140" spans="2:51" s="11" customFormat="1" ht="22.5" customHeight="1">
      <c r="B140" s="192"/>
      <c r="D140" s="193" t="s">
        <v>127</v>
      </c>
      <c r="E140" s="194" t="s">
        <v>20</v>
      </c>
      <c r="F140" s="195" t="s">
        <v>253</v>
      </c>
      <c r="G140" s="11"/>
      <c r="H140" s="196">
        <v>5.925</v>
      </c>
      <c r="I140" s="197"/>
      <c r="L140" s="192"/>
      <c r="M140" s="198"/>
      <c r="N140" s="199"/>
      <c r="O140" s="199"/>
      <c r="P140" s="199"/>
      <c r="Q140" s="199"/>
      <c r="R140" s="199"/>
      <c r="S140" s="199"/>
      <c r="T140" s="200"/>
      <c r="AT140" s="194" t="s">
        <v>127</v>
      </c>
      <c r="AU140" s="194" t="s">
        <v>81</v>
      </c>
      <c r="AV140" s="11" t="s">
        <v>81</v>
      </c>
      <c r="AW140" s="11" t="s">
        <v>39</v>
      </c>
      <c r="AX140" s="11" t="s">
        <v>22</v>
      </c>
      <c r="AY140" s="194" t="s">
        <v>118</v>
      </c>
    </row>
    <row r="141" spans="2:63" s="10" customFormat="1" ht="29.25" customHeight="1">
      <c r="B141" s="165"/>
      <c r="D141" s="176" t="s">
        <v>74</v>
      </c>
      <c r="E141" s="177" t="s">
        <v>144</v>
      </c>
      <c r="F141" s="177" t="s">
        <v>254</v>
      </c>
      <c r="I141" s="168"/>
      <c r="J141" s="178">
        <f>BK141</f>
        <v>0</v>
      </c>
      <c r="L141" s="165"/>
      <c r="M141" s="170"/>
      <c r="N141" s="171"/>
      <c r="O141" s="171"/>
      <c r="P141" s="172">
        <f>SUM(P142:P156)</f>
        <v>0</v>
      </c>
      <c r="Q141" s="171"/>
      <c r="R141" s="172">
        <f>SUM(R142:R156)</f>
        <v>0</v>
      </c>
      <c r="S141" s="171"/>
      <c r="T141" s="173">
        <f>SUM(T142:T156)</f>
        <v>0</v>
      </c>
      <c r="AR141" s="166" t="s">
        <v>22</v>
      </c>
      <c r="AT141" s="174" t="s">
        <v>74</v>
      </c>
      <c r="AU141" s="174" t="s">
        <v>22</v>
      </c>
      <c r="AY141" s="166" t="s">
        <v>118</v>
      </c>
      <c r="BK141" s="175">
        <f>SUM(BK142:BK156)</f>
        <v>0</v>
      </c>
    </row>
    <row r="142" spans="2:65" s="1" customFormat="1" ht="22.5" customHeight="1">
      <c r="B142" s="179"/>
      <c r="C142" s="180" t="s">
        <v>255</v>
      </c>
      <c r="D142" s="180" t="s">
        <v>120</v>
      </c>
      <c r="E142" s="181" t="s">
        <v>256</v>
      </c>
      <c r="F142" s="182" t="s">
        <v>257</v>
      </c>
      <c r="G142" s="183" t="s">
        <v>123</v>
      </c>
      <c r="H142" s="184">
        <v>22</v>
      </c>
      <c r="I142" s="185"/>
      <c r="J142" s="186">
        <f>ROUND(I142*H142,2)</f>
        <v>0</v>
      </c>
      <c r="K142" s="182" t="s">
        <v>124</v>
      </c>
      <c r="L142" s="37"/>
      <c r="M142" s="187" t="s">
        <v>20</v>
      </c>
      <c r="N142" s="188" t="s">
        <v>48</v>
      </c>
      <c r="O142" s="38"/>
      <c r="P142" s="189">
        <f>O142*H142</f>
        <v>0</v>
      </c>
      <c r="Q142" s="189">
        <v>0</v>
      </c>
      <c r="R142" s="189">
        <f>Q142*H142</f>
        <v>0</v>
      </c>
      <c r="S142" s="189">
        <v>0</v>
      </c>
      <c r="T142" s="190">
        <f>S142*H142</f>
        <v>0</v>
      </c>
      <c r="AR142" s="17" t="s">
        <v>125</v>
      </c>
      <c r="AT142" s="17" t="s">
        <v>120</v>
      </c>
      <c r="AU142" s="17" t="s">
        <v>81</v>
      </c>
      <c r="AY142" s="17" t="s">
        <v>118</v>
      </c>
      <c r="BE142" s="191">
        <f>IF(N142="základní",J142,0)</f>
        <v>0</v>
      </c>
      <c r="BF142" s="191">
        <f>IF(N142="snížená",J142,0)</f>
        <v>0</v>
      </c>
      <c r="BG142" s="191">
        <f>IF(N142="zákl. přenesená",J142,0)</f>
        <v>0</v>
      </c>
      <c r="BH142" s="191">
        <f>IF(N142="sníž. přenesená",J142,0)</f>
        <v>0</v>
      </c>
      <c r="BI142" s="191">
        <f>IF(N142="nulová",J142,0)</f>
        <v>0</v>
      </c>
      <c r="BJ142" s="17" t="s">
        <v>125</v>
      </c>
      <c r="BK142" s="191">
        <f>ROUND(I142*H142,2)</f>
        <v>0</v>
      </c>
      <c r="BL142" s="17" t="s">
        <v>125</v>
      </c>
      <c r="BM142" s="17" t="s">
        <v>258</v>
      </c>
    </row>
    <row r="143" spans="2:51" s="11" customFormat="1" ht="22.5" customHeight="1">
      <c r="B143" s="192"/>
      <c r="D143" s="202" t="s">
        <v>127</v>
      </c>
      <c r="E143" s="211" t="s">
        <v>20</v>
      </c>
      <c r="F143" s="212" t="s">
        <v>143</v>
      </c>
      <c r="G143" s="11"/>
      <c r="H143" s="213">
        <v>22</v>
      </c>
      <c r="I143" s="197"/>
      <c r="L143" s="192"/>
      <c r="M143" s="198"/>
      <c r="N143" s="199"/>
      <c r="O143" s="199"/>
      <c r="P143" s="199"/>
      <c r="Q143" s="199"/>
      <c r="R143" s="199"/>
      <c r="S143" s="199"/>
      <c r="T143" s="200"/>
      <c r="AT143" s="194" t="s">
        <v>127</v>
      </c>
      <c r="AU143" s="194" t="s">
        <v>81</v>
      </c>
      <c r="AV143" s="11" t="s">
        <v>81</v>
      </c>
      <c r="AW143" s="11" t="s">
        <v>39</v>
      </c>
      <c r="AX143" s="11" t="s">
        <v>22</v>
      </c>
      <c r="AY143" s="194" t="s">
        <v>118</v>
      </c>
    </row>
    <row r="144" spans="2:65" s="1" customFormat="1" ht="22.5" customHeight="1">
      <c r="B144" s="179"/>
      <c r="C144" s="180" t="s">
        <v>259</v>
      </c>
      <c r="D144" s="180" t="s">
        <v>120</v>
      </c>
      <c r="E144" s="181" t="s">
        <v>260</v>
      </c>
      <c r="F144" s="182" t="s">
        <v>261</v>
      </c>
      <c r="G144" s="183" t="s">
        <v>123</v>
      </c>
      <c r="H144" s="184">
        <v>22</v>
      </c>
      <c r="I144" s="185"/>
      <c r="J144" s="186">
        <f>ROUND(I144*H144,2)</f>
        <v>0</v>
      </c>
      <c r="K144" s="182" t="s">
        <v>124</v>
      </c>
      <c r="L144" s="37"/>
      <c r="M144" s="187" t="s">
        <v>20</v>
      </c>
      <c r="N144" s="188" t="s">
        <v>48</v>
      </c>
      <c r="O144" s="38"/>
      <c r="P144" s="189">
        <f>O144*H144</f>
        <v>0</v>
      </c>
      <c r="Q144" s="189">
        <v>0</v>
      </c>
      <c r="R144" s="189">
        <f>Q144*H144</f>
        <v>0</v>
      </c>
      <c r="S144" s="189">
        <v>0</v>
      </c>
      <c r="T144" s="190">
        <f>S144*H144</f>
        <v>0</v>
      </c>
      <c r="AR144" s="17" t="s">
        <v>125</v>
      </c>
      <c r="AT144" s="17" t="s">
        <v>120</v>
      </c>
      <c r="AU144" s="17" t="s">
        <v>81</v>
      </c>
      <c r="AY144" s="17" t="s">
        <v>118</v>
      </c>
      <c r="BE144" s="191">
        <f>IF(N144="základní",J144,0)</f>
        <v>0</v>
      </c>
      <c r="BF144" s="191">
        <f>IF(N144="snížená",J144,0)</f>
        <v>0</v>
      </c>
      <c r="BG144" s="191">
        <f>IF(N144="zákl. přenesená",J144,0)</f>
        <v>0</v>
      </c>
      <c r="BH144" s="191">
        <f>IF(N144="sníž. přenesená",J144,0)</f>
        <v>0</v>
      </c>
      <c r="BI144" s="191">
        <f>IF(N144="nulová",J144,0)</f>
        <v>0</v>
      </c>
      <c r="BJ144" s="17" t="s">
        <v>125</v>
      </c>
      <c r="BK144" s="191">
        <f>ROUND(I144*H144,2)</f>
        <v>0</v>
      </c>
      <c r="BL144" s="17" t="s">
        <v>125</v>
      </c>
      <c r="BM144" s="17" t="s">
        <v>262</v>
      </c>
    </row>
    <row r="145" spans="2:51" s="11" customFormat="1" ht="22.5" customHeight="1">
      <c r="B145" s="192"/>
      <c r="D145" s="202" t="s">
        <v>127</v>
      </c>
      <c r="E145" s="211" t="s">
        <v>20</v>
      </c>
      <c r="F145" s="212" t="s">
        <v>143</v>
      </c>
      <c r="G145" s="11"/>
      <c r="H145" s="213">
        <v>22</v>
      </c>
      <c r="I145" s="197"/>
      <c r="L145" s="192"/>
      <c r="M145" s="198"/>
      <c r="N145" s="199"/>
      <c r="O145" s="199"/>
      <c r="P145" s="199"/>
      <c r="Q145" s="199"/>
      <c r="R145" s="199"/>
      <c r="S145" s="199"/>
      <c r="T145" s="200"/>
      <c r="AT145" s="194" t="s">
        <v>127</v>
      </c>
      <c r="AU145" s="194" t="s">
        <v>81</v>
      </c>
      <c r="AV145" s="11" t="s">
        <v>81</v>
      </c>
      <c r="AW145" s="11" t="s">
        <v>39</v>
      </c>
      <c r="AX145" s="11" t="s">
        <v>22</v>
      </c>
      <c r="AY145" s="194" t="s">
        <v>118</v>
      </c>
    </row>
    <row r="146" spans="2:65" s="1" customFormat="1" ht="22.5" customHeight="1">
      <c r="B146" s="179"/>
      <c r="C146" s="180" t="s">
        <v>263</v>
      </c>
      <c r="D146" s="180" t="s">
        <v>120</v>
      </c>
      <c r="E146" s="181" t="s">
        <v>264</v>
      </c>
      <c r="F146" s="182" t="s">
        <v>265</v>
      </c>
      <c r="G146" s="183" t="s">
        <v>123</v>
      </c>
      <c r="H146" s="184">
        <v>322.65</v>
      </c>
      <c r="I146" s="185"/>
      <c r="J146" s="186">
        <f>ROUND(I146*H146,2)</f>
        <v>0</v>
      </c>
      <c r="K146" s="182" t="s">
        <v>124</v>
      </c>
      <c r="L146" s="37"/>
      <c r="M146" s="187" t="s">
        <v>20</v>
      </c>
      <c r="N146" s="188" t="s">
        <v>48</v>
      </c>
      <c r="O146" s="38"/>
      <c r="P146" s="189">
        <f>O146*H146</f>
        <v>0</v>
      </c>
      <c r="Q146" s="189">
        <v>0</v>
      </c>
      <c r="R146" s="189">
        <f>Q146*H146</f>
        <v>0</v>
      </c>
      <c r="S146" s="189">
        <v>0</v>
      </c>
      <c r="T146" s="190">
        <f>S146*H146</f>
        <v>0</v>
      </c>
      <c r="AR146" s="17" t="s">
        <v>125</v>
      </c>
      <c r="AT146" s="17" t="s">
        <v>120</v>
      </c>
      <c r="AU146" s="17" t="s">
        <v>81</v>
      </c>
      <c r="AY146" s="17" t="s">
        <v>118</v>
      </c>
      <c r="BE146" s="191">
        <f>IF(N146="základní",J146,0)</f>
        <v>0</v>
      </c>
      <c r="BF146" s="191">
        <f>IF(N146="snížená",J146,0)</f>
        <v>0</v>
      </c>
      <c r="BG146" s="191">
        <f>IF(N146="zákl. přenesená",J146,0)</f>
        <v>0</v>
      </c>
      <c r="BH146" s="191">
        <f>IF(N146="sníž. přenesená",J146,0)</f>
        <v>0</v>
      </c>
      <c r="BI146" s="191">
        <f>IF(N146="nulová",J146,0)</f>
        <v>0</v>
      </c>
      <c r="BJ146" s="17" t="s">
        <v>125</v>
      </c>
      <c r="BK146" s="191">
        <f>ROUND(I146*H146,2)</f>
        <v>0</v>
      </c>
      <c r="BL146" s="17" t="s">
        <v>125</v>
      </c>
      <c r="BM146" s="17" t="s">
        <v>266</v>
      </c>
    </row>
    <row r="147" spans="2:51" s="11" customFormat="1" ht="22.5" customHeight="1">
      <c r="B147" s="192"/>
      <c r="D147" s="202" t="s">
        <v>127</v>
      </c>
      <c r="E147" s="211" t="s">
        <v>20</v>
      </c>
      <c r="F147" s="212" t="s">
        <v>267</v>
      </c>
      <c r="G147" s="11"/>
      <c r="H147" s="213">
        <v>322.65</v>
      </c>
      <c r="I147" s="197"/>
      <c r="L147" s="192"/>
      <c r="M147" s="198"/>
      <c r="N147" s="199"/>
      <c r="O147" s="199"/>
      <c r="P147" s="199"/>
      <c r="Q147" s="199"/>
      <c r="R147" s="199"/>
      <c r="S147" s="199"/>
      <c r="T147" s="200"/>
      <c r="AT147" s="194" t="s">
        <v>127</v>
      </c>
      <c r="AU147" s="194" t="s">
        <v>81</v>
      </c>
      <c r="AV147" s="11" t="s">
        <v>81</v>
      </c>
      <c r="AW147" s="11" t="s">
        <v>39</v>
      </c>
      <c r="AX147" s="11" t="s">
        <v>22</v>
      </c>
      <c r="AY147" s="194" t="s">
        <v>118</v>
      </c>
    </row>
    <row r="148" spans="2:65" s="1" customFormat="1" ht="31.5" customHeight="1">
      <c r="B148" s="179"/>
      <c r="C148" s="180" t="s">
        <v>268</v>
      </c>
      <c r="D148" s="180" t="s">
        <v>120</v>
      </c>
      <c r="E148" s="181" t="s">
        <v>269</v>
      </c>
      <c r="F148" s="182" t="s">
        <v>270</v>
      </c>
      <c r="G148" s="183" t="s">
        <v>123</v>
      </c>
      <c r="H148" s="184">
        <v>98.05</v>
      </c>
      <c r="I148" s="185"/>
      <c r="J148" s="186">
        <f>ROUND(I148*H148,2)</f>
        <v>0</v>
      </c>
      <c r="K148" s="182" t="s">
        <v>20</v>
      </c>
      <c r="L148" s="37"/>
      <c r="M148" s="187" t="s">
        <v>20</v>
      </c>
      <c r="N148" s="188" t="s">
        <v>48</v>
      </c>
      <c r="O148" s="38"/>
      <c r="P148" s="189">
        <f>O148*H148</f>
        <v>0</v>
      </c>
      <c r="Q148" s="189">
        <v>0</v>
      </c>
      <c r="R148" s="189">
        <f>Q148*H148</f>
        <v>0</v>
      </c>
      <c r="S148" s="189">
        <v>0</v>
      </c>
      <c r="T148" s="190">
        <f>S148*H148</f>
        <v>0</v>
      </c>
      <c r="AR148" s="17" t="s">
        <v>125</v>
      </c>
      <c r="AT148" s="17" t="s">
        <v>120</v>
      </c>
      <c r="AU148" s="17" t="s">
        <v>81</v>
      </c>
      <c r="AY148" s="17" t="s">
        <v>118</v>
      </c>
      <c r="BE148" s="191">
        <f>IF(N148="základní",J148,0)</f>
        <v>0</v>
      </c>
      <c r="BF148" s="191">
        <f>IF(N148="snížená",J148,0)</f>
        <v>0</v>
      </c>
      <c r="BG148" s="191">
        <f>IF(N148="zákl. přenesená",J148,0)</f>
        <v>0</v>
      </c>
      <c r="BH148" s="191">
        <f>IF(N148="sníž. přenesená",J148,0)</f>
        <v>0</v>
      </c>
      <c r="BI148" s="191">
        <f>IF(N148="nulová",J148,0)</f>
        <v>0</v>
      </c>
      <c r="BJ148" s="17" t="s">
        <v>125</v>
      </c>
      <c r="BK148" s="191">
        <f>ROUND(I148*H148,2)</f>
        <v>0</v>
      </c>
      <c r="BL148" s="17" t="s">
        <v>125</v>
      </c>
      <c r="BM148" s="17" t="s">
        <v>271</v>
      </c>
    </row>
    <row r="149" spans="2:47" s="1" customFormat="1" ht="42" customHeight="1">
      <c r="B149" s="37"/>
      <c r="D149" s="193" t="s">
        <v>170</v>
      </c>
      <c r="E149" s="1"/>
      <c r="F149" s="214" t="s">
        <v>272</v>
      </c>
      <c r="I149" s="153"/>
      <c r="L149" s="37"/>
      <c r="M149" s="74"/>
      <c r="N149" s="38"/>
      <c r="O149" s="38"/>
      <c r="P149" s="38"/>
      <c r="Q149" s="38"/>
      <c r="R149" s="38"/>
      <c r="S149" s="38"/>
      <c r="T149" s="75"/>
      <c r="AT149" s="17" t="s">
        <v>170</v>
      </c>
      <c r="AU149" s="17" t="s">
        <v>81</v>
      </c>
    </row>
    <row r="150" spans="2:51" s="11" customFormat="1" ht="22.5" customHeight="1">
      <c r="B150" s="192"/>
      <c r="D150" s="193" t="s">
        <v>127</v>
      </c>
      <c r="E150" s="194" t="s">
        <v>20</v>
      </c>
      <c r="F150" s="195" t="s">
        <v>273</v>
      </c>
      <c r="G150" s="11"/>
      <c r="H150" s="196">
        <v>22</v>
      </c>
      <c r="I150" s="197"/>
      <c r="L150" s="192"/>
      <c r="M150" s="198"/>
      <c r="N150" s="199"/>
      <c r="O150" s="199"/>
      <c r="P150" s="199"/>
      <c r="Q150" s="199"/>
      <c r="R150" s="199"/>
      <c r="S150" s="199"/>
      <c r="T150" s="200"/>
      <c r="AT150" s="194" t="s">
        <v>127</v>
      </c>
      <c r="AU150" s="194" t="s">
        <v>81</v>
      </c>
      <c r="AV150" s="11" t="s">
        <v>81</v>
      </c>
      <c r="AW150" s="11" t="s">
        <v>39</v>
      </c>
      <c r="AX150" s="11" t="s">
        <v>75</v>
      </c>
      <c r="AY150" s="194" t="s">
        <v>118</v>
      </c>
    </row>
    <row r="151" spans="2:51" s="11" customFormat="1" ht="22.5" customHeight="1">
      <c r="B151" s="192"/>
      <c r="D151" s="193" t="s">
        <v>127</v>
      </c>
      <c r="E151" s="194" t="s">
        <v>20</v>
      </c>
      <c r="F151" s="195" t="s">
        <v>274</v>
      </c>
      <c r="G151" s="11"/>
      <c r="H151" s="196">
        <v>76.05</v>
      </c>
      <c r="I151" s="197"/>
      <c r="L151" s="192"/>
      <c r="M151" s="198"/>
      <c r="N151" s="199"/>
      <c r="O151" s="199"/>
      <c r="P151" s="199"/>
      <c r="Q151" s="199"/>
      <c r="R151" s="199"/>
      <c r="S151" s="199"/>
      <c r="T151" s="200"/>
      <c r="AT151" s="194" t="s">
        <v>127</v>
      </c>
      <c r="AU151" s="194" t="s">
        <v>81</v>
      </c>
      <c r="AV151" s="11" t="s">
        <v>81</v>
      </c>
      <c r="AW151" s="11" t="s">
        <v>39</v>
      </c>
      <c r="AX151" s="11" t="s">
        <v>75</v>
      </c>
      <c r="AY151" s="194" t="s">
        <v>118</v>
      </c>
    </row>
    <row r="152" spans="2:51" s="12" customFormat="1" ht="22.5" customHeight="1">
      <c r="B152" s="201"/>
      <c r="D152" s="202" t="s">
        <v>127</v>
      </c>
      <c r="E152" s="203" t="s">
        <v>20</v>
      </c>
      <c r="F152" s="204" t="s">
        <v>130</v>
      </c>
      <c r="G152" s="12"/>
      <c r="H152" s="205">
        <v>98.05</v>
      </c>
      <c r="I152" s="206"/>
      <c r="L152" s="201"/>
      <c r="M152" s="207"/>
      <c r="N152" s="208"/>
      <c r="O152" s="208"/>
      <c r="P152" s="208"/>
      <c r="Q152" s="208"/>
      <c r="R152" s="208"/>
      <c r="S152" s="208"/>
      <c r="T152" s="209"/>
      <c r="AT152" s="210" t="s">
        <v>127</v>
      </c>
      <c r="AU152" s="210" t="s">
        <v>81</v>
      </c>
      <c r="AV152" s="12" t="s">
        <v>125</v>
      </c>
      <c r="AW152" s="12" t="s">
        <v>39</v>
      </c>
      <c r="AX152" s="12" t="s">
        <v>22</v>
      </c>
      <c r="AY152" s="210" t="s">
        <v>118</v>
      </c>
    </row>
    <row r="153" spans="2:65" s="1" customFormat="1" ht="22.5" customHeight="1">
      <c r="B153" s="179"/>
      <c r="C153" s="180" t="s">
        <v>275</v>
      </c>
      <c r="D153" s="180" t="s">
        <v>120</v>
      </c>
      <c r="E153" s="181" t="s">
        <v>276</v>
      </c>
      <c r="F153" s="182" t="s">
        <v>277</v>
      </c>
      <c r="G153" s="183" t="s">
        <v>123</v>
      </c>
      <c r="H153" s="184">
        <v>22</v>
      </c>
      <c r="I153" s="185"/>
      <c r="J153" s="186">
        <f>ROUND(I153*H153,2)</f>
        <v>0</v>
      </c>
      <c r="K153" s="182" t="s">
        <v>124</v>
      </c>
      <c r="L153" s="37"/>
      <c r="M153" s="187" t="s">
        <v>20</v>
      </c>
      <c r="N153" s="188" t="s">
        <v>48</v>
      </c>
      <c r="O153" s="38"/>
      <c r="P153" s="189">
        <f>O153*H153</f>
        <v>0</v>
      </c>
      <c r="Q153" s="189">
        <v>0</v>
      </c>
      <c r="R153" s="189">
        <f>Q153*H153</f>
        <v>0</v>
      </c>
      <c r="S153" s="189">
        <v>0</v>
      </c>
      <c r="T153" s="190">
        <f>S153*H153</f>
        <v>0</v>
      </c>
      <c r="AR153" s="17" t="s">
        <v>125</v>
      </c>
      <c r="AT153" s="17" t="s">
        <v>120</v>
      </c>
      <c r="AU153" s="17" t="s">
        <v>81</v>
      </c>
      <c r="AY153" s="17" t="s">
        <v>118</v>
      </c>
      <c r="BE153" s="191">
        <f>IF(N153="základní",J153,0)</f>
        <v>0</v>
      </c>
      <c r="BF153" s="191">
        <f>IF(N153="snížená",J153,0)</f>
        <v>0</v>
      </c>
      <c r="BG153" s="191">
        <f>IF(N153="zákl. přenesená",J153,0)</f>
        <v>0</v>
      </c>
      <c r="BH153" s="191">
        <f>IF(N153="sníž. přenesená",J153,0)</f>
        <v>0</v>
      </c>
      <c r="BI153" s="191">
        <f>IF(N153="nulová",J153,0)</f>
        <v>0</v>
      </c>
      <c r="BJ153" s="17" t="s">
        <v>125</v>
      </c>
      <c r="BK153" s="191">
        <f>ROUND(I153*H153,2)</f>
        <v>0</v>
      </c>
      <c r="BL153" s="17" t="s">
        <v>125</v>
      </c>
      <c r="BM153" s="17" t="s">
        <v>278</v>
      </c>
    </row>
    <row r="154" spans="2:47" s="1" customFormat="1" ht="42" customHeight="1">
      <c r="B154" s="37"/>
      <c r="D154" s="202" t="s">
        <v>170</v>
      </c>
      <c r="E154" s="1"/>
      <c r="F154" s="215" t="s">
        <v>272</v>
      </c>
      <c r="I154" s="153"/>
      <c r="L154" s="37"/>
      <c r="M154" s="74"/>
      <c r="N154" s="38"/>
      <c r="O154" s="38"/>
      <c r="P154" s="38"/>
      <c r="Q154" s="38"/>
      <c r="R154" s="38"/>
      <c r="S154" s="38"/>
      <c r="T154" s="75"/>
      <c r="AT154" s="17" t="s">
        <v>170</v>
      </c>
      <c r="AU154" s="17" t="s">
        <v>81</v>
      </c>
    </row>
    <row r="155" spans="2:65" s="1" customFormat="1" ht="22.5" customHeight="1">
      <c r="B155" s="179"/>
      <c r="C155" s="180" t="s">
        <v>279</v>
      </c>
      <c r="D155" s="180" t="s">
        <v>120</v>
      </c>
      <c r="E155" s="181" t="s">
        <v>280</v>
      </c>
      <c r="F155" s="182" t="s">
        <v>281</v>
      </c>
      <c r="G155" s="183" t="s">
        <v>123</v>
      </c>
      <c r="H155" s="184">
        <v>12.6</v>
      </c>
      <c r="I155" s="185"/>
      <c r="J155" s="186">
        <f>ROUND(I155*H155,2)</f>
        <v>0</v>
      </c>
      <c r="K155" s="182" t="s">
        <v>124</v>
      </c>
      <c r="L155" s="37"/>
      <c r="M155" s="187" t="s">
        <v>20</v>
      </c>
      <c r="N155" s="188" t="s">
        <v>48</v>
      </c>
      <c r="O155" s="38"/>
      <c r="P155" s="189">
        <f>O155*H155</f>
        <v>0</v>
      </c>
      <c r="Q155" s="189">
        <v>0.08425</v>
      </c>
      <c r="R155" s="189">
        <f>Q155*H155</f>
        <v>0</v>
      </c>
      <c r="S155" s="189">
        <v>0</v>
      </c>
      <c r="T155" s="190">
        <f>S155*H155</f>
        <v>0</v>
      </c>
      <c r="AR155" s="17" t="s">
        <v>125</v>
      </c>
      <c r="AT155" s="17" t="s">
        <v>120</v>
      </c>
      <c r="AU155" s="17" t="s">
        <v>81</v>
      </c>
      <c r="AY155" s="17" t="s">
        <v>118</v>
      </c>
      <c r="BE155" s="191">
        <f>IF(N155="základní",J155,0)</f>
        <v>0</v>
      </c>
      <c r="BF155" s="191">
        <f>IF(N155="snížená",J155,0)</f>
        <v>0</v>
      </c>
      <c r="BG155" s="191">
        <f>IF(N155="zákl. přenesená",J155,0)</f>
        <v>0</v>
      </c>
      <c r="BH155" s="191">
        <f>IF(N155="sníž. přenesená",J155,0)</f>
        <v>0</v>
      </c>
      <c r="BI155" s="191">
        <f>IF(N155="nulová",J155,0)</f>
        <v>0</v>
      </c>
      <c r="BJ155" s="17" t="s">
        <v>125</v>
      </c>
      <c r="BK155" s="191">
        <f>ROUND(I155*H155,2)</f>
        <v>0</v>
      </c>
      <c r="BL155" s="17" t="s">
        <v>125</v>
      </c>
      <c r="BM155" s="17" t="s">
        <v>282</v>
      </c>
    </row>
    <row r="156" spans="2:65" s="1" customFormat="1" ht="31.5" customHeight="1">
      <c r="B156" s="179"/>
      <c r="C156" s="180" t="s">
        <v>283</v>
      </c>
      <c r="D156" s="180" t="s">
        <v>120</v>
      </c>
      <c r="E156" s="181" t="s">
        <v>284</v>
      </c>
      <c r="F156" s="182" t="s">
        <v>285</v>
      </c>
      <c r="G156" s="183" t="s">
        <v>123</v>
      </c>
      <c r="H156" s="184">
        <v>234</v>
      </c>
      <c r="I156" s="185"/>
      <c r="J156" s="186">
        <f>ROUND(I156*H156,2)</f>
        <v>0</v>
      </c>
      <c r="K156" s="182" t="s">
        <v>124</v>
      </c>
      <c r="L156" s="37"/>
      <c r="M156" s="187" t="s">
        <v>20</v>
      </c>
      <c r="N156" s="188" t="s">
        <v>48</v>
      </c>
      <c r="O156" s="38"/>
      <c r="P156" s="189">
        <f>O156*H156</f>
        <v>0</v>
      </c>
      <c r="Q156" s="189">
        <v>0.101</v>
      </c>
      <c r="R156" s="189">
        <f>Q156*H156</f>
        <v>0</v>
      </c>
      <c r="S156" s="189">
        <v>0</v>
      </c>
      <c r="T156" s="190">
        <f>S156*H156</f>
        <v>0</v>
      </c>
      <c r="AR156" s="17" t="s">
        <v>125</v>
      </c>
      <c r="AT156" s="17" t="s">
        <v>120</v>
      </c>
      <c r="AU156" s="17" t="s">
        <v>81</v>
      </c>
      <c r="AY156" s="17" t="s">
        <v>118</v>
      </c>
      <c r="BE156" s="191">
        <f>IF(N156="základní",J156,0)</f>
        <v>0</v>
      </c>
      <c r="BF156" s="191">
        <f>IF(N156="snížená",J156,0)</f>
        <v>0</v>
      </c>
      <c r="BG156" s="191">
        <f>IF(N156="zákl. přenesená",J156,0)</f>
        <v>0</v>
      </c>
      <c r="BH156" s="191">
        <f>IF(N156="sníž. přenesená",J156,0)</f>
        <v>0</v>
      </c>
      <c r="BI156" s="191">
        <f>IF(N156="nulová",J156,0)</f>
        <v>0</v>
      </c>
      <c r="BJ156" s="17" t="s">
        <v>125</v>
      </c>
      <c r="BK156" s="191">
        <f>ROUND(I156*H156,2)</f>
        <v>0</v>
      </c>
      <c r="BL156" s="17" t="s">
        <v>125</v>
      </c>
      <c r="BM156" s="17" t="s">
        <v>286</v>
      </c>
    </row>
    <row r="157" spans="2:63" s="10" customFormat="1" ht="29.25" customHeight="1">
      <c r="B157" s="165"/>
      <c r="D157" s="176" t="s">
        <v>74</v>
      </c>
      <c r="E157" s="177" t="s">
        <v>161</v>
      </c>
      <c r="F157" s="177" t="s">
        <v>287</v>
      </c>
      <c r="I157" s="168"/>
      <c r="J157" s="178">
        <f>BK157</f>
        <v>0</v>
      </c>
      <c r="L157" s="165"/>
      <c r="M157" s="170"/>
      <c r="N157" s="171"/>
      <c r="O157" s="171"/>
      <c r="P157" s="172">
        <f>SUM(P158:P204)</f>
        <v>0</v>
      </c>
      <c r="Q157" s="171"/>
      <c r="R157" s="172">
        <f>SUM(R158:R204)</f>
        <v>0</v>
      </c>
      <c r="S157" s="171"/>
      <c r="T157" s="173">
        <f>SUM(T158:T204)</f>
        <v>0</v>
      </c>
      <c r="AR157" s="166" t="s">
        <v>22</v>
      </c>
      <c r="AT157" s="174" t="s">
        <v>74</v>
      </c>
      <c r="AU157" s="174" t="s">
        <v>22</v>
      </c>
      <c r="AY157" s="166" t="s">
        <v>118</v>
      </c>
      <c r="BK157" s="175">
        <f>SUM(BK158:BK204)</f>
        <v>0</v>
      </c>
    </row>
    <row r="158" spans="2:65" s="1" customFormat="1" ht="22.5" customHeight="1">
      <c r="B158" s="179"/>
      <c r="C158" s="180" t="s">
        <v>288</v>
      </c>
      <c r="D158" s="180" t="s">
        <v>120</v>
      </c>
      <c r="E158" s="181" t="s">
        <v>289</v>
      </c>
      <c r="F158" s="182" t="s">
        <v>290</v>
      </c>
      <c r="G158" s="183" t="s">
        <v>153</v>
      </c>
      <c r="H158" s="184">
        <v>11</v>
      </c>
      <c r="I158" s="185"/>
      <c r="J158" s="186">
        <f>ROUND(I158*H158,2)</f>
        <v>0</v>
      </c>
      <c r="K158" s="182" t="s">
        <v>20</v>
      </c>
      <c r="L158" s="37"/>
      <c r="M158" s="187" t="s">
        <v>20</v>
      </c>
      <c r="N158" s="188" t="s">
        <v>48</v>
      </c>
      <c r="O158" s="38"/>
      <c r="P158" s="189">
        <f>O158*H158</f>
        <v>0</v>
      </c>
      <c r="Q158" s="189">
        <v>0.00027</v>
      </c>
      <c r="R158" s="189">
        <f>Q158*H158</f>
        <v>0</v>
      </c>
      <c r="S158" s="189">
        <v>0</v>
      </c>
      <c r="T158" s="190">
        <f>S158*H158</f>
        <v>0</v>
      </c>
      <c r="AR158" s="17" t="s">
        <v>125</v>
      </c>
      <c r="AT158" s="17" t="s">
        <v>120</v>
      </c>
      <c r="AU158" s="17" t="s">
        <v>81</v>
      </c>
      <c r="AY158" s="17" t="s">
        <v>118</v>
      </c>
      <c r="BE158" s="191">
        <f>IF(N158="základní",J158,0)</f>
        <v>0</v>
      </c>
      <c r="BF158" s="191">
        <f>IF(N158="snížená",J158,0)</f>
        <v>0</v>
      </c>
      <c r="BG158" s="191">
        <f>IF(N158="zákl. přenesená",J158,0)</f>
        <v>0</v>
      </c>
      <c r="BH158" s="191">
        <f>IF(N158="sníž. přenesená",J158,0)</f>
        <v>0</v>
      </c>
      <c r="BI158" s="191">
        <f>IF(N158="nulová",J158,0)</f>
        <v>0</v>
      </c>
      <c r="BJ158" s="17" t="s">
        <v>125</v>
      </c>
      <c r="BK158" s="191">
        <f>ROUND(I158*H158,2)</f>
        <v>0</v>
      </c>
      <c r="BL158" s="17" t="s">
        <v>125</v>
      </c>
      <c r="BM158" s="17" t="s">
        <v>291</v>
      </c>
    </row>
    <row r="159" spans="2:65" s="1" customFormat="1" ht="22.5" customHeight="1">
      <c r="B159" s="179"/>
      <c r="C159" s="216" t="s">
        <v>292</v>
      </c>
      <c r="D159" s="216" t="s">
        <v>216</v>
      </c>
      <c r="E159" s="217" t="s">
        <v>293</v>
      </c>
      <c r="F159" s="218" t="s">
        <v>294</v>
      </c>
      <c r="G159" s="219" t="s">
        <v>153</v>
      </c>
      <c r="H159" s="220">
        <v>11</v>
      </c>
      <c r="I159" s="221"/>
      <c r="J159" s="222">
        <f>ROUND(I159*H159,2)</f>
        <v>0</v>
      </c>
      <c r="K159" s="218" t="s">
        <v>20</v>
      </c>
      <c r="L159" s="223"/>
      <c r="M159" s="224" t="s">
        <v>20</v>
      </c>
      <c r="N159" s="225" t="s">
        <v>48</v>
      </c>
      <c r="O159" s="38"/>
      <c r="P159" s="189">
        <f>O159*H159</f>
        <v>0</v>
      </c>
      <c r="Q159" s="189">
        <v>0.0006</v>
      </c>
      <c r="R159" s="189">
        <f>Q159*H159</f>
        <v>0</v>
      </c>
      <c r="S159" s="189">
        <v>0</v>
      </c>
      <c r="T159" s="190">
        <f>S159*H159</f>
        <v>0</v>
      </c>
      <c r="AR159" s="17" t="s">
        <v>161</v>
      </c>
      <c r="AT159" s="17" t="s">
        <v>216</v>
      </c>
      <c r="AU159" s="17" t="s">
        <v>81</v>
      </c>
      <c r="AY159" s="17" t="s">
        <v>118</v>
      </c>
      <c r="BE159" s="191">
        <f>IF(N159="základní",J159,0)</f>
        <v>0</v>
      </c>
      <c r="BF159" s="191">
        <f>IF(N159="snížená",J159,0)</f>
        <v>0</v>
      </c>
      <c r="BG159" s="191">
        <f>IF(N159="zákl. přenesená",J159,0)</f>
        <v>0</v>
      </c>
      <c r="BH159" s="191">
        <f>IF(N159="sníž. přenesená",J159,0)</f>
        <v>0</v>
      </c>
      <c r="BI159" s="191">
        <f>IF(N159="nulová",J159,0)</f>
        <v>0</v>
      </c>
      <c r="BJ159" s="17" t="s">
        <v>125</v>
      </c>
      <c r="BK159" s="191">
        <f>ROUND(I159*H159,2)</f>
        <v>0</v>
      </c>
      <c r="BL159" s="17" t="s">
        <v>125</v>
      </c>
      <c r="BM159" s="17" t="s">
        <v>295</v>
      </c>
    </row>
    <row r="160" spans="2:47" s="1" customFormat="1" ht="30" customHeight="1">
      <c r="B160" s="37"/>
      <c r="D160" s="202" t="s">
        <v>170</v>
      </c>
      <c r="E160" s="1"/>
      <c r="F160" s="215" t="s">
        <v>296</v>
      </c>
      <c r="I160" s="153"/>
      <c r="L160" s="37"/>
      <c r="M160" s="74"/>
      <c r="N160" s="38"/>
      <c r="O160" s="38"/>
      <c r="P160" s="38"/>
      <c r="Q160" s="38"/>
      <c r="R160" s="38"/>
      <c r="S160" s="38"/>
      <c r="T160" s="75"/>
      <c r="AT160" s="17" t="s">
        <v>170</v>
      </c>
      <c r="AU160" s="17" t="s">
        <v>81</v>
      </c>
    </row>
    <row r="161" spans="2:65" s="1" customFormat="1" ht="22.5" customHeight="1">
      <c r="B161" s="179"/>
      <c r="C161" s="216" t="s">
        <v>297</v>
      </c>
      <c r="D161" s="216" t="s">
        <v>216</v>
      </c>
      <c r="E161" s="217" t="s">
        <v>298</v>
      </c>
      <c r="F161" s="218" t="s">
        <v>299</v>
      </c>
      <c r="G161" s="219" t="s">
        <v>159</v>
      </c>
      <c r="H161" s="220">
        <v>2</v>
      </c>
      <c r="I161" s="221"/>
      <c r="J161" s="222">
        <f>ROUND(I161*H161,2)</f>
        <v>0</v>
      </c>
      <c r="K161" s="218" t="s">
        <v>20</v>
      </c>
      <c r="L161" s="223"/>
      <c r="M161" s="224" t="s">
        <v>20</v>
      </c>
      <c r="N161" s="225" t="s">
        <v>48</v>
      </c>
      <c r="O161" s="38"/>
      <c r="P161" s="189">
        <f>O161*H161</f>
        <v>0</v>
      </c>
      <c r="Q161" s="189">
        <v>0.00017</v>
      </c>
      <c r="R161" s="189">
        <f>Q161*H161</f>
        <v>0</v>
      </c>
      <c r="S161" s="189">
        <v>0</v>
      </c>
      <c r="T161" s="190">
        <f>S161*H161</f>
        <v>0</v>
      </c>
      <c r="AR161" s="17" t="s">
        <v>161</v>
      </c>
      <c r="AT161" s="17" t="s">
        <v>216</v>
      </c>
      <c r="AU161" s="17" t="s">
        <v>81</v>
      </c>
      <c r="AY161" s="17" t="s">
        <v>118</v>
      </c>
      <c r="BE161" s="191">
        <f>IF(N161="základní",J161,0)</f>
        <v>0</v>
      </c>
      <c r="BF161" s="191">
        <f>IF(N161="snížená",J161,0)</f>
        <v>0</v>
      </c>
      <c r="BG161" s="191">
        <f>IF(N161="zákl. přenesená",J161,0)</f>
        <v>0</v>
      </c>
      <c r="BH161" s="191">
        <f>IF(N161="sníž. přenesená",J161,0)</f>
        <v>0</v>
      </c>
      <c r="BI161" s="191">
        <f>IF(N161="nulová",J161,0)</f>
        <v>0</v>
      </c>
      <c r="BJ161" s="17" t="s">
        <v>125</v>
      </c>
      <c r="BK161" s="191">
        <f>ROUND(I161*H161,2)</f>
        <v>0</v>
      </c>
      <c r="BL161" s="17" t="s">
        <v>125</v>
      </c>
      <c r="BM161" s="17" t="s">
        <v>300</v>
      </c>
    </row>
    <row r="162" spans="2:65" s="1" customFormat="1" ht="22.5" customHeight="1">
      <c r="B162" s="179"/>
      <c r="C162" s="216" t="s">
        <v>301</v>
      </c>
      <c r="D162" s="216" t="s">
        <v>216</v>
      </c>
      <c r="E162" s="217" t="s">
        <v>302</v>
      </c>
      <c r="F162" s="218" t="s">
        <v>303</v>
      </c>
      <c r="G162" s="219" t="s">
        <v>240</v>
      </c>
      <c r="H162" s="220">
        <v>2</v>
      </c>
      <c r="I162" s="221"/>
      <c r="J162" s="222">
        <f>ROUND(I162*H162,2)</f>
        <v>0</v>
      </c>
      <c r="K162" s="218" t="s">
        <v>20</v>
      </c>
      <c r="L162" s="223"/>
      <c r="M162" s="224" t="s">
        <v>20</v>
      </c>
      <c r="N162" s="225" t="s">
        <v>48</v>
      </c>
      <c r="O162" s="38"/>
      <c r="P162" s="189">
        <f>O162*H162</f>
        <v>0</v>
      </c>
      <c r="Q162" s="189">
        <v>0.0006</v>
      </c>
      <c r="R162" s="189">
        <f>Q162*H162</f>
        <v>0</v>
      </c>
      <c r="S162" s="189">
        <v>0</v>
      </c>
      <c r="T162" s="190">
        <f>S162*H162</f>
        <v>0</v>
      </c>
      <c r="AR162" s="17" t="s">
        <v>161</v>
      </c>
      <c r="AT162" s="17" t="s">
        <v>216</v>
      </c>
      <c r="AU162" s="17" t="s">
        <v>81</v>
      </c>
      <c r="AY162" s="17" t="s">
        <v>118</v>
      </c>
      <c r="BE162" s="191">
        <f>IF(N162="základní",J162,0)</f>
        <v>0</v>
      </c>
      <c r="BF162" s="191">
        <f>IF(N162="snížená",J162,0)</f>
        <v>0</v>
      </c>
      <c r="BG162" s="191">
        <f>IF(N162="zákl. přenesená",J162,0)</f>
        <v>0</v>
      </c>
      <c r="BH162" s="191">
        <f>IF(N162="sníž. přenesená",J162,0)</f>
        <v>0</v>
      </c>
      <c r="BI162" s="191">
        <f>IF(N162="nulová",J162,0)</f>
        <v>0</v>
      </c>
      <c r="BJ162" s="17" t="s">
        <v>125</v>
      </c>
      <c r="BK162" s="191">
        <f>ROUND(I162*H162,2)</f>
        <v>0</v>
      </c>
      <c r="BL162" s="17" t="s">
        <v>125</v>
      </c>
      <c r="BM162" s="17" t="s">
        <v>304</v>
      </c>
    </row>
    <row r="163" spans="2:65" s="1" customFormat="1" ht="22.5" customHeight="1">
      <c r="B163" s="179"/>
      <c r="C163" s="216" t="s">
        <v>305</v>
      </c>
      <c r="D163" s="216" t="s">
        <v>216</v>
      </c>
      <c r="E163" s="217" t="s">
        <v>306</v>
      </c>
      <c r="F163" s="218" t="s">
        <v>307</v>
      </c>
      <c r="G163" s="219" t="s">
        <v>240</v>
      </c>
      <c r="H163" s="220">
        <v>2</v>
      </c>
      <c r="I163" s="221"/>
      <c r="J163" s="222">
        <f>ROUND(I163*H163,2)</f>
        <v>0</v>
      </c>
      <c r="K163" s="218" t="s">
        <v>20</v>
      </c>
      <c r="L163" s="223"/>
      <c r="M163" s="224" t="s">
        <v>20</v>
      </c>
      <c r="N163" s="225" t="s">
        <v>48</v>
      </c>
      <c r="O163" s="38"/>
      <c r="P163" s="189">
        <f>O163*H163</f>
        <v>0</v>
      </c>
      <c r="Q163" s="189">
        <v>0.0006</v>
      </c>
      <c r="R163" s="189">
        <f>Q163*H163</f>
        <v>0</v>
      </c>
      <c r="S163" s="189">
        <v>0</v>
      </c>
      <c r="T163" s="190">
        <f>S163*H163</f>
        <v>0</v>
      </c>
      <c r="AR163" s="17" t="s">
        <v>161</v>
      </c>
      <c r="AT163" s="17" t="s">
        <v>216</v>
      </c>
      <c r="AU163" s="17" t="s">
        <v>81</v>
      </c>
      <c r="AY163" s="17" t="s">
        <v>118</v>
      </c>
      <c r="BE163" s="191">
        <f>IF(N163="základní",J163,0)</f>
        <v>0</v>
      </c>
      <c r="BF163" s="191">
        <f>IF(N163="snížená",J163,0)</f>
        <v>0</v>
      </c>
      <c r="BG163" s="191">
        <f>IF(N163="zákl. přenesená",J163,0)</f>
        <v>0</v>
      </c>
      <c r="BH163" s="191">
        <f>IF(N163="sníž. přenesená",J163,0)</f>
        <v>0</v>
      </c>
      <c r="BI163" s="191">
        <f>IF(N163="nulová",J163,0)</f>
        <v>0</v>
      </c>
      <c r="BJ163" s="17" t="s">
        <v>125</v>
      </c>
      <c r="BK163" s="191">
        <f>ROUND(I163*H163,2)</f>
        <v>0</v>
      </c>
      <c r="BL163" s="17" t="s">
        <v>125</v>
      </c>
      <c r="BM163" s="17" t="s">
        <v>308</v>
      </c>
    </row>
    <row r="164" spans="2:65" s="1" customFormat="1" ht="22.5" customHeight="1">
      <c r="B164" s="179"/>
      <c r="C164" s="180" t="s">
        <v>309</v>
      </c>
      <c r="D164" s="180" t="s">
        <v>120</v>
      </c>
      <c r="E164" s="181" t="s">
        <v>310</v>
      </c>
      <c r="F164" s="182" t="s">
        <v>311</v>
      </c>
      <c r="G164" s="183" t="s">
        <v>153</v>
      </c>
      <c r="H164" s="184">
        <v>23</v>
      </c>
      <c r="I164" s="185"/>
      <c r="J164" s="186">
        <f>ROUND(I164*H164,2)</f>
        <v>0</v>
      </c>
      <c r="K164" s="182" t="s">
        <v>20</v>
      </c>
      <c r="L164" s="37"/>
      <c r="M164" s="187" t="s">
        <v>20</v>
      </c>
      <c r="N164" s="188" t="s">
        <v>48</v>
      </c>
      <c r="O164" s="38"/>
      <c r="P164" s="189">
        <f>O164*H164</f>
        <v>0</v>
      </c>
      <c r="Q164" s="189">
        <v>0.00042</v>
      </c>
      <c r="R164" s="189">
        <f>Q164*H164</f>
        <v>0</v>
      </c>
      <c r="S164" s="189">
        <v>0</v>
      </c>
      <c r="T164" s="190">
        <f>S164*H164</f>
        <v>0</v>
      </c>
      <c r="AR164" s="17" t="s">
        <v>125</v>
      </c>
      <c r="AT164" s="17" t="s">
        <v>120</v>
      </c>
      <c r="AU164" s="17" t="s">
        <v>81</v>
      </c>
      <c r="AY164" s="17" t="s">
        <v>118</v>
      </c>
      <c r="BE164" s="191">
        <f>IF(N164="základní",J164,0)</f>
        <v>0</v>
      </c>
      <c r="BF164" s="191">
        <f>IF(N164="snížená",J164,0)</f>
        <v>0</v>
      </c>
      <c r="BG164" s="191">
        <f>IF(N164="zákl. přenesená",J164,0)</f>
        <v>0</v>
      </c>
      <c r="BH164" s="191">
        <f>IF(N164="sníž. přenesená",J164,0)</f>
        <v>0</v>
      </c>
      <c r="BI164" s="191">
        <f>IF(N164="nulová",J164,0)</f>
        <v>0</v>
      </c>
      <c r="BJ164" s="17" t="s">
        <v>125</v>
      </c>
      <c r="BK164" s="191">
        <f>ROUND(I164*H164,2)</f>
        <v>0</v>
      </c>
      <c r="BL164" s="17" t="s">
        <v>125</v>
      </c>
      <c r="BM164" s="17" t="s">
        <v>312</v>
      </c>
    </row>
    <row r="165" spans="2:65" s="1" customFormat="1" ht="22.5" customHeight="1">
      <c r="B165" s="179"/>
      <c r="C165" s="216" t="s">
        <v>313</v>
      </c>
      <c r="D165" s="216" t="s">
        <v>216</v>
      </c>
      <c r="E165" s="217" t="s">
        <v>314</v>
      </c>
      <c r="F165" s="218" t="s">
        <v>315</v>
      </c>
      <c r="G165" s="219" t="s">
        <v>153</v>
      </c>
      <c r="H165" s="220">
        <v>23</v>
      </c>
      <c r="I165" s="221"/>
      <c r="J165" s="222">
        <f>ROUND(I165*H165,2)</f>
        <v>0</v>
      </c>
      <c r="K165" s="218" t="s">
        <v>20</v>
      </c>
      <c r="L165" s="223"/>
      <c r="M165" s="224" t="s">
        <v>20</v>
      </c>
      <c r="N165" s="225" t="s">
        <v>48</v>
      </c>
      <c r="O165" s="38"/>
      <c r="P165" s="189">
        <f>O165*H165</f>
        <v>0</v>
      </c>
      <c r="Q165" s="189">
        <v>0.00094</v>
      </c>
      <c r="R165" s="189">
        <f>Q165*H165</f>
        <v>0</v>
      </c>
      <c r="S165" s="189">
        <v>0</v>
      </c>
      <c r="T165" s="190">
        <f>S165*H165</f>
        <v>0</v>
      </c>
      <c r="AR165" s="17" t="s">
        <v>161</v>
      </c>
      <c r="AT165" s="17" t="s">
        <v>216</v>
      </c>
      <c r="AU165" s="17" t="s">
        <v>81</v>
      </c>
      <c r="AY165" s="17" t="s">
        <v>118</v>
      </c>
      <c r="BE165" s="191">
        <f>IF(N165="základní",J165,0)</f>
        <v>0</v>
      </c>
      <c r="BF165" s="191">
        <f>IF(N165="snížená",J165,0)</f>
        <v>0</v>
      </c>
      <c r="BG165" s="191">
        <f>IF(N165="zákl. přenesená",J165,0)</f>
        <v>0</v>
      </c>
      <c r="BH165" s="191">
        <f>IF(N165="sníž. přenesená",J165,0)</f>
        <v>0</v>
      </c>
      <c r="BI165" s="191">
        <f>IF(N165="nulová",J165,0)</f>
        <v>0</v>
      </c>
      <c r="BJ165" s="17" t="s">
        <v>125</v>
      </c>
      <c r="BK165" s="191">
        <f>ROUND(I165*H165,2)</f>
        <v>0</v>
      </c>
      <c r="BL165" s="17" t="s">
        <v>125</v>
      </c>
      <c r="BM165" s="17" t="s">
        <v>316</v>
      </c>
    </row>
    <row r="166" spans="2:47" s="1" customFormat="1" ht="30" customHeight="1">
      <c r="B166" s="37"/>
      <c r="D166" s="202" t="s">
        <v>170</v>
      </c>
      <c r="E166" s="1"/>
      <c r="F166" s="215" t="s">
        <v>317</v>
      </c>
      <c r="I166" s="153"/>
      <c r="L166" s="37"/>
      <c r="M166" s="74"/>
      <c r="N166" s="38"/>
      <c r="O166" s="38"/>
      <c r="P166" s="38"/>
      <c r="Q166" s="38"/>
      <c r="R166" s="38"/>
      <c r="S166" s="38"/>
      <c r="T166" s="75"/>
      <c r="AT166" s="17" t="s">
        <v>170</v>
      </c>
      <c r="AU166" s="17" t="s">
        <v>81</v>
      </c>
    </row>
    <row r="167" spans="2:65" s="1" customFormat="1" ht="22.5" customHeight="1">
      <c r="B167" s="179"/>
      <c r="C167" s="216" t="s">
        <v>318</v>
      </c>
      <c r="D167" s="216" t="s">
        <v>216</v>
      </c>
      <c r="E167" s="217" t="s">
        <v>319</v>
      </c>
      <c r="F167" s="218" t="s">
        <v>320</v>
      </c>
      <c r="G167" s="219" t="s">
        <v>159</v>
      </c>
      <c r="H167" s="220">
        <v>4</v>
      </c>
      <c r="I167" s="221"/>
      <c r="J167" s="222">
        <f>ROUND(I167*H167,2)</f>
        <v>0</v>
      </c>
      <c r="K167" s="218" t="s">
        <v>20</v>
      </c>
      <c r="L167" s="223"/>
      <c r="M167" s="224" t="s">
        <v>20</v>
      </c>
      <c r="N167" s="225" t="s">
        <v>48</v>
      </c>
      <c r="O167" s="38"/>
      <c r="P167" s="189">
        <f>O167*H167</f>
        <v>0</v>
      </c>
      <c r="Q167" s="189">
        <v>0.00017</v>
      </c>
      <c r="R167" s="189">
        <f>Q167*H167</f>
        <v>0</v>
      </c>
      <c r="S167" s="189">
        <v>0</v>
      </c>
      <c r="T167" s="190">
        <f>S167*H167</f>
        <v>0</v>
      </c>
      <c r="AR167" s="17" t="s">
        <v>161</v>
      </c>
      <c r="AT167" s="17" t="s">
        <v>216</v>
      </c>
      <c r="AU167" s="17" t="s">
        <v>81</v>
      </c>
      <c r="AY167" s="17" t="s">
        <v>118</v>
      </c>
      <c r="BE167" s="191">
        <f>IF(N167="základní",J167,0)</f>
        <v>0</v>
      </c>
      <c r="BF167" s="191">
        <f>IF(N167="snížená",J167,0)</f>
        <v>0</v>
      </c>
      <c r="BG167" s="191">
        <f>IF(N167="zákl. přenesená",J167,0)</f>
        <v>0</v>
      </c>
      <c r="BH167" s="191">
        <f>IF(N167="sníž. přenesená",J167,0)</f>
        <v>0</v>
      </c>
      <c r="BI167" s="191">
        <f>IF(N167="nulová",J167,0)</f>
        <v>0</v>
      </c>
      <c r="BJ167" s="17" t="s">
        <v>125</v>
      </c>
      <c r="BK167" s="191">
        <f>ROUND(I167*H167,2)</f>
        <v>0</v>
      </c>
      <c r="BL167" s="17" t="s">
        <v>125</v>
      </c>
      <c r="BM167" s="17" t="s">
        <v>321</v>
      </c>
    </row>
    <row r="168" spans="2:65" s="1" customFormat="1" ht="22.5" customHeight="1">
      <c r="B168" s="179"/>
      <c r="C168" s="216" t="s">
        <v>322</v>
      </c>
      <c r="D168" s="216" t="s">
        <v>216</v>
      </c>
      <c r="E168" s="217" t="s">
        <v>323</v>
      </c>
      <c r="F168" s="218" t="s">
        <v>324</v>
      </c>
      <c r="G168" s="219" t="s">
        <v>240</v>
      </c>
      <c r="H168" s="220">
        <v>4</v>
      </c>
      <c r="I168" s="221"/>
      <c r="J168" s="222">
        <f>ROUND(I168*H168,2)</f>
        <v>0</v>
      </c>
      <c r="K168" s="218" t="s">
        <v>20</v>
      </c>
      <c r="L168" s="223"/>
      <c r="M168" s="224" t="s">
        <v>20</v>
      </c>
      <c r="N168" s="225" t="s">
        <v>48</v>
      </c>
      <c r="O168" s="38"/>
      <c r="P168" s="189">
        <f>O168*H168</f>
        <v>0</v>
      </c>
      <c r="Q168" s="189">
        <v>0.00094</v>
      </c>
      <c r="R168" s="189">
        <f>Q168*H168</f>
        <v>0</v>
      </c>
      <c r="S168" s="189">
        <v>0</v>
      </c>
      <c r="T168" s="190">
        <f>S168*H168</f>
        <v>0</v>
      </c>
      <c r="AR168" s="17" t="s">
        <v>161</v>
      </c>
      <c r="AT168" s="17" t="s">
        <v>216</v>
      </c>
      <c r="AU168" s="17" t="s">
        <v>81</v>
      </c>
      <c r="AY168" s="17" t="s">
        <v>118</v>
      </c>
      <c r="BE168" s="191">
        <f>IF(N168="základní",J168,0)</f>
        <v>0</v>
      </c>
      <c r="BF168" s="191">
        <f>IF(N168="snížená",J168,0)</f>
        <v>0</v>
      </c>
      <c r="BG168" s="191">
        <f>IF(N168="zákl. přenesená",J168,0)</f>
        <v>0</v>
      </c>
      <c r="BH168" s="191">
        <f>IF(N168="sníž. přenesená",J168,0)</f>
        <v>0</v>
      </c>
      <c r="BI168" s="191">
        <f>IF(N168="nulová",J168,0)</f>
        <v>0</v>
      </c>
      <c r="BJ168" s="17" t="s">
        <v>125</v>
      </c>
      <c r="BK168" s="191">
        <f>ROUND(I168*H168,2)</f>
        <v>0</v>
      </c>
      <c r="BL168" s="17" t="s">
        <v>125</v>
      </c>
      <c r="BM168" s="17" t="s">
        <v>325</v>
      </c>
    </row>
    <row r="169" spans="2:65" s="1" customFormat="1" ht="22.5" customHeight="1">
      <c r="B169" s="179"/>
      <c r="C169" s="216" t="s">
        <v>326</v>
      </c>
      <c r="D169" s="216" t="s">
        <v>216</v>
      </c>
      <c r="E169" s="217" t="s">
        <v>327</v>
      </c>
      <c r="F169" s="218" t="s">
        <v>328</v>
      </c>
      <c r="G169" s="219" t="s">
        <v>240</v>
      </c>
      <c r="H169" s="220">
        <v>4</v>
      </c>
      <c r="I169" s="221"/>
      <c r="J169" s="222">
        <f>ROUND(I169*H169,2)</f>
        <v>0</v>
      </c>
      <c r="K169" s="218" t="s">
        <v>20</v>
      </c>
      <c r="L169" s="223"/>
      <c r="M169" s="224" t="s">
        <v>20</v>
      </c>
      <c r="N169" s="225" t="s">
        <v>48</v>
      </c>
      <c r="O169" s="38"/>
      <c r="P169" s="189">
        <f>O169*H169</f>
        <v>0</v>
      </c>
      <c r="Q169" s="189">
        <v>0.00094</v>
      </c>
      <c r="R169" s="189">
        <f>Q169*H169</f>
        <v>0</v>
      </c>
      <c r="S169" s="189">
        <v>0</v>
      </c>
      <c r="T169" s="190">
        <f>S169*H169</f>
        <v>0</v>
      </c>
      <c r="AR169" s="17" t="s">
        <v>161</v>
      </c>
      <c r="AT169" s="17" t="s">
        <v>216</v>
      </c>
      <c r="AU169" s="17" t="s">
        <v>81</v>
      </c>
      <c r="AY169" s="17" t="s">
        <v>118</v>
      </c>
      <c r="BE169" s="191">
        <f>IF(N169="základní",J169,0)</f>
        <v>0</v>
      </c>
      <c r="BF169" s="191">
        <f>IF(N169="snížená",J169,0)</f>
        <v>0</v>
      </c>
      <c r="BG169" s="191">
        <f>IF(N169="zákl. přenesená",J169,0)</f>
        <v>0</v>
      </c>
      <c r="BH169" s="191">
        <f>IF(N169="sníž. přenesená",J169,0)</f>
        <v>0</v>
      </c>
      <c r="BI169" s="191">
        <f>IF(N169="nulová",J169,0)</f>
        <v>0</v>
      </c>
      <c r="BJ169" s="17" t="s">
        <v>125</v>
      </c>
      <c r="BK169" s="191">
        <f>ROUND(I169*H169,2)</f>
        <v>0</v>
      </c>
      <c r="BL169" s="17" t="s">
        <v>125</v>
      </c>
      <c r="BM169" s="17" t="s">
        <v>329</v>
      </c>
    </row>
    <row r="170" spans="2:65" s="1" customFormat="1" ht="22.5" customHeight="1">
      <c r="B170" s="179"/>
      <c r="C170" s="180" t="s">
        <v>330</v>
      </c>
      <c r="D170" s="180" t="s">
        <v>120</v>
      </c>
      <c r="E170" s="181" t="s">
        <v>331</v>
      </c>
      <c r="F170" s="182" t="s">
        <v>332</v>
      </c>
      <c r="G170" s="183" t="s">
        <v>153</v>
      </c>
      <c r="H170" s="184">
        <v>220</v>
      </c>
      <c r="I170" s="185"/>
      <c r="J170" s="186">
        <f>ROUND(I170*H170,2)</f>
        <v>0</v>
      </c>
      <c r="K170" s="182" t="s">
        <v>20</v>
      </c>
      <c r="L170" s="37"/>
      <c r="M170" s="187" t="s">
        <v>20</v>
      </c>
      <c r="N170" s="188" t="s">
        <v>48</v>
      </c>
      <c r="O170" s="38"/>
      <c r="P170" s="189">
        <f>O170*H170</f>
        <v>0</v>
      </c>
      <c r="Q170" s="189">
        <v>0.00074</v>
      </c>
      <c r="R170" s="189">
        <f>Q170*H170</f>
        <v>0</v>
      </c>
      <c r="S170" s="189">
        <v>0</v>
      </c>
      <c r="T170" s="190">
        <f>S170*H170</f>
        <v>0</v>
      </c>
      <c r="AR170" s="17" t="s">
        <v>125</v>
      </c>
      <c r="AT170" s="17" t="s">
        <v>120</v>
      </c>
      <c r="AU170" s="17" t="s">
        <v>81</v>
      </c>
      <c r="AY170" s="17" t="s">
        <v>118</v>
      </c>
      <c r="BE170" s="191">
        <f>IF(N170="základní",J170,0)</f>
        <v>0</v>
      </c>
      <c r="BF170" s="191">
        <f>IF(N170="snížená",J170,0)</f>
        <v>0</v>
      </c>
      <c r="BG170" s="191">
        <f>IF(N170="zákl. přenesená",J170,0)</f>
        <v>0</v>
      </c>
      <c r="BH170" s="191">
        <f>IF(N170="sníž. přenesená",J170,0)</f>
        <v>0</v>
      </c>
      <c r="BI170" s="191">
        <f>IF(N170="nulová",J170,0)</f>
        <v>0</v>
      </c>
      <c r="BJ170" s="17" t="s">
        <v>125</v>
      </c>
      <c r="BK170" s="191">
        <f>ROUND(I170*H170,2)</f>
        <v>0</v>
      </c>
      <c r="BL170" s="17" t="s">
        <v>125</v>
      </c>
      <c r="BM170" s="17" t="s">
        <v>333</v>
      </c>
    </row>
    <row r="171" spans="2:65" s="1" customFormat="1" ht="22.5" customHeight="1">
      <c r="B171" s="179"/>
      <c r="C171" s="216" t="s">
        <v>334</v>
      </c>
      <c r="D171" s="216" t="s">
        <v>216</v>
      </c>
      <c r="E171" s="217" t="s">
        <v>335</v>
      </c>
      <c r="F171" s="218" t="s">
        <v>336</v>
      </c>
      <c r="G171" s="219" t="s">
        <v>153</v>
      </c>
      <c r="H171" s="220">
        <v>220</v>
      </c>
      <c r="I171" s="221"/>
      <c r="J171" s="222">
        <f>ROUND(I171*H171,2)</f>
        <v>0</v>
      </c>
      <c r="K171" s="218" t="s">
        <v>20</v>
      </c>
      <c r="L171" s="223"/>
      <c r="M171" s="224" t="s">
        <v>20</v>
      </c>
      <c r="N171" s="225" t="s">
        <v>48</v>
      </c>
      <c r="O171" s="38"/>
      <c r="P171" s="189">
        <f>O171*H171</f>
        <v>0</v>
      </c>
      <c r="Q171" s="189">
        <v>0.00148</v>
      </c>
      <c r="R171" s="189">
        <f>Q171*H171</f>
        <v>0</v>
      </c>
      <c r="S171" s="189">
        <v>0</v>
      </c>
      <c r="T171" s="190">
        <f>S171*H171</f>
        <v>0</v>
      </c>
      <c r="AR171" s="17" t="s">
        <v>161</v>
      </c>
      <c r="AT171" s="17" t="s">
        <v>216</v>
      </c>
      <c r="AU171" s="17" t="s">
        <v>81</v>
      </c>
      <c r="AY171" s="17" t="s">
        <v>118</v>
      </c>
      <c r="BE171" s="191">
        <f>IF(N171="základní",J171,0)</f>
        <v>0</v>
      </c>
      <c r="BF171" s="191">
        <f>IF(N171="snížená",J171,0)</f>
        <v>0</v>
      </c>
      <c r="BG171" s="191">
        <f>IF(N171="zákl. přenesená",J171,0)</f>
        <v>0</v>
      </c>
      <c r="BH171" s="191">
        <f>IF(N171="sníž. přenesená",J171,0)</f>
        <v>0</v>
      </c>
      <c r="BI171" s="191">
        <f>IF(N171="nulová",J171,0)</f>
        <v>0</v>
      </c>
      <c r="BJ171" s="17" t="s">
        <v>125</v>
      </c>
      <c r="BK171" s="191">
        <f>ROUND(I171*H171,2)</f>
        <v>0</v>
      </c>
      <c r="BL171" s="17" t="s">
        <v>125</v>
      </c>
      <c r="BM171" s="17" t="s">
        <v>337</v>
      </c>
    </row>
    <row r="172" spans="2:65" s="1" customFormat="1" ht="22.5" customHeight="1">
      <c r="B172" s="179"/>
      <c r="C172" s="216" t="s">
        <v>338</v>
      </c>
      <c r="D172" s="216" t="s">
        <v>216</v>
      </c>
      <c r="E172" s="217" t="s">
        <v>339</v>
      </c>
      <c r="F172" s="218" t="s">
        <v>340</v>
      </c>
      <c r="G172" s="219" t="s">
        <v>159</v>
      </c>
      <c r="H172" s="220">
        <v>6</v>
      </c>
      <c r="I172" s="221"/>
      <c r="J172" s="222">
        <f>ROUND(I172*H172,2)</f>
        <v>0</v>
      </c>
      <c r="K172" s="218" t="s">
        <v>20</v>
      </c>
      <c r="L172" s="223"/>
      <c r="M172" s="224" t="s">
        <v>20</v>
      </c>
      <c r="N172" s="225" t="s">
        <v>48</v>
      </c>
      <c r="O172" s="38"/>
      <c r="P172" s="189">
        <f>O172*H172</f>
        <v>0</v>
      </c>
      <c r="Q172" s="189">
        <v>0.00016</v>
      </c>
      <c r="R172" s="189">
        <f>Q172*H172</f>
        <v>0</v>
      </c>
      <c r="S172" s="189">
        <v>0</v>
      </c>
      <c r="T172" s="190">
        <f>S172*H172</f>
        <v>0</v>
      </c>
      <c r="AR172" s="17" t="s">
        <v>161</v>
      </c>
      <c r="AT172" s="17" t="s">
        <v>216</v>
      </c>
      <c r="AU172" s="17" t="s">
        <v>81</v>
      </c>
      <c r="AY172" s="17" t="s">
        <v>118</v>
      </c>
      <c r="BE172" s="191">
        <f>IF(N172="základní",J172,0)</f>
        <v>0</v>
      </c>
      <c r="BF172" s="191">
        <f>IF(N172="snížená",J172,0)</f>
        <v>0</v>
      </c>
      <c r="BG172" s="191">
        <f>IF(N172="zákl. přenesená",J172,0)</f>
        <v>0</v>
      </c>
      <c r="BH172" s="191">
        <f>IF(N172="sníž. přenesená",J172,0)</f>
        <v>0</v>
      </c>
      <c r="BI172" s="191">
        <f>IF(N172="nulová",J172,0)</f>
        <v>0</v>
      </c>
      <c r="BJ172" s="17" t="s">
        <v>125</v>
      </c>
      <c r="BK172" s="191">
        <f>ROUND(I172*H172,2)</f>
        <v>0</v>
      </c>
      <c r="BL172" s="17" t="s">
        <v>125</v>
      </c>
      <c r="BM172" s="17" t="s">
        <v>341</v>
      </c>
    </row>
    <row r="173" spans="2:65" s="1" customFormat="1" ht="22.5" customHeight="1">
      <c r="B173" s="179"/>
      <c r="C173" s="216" t="s">
        <v>342</v>
      </c>
      <c r="D173" s="216" t="s">
        <v>216</v>
      </c>
      <c r="E173" s="217" t="s">
        <v>343</v>
      </c>
      <c r="F173" s="218" t="s">
        <v>344</v>
      </c>
      <c r="G173" s="219" t="s">
        <v>159</v>
      </c>
      <c r="H173" s="220">
        <v>1</v>
      </c>
      <c r="I173" s="221"/>
      <c r="J173" s="222">
        <f>ROUND(I173*H173,2)</f>
        <v>0</v>
      </c>
      <c r="K173" s="218" t="s">
        <v>20</v>
      </c>
      <c r="L173" s="223"/>
      <c r="M173" s="224" t="s">
        <v>20</v>
      </c>
      <c r="N173" s="225" t="s">
        <v>48</v>
      </c>
      <c r="O173" s="38"/>
      <c r="P173" s="189">
        <f>O173*H173</f>
        <v>0</v>
      </c>
      <c r="Q173" s="189">
        <v>0.00016</v>
      </c>
      <c r="R173" s="189">
        <f>Q173*H173</f>
        <v>0</v>
      </c>
      <c r="S173" s="189">
        <v>0</v>
      </c>
      <c r="T173" s="190">
        <f>S173*H173</f>
        <v>0</v>
      </c>
      <c r="AR173" s="17" t="s">
        <v>161</v>
      </c>
      <c r="AT173" s="17" t="s">
        <v>216</v>
      </c>
      <c r="AU173" s="17" t="s">
        <v>81</v>
      </c>
      <c r="AY173" s="17" t="s">
        <v>118</v>
      </c>
      <c r="BE173" s="191">
        <f>IF(N173="základní",J173,0)</f>
        <v>0</v>
      </c>
      <c r="BF173" s="191">
        <f>IF(N173="snížená",J173,0)</f>
        <v>0</v>
      </c>
      <c r="BG173" s="191">
        <f>IF(N173="zákl. přenesená",J173,0)</f>
        <v>0</v>
      </c>
      <c r="BH173" s="191">
        <f>IF(N173="sníž. přenesená",J173,0)</f>
        <v>0</v>
      </c>
      <c r="BI173" s="191">
        <f>IF(N173="nulová",J173,0)</f>
        <v>0</v>
      </c>
      <c r="BJ173" s="17" t="s">
        <v>125</v>
      </c>
      <c r="BK173" s="191">
        <f>ROUND(I173*H173,2)</f>
        <v>0</v>
      </c>
      <c r="BL173" s="17" t="s">
        <v>125</v>
      </c>
      <c r="BM173" s="17" t="s">
        <v>345</v>
      </c>
    </row>
    <row r="174" spans="2:65" s="1" customFormat="1" ht="22.5" customHeight="1">
      <c r="B174" s="179"/>
      <c r="C174" s="216" t="s">
        <v>346</v>
      </c>
      <c r="D174" s="216" t="s">
        <v>216</v>
      </c>
      <c r="E174" s="217" t="s">
        <v>347</v>
      </c>
      <c r="F174" s="218" t="s">
        <v>348</v>
      </c>
      <c r="G174" s="219" t="s">
        <v>159</v>
      </c>
      <c r="H174" s="220">
        <v>2</v>
      </c>
      <c r="I174" s="221"/>
      <c r="J174" s="222">
        <f>ROUND(I174*H174,2)</f>
        <v>0</v>
      </c>
      <c r="K174" s="218" t="s">
        <v>20</v>
      </c>
      <c r="L174" s="223"/>
      <c r="M174" s="224" t="s">
        <v>20</v>
      </c>
      <c r="N174" s="225" t="s">
        <v>48</v>
      </c>
      <c r="O174" s="38"/>
      <c r="P174" s="189">
        <f>O174*H174</f>
        <v>0</v>
      </c>
      <c r="Q174" s="189">
        <v>0.00016</v>
      </c>
      <c r="R174" s="189">
        <f>Q174*H174</f>
        <v>0</v>
      </c>
      <c r="S174" s="189">
        <v>0</v>
      </c>
      <c r="T174" s="190">
        <f>S174*H174</f>
        <v>0</v>
      </c>
      <c r="AR174" s="17" t="s">
        <v>161</v>
      </c>
      <c r="AT174" s="17" t="s">
        <v>216</v>
      </c>
      <c r="AU174" s="17" t="s">
        <v>81</v>
      </c>
      <c r="AY174" s="17" t="s">
        <v>118</v>
      </c>
      <c r="BE174" s="191">
        <f>IF(N174="základní",J174,0)</f>
        <v>0</v>
      </c>
      <c r="BF174" s="191">
        <f>IF(N174="snížená",J174,0)</f>
        <v>0</v>
      </c>
      <c r="BG174" s="191">
        <f>IF(N174="zákl. přenesená",J174,0)</f>
        <v>0</v>
      </c>
      <c r="BH174" s="191">
        <f>IF(N174="sníž. přenesená",J174,0)</f>
        <v>0</v>
      </c>
      <c r="BI174" s="191">
        <f>IF(N174="nulová",J174,0)</f>
        <v>0</v>
      </c>
      <c r="BJ174" s="17" t="s">
        <v>125</v>
      </c>
      <c r="BK174" s="191">
        <f>ROUND(I174*H174,2)</f>
        <v>0</v>
      </c>
      <c r="BL174" s="17" t="s">
        <v>125</v>
      </c>
      <c r="BM174" s="17" t="s">
        <v>349</v>
      </c>
    </row>
    <row r="175" spans="2:65" s="1" customFormat="1" ht="22.5" customHeight="1">
      <c r="B175" s="179"/>
      <c r="C175" s="216" t="s">
        <v>350</v>
      </c>
      <c r="D175" s="216" t="s">
        <v>216</v>
      </c>
      <c r="E175" s="217" t="s">
        <v>351</v>
      </c>
      <c r="F175" s="218" t="s">
        <v>352</v>
      </c>
      <c r="G175" s="219" t="s">
        <v>159</v>
      </c>
      <c r="H175" s="220">
        <v>1</v>
      </c>
      <c r="I175" s="221"/>
      <c r="J175" s="222">
        <f>ROUND(I175*H175,2)</f>
        <v>0</v>
      </c>
      <c r="K175" s="218" t="s">
        <v>20</v>
      </c>
      <c r="L175" s="223"/>
      <c r="M175" s="224" t="s">
        <v>20</v>
      </c>
      <c r="N175" s="225" t="s">
        <v>48</v>
      </c>
      <c r="O175" s="38"/>
      <c r="P175" s="189">
        <f>O175*H175</f>
        <v>0</v>
      </c>
      <c r="Q175" s="189">
        <v>0.00016</v>
      </c>
      <c r="R175" s="189">
        <f>Q175*H175</f>
        <v>0</v>
      </c>
      <c r="S175" s="189">
        <v>0</v>
      </c>
      <c r="T175" s="190">
        <f>S175*H175</f>
        <v>0</v>
      </c>
      <c r="AR175" s="17" t="s">
        <v>161</v>
      </c>
      <c r="AT175" s="17" t="s">
        <v>216</v>
      </c>
      <c r="AU175" s="17" t="s">
        <v>81</v>
      </c>
      <c r="AY175" s="17" t="s">
        <v>118</v>
      </c>
      <c r="BE175" s="191">
        <f>IF(N175="základní",J175,0)</f>
        <v>0</v>
      </c>
      <c r="BF175" s="191">
        <f>IF(N175="snížená",J175,0)</f>
        <v>0</v>
      </c>
      <c r="BG175" s="191">
        <f>IF(N175="zákl. přenesená",J175,0)</f>
        <v>0</v>
      </c>
      <c r="BH175" s="191">
        <f>IF(N175="sníž. přenesená",J175,0)</f>
        <v>0</v>
      </c>
      <c r="BI175" s="191">
        <f>IF(N175="nulová",J175,0)</f>
        <v>0</v>
      </c>
      <c r="BJ175" s="17" t="s">
        <v>125</v>
      </c>
      <c r="BK175" s="191">
        <f>ROUND(I175*H175,2)</f>
        <v>0</v>
      </c>
      <c r="BL175" s="17" t="s">
        <v>125</v>
      </c>
      <c r="BM175" s="17" t="s">
        <v>353</v>
      </c>
    </row>
    <row r="176" spans="2:65" s="1" customFormat="1" ht="22.5" customHeight="1">
      <c r="B176" s="179"/>
      <c r="C176" s="216" t="s">
        <v>354</v>
      </c>
      <c r="D176" s="216" t="s">
        <v>216</v>
      </c>
      <c r="E176" s="217" t="s">
        <v>355</v>
      </c>
      <c r="F176" s="218" t="s">
        <v>356</v>
      </c>
      <c r="G176" s="219" t="s">
        <v>159</v>
      </c>
      <c r="H176" s="220">
        <v>2</v>
      </c>
      <c r="I176" s="221"/>
      <c r="J176" s="222">
        <f>ROUND(I176*H176,2)</f>
        <v>0</v>
      </c>
      <c r="K176" s="218" t="s">
        <v>20</v>
      </c>
      <c r="L176" s="223"/>
      <c r="M176" s="224" t="s">
        <v>20</v>
      </c>
      <c r="N176" s="225" t="s">
        <v>48</v>
      </c>
      <c r="O176" s="38"/>
      <c r="P176" s="189">
        <f>O176*H176</f>
        <v>0</v>
      </c>
      <c r="Q176" s="189">
        <v>0.00016</v>
      </c>
      <c r="R176" s="189">
        <f>Q176*H176</f>
        <v>0</v>
      </c>
      <c r="S176" s="189">
        <v>0</v>
      </c>
      <c r="T176" s="190">
        <f>S176*H176</f>
        <v>0</v>
      </c>
      <c r="AR176" s="17" t="s">
        <v>161</v>
      </c>
      <c r="AT176" s="17" t="s">
        <v>216</v>
      </c>
      <c r="AU176" s="17" t="s">
        <v>81</v>
      </c>
      <c r="AY176" s="17" t="s">
        <v>118</v>
      </c>
      <c r="BE176" s="191">
        <f>IF(N176="základní",J176,0)</f>
        <v>0</v>
      </c>
      <c r="BF176" s="191">
        <f>IF(N176="snížená",J176,0)</f>
        <v>0</v>
      </c>
      <c r="BG176" s="191">
        <f>IF(N176="zákl. přenesená",J176,0)</f>
        <v>0</v>
      </c>
      <c r="BH176" s="191">
        <f>IF(N176="sníž. přenesená",J176,0)</f>
        <v>0</v>
      </c>
      <c r="BI176" s="191">
        <f>IF(N176="nulová",J176,0)</f>
        <v>0</v>
      </c>
      <c r="BJ176" s="17" t="s">
        <v>125</v>
      </c>
      <c r="BK176" s="191">
        <f>ROUND(I176*H176,2)</f>
        <v>0</v>
      </c>
      <c r="BL176" s="17" t="s">
        <v>125</v>
      </c>
      <c r="BM176" s="17" t="s">
        <v>357</v>
      </c>
    </row>
    <row r="177" spans="2:65" s="1" customFormat="1" ht="22.5" customHeight="1">
      <c r="B177" s="179"/>
      <c r="C177" s="216" t="s">
        <v>358</v>
      </c>
      <c r="D177" s="216" t="s">
        <v>216</v>
      </c>
      <c r="E177" s="217" t="s">
        <v>359</v>
      </c>
      <c r="F177" s="218" t="s">
        <v>360</v>
      </c>
      <c r="G177" s="219" t="s">
        <v>159</v>
      </c>
      <c r="H177" s="220">
        <v>6</v>
      </c>
      <c r="I177" s="221"/>
      <c r="J177" s="222">
        <f>ROUND(I177*H177,2)</f>
        <v>0</v>
      </c>
      <c r="K177" s="218" t="s">
        <v>20</v>
      </c>
      <c r="L177" s="223"/>
      <c r="M177" s="224" t="s">
        <v>20</v>
      </c>
      <c r="N177" s="225" t="s">
        <v>48</v>
      </c>
      <c r="O177" s="38"/>
      <c r="P177" s="189">
        <f>O177*H177</f>
        <v>0</v>
      </c>
      <c r="Q177" s="189">
        <v>0.00029</v>
      </c>
      <c r="R177" s="189">
        <f>Q177*H177</f>
        <v>0</v>
      </c>
      <c r="S177" s="189">
        <v>0</v>
      </c>
      <c r="T177" s="190">
        <f>S177*H177</f>
        <v>0</v>
      </c>
      <c r="AR177" s="17" t="s">
        <v>161</v>
      </c>
      <c r="AT177" s="17" t="s">
        <v>216</v>
      </c>
      <c r="AU177" s="17" t="s">
        <v>81</v>
      </c>
      <c r="AY177" s="17" t="s">
        <v>118</v>
      </c>
      <c r="BE177" s="191">
        <f>IF(N177="základní",J177,0)</f>
        <v>0</v>
      </c>
      <c r="BF177" s="191">
        <f>IF(N177="snížená",J177,0)</f>
        <v>0</v>
      </c>
      <c r="BG177" s="191">
        <f>IF(N177="zákl. přenesená",J177,0)</f>
        <v>0</v>
      </c>
      <c r="BH177" s="191">
        <f>IF(N177="sníž. přenesená",J177,0)</f>
        <v>0</v>
      </c>
      <c r="BI177" s="191">
        <f>IF(N177="nulová",J177,0)</f>
        <v>0</v>
      </c>
      <c r="BJ177" s="17" t="s">
        <v>125</v>
      </c>
      <c r="BK177" s="191">
        <f>ROUND(I177*H177,2)</f>
        <v>0</v>
      </c>
      <c r="BL177" s="17" t="s">
        <v>125</v>
      </c>
      <c r="BM177" s="17" t="s">
        <v>361</v>
      </c>
    </row>
    <row r="178" spans="2:65" s="1" customFormat="1" ht="22.5" customHeight="1">
      <c r="B178" s="179"/>
      <c r="C178" s="216" t="s">
        <v>362</v>
      </c>
      <c r="D178" s="216" t="s">
        <v>216</v>
      </c>
      <c r="E178" s="217" t="s">
        <v>363</v>
      </c>
      <c r="F178" s="218" t="s">
        <v>364</v>
      </c>
      <c r="G178" s="219" t="s">
        <v>240</v>
      </c>
      <c r="H178" s="220">
        <v>2</v>
      </c>
      <c r="I178" s="221"/>
      <c r="J178" s="222">
        <f>ROUND(I178*H178,2)</f>
        <v>0</v>
      </c>
      <c r="K178" s="218" t="s">
        <v>20</v>
      </c>
      <c r="L178" s="223"/>
      <c r="M178" s="224" t="s">
        <v>20</v>
      </c>
      <c r="N178" s="225" t="s">
        <v>48</v>
      </c>
      <c r="O178" s="38"/>
      <c r="P178" s="189">
        <f>O178*H178</f>
        <v>0</v>
      </c>
      <c r="Q178" s="189">
        <v>0.00148</v>
      </c>
      <c r="R178" s="189">
        <f>Q178*H178</f>
        <v>0</v>
      </c>
      <c r="S178" s="189">
        <v>0</v>
      </c>
      <c r="T178" s="190">
        <f>S178*H178</f>
        <v>0</v>
      </c>
      <c r="AR178" s="17" t="s">
        <v>161</v>
      </c>
      <c r="AT178" s="17" t="s">
        <v>216</v>
      </c>
      <c r="AU178" s="17" t="s">
        <v>81</v>
      </c>
      <c r="AY178" s="17" t="s">
        <v>118</v>
      </c>
      <c r="BE178" s="191">
        <f>IF(N178="základní",J178,0)</f>
        <v>0</v>
      </c>
      <c r="BF178" s="191">
        <f>IF(N178="snížená",J178,0)</f>
        <v>0</v>
      </c>
      <c r="BG178" s="191">
        <f>IF(N178="zákl. přenesená",J178,0)</f>
        <v>0</v>
      </c>
      <c r="BH178" s="191">
        <f>IF(N178="sníž. přenesená",J178,0)</f>
        <v>0</v>
      </c>
      <c r="BI178" s="191">
        <f>IF(N178="nulová",J178,0)</f>
        <v>0</v>
      </c>
      <c r="BJ178" s="17" t="s">
        <v>125</v>
      </c>
      <c r="BK178" s="191">
        <f>ROUND(I178*H178,2)</f>
        <v>0</v>
      </c>
      <c r="BL178" s="17" t="s">
        <v>125</v>
      </c>
      <c r="BM178" s="17" t="s">
        <v>365</v>
      </c>
    </row>
    <row r="179" spans="2:65" s="1" customFormat="1" ht="22.5" customHeight="1">
      <c r="B179" s="179"/>
      <c r="C179" s="216" t="s">
        <v>366</v>
      </c>
      <c r="D179" s="216" t="s">
        <v>216</v>
      </c>
      <c r="E179" s="217" t="s">
        <v>367</v>
      </c>
      <c r="F179" s="218" t="s">
        <v>368</v>
      </c>
      <c r="G179" s="219" t="s">
        <v>240</v>
      </c>
      <c r="H179" s="220">
        <v>2</v>
      </c>
      <c r="I179" s="221"/>
      <c r="J179" s="222">
        <f>ROUND(I179*H179,2)</f>
        <v>0</v>
      </c>
      <c r="K179" s="218" t="s">
        <v>20</v>
      </c>
      <c r="L179" s="223"/>
      <c r="M179" s="224" t="s">
        <v>20</v>
      </c>
      <c r="N179" s="225" t="s">
        <v>48</v>
      </c>
      <c r="O179" s="38"/>
      <c r="P179" s="189">
        <f>O179*H179</f>
        <v>0</v>
      </c>
      <c r="Q179" s="189">
        <v>0.00148</v>
      </c>
      <c r="R179" s="189">
        <f>Q179*H179</f>
        <v>0</v>
      </c>
      <c r="S179" s="189">
        <v>0</v>
      </c>
      <c r="T179" s="190">
        <f>S179*H179</f>
        <v>0</v>
      </c>
      <c r="AR179" s="17" t="s">
        <v>161</v>
      </c>
      <c r="AT179" s="17" t="s">
        <v>216</v>
      </c>
      <c r="AU179" s="17" t="s">
        <v>81</v>
      </c>
      <c r="AY179" s="17" t="s">
        <v>118</v>
      </c>
      <c r="BE179" s="191">
        <f>IF(N179="základní",J179,0)</f>
        <v>0</v>
      </c>
      <c r="BF179" s="191">
        <f>IF(N179="snížená",J179,0)</f>
        <v>0</v>
      </c>
      <c r="BG179" s="191">
        <f>IF(N179="zákl. přenesená",J179,0)</f>
        <v>0</v>
      </c>
      <c r="BH179" s="191">
        <f>IF(N179="sníž. přenesená",J179,0)</f>
        <v>0</v>
      </c>
      <c r="BI179" s="191">
        <f>IF(N179="nulová",J179,0)</f>
        <v>0</v>
      </c>
      <c r="BJ179" s="17" t="s">
        <v>125</v>
      </c>
      <c r="BK179" s="191">
        <f>ROUND(I179*H179,2)</f>
        <v>0</v>
      </c>
      <c r="BL179" s="17" t="s">
        <v>125</v>
      </c>
      <c r="BM179" s="17" t="s">
        <v>369</v>
      </c>
    </row>
    <row r="180" spans="2:65" s="1" customFormat="1" ht="22.5" customHeight="1">
      <c r="B180" s="179"/>
      <c r="C180" s="180" t="s">
        <v>370</v>
      </c>
      <c r="D180" s="180" t="s">
        <v>120</v>
      </c>
      <c r="E180" s="181" t="s">
        <v>371</v>
      </c>
      <c r="F180" s="182" t="s">
        <v>372</v>
      </c>
      <c r="G180" s="183" t="s">
        <v>153</v>
      </c>
      <c r="H180" s="184">
        <v>220</v>
      </c>
      <c r="I180" s="185"/>
      <c r="J180" s="186">
        <f>ROUND(I180*H180,2)</f>
        <v>0</v>
      </c>
      <c r="K180" s="182" t="s">
        <v>20</v>
      </c>
      <c r="L180" s="37"/>
      <c r="M180" s="187" t="s">
        <v>20</v>
      </c>
      <c r="N180" s="188" t="s">
        <v>48</v>
      </c>
      <c r="O180" s="38"/>
      <c r="P180" s="189">
        <f>O180*H180</f>
        <v>0</v>
      </c>
      <c r="Q180" s="189">
        <v>0.00103</v>
      </c>
      <c r="R180" s="189">
        <f>Q180*H180</f>
        <v>0</v>
      </c>
      <c r="S180" s="189">
        <v>0</v>
      </c>
      <c r="T180" s="190">
        <f>S180*H180</f>
        <v>0</v>
      </c>
      <c r="AR180" s="17" t="s">
        <v>125</v>
      </c>
      <c r="AT180" s="17" t="s">
        <v>120</v>
      </c>
      <c r="AU180" s="17" t="s">
        <v>81</v>
      </c>
      <c r="AY180" s="17" t="s">
        <v>118</v>
      </c>
      <c r="BE180" s="191">
        <f>IF(N180="základní",J180,0)</f>
        <v>0</v>
      </c>
      <c r="BF180" s="191">
        <f>IF(N180="snížená",J180,0)</f>
        <v>0</v>
      </c>
      <c r="BG180" s="191">
        <f>IF(N180="zákl. přenesená",J180,0)</f>
        <v>0</v>
      </c>
      <c r="BH180" s="191">
        <f>IF(N180="sníž. přenesená",J180,0)</f>
        <v>0</v>
      </c>
      <c r="BI180" s="191">
        <f>IF(N180="nulová",J180,0)</f>
        <v>0</v>
      </c>
      <c r="BJ180" s="17" t="s">
        <v>125</v>
      </c>
      <c r="BK180" s="191">
        <f>ROUND(I180*H180,2)</f>
        <v>0</v>
      </c>
      <c r="BL180" s="17" t="s">
        <v>125</v>
      </c>
      <c r="BM180" s="17" t="s">
        <v>373</v>
      </c>
    </row>
    <row r="181" spans="2:65" s="1" customFormat="1" ht="22.5" customHeight="1">
      <c r="B181" s="179"/>
      <c r="C181" s="216" t="s">
        <v>374</v>
      </c>
      <c r="D181" s="216" t="s">
        <v>216</v>
      </c>
      <c r="E181" s="217" t="s">
        <v>375</v>
      </c>
      <c r="F181" s="218" t="s">
        <v>376</v>
      </c>
      <c r="G181" s="219" t="s">
        <v>153</v>
      </c>
      <c r="H181" s="220">
        <v>220</v>
      </c>
      <c r="I181" s="221"/>
      <c r="J181" s="222">
        <f>ROUND(I181*H181,2)</f>
        <v>0</v>
      </c>
      <c r="K181" s="218" t="s">
        <v>20</v>
      </c>
      <c r="L181" s="223"/>
      <c r="M181" s="224" t="s">
        <v>20</v>
      </c>
      <c r="N181" s="225" t="s">
        <v>48</v>
      </c>
      <c r="O181" s="38"/>
      <c r="P181" s="189">
        <f>O181*H181</f>
        <v>0</v>
      </c>
      <c r="Q181" s="189">
        <v>0.00148</v>
      </c>
      <c r="R181" s="189">
        <f>Q181*H181</f>
        <v>0</v>
      </c>
      <c r="S181" s="189">
        <v>0</v>
      </c>
      <c r="T181" s="190">
        <f>S181*H181</f>
        <v>0</v>
      </c>
      <c r="AR181" s="17" t="s">
        <v>161</v>
      </c>
      <c r="AT181" s="17" t="s">
        <v>216</v>
      </c>
      <c r="AU181" s="17" t="s">
        <v>81</v>
      </c>
      <c r="AY181" s="17" t="s">
        <v>118</v>
      </c>
      <c r="BE181" s="191">
        <f>IF(N181="základní",J181,0)</f>
        <v>0</v>
      </c>
      <c r="BF181" s="191">
        <f>IF(N181="snížená",J181,0)</f>
        <v>0</v>
      </c>
      <c r="BG181" s="191">
        <f>IF(N181="zákl. přenesená",J181,0)</f>
        <v>0</v>
      </c>
      <c r="BH181" s="191">
        <f>IF(N181="sníž. přenesená",J181,0)</f>
        <v>0</v>
      </c>
      <c r="BI181" s="191">
        <f>IF(N181="nulová",J181,0)</f>
        <v>0</v>
      </c>
      <c r="BJ181" s="17" t="s">
        <v>125</v>
      </c>
      <c r="BK181" s="191">
        <f>ROUND(I181*H181,2)</f>
        <v>0</v>
      </c>
      <c r="BL181" s="17" t="s">
        <v>125</v>
      </c>
      <c r="BM181" s="17" t="s">
        <v>377</v>
      </c>
    </row>
    <row r="182" spans="2:65" s="1" customFormat="1" ht="22.5" customHeight="1">
      <c r="B182" s="179"/>
      <c r="C182" s="216" t="s">
        <v>378</v>
      </c>
      <c r="D182" s="216" t="s">
        <v>216</v>
      </c>
      <c r="E182" s="217" t="s">
        <v>379</v>
      </c>
      <c r="F182" s="218" t="s">
        <v>380</v>
      </c>
      <c r="G182" s="219" t="s">
        <v>159</v>
      </c>
      <c r="H182" s="220">
        <v>6</v>
      </c>
      <c r="I182" s="221"/>
      <c r="J182" s="222">
        <f>ROUND(I182*H182,2)</f>
        <v>0</v>
      </c>
      <c r="K182" s="218" t="s">
        <v>20</v>
      </c>
      <c r="L182" s="223"/>
      <c r="M182" s="224" t="s">
        <v>20</v>
      </c>
      <c r="N182" s="225" t="s">
        <v>48</v>
      </c>
      <c r="O182" s="38"/>
      <c r="P182" s="189">
        <f>O182*H182</f>
        <v>0</v>
      </c>
      <c r="Q182" s="189">
        <v>0.00016</v>
      </c>
      <c r="R182" s="189">
        <f>Q182*H182</f>
        <v>0</v>
      </c>
      <c r="S182" s="189">
        <v>0</v>
      </c>
      <c r="T182" s="190">
        <f>S182*H182</f>
        <v>0</v>
      </c>
      <c r="AR182" s="17" t="s">
        <v>161</v>
      </c>
      <c r="AT182" s="17" t="s">
        <v>216</v>
      </c>
      <c r="AU182" s="17" t="s">
        <v>81</v>
      </c>
      <c r="AY182" s="17" t="s">
        <v>118</v>
      </c>
      <c r="BE182" s="191">
        <f>IF(N182="základní",J182,0)</f>
        <v>0</v>
      </c>
      <c r="BF182" s="191">
        <f>IF(N182="snížená",J182,0)</f>
        <v>0</v>
      </c>
      <c r="BG182" s="191">
        <f>IF(N182="zákl. přenesená",J182,0)</f>
        <v>0</v>
      </c>
      <c r="BH182" s="191">
        <f>IF(N182="sníž. přenesená",J182,0)</f>
        <v>0</v>
      </c>
      <c r="BI182" s="191">
        <f>IF(N182="nulová",J182,0)</f>
        <v>0</v>
      </c>
      <c r="BJ182" s="17" t="s">
        <v>125</v>
      </c>
      <c r="BK182" s="191">
        <f>ROUND(I182*H182,2)</f>
        <v>0</v>
      </c>
      <c r="BL182" s="17" t="s">
        <v>125</v>
      </c>
      <c r="BM182" s="17" t="s">
        <v>381</v>
      </c>
    </row>
    <row r="183" spans="2:65" s="1" customFormat="1" ht="22.5" customHeight="1">
      <c r="B183" s="179"/>
      <c r="C183" s="216" t="s">
        <v>382</v>
      </c>
      <c r="D183" s="216" t="s">
        <v>216</v>
      </c>
      <c r="E183" s="217" t="s">
        <v>383</v>
      </c>
      <c r="F183" s="218" t="s">
        <v>384</v>
      </c>
      <c r="G183" s="219" t="s">
        <v>159</v>
      </c>
      <c r="H183" s="220">
        <v>3</v>
      </c>
      <c r="I183" s="221"/>
      <c r="J183" s="222">
        <f>ROUND(I183*H183,2)</f>
        <v>0</v>
      </c>
      <c r="K183" s="218" t="s">
        <v>20</v>
      </c>
      <c r="L183" s="223"/>
      <c r="M183" s="224" t="s">
        <v>20</v>
      </c>
      <c r="N183" s="225" t="s">
        <v>48</v>
      </c>
      <c r="O183" s="38"/>
      <c r="P183" s="189">
        <f>O183*H183</f>
        <v>0</v>
      </c>
      <c r="Q183" s="189">
        <v>0.00016</v>
      </c>
      <c r="R183" s="189">
        <f>Q183*H183</f>
        <v>0</v>
      </c>
      <c r="S183" s="189">
        <v>0</v>
      </c>
      <c r="T183" s="190">
        <f>S183*H183</f>
        <v>0</v>
      </c>
      <c r="AR183" s="17" t="s">
        <v>161</v>
      </c>
      <c r="AT183" s="17" t="s">
        <v>216</v>
      </c>
      <c r="AU183" s="17" t="s">
        <v>81</v>
      </c>
      <c r="AY183" s="17" t="s">
        <v>118</v>
      </c>
      <c r="BE183" s="191">
        <f>IF(N183="základní",J183,0)</f>
        <v>0</v>
      </c>
      <c r="BF183" s="191">
        <f>IF(N183="snížená",J183,0)</f>
        <v>0</v>
      </c>
      <c r="BG183" s="191">
        <f>IF(N183="zákl. přenesená",J183,0)</f>
        <v>0</v>
      </c>
      <c r="BH183" s="191">
        <f>IF(N183="sníž. přenesená",J183,0)</f>
        <v>0</v>
      </c>
      <c r="BI183" s="191">
        <f>IF(N183="nulová",J183,0)</f>
        <v>0</v>
      </c>
      <c r="BJ183" s="17" t="s">
        <v>125</v>
      </c>
      <c r="BK183" s="191">
        <f>ROUND(I183*H183,2)</f>
        <v>0</v>
      </c>
      <c r="BL183" s="17" t="s">
        <v>125</v>
      </c>
      <c r="BM183" s="17" t="s">
        <v>385</v>
      </c>
    </row>
    <row r="184" spans="2:65" s="1" customFormat="1" ht="22.5" customHeight="1">
      <c r="B184" s="179"/>
      <c r="C184" s="216" t="s">
        <v>386</v>
      </c>
      <c r="D184" s="216" t="s">
        <v>216</v>
      </c>
      <c r="E184" s="217" t="s">
        <v>387</v>
      </c>
      <c r="F184" s="218" t="s">
        <v>388</v>
      </c>
      <c r="G184" s="219" t="s">
        <v>159</v>
      </c>
      <c r="H184" s="220">
        <v>3</v>
      </c>
      <c r="I184" s="221"/>
      <c r="J184" s="222">
        <f>ROUND(I184*H184,2)</f>
        <v>0</v>
      </c>
      <c r="K184" s="218" t="s">
        <v>20</v>
      </c>
      <c r="L184" s="223"/>
      <c r="M184" s="224" t="s">
        <v>20</v>
      </c>
      <c r="N184" s="225" t="s">
        <v>48</v>
      </c>
      <c r="O184" s="38"/>
      <c r="P184" s="189">
        <f>O184*H184</f>
        <v>0</v>
      </c>
      <c r="Q184" s="189">
        <v>0.00016</v>
      </c>
      <c r="R184" s="189">
        <f>Q184*H184</f>
        <v>0</v>
      </c>
      <c r="S184" s="189">
        <v>0</v>
      </c>
      <c r="T184" s="190">
        <f>S184*H184</f>
        <v>0</v>
      </c>
      <c r="AR184" s="17" t="s">
        <v>161</v>
      </c>
      <c r="AT184" s="17" t="s">
        <v>216</v>
      </c>
      <c r="AU184" s="17" t="s">
        <v>81</v>
      </c>
      <c r="AY184" s="17" t="s">
        <v>118</v>
      </c>
      <c r="BE184" s="191">
        <f>IF(N184="základní",J184,0)</f>
        <v>0</v>
      </c>
      <c r="BF184" s="191">
        <f>IF(N184="snížená",J184,0)</f>
        <v>0</v>
      </c>
      <c r="BG184" s="191">
        <f>IF(N184="zákl. přenesená",J184,0)</f>
        <v>0</v>
      </c>
      <c r="BH184" s="191">
        <f>IF(N184="sníž. přenesená",J184,0)</f>
        <v>0</v>
      </c>
      <c r="BI184" s="191">
        <f>IF(N184="nulová",J184,0)</f>
        <v>0</v>
      </c>
      <c r="BJ184" s="17" t="s">
        <v>125</v>
      </c>
      <c r="BK184" s="191">
        <f>ROUND(I184*H184,2)</f>
        <v>0</v>
      </c>
      <c r="BL184" s="17" t="s">
        <v>125</v>
      </c>
      <c r="BM184" s="17" t="s">
        <v>389</v>
      </c>
    </row>
    <row r="185" spans="2:65" s="1" customFormat="1" ht="22.5" customHeight="1">
      <c r="B185" s="179"/>
      <c r="C185" s="216" t="s">
        <v>390</v>
      </c>
      <c r="D185" s="216" t="s">
        <v>216</v>
      </c>
      <c r="E185" s="217" t="s">
        <v>391</v>
      </c>
      <c r="F185" s="218" t="s">
        <v>392</v>
      </c>
      <c r="G185" s="219" t="s">
        <v>159</v>
      </c>
      <c r="H185" s="220">
        <v>6</v>
      </c>
      <c r="I185" s="221"/>
      <c r="J185" s="222">
        <f>ROUND(I185*H185,2)</f>
        <v>0</v>
      </c>
      <c r="K185" s="218" t="s">
        <v>20</v>
      </c>
      <c r="L185" s="223"/>
      <c r="M185" s="224" t="s">
        <v>20</v>
      </c>
      <c r="N185" s="225" t="s">
        <v>48</v>
      </c>
      <c r="O185" s="38"/>
      <c r="P185" s="189">
        <f>O185*H185</f>
        <v>0</v>
      </c>
      <c r="Q185" s="189">
        <v>0.00029</v>
      </c>
      <c r="R185" s="189">
        <f>Q185*H185</f>
        <v>0</v>
      </c>
      <c r="S185" s="189">
        <v>0</v>
      </c>
      <c r="T185" s="190">
        <f>S185*H185</f>
        <v>0</v>
      </c>
      <c r="AR185" s="17" t="s">
        <v>161</v>
      </c>
      <c r="AT185" s="17" t="s">
        <v>216</v>
      </c>
      <c r="AU185" s="17" t="s">
        <v>81</v>
      </c>
      <c r="AY185" s="17" t="s">
        <v>118</v>
      </c>
      <c r="BE185" s="191">
        <f>IF(N185="základní",J185,0)</f>
        <v>0</v>
      </c>
      <c r="BF185" s="191">
        <f>IF(N185="snížená",J185,0)</f>
        <v>0</v>
      </c>
      <c r="BG185" s="191">
        <f>IF(N185="zákl. přenesená",J185,0)</f>
        <v>0</v>
      </c>
      <c r="BH185" s="191">
        <f>IF(N185="sníž. přenesená",J185,0)</f>
        <v>0</v>
      </c>
      <c r="BI185" s="191">
        <f>IF(N185="nulová",J185,0)</f>
        <v>0</v>
      </c>
      <c r="BJ185" s="17" t="s">
        <v>125</v>
      </c>
      <c r="BK185" s="191">
        <f>ROUND(I185*H185,2)</f>
        <v>0</v>
      </c>
      <c r="BL185" s="17" t="s">
        <v>125</v>
      </c>
      <c r="BM185" s="17" t="s">
        <v>393</v>
      </c>
    </row>
    <row r="186" spans="2:65" s="1" customFormat="1" ht="22.5" customHeight="1">
      <c r="B186" s="179"/>
      <c r="C186" s="216" t="s">
        <v>394</v>
      </c>
      <c r="D186" s="216" t="s">
        <v>216</v>
      </c>
      <c r="E186" s="217" t="s">
        <v>395</v>
      </c>
      <c r="F186" s="218" t="s">
        <v>396</v>
      </c>
      <c r="G186" s="219" t="s">
        <v>240</v>
      </c>
      <c r="H186" s="220">
        <v>2</v>
      </c>
      <c r="I186" s="221"/>
      <c r="J186" s="222">
        <f>ROUND(I186*H186,2)</f>
        <v>0</v>
      </c>
      <c r="K186" s="218" t="s">
        <v>20</v>
      </c>
      <c r="L186" s="223"/>
      <c r="M186" s="224" t="s">
        <v>20</v>
      </c>
      <c r="N186" s="225" t="s">
        <v>48</v>
      </c>
      <c r="O186" s="38"/>
      <c r="P186" s="189">
        <f>O186*H186</f>
        <v>0</v>
      </c>
      <c r="Q186" s="189">
        <v>0.00148</v>
      </c>
      <c r="R186" s="189">
        <f>Q186*H186</f>
        <v>0</v>
      </c>
      <c r="S186" s="189">
        <v>0</v>
      </c>
      <c r="T186" s="190">
        <f>S186*H186</f>
        <v>0</v>
      </c>
      <c r="AR186" s="17" t="s">
        <v>161</v>
      </c>
      <c r="AT186" s="17" t="s">
        <v>216</v>
      </c>
      <c r="AU186" s="17" t="s">
        <v>81</v>
      </c>
      <c r="AY186" s="17" t="s">
        <v>118</v>
      </c>
      <c r="BE186" s="191">
        <f>IF(N186="základní",J186,0)</f>
        <v>0</v>
      </c>
      <c r="BF186" s="191">
        <f>IF(N186="snížená",J186,0)</f>
        <v>0</v>
      </c>
      <c r="BG186" s="191">
        <f>IF(N186="zákl. přenesená",J186,0)</f>
        <v>0</v>
      </c>
      <c r="BH186" s="191">
        <f>IF(N186="sníž. přenesená",J186,0)</f>
        <v>0</v>
      </c>
      <c r="BI186" s="191">
        <f>IF(N186="nulová",J186,0)</f>
        <v>0</v>
      </c>
      <c r="BJ186" s="17" t="s">
        <v>125</v>
      </c>
      <c r="BK186" s="191">
        <f>ROUND(I186*H186,2)</f>
        <v>0</v>
      </c>
      <c r="BL186" s="17" t="s">
        <v>125</v>
      </c>
      <c r="BM186" s="17" t="s">
        <v>397</v>
      </c>
    </row>
    <row r="187" spans="2:65" s="1" customFormat="1" ht="22.5" customHeight="1">
      <c r="B187" s="179"/>
      <c r="C187" s="216" t="s">
        <v>398</v>
      </c>
      <c r="D187" s="216" t="s">
        <v>216</v>
      </c>
      <c r="E187" s="217" t="s">
        <v>399</v>
      </c>
      <c r="F187" s="218" t="s">
        <v>400</v>
      </c>
      <c r="G187" s="219" t="s">
        <v>240</v>
      </c>
      <c r="H187" s="220">
        <v>2</v>
      </c>
      <c r="I187" s="221"/>
      <c r="J187" s="222">
        <f>ROUND(I187*H187,2)</f>
        <v>0</v>
      </c>
      <c r="K187" s="218" t="s">
        <v>20</v>
      </c>
      <c r="L187" s="223"/>
      <c r="M187" s="224" t="s">
        <v>20</v>
      </c>
      <c r="N187" s="225" t="s">
        <v>48</v>
      </c>
      <c r="O187" s="38"/>
      <c r="P187" s="189">
        <f>O187*H187</f>
        <v>0</v>
      </c>
      <c r="Q187" s="189">
        <v>0.00148</v>
      </c>
      <c r="R187" s="189">
        <f>Q187*H187</f>
        <v>0</v>
      </c>
      <c r="S187" s="189">
        <v>0</v>
      </c>
      <c r="T187" s="190">
        <f>S187*H187</f>
        <v>0</v>
      </c>
      <c r="AR187" s="17" t="s">
        <v>161</v>
      </c>
      <c r="AT187" s="17" t="s">
        <v>216</v>
      </c>
      <c r="AU187" s="17" t="s">
        <v>81</v>
      </c>
      <c r="AY187" s="17" t="s">
        <v>118</v>
      </c>
      <c r="BE187" s="191">
        <f>IF(N187="základní",J187,0)</f>
        <v>0</v>
      </c>
      <c r="BF187" s="191">
        <f>IF(N187="snížená",J187,0)</f>
        <v>0</v>
      </c>
      <c r="BG187" s="191">
        <f>IF(N187="zákl. přenesená",J187,0)</f>
        <v>0</v>
      </c>
      <c r="BH187" s="191">
        <f>IF(N187="sníž. přenesená",J187,0)</f>
        <v>0</v>
      </c>
      <c r="BI187" s="191">
        <f>IF(N187="nulová",J187,0)</f>
        <v>0</v>
      </c>
      <c r="BJ187" s="17" t="s">
        <v>125</v>
      </c>
      <c r="BK187" s="191">
        <f>ROUND(I187*H187,2)</f>
        <v>0</v>
      </c>
      <c r="BL187" s="17" t="s">
        <v>125</v>
      </c>
      <c r="BM187" s="17" t="s">
        <v>401</v>
      </c>
    </row>
    <row r="188" spans="2:65" s="1" customFormat="1" ht="22.5" customHeight="1">
      <c r="B188" s="179"/>
      <c r="C188" s="180" t="s">
        <v>402</v>
      </c>
      <c r="D188" s="180" t="s">
        <v>120</v>
      </c>
      <c r="E188" s="181" t="s">
        <v>403</v>
      </c>
      <c r="F188" s="182" t="s">
        <v>404</v>
      </c>
      <c r="G188" s="183" t="s">
        <v>159</v>
      </c>
      <c r="H188" s="184">
        <v>1</v>
      </c>
      <c r="I188" s="185"/>
      <c r="J188" s="186">
        <f>ROUND(I188*H188,2)</f>
        <v>0</v>
      </c>
      <c r="K188" s="182" t="s">
        <v>20</v>
      </c>
      <c r="L188" s="37"/>
      <c r="M188" s="187" t="s">
        <v>20</v>
      </c>
      <c r="N188" s="188" t="s">
        <v>48</v>
      </c>
      <c r="O188" s="38"/>
      <c r="P188" s="189">
        <f>O188*H188</f>
        <v>0</v>
      </c>
      <c r="Q188" s="189">
        <v>0.0008</v>
      </c>
      <c r="R188" s="189">
        <f>Q188*H188</f>
        <v>0</v>
      </c>
      <c r="S188" s="189">
        <v>0</v>
      </c>
      <c r="T188" s="190">
        <f>S188*H188</f>
        <v>0</v>
      </c>
      <c r="AR188" s="17" t="s">
        <v>125</v>
      </c>
      <c r="AT188" s="17" t="s">
        <v>120</v>
      </c>
      <c r="AU188" s="17" t="s">
        <v>81</v>
      </c>
      <c r="AY188" s="17" t="s">
        <v>118</v>
      </c>
      <c r="BE188" s="191">
        <f>IF(N188="základní",J188,0)</f>
        <v>0</v>
      </c>
      <c r="BF188" s="191">
        <f>IF(N188="snížená",J188,0)</f>
        <v>0</v>
      </c>
      <c r="BG188" s="191">
        <f>IF(N188="zákl. přenesená",J188,0)</f>
        <v>0</v>
      </c>
      <c r="BH188" s="191">
        <f>IF(N188="sníž. přenesená",J188,0)</f>
        <v>0</v>
      </c>
      <c r="BI188" s="191">
        <f>IF(N188="nulová",J188,0)</f>
        <v>0</v>
      </c>
      <c r="BJ188" s="17" t="s">
        <v>125</v>
      </c>
      <c r="BK188" s="191">
        <f>ROUND(I188*H188,2)</f>
        <v>0</v>
      </c>
      <c r="BL188" s="17" t="s">
        <v>125</v>
      </c>
      <c r="BM188" s="17" t="s">
        <v>405</v>
      </c>
    </row>
    <row r="189" spans="2:65" s="1" customFormat="1" ht="22.5" customHeight="1">
      <c r="B189" s="179"/>
      <c r="C189" s="216" t="s">
        <v>406</v>
      </c>
      <c r="D189" s="216" t="s">
        <v>216</v>
      </c>
      <c r="E189" s="217" t="s">
        <v>407</v>
      </c>
      <c r="F189" s="218" t="s">
        <v>408</v>
      </c>
      <c r="G189" s="219" t="s">
        <v>159</v>
      </c>
      <c r="H189" s="220">
        <v>1</v>
      </c>
      <c r="I189" s="221"/>
      <c r="J189" s="222">
        <f>ROUND(I189*H189,2)</f>
        <v>0</v>
      </c>
      <c r="K189" s="218" t="s">
        <v>20</v>
      </c>
      <c r="L189" s="223"/>
      <c r="M189" s="224" t="s">
        <v>20</v>
      </c>
      <c r="N189" s="225" t="s">
        <v>48</v>
      </c>
      <c r="O189" s="38"/>
      <c r="P189" s="189">
        <f>O189*H189</f>
        <v>0</v>
      </c>
      <c r="Q189" s="189">
        <v>0.021</v>
      </c>
      <c r="R189" s="189">
        <f>Q189*H189</f>
        <v>0</v>
      </c>
      <c r="S189" s="189">
        <v>0</v>
      </c>
      <c r="T189" s="190">
        <f>S189*H189</f>
        <v>0</v>
      </c>
      <c r="AR189" s="17" t="s">
        <v>161</v>
      </c>
      <c r="AT189" s="17" t="s">
        <v>216</v>
      </c>
      <c r="AU189" s="17" t="s">
        <v>81</v>
      </c>
      <c r="AY189" s="17" t="s">
        <v>118</v>
      </c>
      <c r="BE189" s="191">
        <f>IF(N189="základní",J189,0)</f>
        <v>0</v>
      </c>
      <c r="BF189" s="191">
        <f>IF(N189="snížená",J189,0)</f>
        <v>0</v>
      </c>
      <c r="BG189" s="191">
        <f>IF(N189="zákl. přenesená",J189,0)</f>
        <v>0</v>
      </c>
      <c r="BH189" s="191">
        <f>IF(N189="sníž. přenesená",J189,0)</f>
        <v>0</v>
      </c>
      <c r="BI189" s="191">
        <f>IF(N189="nulová",J189,0)</f>
        <v>0</v>
      </c>
      <c r="BJ189" s="17" t="s">
        <v>125</v>
      </c>
      <c r="BK189" s="191">
        <f>ROUND(I189*H189,2)</f>
        <v>0</v>
      </c>
      <c r="BL189" s="17" t="s">
        <v>125</v>
      </c>
      <c r="BM189" s="17" t="s">
        <v>409</v>
      </c>
    </row>
    <row r="190" spans="2:47" s="1" customFormat="1" ht="30" customHeight="1">
      <c r="B190" s="37"/>
      <c r="D190" s="202" t="s">
        <v>170</v>
      </c>
      <c r="E190" s="1"/>
      <c r="F190" s="215" t="s">
        <v>410</v>
      </c>
      <c r="I190" s="153"/>
      <c r="L190" s="37"/>
      <c r="M190" s="74"/>
      <c r="N190" s="38"/>
      <c r="O190" s="38"/>
      <c r="P190" s="38"/>
      <c r="Q190" s="38"/>
      <c r="R190" s="38"/>
      <c r="S190" s="38"/>
      <c r="T190" s="75"/>
      <c r="AT190" s="17" t="s">
        <v>170</v>
      </c>
      <c r="AU190" s="17" t="s">
        <v>81</v>
      </c>
    </row>
    <row r="191" spans="2:65" s="1" customFormat="1" ht="31.5" customHeight="1">
      <c r="B191" s="179"/>
      <c r="C191" s="180" t="s">
        <v>411</v>
      </c>
      <c r="D191" s="180" t="s">
        <v>120</v>
      </c>
      <c r="E191" s="181" t="s">
        <v>412</v>
      </c>
      <c r="F191" s="182" t="s">
        <v>413</v>
      </c>
      <c r="G191" s="183" t="s">
        <v>159</v>
      </c>
      <c r="H191" s="184">
        <v>2</v>
      </c>
      <c r="I191" s="185"/>
      <c r="J191" s="186">
        <f>ROUND(I191*H191,2)</f>
        <v>0</v>
      </c>
      <c r="K191" s="182" t="s">
        <v>20</v>
      </c>
      <c r="L191" s="37"/>
      <c r="M191" s="187" t="s">
        <v>20</v>
      </c>
      <c r="N191" s="188" t="s">
        <v>48</v>
      </c>
      <c r="O191" s="38"/>
      <c r="P191" s="189">
        <f>O191*H191</f>
        <v>0</v>
      </c>
      <c r="Q191" s="189">
        <v>0.0008</v>
      </c>
      <c r="R191" s="189">
        <f>Q191*H191</f>
        <v>0</v>
      </c>
      <c r="S191" s="189">
        <v>0</v>
      </c>
      <c r="T191" s="190">
        <f>S191*H191</f>
        <v>0</v>
      </c>
      <c r="AR191" s="17" t="s">
        <v>125</v>
      </c>
      <c r="AT191" s="17" t="s">
        <v>120</v>
      </c>
      <c r="AU191" s="17" t="s">
        <v>81</v>
      </c>
      <c r="AY191" s="17" t="s">
        <v>118</v>
      </c>
      <c r="BE191" s="191">
        <f>IF(N191="základní",J191,0)</f>
        <v>0</v>
      </c>
      <c r="BF191" s="191">
        <f>IF(N191="snížená",J191,0)</f>
        <v>0</v>
      </c>
      <c r="BG191" s="191">
        <f>IF(N191="zákl. přenesená",J191,0)</f>
        <v>0</v>
      </c>
      <c r="BH191" s="191">
        <f>IF(N191="sníž. přenesená",J191,0)</f>
        <v>0</v>
      </c>
      <c r="BI191" s="191">
        <f>IF(N191="nulová",J191,0)</f>
        <v>0</v>
      </c>
      <c r="BJ191" s="17" t="s">
        <v>125</v>
      </c>
      <c r="BK191" s="191">
        <f>ROUND(I191*H191,2)</f>
        <v>0</v>
      </c>
      <c r="BL191" s="17" t="s">
        <v>125</v>
      </c>
      <c r="BM191" s="17" t="s">
        <v>414</v>
      </c>
    </row>
    <row r="192" spans="2:47" s="1" customFormat="1" ht="42" customHeight="1">
      <c r="B192" s="37"/>
      <c r="D192" s="202" t="s">
        <v>170</v>
      </c>
      <c r="E192" s="1"/>
      <c r="F192" s="215" t="s">
        <v>415</v>
      </c>
      <c r="I192" s="153"/>
      <c r="L192" s="37"/>
      <c r="M192" s="74"/>
      <c r="N192" s="38"/>
      <c r="O192" s="38"/>
      <c r="P192" s="38"/>
      <c r="Q192" s="38"/>
      <c r="R192" s="38"/>
      <c r="S192" s="38"/>
      <c r="T192" s="75"/>
      <c r="AT192" s="17" t="s">
        <v>170</v>
      </c>
      <c r="AU192" s="17" t="s">
        <v>81</v>
      </c>
    </row>
    <row r="193" spans="2:65" s="1" customFormat="1" ht="22.5" customHeight="1">
      <c r="B193" s="179"/>
      <c r="C193" s="216" t="s">
        <v>416</v>
      </c>
      <c r="D193" s="216" t="s">
        <v>216</v>
      </c>
      <c r="E193" s="217" t="s">
        <v>417</v>
      </c>
      <c r="F193" s="218" t="s">
        <v>418</v>
      </c>
      <c r="G193" s="219" t="s">
        <v>159</v>
      </c>
      <c r="H193" s="220">
        <v>2</v>
      </c>
      <c r="I193" s="221"/>
      <c r="J193" s="222">
        <f>ROUND(I193*H193,2)</f>
        <v>0</v>
      </c>
      <c r="K193" s="218" t="s">
        <v>20</v>
      </c>
      <c r="L193" s="223"/>
      <c r="M193" s="224" t="s">
        <v>20</v>
      </c>
      <c r="N193" s="225" t="s">
        <v>48</v>
      </c>
      <c r="O193" s="38"/>
      <c r="P193" s="189">
        <f>O193*H193</f>
        <v>0</v>
      </c>
      <c r="Q193" s="189">
        <v>0.021</v>
      </c>
      <c r="R193" s="189">
        <f>Q193*H193</f>
        <v>0</v>
      </c>
      <c r="S193" s="189">
        <v>0</v>
      </c>
      <c r="T193" s="190">
        <f>S193*H193</f>
        <v>0</v>
      </c>
      <c r="AR193" s="17" t="s">
        <v>161</v>
      </c>
      <c r="AT193" s="17" t="s">
        <v>216</v>
      </c>
      <c r="AU193" s="17" t="s">
        <v>81</v>
      </c>
      <c r="AY193" s="17" t="s">
        <v>118</v>
      </c>
      <c r="BE193" s="191">
        <f>IF(N193="základní",J193,0)</f>
        <v>0</v>
      </c>
      <c r="BF193" s="191">
        <f>IF(N193="snížená",J193,0)</f>
        <v>0</v>
      </c>
      <c r="BG193" s="191">
        <f>IF(N193="zákl. přenesená",J193,0)</f>
        <v>0</v>
      </c>
      <c r="BH193" s="191">
        <f>IF(N193="sníž. přenesená",J193,0)</f>
        <v>0</v>
      </c>
      <c r="BI193" s="191">
        <f>IF(N193="nulová",J193,0)</f>
        <v>0</v>
      </c>
      <c r="BJ193" s="17" t="s">
        <v>125</v>
      </c>
      <c r="BK193" s="191">
        <f>ROUND(I193*H193,2)</f>
        <v>0</v>
      </c>
      <c r="BL193" s="17" t="s">
        <v>125</v>
      </c>
      <c r="BM193" s="17" t="s">
        <v>419</v>
      </c>
    </row>
    <row r="194" spans="2:47" s="1" customFormat="1" ht="30" customHeight="1">
      <c r="B194" s="37"/>
      <c r="D194" s="202" t="s">
        <v>170</v>
      </c>
      <c r="E194" s="1"/>
      <c r="F194" s="215" t="s">
        <v>420</v>
      </c>
      <c r="I194" s="153"/>
      <c r="L194" s="37"/>
      <c r="M194" s="74"/>
      <c r="N194" s="38"/>
      <c r="O194" s="38"/>
      <c r="P194" s="38"/>
      <c r="Q194" s="38"/>
      <c r="R194" s="38"/>
      <c r="S194" s="38"/>
      <c r="T194" s="75"/>
      <c r="AT194" s="17" t="s">
        <v>170</v>
      </c>
      <c r="AU194" s="17" t="s">
        <v>81</v>
      </c>
    </row>
    <row r="195" spans="2:65" s="1" customFormat="1" ht="22.5" customHeight="1">
      <c r="B195" s="179"/>
      <c r="C195" s="180" t="s">
        <v>421</v>
      </c>
      <c r="D195" s="180" t="s">
        <v>120</v>
      </c>
      <c r="E195" s="181" t="s">
        <v>422</v>
      </c>
      <c r="F195" s="182" t="s">
        <v>423</v>
      </c>
      <c r="G195" s="183" t="s">
        <v>159</v>
      </c>
      <c r="H195" s="184">
        <v>1</v>
      </c>
      <c r="I195" s="185"/>
      <c r="J195" s="186">
        <f>ROUND(I195*H195,2)</f>
        <v>0</v>
      </c>
      <c r="K195" s="182" t="s">
        <v>20</v>
      </c>
      <c r="L195" s="37"/>
      <c r="M195" s="187" t="s">
        <v>20</v>
      </c>
      <c r="N195" s="188" t="s">
        <v>48</v>
      </c>
      <c r="O195" s="38"/>
      <c r="P195" s="189">
        <f>O195*H195</f>
        <v>0</v>
      </c>
      <c r="Q195" s="189">
        <v>0.0016</v>
      </c>
      <c r="R195" s="189">
        <f>Q195*H195</f>
        <v>0</v>
      </c>
      <c r="S195" s="189">
        <v>0</v>
      </c>
      <c r="T195" s="190">
        <f>S195*H195</f>
        <v>0</v>
      </c>
      <c r="AR195" s="17" t="s">
        <v>125</v>
      </c>
      <c r="AT195" s="17" t="s">
        <v>120</v>
      </c>
      <c r="AU195" s="17" t="s">
        <v>81</v>
      </c>
      <c r="AY195" s="17" t="s">
        <v>118</v>
      </c>
      <c r="BE195" s="191">
        <f>IF(N195="základní",J195,0)</f>
        <v>0</v>
      </c>
      <c r="BF195" s="191">
        <f>IF(N195="snížená",J195,0)</f>
        <v>0</v>
      </c>
      <c r="BG195" s="191">
        <f>IF(N195="zákl. přenesená",J195,0)</f>
        <v>0</v>
      </c>
      <c r="BH195" s="191">
        <f>IF(N195="sníž. přenesená",J195,0)</f>
        <v>0</v>
      </c>
      <c r="BI195" s="191">
        <f>IF(N195="nulová",J195,0)</f>
        <v>0</v>
      </c>
      <c r="BJ195" s="17" t="s">
        <v>125</v>
      </c>
      <c r="BK195" s="191">
        <f>ROUND(I195*H195,2)</f>
        <v>0</v>
      </c>
      <c r="BL195" s="17" t="s">
        <v>125</v>
      </c>
      <c r="BM195" s="17" t="s">
        <v>424</v>
      </c>
    </row>
    <row r="196" spans="2:65" s="1" customFormat="1" ht="22.5" customHeight="1">
      <c r="B196" s="179"/>
      <c r="C196" s="216" t="s">
        <v>425</v>
      </c>
      <c r="D196" s="216" t="s">
        <v>216</v>
      </c>
      <c r="E196" s="217" t="s">
        <v>426</v>
      </c>
      <c r="F196" s="218" t="s">
        <v>427</v>
      </c>
      <c r="G196" s="219" t="s">
        <v>159</v>
      </c>
      <c r="H196" s="220">
        <v>1</v>
      </c>
      <c r="I196" s="221"/>
      <c r="J196" s="222">
        <f>ROUND(I196*H196,2)</f>
        <v>0</v>
      </c>
      <c r="K196" s="218" t="s">
        <v>20</v>
      </c>
      <c r="L196" s="223"/>
      <c r="M196" s="224" t="s">
        <v>20</v>
      </c>
      <c r="N196" s="225" t="s">
        <v>48</v>
      </c>
      <c r="O196" s="38"/>
      <c r="P196" s="189">
        <f>O196*H196</f>
        <v>0</v>
      </c>
      <c r="Q196" s="189">
        <v>0.029</v>
      </c>
      <c r="R196" s="189">
        <f>Q196*H196</f>
        <v>0</v>
      </c>
      <c r="S196" s="189">
        <v>0</v>
      </c>
      <c r="T196" s="190">
        <f>S196*H196</f>
        <v>0</v>
      </c>
      <c r="AR196" s="17" t="s">
        <v>161</v>
      </c>
      <c r="AT196" s="17" t="s">
        <v>216</v>
      </c>
      <c r="AU196" s="17" t="s">
        <v>81</v>
      </c>
      <c r="AY196" s="17" t="s">
        <v>118</v>
      </c>
      <c r="BE196" s="191">
        <f>IF(N196="základní",J196,0)</f>
        <v>0</v>
      </c>
      <c r="BF196" s="191">
        <f>IF(N196="snížená",J196,0)</f>
        <v>0</v>
      </c>
      <c r="BG196" s="191">
        <f>IF(N196="zákl. přenesená",J196,0)</f>
        <v>0</v>
      </c>
      <c r="BH196" s="191">
        <f>IF(N196="sníž. přenesená",J196,0)</f>
        <v>0</v>
      </c>
      <c r="BI196" s="191">
        <f>IF(N196="nulová",J196,0)</f>
        <v>0</v>
      </c>
      <c r="BJ196" s="17" t="s">
        <v>125</v>
      </c>
      <c r="BK196" s="191">
        <f>ROUND(I196*H196,2)</f>
        <v>0</v>
      </c>
      <c r="BL196" s="17" t="s">
        <v>125</v>
      </c>
      <c r="BM196" s="17" t="s">
        <v>428</v>
      </c>
    </row>
    <row r="197" spans="2:47" s="1" customFormat="1" ht="30" customHeight="1">
      <c r="B197" s="37"/>
      <c r="D197" s="202" t="s">
        <v>170</v>
      </c>
      <c r="E197" s="1"/>
      <c r="F197" s="215" t="s">
        <v>410</v>
      </c>
      <c r="I197" s="153"/>
      <c r="L197" s="37"/>
      <c r="M197" s="74"/>
      <c r="N197" s="38"/>
      <c r="O197" s="38"/>
      <c r="P197" s="38"/>
      <c r="Q197" s="38"/>
      <c r="R197" s="38"/>
      <c r="S197" s="38"/>
      <c r="T197" s="75"/>
      <c r="AT197" s="17" t="s">
        <v>170</v>
      </c>
      <c r="AU197" s="17" t="s">
        <v>81</v>
      </c>
    </row>
    <row r="198" spans="2:65" s="1" customFormat="1" ht="22.5" customHeight="1">
      <c r="B198" s="179"/>
      <c r="C198" s="180" t="s">
        <v>429</v>
      </c>
      <c r="D198" s="180" t="s">
        <v>120</v>
      </c>
      <c r="E198" s="181" t="s">
        <v>430</v>
      </c>
      <c r="F198" s="182" t="s">
        <v>431</v>
      </c>
      <c r="G198" s="183" t="s">
        <v>153</v>
      </c>
      <c r="H198" s="184">
        <v>474</v>
      </c>
      <c r="I198" s="185"/>
      <c r="J198" s="186">
        <f>ROUND(I198*H198,2)</f>
        <v>0</v>
      </c>
      <c r="K198" s="182" t="s">
        <v>124</v>
      </c>
      <c r="L198" s="37"/>
      <c r="M198" s="187" t="s">
        <v>20</v>
      </c>
      <c r="N198" s="188" t="s">
        <v>48</v>
      </c>
      <c r="O198" s="38"/>
      <c r="P198" s="189">
        <f>O198*H198</f>
        <v>0</v>
      </c>
      <c r="Q198" s="189">
        <v>0</v>
      </c>
      <c r="R198" s="189">
        <f>Q198*H198</f>
        <v>0</v>
      </c>
      <c r="S198" s="189">
        <v>0</v>
      </c>
      <c r="T198" s="190">
        <f>S198*H198</f>
        <v>0</v>
      </c>
      <c r="AR198" s="17" t="s">
        <v>125</v>
      </c>
      <c r="AT198" s="17" t="s">
        <v>120</v>
      </c>
      <c r="AU198" s="17" t="s">
        <v>81</v>
      </c>
      <c r="AY198" s="17" t="s">
        <v>118</v>
      </c>
      <c r="BE198" s="191">
        <f>IF(N198="základní",J198,0)</f>
        <v>0</v>
      </c>
      <c r="BF198" s="191">
        <f>IF(N198="snížená",J198,0)</f>
        <v>0</v>
      </c>
      <c r="BG198" s="191">
        <f>IF(N198="zákl. přenesená",J198,0)</f>
        <v>0</v>
      </c>
      <c r="BH198" s="191">
        <f>IF(N198="sníž. přenesená",J198,0)</f>
        <v>0</v>
      </c>
      <c r="BI198" s="191">
        <f>IF(N198="nulová",J198,0)</f>
        <v>0</v>
      </c>
      <c r="BJ198" s="17" t="s">
        <v>125</v>
      </c>
      <c r="BK198" s="191">
        <f>ROUND(I198*H198,2)</f>
        <v>0</v>
      </c>
      <c r="BL198" s="17" t="s">
        <v>125</v>
      </c>
      <c r="BM198" s="17" t="s">
        <v>432</v>
      </c>
    </row>
    <row r="199" spans="2:51" s="11" customFormat="1" ht="22.5" customHeight="1">
      <c r="B199" s="192"/>
      <c r="D199" s="202" t="s">
        <v>127</v>
      </c>
      <c r="E199" s="211" t="s">
        <v>20</v>
      </c>
      <c r="F199" s="212" t="s">
        <v>433</v>
      </c>
      <c r="G199" s="11"/>
      <c r="H199" s="213">
        <v>474</v>
      </c>
      <c r="I199" s="197"/>
      <c r="L199" s="192"/>
      <c r="M199" s="198"/>
      <c r="N199" s="199"/>
      <c r="O199" s="199"/>
      <c r="P199" s="199"/>
      <c r="Q199" s="199"/>
      <c r="R199" s="199"/>
      <c r="S199" s="199"/>
      <c r="T199" s="200"/>
      <c r="AT199" s="194" t="s">
        <v>127</v>
      </c>
      <c r="AU199" s="194" t="s">
        <v>81</v>
      </c>
      <c r="AV199" s="11" t="s">
        <v>81</v>
      </c>
      <c r="AW199" s="11" t="s">
        <v>39</v>
      </c>
      <c r="AX199" s="11" t="s">
        <v>22</v>
      </c>
      <c r="AY199" s="194" t="s">
        <v>118</v>
      </c>
    </row>
    <row r="200" spans="2:65" s="1" customFormat="1" ht="22.5" customHeight="1">
      <c r="B200" s="179"/>
      <c r="C200" s="180" t="s">
        <v>434</v>
      </c>
      <c r="D200" s="180" t="s">
        <v>120</v>
      </c>
      <c r="E200" s="181" t="s">
        <v>435</v>
      </c>
      <c r="F200" s="182" t="s">
        <v>436</v>
      </c>
      <c r="G200" s="183" t="s">
        <v>437</v>
      </c>
      <c r="H200" s="184">
        <v>1</v>
      </c>
      <c r="I200" s="185"/>
      <c r="J200" s="186">
        <f>ROUND(I200*H200,2)</f>
        <v>0</v>
      </c>
      <c r="K200" s="182" t="s">
        <v>20</v>
      </c>
      <c r="L200" s="37"/>
      <c r="M200" s="187" t="s">
        <v>20</v>
      </c>
      <c r="N200" s="188" t="s">
        <v>48</v>
      </c>
      <c r="O200" s="38"/>
      <c r="P200" s="189">
        <f>O200*H200</f>
        <v>0</v>
      </c>
      <c r="Q200" s="189">
        <v>0</v>
      </c>
      <c r="R200" s="189">
        <f>Q200*H200</f>
        <v>0</v>
      </c>
      <c r="S200" s="189">
        <v>0</v>
      </c>
      <c r="T200" s="190">
        <f>S200*H200</f>
        <v>0</v>
      </c>
      <c r="AR200" s="17" t="s">
        <v>125</v>
      </c>
      <c r="AT200" s="17" t="s">
        <v>120</v>
      </c>
      <c r="AU200" s="17" t="s">
        <v>81</v>
      </c>
      <c r="AY200" s="17" t="s">
        <v>118</v>
      </c>
      <c r="BE200" s="191">
        <f>IF(N200="základní",J200,0)</f>
        <v>0</v>
      </c>
      <c r="BF200" s="191">
        <f>IF(N200="snížená",J200,0)</f>
        <v>0</v>
      </c>
      <c r="BG200" s="191">
        <f>IF(N200="zákl. přenesená",J200,0)</f>
        <v>0</v>
      </c>
      <c r="BH200" s="191">
        <f>IF(N200="sníž. přenesená",J200,0)</f>
        <v>0</v>
      </c>
      <c r="BI200" s="191">
        <f>IF(N200="nulová",J200,0)</f>
        <v>0</v>
      </c>
      <c r="BJ200" s="17" t="s">
        <v>125</v>
      </c>
      <c r="BK200" s="191">
        <f>ROUND(I200*H200,2)</f>
        <v>0</v>
      </c>
      <c r="BL200" s="17" t="s">
        <v>125</v>
      </c>
      <c r="BM200" s="17" t="s">
        <v>438</v>
      </c>
    </row>
    <row r="201" spans="2:47" s="1" customFormat="1" ht="30" customHeight="1">
      <c r="B201" s="37"/>
      <c r="D201" s="202" t="s">
        <v>170</v>
      </c>
      <c r="E201" s="1"/>
      <c r="F201" s="215" t="s">
        <v>439</v>
      </c>
      <c r="I201" s="153"/>
      <c r="L201" s="37"/>
      <c r="M201" s="74"/>
      <c r="N201" s="38"/>
      <c r="O201" s="38"/>
      <c r="P201" s="38"/>
      <c r="Q201" s="38"/>
      <c r="R201" s="38"/>
      <c r="S201" s="38"/>
      <c r="T201" s="75"/>
      <c r="AT201" s="17" t="s">
        <v>170</v>
      </c>
      <c r="AU201" s="17" t="s">
        <v>81</v>
      </c>
    </row>
    <row r="202" spans="2:65" s="1" customFormat="1" ht="22.5" customHeight="1">
      <c r="B202" s="179"/>
      <c r="C202" s="180" t="s">
        <v>440</v>
      </c>
      <c r="D202" s="180" t="s">
        <v>120</v>
      </c>
      <c r="E202" s="181" t="s">
        <v>441</v>
      </c>
      <c r="F202" s="182" t="s">
        <v>442</v>
      </c>
      <c r="G202" s="183" t="s">
        <v>153</v>
      </c>
      <c r="H202" s="184">
        <v>237</v>
      </c>
      <c r="I202" s="185"/>
      <c r="J202" s="186">
        <f>ROUND(I202*H202,2)</f>
        <v>0</v>
      </c>
      <c r="K202" s="182" t="s">
        <v>124</v>
      </c>
      <c r="L202" s="37"/>
      <c r="M202" s="187" t="s">
        <v>20</v>
      </c>
      <c r="N202" s="188" t="s">
        <v>48</v>
      </c>
      <c r="O202" s="38"/>
      <c r="P202" s="189">
        <f>O202*H202</f>
        <v>0</v>
      </c>
      <c r="Q202" s="189">
        <v>6E-05</v>
      </c>
      <c r="R202" s="189">
        <f>Q202*H202</f>
        <v>0</v>
      </c>
      <c r="S202" s="189">
        <v>0</v>
      </c>
      <c r="T202" s="190">
        <f>S202*H202</f>
        <v>0</v>
      </c>
      <c r="AR202" s="17" t="s">
        <v>125</v>
      </c>
      <c r="AT202" s="17" t="s">
        <v>120</v>
      </c>
      <c r="AU202" s="17" t="s">
        <v>81</v>
      </c>
      <c r="AY202" s="17" t="s">
        <v>118</v>
      </c>
      <c r="BE202" s="191">
        <f>IF(N202="základní",J202,0)</f>
        <v>0</v>
      </c>
      <c r="BF202" s="191">
        <f>IF(N202="snížená",J202,0)</f>
        <v>0</v>
      </c>
      <c r="BG202" s="191">
        <f>IF(N202="zákl. přenesená",J202,0)</f>
        <v>0</v>
      </c>
      <c r="BH202" s="191">
        <f>IF(N202="sníž. přenesená",J202,0)</f>
        <v>0</v>
      </c>
      <c r="BI202" s="191">
        <f>IF(N202="nulová",J202,0)</f>
        <v>0</v>
      </c>
      <c r="BJ202" s="17" t="s">
        <v>125</v>
      </c>
      <c r="BK202" s="191">
        <f>ROUND(I202*H202,2)</f>
        <v>0</v>
      </c>
      <c r="BL202" s="17" t="s">
        <v>125</v>
      </c>
      <c r="BM202" s="17" t="s">
        <v>443</v>
      </c>
    </row>
    <row r="203" spans="2:65" s="1" customFormat="1" ht="22.5" customHeight="1">
      <c r="B203" s="179"/>
      <c r="C203" s="180" t="s">
        <v>444</v>
      </c>
      <c r="D203" s="180" t="s">
        <v>120</v>
      </c>
      <c r="E203" s="181" t="s">
        <v>445</v>
      </c>
      <c r="F203" s="182" t="s">
        <v>446</v>
      </c>
      <c r="G203" s="183" t="s">
        <v>153</v>
      </c>
      <c r="H203" s="184">
        <v>474</v>
      </c>
      <c r="I203" s="185"/>
      <c r="J203" s="186">
        <f>ROUND(I203*H203,2)</f>
        <v>0</v>
      </c>
      <c r="K203" s="182" t="s">
        <v>20</v>
      </c>
      <c r="L203" s="37"/>
      <c r="M203" s="187" t="s">
        <v>20</v>
      </c>
      <c r="N203" s="188" t="s">
        <v>48</v>
      </c>
      <c r="O203" s="38"/>
      <c r="P203" s="189">
        <f>O203*H203</f>
        <v>0</v>
      </c>
      <c r="Q203" s="189">
        <v>0</v>
      </c>
      <c r="R203" s="189">
        <f>Q203*H203</f>
        <v>0</v>
      </c>
      <c r="S203" s="189">
        <v>0.00032</v>
      </c>
      <c r="T203" s="190">
        <f>S203*H203</f>
        <v>0</v>
      </c>
      <c r="AR203" s="17" t="s">
        <v>201</v>
      </c>
      <c r="AT203" s="17" t="s">
        <v>120</v>
      </c>
      <c r="AU203" s="17" t="s">
        <v>81</v>
      </c>
      <c r="AY203" s="17" t="s">
        <v>118</v>
      </c>
      <c r="BE203" s="191">
        <f>IF(N203="základní",J203,0)</f>
        <v>0</v>
      </c>
      <c r="BF203" s="191">
        <f>IF(N203="snížená",J203,0)</f>
        <v>0</v>
      </c>
      <c r="BG203" s="191">
        <f>IF(N203="zákl. přenesená",J203,0)</f>
        <v>0</v>
      </c>
      <c r="BH203" s="191">
        <f>IF(N203="sníž. přenesená",J203,0)</f>
        <v>0</v>
      </c>
      <c r="BI203" s="191">
        <f>IF(N203="nulová",J203,0)</f>
        <v>0</v>
      </c>
      <c r="BJ203" s="17" t="s">
        <v>125</v>
      </c>
      <c r="BK203" s="191">
        <f>ROUND(I203*H203,2)</f>
        <v>0</v>
      </c>
      <c r="BL203" s="17" t="s">
        <v>201</v>
      </c>
      <c r="BM203" s="17" t="s">
        <v>447</v>
      </c>
    </row>
    <row r="204" spans="2:51" s="11" customFormat="1" ht="22.5" customHeight="1">
      <c r="B204" s="192"/>
      <c r="D204" s="193" t="s">
        <v>127</v>
      </c>
      <c r="E204" s="194" t="s">
        <v>20</v>
      </c>
      <c r="F204" s="195" t="s">
        <v>433</v>
      </c>
      <c r="G204" s="11"/>
      <c r="H204" s="196">
        <v>474</v>
      </c>
      <c r="I204" s="197"/>
      <c r="L204" s="192"/>
      <c r="M204" s="198"/>
      <c r="N204" s="199"/>
      <c r="O204" s="199"/>
      <c r="P204" s="199"/>
      <c r="Q204" s="199"/>
      <c r="R204" s="199"/>
      <c r="S204" s="199"/>
      <c r="T204" s="200"/>
      <c r="AT204" s="194" t="s">
        <v>127</v>
      </c>
      <c r="AU204" s="194" t="s">
        <v>81</v>
      </c>
      <c r="AV204" s="11" t="s">
        <v>81</v>
      </c>
      <c r="AW204" s="11" t="s">
        <v>39</v>
      </c>
      <c r="AX204" s="11" t="s">
        <v>22</v>
      </c>
      <c r="AY204" s="194" t="s">
        <v>118</v>
      </c>
    </row>
    <row r="205" spans="2:63" s="10" customFormat="1" ht="29.25" customHeight="1">
      <c r="B205" s="165"/>
      <c r="D205" s="176" t="s">
        <v>74</v>
      </c>
      <c r="E205" s="177" t="s">
        <v>165</v>
      </c>
      <c r="F205" s="177" t="s">
        <v>448</v>
      </c>
      <c r="I205" s="168"/>
      <c r="J205" s="178">
        <f>BK205</f>
        <v>0</v>
      </c>
      <c r="L205" s="165"/>
      <c r="M205" s="170"/>
      <c r="N205" s="171"/>
      <c r="O205" s="171"/>
      <c r="P205" s="172">
        <f>SUM(P206:P223)</f>
        <v>0</v>
      </c>
      <c r="Q205" s="171"/>
      <c r="R205" s="172">
        <f>SUM(R206:R223)</f>
        <v>0</v>
      </c>
      <c r="S205" s="171"/>
      <c r="T205" s="173">
        <f>SUM(T206:T223)</f>
        <v>0</v>
      </c>
      <c r="AR205" s="166" t="s">
        <v>22</v>
      </c>
      <c r="AT205" s="174" t="s">
        <v>74</v>
      </c>
      <c r="AU205" s="174" t="s">
        <v>22</v>
      </c>
      <c r="AY205" s="166" t="s">
        <v>118</v>
      </c>
      <c r="BK205" s="175">
        <f>SUM(BK206:BK223)</f>
        <v>0</v>
      </c>
    </row>
    <row r="206" spans="2:65" s="1" customFormat="1" ht="31.5" customHeight="1">
      <c r="B206" s="179"/>
      <c r="C206" s="180" t="s">
        <v>449</v>
      </c>
      <c r="D206" s="180" t="s">
        <v>120</v>
      </c>
      <c r="E206" s="181" t="s">
        <v>450</v>
      </c>
      <c r="F206" s="182" t="s">
        <v>451</v>
      </c>
      <c r="G206" s="183" t="s">
        <v>153</v>
      </c>
      <c r="H206" s="184">
        <v>27</v>
      </c>
      <c r="I206" s="185"/>
      <c r="J206" s="186">
        <f>ROUND(I206*H206,2)</f>
        <v>0</v>
      </c>
      <c r="K206" s="182" t="s">
        <v>124</v>
      </c>
      <c r="L206" s="37"/>
      <c r="M206" s="187" t="s">
        <v>20</v>
      </c>
      <c r="N206" s="188" t="s">
        <v>48</v>
      </c>
      <c r="O206" s="38"/>
      <c r="P206" s="189">
        <f>O206*H206</f>
        <v>0</v>
      </c>
      <c r="Q206" s="189">
        <v>0</v>
      </c>
      <c r="R206" s="189">
        <f>Q206*H206</f>
        <v>0</v>
      </c>
      <c r="S206" s="189">
        <v>0</v>
      </c>
      <c r="T206" s="190">
        <f>S206*H206</f>
        <v>0</v>
      </c>
      <c r="AR206" s="17" t="s">
        <v>125</v>
      </c>
      <c r="AT206" s="17" t="s">
        <v>120</v>
      </c>
      <c r="AU206" s="17" t="s">
        <v>81</v>
      </c>
      <c r="AY206" s="17" t="s">
        <v>118</v>
      </c>
      <c r="BE206" s="191">
        <f>IF(N206="základní",J206,0)</f>
        <v>0</v>
      </c>
      <c r="BF206" s="191">
        <f>IF(N206="snížená",J206,0)</f>
        <v>0</v>
      </c>
      <c r="BG206" s="191">
        <f>IF(N206="zákl. přenesená",J206,0)</f>
        <v>0</v>
      </c>
      <c r="BH206" s="191">
        <f>IF(N206="sníž. přenesená",J206,0)</f>
        <v>0</v>
      </c>
      <c r="BI206" s="191">
        <f>IF(N206="nulová",J206,0)</f>
        <v>0</v>
      </c>
      <c r="BJ206" s="17" t="s">
        <v>125</v>
      </c>
      <c r="BK206" s="191">
        <f>ROUND(I206*H206,2)</f>
        <v>0</v>
      </c>
      <c r="BL206" s="17" t="s">
        <v>125</v>
      </c>
      <c r="BM206" s="17" t="s">
        <v>452</v>
      </c>
    </row>
    <row r="207" spans="2:51" s="11" customFormat="1" ht="22.5" customHeight="1">
      <c r="B207" s="192"/>
      <c r="D207" s="202" t="s">
        <v>127</v>
      </c>
      <c r="E207" s="211" t="s">
        <v>20</v>
      </c>
      <c r="F207" s="212" t="s">
        <v>453</v>
      </c>
      <c r="G207" s="11"/>
      <c r="H207" s="213">
        <v>27</v>
      </c>
      <c r="I207" s="197"/>
      <c r="L207" s="192"/>
      <c r="M207" s="198"/>
      <c r="N207" s="199"/>
      <c r="O207" s="199"/>
      <c r="P207" s="199"/>
      <c r="Q207" s="199"/>
      <c r="R207" s="199"/>
      <c r="S207" s="199"/>
      <c r="T207" s="200"/>
      <c r="AT207" s="194" t="s">
        <v>127</v>
      </c>
      <c r="AU207" s="194" t="s">
        <v>81</v>
      </c>
      <c r="AV207" s="11" t="s">
        <v>81</v>
      </c>
      <c r="AW207" s="11" t="s">
        <v>39</v>
      </c>
      <c r="AX207" s="11" t="s">
        <v>22</v>
      </c>
      <c r="AY207" s="194" t="s">
        <v>118</v>
      </c>
    </row>
    <row r="208" spans="2:65" s="1" customFormat="1" ht="22.5" customHeight="1">
      <c r="B208" s="179"/>
      <c r="C208" s="216" t="s">
        <v>454</v>
      </c>
      <c r="D208" s="216" t="s">
        <v>216</v>
      </c>
      <c r="E208" s="217" t="s">
        <v>455</v>
      </c>
      <c r="F208" s="218" t="s">
        <v>456</v>
      </c>
      <c r="G208" s="219" t="s">
        <v>159</v>
      </c>
      <c r="H208" s="220">
        <v>10</v>
      </c>
      <c r="I208" s="221"/>
      <c r="J208" s="222">
        <f>ROUND(I208*H208,2)</f>
        <v>0</v>
      </c>
      <c r="K208" s="218" t="s">
        <v>124</v>
      </c>
      <c r="L208" s="223"/>
      <c r="M208" s="224" t="s">
        <v>20</v>
      </c>
      <c r="N208" s="225" t="s">
        <v>48</v>
      </c>
      <c r="O208" s="38"/>
      <c r="P208" s="189">
        <f>O208*H208</f>
        <v>0</v>
      </c>
      <c r="Q208" s="189">
        <v>0.0821</v>
      </c>
      <c r="R208" s="189">
        <f>Q208*H208</f>
        <v>0</v>
      </c>
      <c r="S208" s="189">
        <v>0</v>
      </c>
      <c r="T208" s="190">
        <f>S208*H208</f>
        <v>0</v>
      </c>
      <c r="AR208" s="17" t="s">
        <v>161</v>
      </c>
      <c r="AT208" s="17" t="s">
        <v>216</v>
      </c>
      <c r="AU208" s="17" t="s">
        <v>81</v>
      </c>
      <c r="AY208" s="17" t="s">
        <v>118</v>
      </c>
      <c r="BE208" s="191">
        <f>IF(N208="základní",J208,0)</f>
        <v>0</v>
      </c>
      <c r="BF208" s="191">
        <f>IF(N208="snížená",J208,0)</f>
        <v>0</v>
      </c>
      <c r="BG208" s="191">
        <f>IF(N208="zákl. přenesená",J208,0)</f>
        <v>0</v>
      </c>
      <c r="BH208" s="191">
        <f>IF(N208="sníž. přenesená",J208,0)</f>
        <v>0</v>
      </c>
      <c r="BI208" s="191">
        <f>IF(N208="nulová",J208,0)</f>
        <v>0</v>
      </c>
      <c r="BJ208" s="17" t="s">
        <v>125</v>
      </c>
      <c r="BK208" s="191">
        <f>ROUND(I208*H208,2)</f>
        <v>0</v>
      </c>
      <c r="BL208" s="17" t="s">
        <v>125</v>
      </c>
      <c r="BM208" s="17" t="s">
        <v>457</v>
      </c>
    </row>
    <row r="209" spans="2:65" s="1" customFormat="1" ht="31.5" customHeight="1">
      <c r="B209" s="179"/>
      <c r="C209" s="180" t="s">
        <v>458</v>
      </c>
      <c r="D209" s="180" t="s">
        <v>120</v>
      </c>
      <c r="E209" s="181" t="s">
        <v>459</v>
      </c>
      <c r="F209" s="182" t="s">
        <v>460</v>
      </c>
      <c r="G209" s="183" t="s">
        <v>153</v>
      </c>
      <c r="H209" s="184">
        <v>345</v>
      </c>
      <c r="I209" s="185"/>
      <c r="J209" s="186">
        <f>ROUND(I209*H209,2)</f>
        <v>0</v>
      </c>
      <c r="K209" s="182" t="s">
        <v>124</v>
      </c>
      <c r="L209" s="37"/>
      <c r="M209" s="187" t="s">
        <v>20</v>
      </c>
      <c r="N209" s="188" t="s">
        <v>48</v>
      </c>
      <c r="O209" s="38"/>
      <c r="P209" s="189">
        <f>O209*H209</f>
        <v>0</v>
      </c>
      <c r="Q209" s="189">
        <v>0</v>
      </c>
      <c r="R209" s="189">
        <f>Q209*H209</f>
        <v>0</v>
      </c>
      <c r="S209" s="189">
        <v>0</v>
      </c>
      <c r="T209" s="190">
        <f>S209*H209</f>
        <v>0</v>
      </c>
      <c r="AR209" s="17" t="s">
        <v>125</v>
      </c>
      <c r="AT209" s="17" t="s">
        <v>120</v>
      </c>
      <c r="AU209" s="17" t="s">
        <v>81</v>
      </c>
      <c r="AY209" s="17" t="s">
        <v>118</v>
      </c>
      <c r="BE209" s="191">
        <f>IF(N209="základní",J209,0)</f>
        <v>0</v>
      </c>
      <c r="BF209" s="191">
        <f>IF(N209="snížená",J209,0)</f>
        <v>0</v>
      </c>
      <c r="BG209" s="191">
        <f>IF(N209="zákl. přenesená",J209,0)</f>
        <v>0</v>
      </c>
      <c r="BH209" s="191">
        <f>IF(N209="sníž. přenesená",J209,0)</f>
        <v>0</v>
      </c>
      <c r="BI209" s="191">
        <f>IF(N209="nulová",J209,0)</f>
        <v>0</v>
      </c>
      <c r="BJ209" s="17" t="s">
        <v>125</v>
      </c>
      <c r="BK209" s="191">
        <f>ROUND(I209*H209,2)</f>
        <v>0</v>
      </c>
      <c r="BL209" s="17" t="s">
        <v>125</v>
      </c>
      <c r="BM209" s="17" t="s">
        <v>461</v>
      </c>
    </row>
    <row r="210" spans="2:51" s="11" customFormat="1" ht="22.5" customHeight="1">
      <c r="B210" s="192"/>
      <c r="D210" s="202" t="s">
        <v>127</v>
      </c>
      <c r="E210" s="211" t="s">
        <v>20</v>
      </c>
      <c r="F210" s="212" t="s">
        <v>462</v>
      </c>
      <c r="G210" s="11"/>
      <c r="H210" s="213">
        <v>345</v>
      </c>
      <c r="I210" s="197"/>
      <c r="L210" s="192"/>
      <c r="M210" s="198"/>
      <c r="N210" s="199"/>
      <c r="O210" s="199"/>
      <c r="P210" s="199"/>
      <c r="Q210" s="199"/>
      <c r="R210" s="199"/>
      <c r="S210" s="199"/>
      <c r="T210" s="200"/>
      <c r="AT210" s="194" t="s">
        <v>127</v>
      </c>
      <c r="AU210" s="194" t="s">
        <v>81</v>
      </c>
      <c r="AV210" s="11" t="s">
        <v>81</v>
      </c>
      <c r="AW210" s="11" t="s">
        <v>39</v>
      </c>
      <c r="AX210" s="11" t="s">
        <v>22</v>
      </c>
      <c r="AY210" s="194" t="s">
        <v>118</v>
      </c>
    </row>
    <row r="211" spans="2:65" s="1" customFormat="1" ht="22.5" customHeight="1">
      <c r="B211" s="179"/>
      <c r="C211" s="216" t="s">
        <v>463</v>
      </c>
      <c r="D211" s="216" t="s">
        <v>216</v>
      </c>
      <c r="E211" s="217" t="s">
        <v>464</v>
      </c>
      <c r="F211" s="218" t="s">
        <v>465</v>
      </c>
      <c r="G211" s="219" t="s">
        <v>159</v>
      </c>
      <c r="H211" s="220">
        <v>337</v>
      </c>
      <c r="I211" s="221"/>
      <c r="J211" s="222">
        <f>ROUND(I211*H211,2)</f>
        <v>0</v>
      </c>
      <c r="K211" s="218" t="s">
        <v>124</v>
      </c>
      <c r="L211" s="223"/>
      <c r="M211" s="224" t="s">
        <v>20</v>
      </c>
      <c r="N211" s="225" t="s">
        <v>48</v>
      </c>
      <c r="O211" s="38"/>
      <c r="P211" s="189">
        <f>O211*H211</f>
        <v>0</v>
      </c>
      <c r="Q211" s="189">
        <v>0.0515</v>
      </c>
      <c r="R211" s="189">
        <f>Q211*H211</f>
        <v>0</v>
      </c>
      <c r="S211" s="189">
        <v>0</v>
      </c>
      <c r="T211" s="190">
        <f>S211*H211</f>
        <v>0</v>
      </c>
      <c r="AR211" s="17" t="s">
        <v>161</v>
      </c>
      <c r="AT211" s="17" t="s">
        <v>216</v>
      </c>
      <c r="AU211" s="17" t="s">
        <v>81</v>
      </c>
      <c r="AY211" s="17" t="s">
        <v>118</v>
      </c>
      <c r="BE211" s="191">
        <f>IF(N211="základní",J211,0)</f>
        <v>0</v>
      </c>
      <c r="BF211" s="191">
        <f>IF(N211="snížená",J211,0)</f>
        <v>0</v>
      </c>
      <c r="BG211" s="191">
        <f>IF(N211="zákl. přenesená",J211,0)</f>
        <v>0</v>
      </c>
      <c r="BH211" s="191">
        <f>IF(N211="sníž. přenesená",J211,0)</f>
        <v>0</v>
      </c>
      <c r="BI211" s="191">
        <f>IF(N211="nulová",J211,0)</f>
        <v>0</v>
      </c>
      <c r="BJ211" s="17" t="s">
        <v>125</v>
      </c>
      <c r="BK211" s="191">
        <f>ROUND(I211*H211,2)</f>
        <v>0</v>
      </c>
      <c r="BL211" s="17" t="s">
        <v>125</v>
      </c>
      <c r="BM211" s="17" t="s">
        <v>466</v>
      </c>
    </row>
    <row r="212" spans="2:51" s="11" customFormat="1" ht="22.5" customHeight="1">
      <c r="B212" s="192"/>
      <c r="D212" s="202" t="s">
        <v>127</v>
      </c>
      <c r="E212" s="211" t="s">
        <v>20</v>
      </c>
      <c r="F212" s="212" t="s">
        <v>467</v>
      </c>
      <c r="G212" s="11"/>
      <c r="H212" s="213">
        <v>337</v>
      </c>
      <c r="I212" s="197"/>
      <c r="L212" s="192"/>
      <c r="M212" s="198"/>
      <c r="N212" s="199"/>
      <c r="O212" s="199"/>
      <c r="P212" s="199"/>
      <c r="Q212" s="199"/>
      <c r="R212" s="199"/>
      <c r="S212" s="199"/>
      <c r="T212" s="200"/>
      <c r="AT212" s="194" t="s">
        <v>127</v>
      </c>
      <c r="AU212" s="194" t="s">
        <v>81</v>
      </c>
      <c r="AV212" s="11" t="s">
        <v>81</v>
      </c>
      <c r="AW212" s="11" t="s">
        <v>39</v>
      </c>
      <c r="AX212" s="11" t="s">
        <v>22</v>
      </c>
      <c r="AY212" s="194" t="s">
        <v>118</v>
      </c>
    </row>
    <row r="213" spans="2:65" s="1" customFormat="1" ht="22.5" customHeight="1">
      <c r="B213" s="179"/>
      <c r="C213" s="180" t="s">
        <v>468</v>
      </c>
      <c r="D213" s="180" t="s">
        <v>120</v>
      </c>
      <c r="E213" s="181" t="s">
        <v>469</v>
      </c>
      <c r="F213" s="182" t="s">
        <v>470</v>
      </c>
      <c r="G213" s="183" t="s">
        <v>153</v>
      </c>
      <c r="H213" s="184">
        <v>29.3</v>
      </c>
      <c r="I213" s="185"/>
      <c r="J213" s="186">
        <f>ROUND(I213*H213,2)</f>
        <v>0</v>
      </c>
      <c r="K213" s="182" t="s">
        <v>124</v>
      </c>
      <c r="L213" s="37"/>
      <c r="M213" s="187" t="s">
        <v>20</v>
      </c>
      <c r="N213" s="188" t="s">
        <v>48</v>
      </c>
      <c r="O213" s="38"/>
      <c r="P213" s="189">
        <f>O213*H213</f>
        <v>0</v>
      </c>
      <c r="Q213" s="189">
        <v>0</v>
      </c>
      <c r="R213" s="189">
        <f>Q213*H213</f>
        <v>0</v>
      </c>
      <c r="S213" s="189">
        <v>0</v>
      </c>
      <c r="T213" s="190">
        <f>S213*H213</f>
        <v>0</v>
      </c>
      <c r="AR213" s="17" t="s">
        <v>125</v>
      </c>
      <c r="AT213" s="17" t="s">
        <v>120</v>
      </c>
      <c r="AU213" s="17" t="s">
        <v>81</v>
      </c>
      <c r="AY213" s="17" t="s">
        <v>118</v>
      </c>
      <c r="BE213" s="191">
        <f>IF(N213="základní",J213,0)</f>
        <v>0</v>
      </c>
      <c r="BF213" s="191">
        <f>IF(N213="snížená",J213,0)</f>
        <v>0</v>
      </c>
      <c r="BG213" s="191">
        <f>IF(N213="zákl. přenesená",J213,0)</f>
        <v>0</v>
      </c>
      <c r="BH213" s="191">
        <f>IF(N213="sníž. přenesená",J213,0)</f>
        <v>0</v>
      </c>
      <c r="BI213" s="191">
        <f>IF(N213="nulová",J213,0)</f>
        <v>0</v>
      </c>
      <c r="BJ213" s="17" t="s">
        <v>125</v>
      </c>
      <c r="BK213" s="191">
        <f>ROUND(I213*H213,2)</f>
        <v>0</v>
      </c>
      <c r="BL213" s="17" t="s">
        <v>125</v>
      </c>
      <c r="BM213" s="17" t="s">
        <v>471</v>
      </c>
    </row>
    <row r="214" spans="2:51" s="11" customFormat="1" ht="22.5" customHeight="1">
      <c r="B214" s="192"/>
      <c r="D214" s="202" t="s">
        <v>127</v>
      </c>
      <c r="E214" s="211" t="s">
        <v>20</v>
      </c>
      <c r="F214" s="212" t="s">
        <v>472</v>
      </c>
      <c r="G214" s="11"/>
      <c r="H214" s="213">
        <v>29.3</v>
      </c>
      <c r="I214" s="197"/>
      <c r="L214" s="192"/>
      <c r="M214" s="198"/>
      <c r="N214" s="199"/>
      <c r="O214" s="199"/>
      <c r="P214" s="199"/>
      <c r="Q214" s="199"/>
      <c r="R214" s="199"/>
      <c r="S214" s="199"/>
      <c r="T214" s="200"/>
      <c r="AT214" s="194" t="s">
        <v>127</v>
      </c>
      <c r="AU214" s="194" t="s">
        <v>81</v>
      </c>
      <c r="AV214" s="11" t="s">
        <v>81</v>
      </c>
      <c r="AW214" s="11" t="s">
        <v>39</v>
      </c>
      <c r="AX214" s="11" t="s">
        <v>22</v>
      </c>
      <c r="AY214" s="194" t="s">
        <v>118</v>
      </c>
    </row>
    <row r="215" spans="2:65" s="1" customFormat="1" ht="31.5" customHeight="1">
      <c r="B215" s="179"/>
      <c r="C215" s="180" t="s">
        <v>473</v>
      </c>
      <c r="D215" s="180" t="s">
        <v>120</v>
      </c>
      <c r="E215" s="181" t="s">
        <v>474</v>
      </c>
      <c r="F215" s="182" t="s">
        <v>475</v>
      </c>
      <c r="G215" s="183" t="s">
        <v>159</v>
      </c>
      <c r="H215" s="184">
        <v>40</v>
      </c>
      <c r="I215" s="185"/>
      <c r="J215" s="186">
        <f>ROUND(I215*H215,2)</f>
        <v>0</v>
      </c>
      <c r="K215" s="182" t="s">
        <v>124</v>
      </c>
      <c r="L215" s="37"/>
      <c r="M215" s="187" t="s">
        <v>20</v>
      </c>
      <c r="N215" s="188" t="s">
        <v>48</v>
      </c>
      <c r="O215" s="38"/>
      <c r="P215" s="189">
        <f>O215*H215</f>
        <v>0</v>
      </c>
      <c r="Q215" s="189">
        <v>0</v>
      </c>
      <c r="R215" s="189">
        <f>Q215*H215</f>
        <v>0</v>
      </c>
      <c r="S215" s="189">
        <v>0.027</v>
      </c>
      <c r="T215" s="190">
        <f>S215*H215</f>
        <v>0</v>
      </c>
      <c r="AR215" s="17" t="s">
        <v>125</v>
      </c>
      <c r="AT215" s="17" t="s">
        <v>120</v>
      </c>
      <c r="AU215" s="17" t="s">
        <v>81</v>
      </c>
      <c r="AY215" s="17" t="s">
        <v>118</v>
      </c>
      <c r="BE215" s="191">
        <f>IF(N215="základní",J215,0)</f>
        <v>0</v>
      </c>
      <c r="BF215" s="191">
        <f>IF(N215="snížená",J215,0)</f>
        <v>0</v>
      </c>
      <c r="BG215" s="191">
        <f>IF(N215="zákl. přenesená",J215,0)</f>
        <v>0</v>
      </c>
      <c r="BH215" s="191">
        <f>IF(N215="sníž. přenesená",J215,0)</f>
        <v>0</v>
      </c>
      <c r="BI215" s="191">
        <f>IF(N215="nulová",J215,0)</f>
        <v>0</v>
      </c>
      <c r="BJ215" s="17" t="s">
        <v>125</v>
      </c>
      <c r="BK215" s="191">
        <f>ROUND(I215*H215,2)</f>
        <v>0</v>
      </c>
      <c r="BL215" s="17" t="s">
        <v>125</v>
      </c>
      <c r="BM215" s="17" t="s">
        <v>476</v>
      </c>
    </row>
    <row r="216" spans="2:51" s="11" customFormat="1" ht="22.5" customHeight="1">
      <c r="B216" s="192"/>
      <c r="D216" s="202" t="s">
        <v>127</v>
      </c>
      <c r="E216" s="211" t="s">
        <v>20</v>
      </c>
      <c r="F216" s="212" t="s">
        <v>477</v>
      </c>
      <c r="G216" s="11"/>
      <c r="H216" s="213">
        <v>40</v>
      </c>
      <c r="I216" s="197"/>
      <c r="L216" s="192"/>
      <c r="M216" s="198"/>
      <c r="N216" s="199"/>
      <c r="O216" s="199"/>
      <c r="P216" s="199"/>
      <c r="Q216" s="199"/>
      <c r="R216" s="199"/>
      <c r="S216" s="199"/>
      <c r="T216" s="200"/>
      <c r="AT216" s="194" t="s">
        <v>127</v>
      </c>
      <c r="AU216" s="194" t="s">
        <v>81</v>
      </c>
      <c r="AV216" s="11" t="s">
        <v>81</v>
      </c>
      <c r="AW216" s="11" t="s">
        <v>39</v>
      </c>
      <c r="AX216" s="11" t="s">
        <v>22</v>
      </c>
      <c r="AY216" s="194" t="s">
        <v>118</v>
      </c>
    </row>
    <row r="217" spans="2:65" s="1" customFormat="1" ht="22.5" customHeight="1">
      <c r="B217" s="179"/>
      <c r="C217" s="180" t="s">
        <v>478</v>
      </c>
      <c r="D217" s="180" t="s">
        <v>120</v>
      </c>
      <c r="E217" s="181" t="s">
        <v>479</v>
      </c>
      <c r="F217" s="182" t="s">
        <v>480</v>
      </c>
      <c r="G217" s="183" t="s">
        <v>153</v>
      </c>
      <c r="H217" s="184">
        <v>8</v>
      </c>
      <c r="I217" s="185"/>
      <c r="J217" s="186">
        <f>ROUND(I217*H217,2)</f>
        <v>0</v>
      </c>
      <c r="K217" s="182" t="s">
        <v>124</v>
      </c>
      <c r="L217" s="37"/>
      <c r="M217" s="187" t="s">
        <v>20</v>
      </c>
      <c r="N217" s="188" t="s">
        <v>48</v>
      </c>
      <c r="O217" s="38"/>
      <c r="P217" s="189">
        <f>O217*H217</f>
        <v>0</v>
      </c>
      <c r="Q217" s="189">
        <v>0</v>
      </c>
      <c r="R217" s="189">
        <f>Q217*H217</f>
        <v>0</v>
      </c>
      <c r="S217" s="189">
        <v>0</v>
      </c>
      <c r="T217" s="190">
        <f>S217*H217</f>
        <v>0</v>
      </c>
      <c r="AR217" s="17" t="s">
        <v>125</v>
      </c>
      <c r="AT217" s="17" t="s">
        <v>120</v>
      </c>
      <c r="AU217" s="17" t="s">
        <v>81</v>
      </c>
      <c r="AY217" s="17" t="s">
        <v>118</v>
      </c>
      <c r="BE217" s="191">
        <f>IF(N217="základní",J217,0)</f>
        <v>0</v>
      </c>
      <c r="BF217" s="191">
        <f>IF(N217="snížená",J217,0)</f>
        <v>0</v>
      </c>
      <c r="BG217" s="191">
        <f>IF(N217="zákl. přenesená",J217,0)</f>
        <v>0</v>
      </c>
      <c r="BH217" s="191">
        <f>IF(N217="sníž. přenesená",J217,0)</f>
        <v>0</v>
      </c>
      <c r="BI217" s="191">
        <f>IF(N217="nulová",J217,0)</f>
        <v>0</v>
      </c>
      <c r="BJ217" s="17" t="s">
        <v>125</v>
      </c>
      <c r="BK217" s="191">
        <f>ROUND(I217*H217,2)</f>
        <v>0</v>
      </c>
      <c r="BL217" s="17" t="s">
        <v>125</v>
      </c>
      <c r="BM217" s="17" t="s">
        <v>481</v>
      </c>
    </row>
    <row r="218" spans="2:51" s="11" customFormat="1" ht="22.5" customHeight="1">
      <c r="B218" s="192"/>
      <c r="D218" s="202" t="s">
        <v>127</v>
      </c>
      <c r="E218" s="211" t="s">
        <v>20</v>
      </c>
      <c r="F218" s="212" t="s">
        <v>482</v>
      </c>
      <c r="G218" s="11"/>
      <c r="H218" s="213">
        <v>8</v>
      </c>
      <c r="I218" s="197"/>
      <c r="L218" s="192"/>
      <c r="M218" s="198"/>
      <c r="N218" s="199"/>
      <c r="O218" s="199"/>
      <c r="P218" s="199"/>
      <c r="Q218" s="199"/>
      <c r="R218" s="199"/>
      <c r="S218" s="199"/>
      <c r="T218" s="200"/>
      <c r="AT218" s="194" t="s">
        <v>127</v>
      </c>
      <c r="AU218" s="194" t="s">
        <v>81</v>
      </c>
      <c r="AV218" s="11" t="s">
        <v>81</v>
      </c>
      <c r="AW218" s="11" t="s">
        <v>39</v>
      </c>
      <c r="AX218" s="11" t="s">
        <v>22</v>
      </c>
      <c r="AY218" s="194" t="s">
        <v>118</v>
      </c>
    </row>
    <row r="219" spans="2:65" s="1" customFormat="1" ht="22.5" customHeight="1">
      <c r="B219" s="179"/>
      <c r="C219" s="180" t="s">
        <v>483</v>
      </c>
      <c r="D219" s="180" t="s">
        <v>120</v>
      </c>
      <c r="E219" s="181" t="s">
        <v>484</v>
      </c>
      <c r="F219" s="182" t="s">
        <v>485</v>
      </c>
      <c r="G219" s="183" t="s">
        <v>153</v>
      </c>
      <c r="H219" s="184">
        <v>17</v>
      </c>
      <c r="I219" s="185"/>
      <c r="J219" s="186">
        <f>ROUND(I219*H219,2)</f>
        <v>0</v>
      </c>
      <c r="K219" s="182" t="s">
        <v>124</v>
      </c>
      <c r="L219" s="37"/>
      <c r="M219" s="187" t="s">
        <v>20</v>
      </c>
      <c r="N219" s="188" t="s">
        <v>48</v>
      </c>
      <c r="O219" s="38"/>
      <c r="P219" s="189">
        <f>O219*H219</f>
        <v>0</v>
      </c>
      <c r="Q219" s="189">
        <v>0</v>
      </c>
      <c r="R219" s="189">
        <f>Q219*H219</f>
        <v>0</v>
      </c>
      <c r="S219" s="189">
        <v>0</v>
      </c>
      <c r="T219" s="190">
        <f>S219*H219</f>
        <v>0</v>
      </c>
      <c r="AR219" s="17" t="s">
        <v>125</v>
      </c>
      <c r="AT219" s="17" t="s">
        <v>120</v>
      </c>
      <c r="AU219" s="17" t="s">
        <v>81</v>
      </c>
      <c r="AY219" s="17" t="s">
        <v>118</v>
      </c>
      <c r="BE219" s="191">
        <f>IF(N219="základní",J219,0)</f>
        <v>0</v>
      </c>
      <c r="BF219" s="191">
        <f>IF(N219="snížená",J219,0)</f>
        <v>0</v>
      </c>
      <c r="BG219" s="191">
        <f>IF(N219="zákl. přenesená",J219,0)</f>
        <v>0</v>
      </c>
      <c r="BH219" s="191">
        <f>IF(N219="sníž. přenesená",J219,0)</f>
        <v>0</v>
      </c>
      <c r="BI219" s="191">
        <f>IF(N219="nulová",J219,0)</f>
        <v>0</v>
      </c>
      <c r="BJ219" s="17" t="s">
        <v>125</v>
      </c>
      <c r="BK219" s="191">
        <f>ROUND(I219*H219,2)</f>
        <v>0</v>
      </c>
      <c r="BL219" s="17" t="s">
        <v>125</v>
      </c>
      <c r="BM219" s="17" t="s">
        <v>486</v>
      </c>
    </row>
    <row r="220" spans="2:51" s="11" customFormat="1" ht="22.5" customHeight="1">
      <c r="B220" s="192"/>
      <c r="D220" s="202" t="s">
        <v>127</v>
      </c>
      <c r="E220" s="211" t="s">
        <v>20</v>
      </c>
      <c r="F220" s="212" t="s">
        <v>487</v>
      </c>
      <c r="G220" s="11"/>
      <c r="H220" s="213">
        <v>17</v>
      </c>
      <c r="I220" s="197"/>
      <c r="L220" s="192"/>
      <c r="M220" s="198"/>
      <c r="N220" s="199"/>
      <c r="O220" s="199"/>
      <c r="P220" s="199"/>
      <c r="Q220" s="199"/>
      <c r="R220" s="199"/>
      <c r="S220" s="199"/>
      <c r="T220" s="200"/>
      <c r="AT220" s="194" t="s">
        <v>127</v>
      </c>
      <c r="AU220" s="194" t="s">
        <v>81</v>
      </c>
      <c r="AV220" s="11" t="s">
        <v>81</v>
      </c>
      <c r="AW220" s="11" t="s">
        <v>39</v>
      </c>
      <c r="AX220" s="11" t="s">
        <v>22</v>
      </c>
      <c r="AY220" s="194" t="s">
        <v>118</v>
      </c>
    </row>
    <row r="221" spans="2:65" s="1" customFormat="1" ht="22.5" customHeight="1">
      <c r="B221" s="179"/>
      <c r="C221" s="180" t="s">
        <v>488</v>
      </c>
      <c r="D221" s="180" t="s">
        <v>120</v>
      </c>
      <c r="E221" s="181" t="s">
        <v>489</v>
      </c>
      <c r="F221" s="182" t="s">
        <v>490</v>
      </c>
      <c r="G221" s="183" t="s">
        <v>123</v>
      </c>
      <c r="H221" s="184">
        <v>234</v>
      </c>
      <c r="I221" s="185"/>
      <c r="J221" s="186">
        <f>ROUND(I221*H221,2)</f>
        <v>0</v>
      </c>
      <c r="K221" s="182" t="s">
        <v>124</v>
      </c>
      <c r="L221" s="37"/>
      <c r="M221" s="187" t="s">
        <v>20</v>
      </c>
      <c r="N221" s="188" t="s">
        <v>48</v>
      </c>
      <c r="O221" s="38"/>
      <c r="P221" s="189">
        <f>O221*H221</f>
        <v>0</v>
      </c>
      <c r="Q221" s="189">
        <v>0</v>
      </c>
      <c r="R221" s="189">
        <f>Q221*H221</f>
        <v>0</v>
      </c>
      <c r="S221" s="189">
        <v>0</v>
      </c>
      <c r="T221" s="190">
        <f>S221*H221</f>
        <v>0</v>
      </c>
      <c r="AR221" s="17" t="s">
        <v>125</v>
      </c>
      <c r="AT221" s="17" t="s">
        <v>120</v>
      </c>
      <c r="AU221" s="17" t="s">
        <v>81</v>
      </c>
      <c r="AY221" s="17" t="s">
        <v>118</v>
      </c>
      <c r="BE221" s="191">
        <f>IF(N221="základní",J221,0)</f>
        <v>0</v>
      </c>
      <c r="BF221" s="191">
        <f>IF(N221="snížená",J221,0)</f>
        <v>0</v>
      </c>
      <c r="BG221" s="191">
        <f>IF(N221="zákl. přenesená",J221,0)</f>
        <v>0</v>
      </c>
      <c r="BH221" s="191">
        <f>IF(N221="sníž. přenesená",J221,0)</f>
        <v>0</v>
      </c>
      <c r="BI221" s="191">
        <f>IF(N221="nulová",J221,0)</f>
        <v>0</v>
      </c>
      <c r="BJ221" s="17" t="s">
        <v>125</v>
      </c>
      <c r="BK221" s="191">
        <f>ROUND(I221*H221,2)</f>
        <v>0</v>
      </c>
      <c r="BL221" s="17" t="s">
        <v>125</v>
      </c>
      <c r="BM221" s="17" t="s">
        <v>491</v>
      </c>
    </row>
    <row r="222" spans="2:65" s="1" customFormat="1" ht="22.5" customHeight="1">
      <c r="B222" s="179"/>
      <c r="C222" s="180" t="s">
        <v>492</v>
      </c>
      <c r="D222" s="180" t="s">
        <v>120</v>
      </c>
      <c r="E222" s="181" t="s">
        <v>493</v>
      </c>
      <c r="F222" s="182" t="s">
        <v>494</v>
      </c>
      <c r="G222" s="183" t="s">
        <v>123</v>
      </c>
      <c r="H222" s="184">
        <v>2.4</v>
      </c>
      <c r="I222" s="185"/>
      <c r="J222" s="186">
        <f>ROUND(I222*H222,2)</f>
        <v>0</v>
      </c>
      <c r="K222" s="182" t="s">
        <v>20</v>
      </c>
      <c r="L222" s="37"/>
      <c r="M222" s="187" t="s">
        <v>20</v>
      </c>
      <c r="N222" s="188" t="s">
        <v>48</v>
      </c>
      <c r="O222" s="38"/>
      <c r="P222" s="189">
        <f>O222*H222</f>
        <v>0</v>
      </c>
      <c r="Q222" s="189">
        <v>0</v>
      </c>
      <c r="R222" s="189">
        <f>Q222*H222</f>
        <v>0</v>
      </c>
      <c r="S222" s="189">
        <v>0</v>
      </c>
      <c r="T222" s="190">
        <f>S222*H222</f>
        <v>0</v>
      </c>
      <c r="AR222" s="17" t="s">
        <v>125</v>
      </c>
      <c r="AT222" s="17" t="s">
        <v>120</v>
      </c>
      <c r="AU222" s="17" t="s">
        <v>81</v>
      </c>
      <c r="AY222" s="17" t="s">
        <v>118</v>
      </c>
      <c r="BE222" s="191">
        <f>IF(N222="základní",J222,0)</f>
        <v>0</v>
      </c>
      <c r="BF222" s="191">
        <f>IF(N222="snížená",J222,0)</f>
        <v>0</v>
      </c>
      <c r="BG222" s="191">
        <f>IF(N222="zákl. přenesená",J222,0)</f>
        <v>0</v>
      </c>
      <c r="BH222" s="191">
        <f>IF(N222="sníž. přenesená",J222,0)</f>
        <v>0</v>
      </c>
      <c r="BI222" s="191">
        <f>IF(N222="nulová",J222,0)</f>
        <v>0</v>
      </c>
      <c r="BJ222" s="17" t="s">
        <v>125</v>
      </c>
      <c r="BK222" s="191">
        <f>ROUND(I222*H222,2)</f>
        <v>0</v>
      </c>
      <c r="BL222" s="17" t="s">
        <v>125</v>
      </c>
      <c r="BM222" s="17" t="s">
        <v>495</v>
      </c>
    </row>
    <row r="223" spans="2:65" s="1" customFormat="1" ht="22.5" customHeight="1">
      <c r="B223" s="179"/>
      <c r="C223" s="180" t="s">
        <v>496</v>
      </c>
      <c r="D223" s="180" t="s">
        <v>120</v>
      </c>
      <c r="E223" s="181" t="s">
        <v>497</v>
      </c>
      <c r="F223" s="182" t="s">
        <v>498</v>
      </c>
      <c r="G223" s="183" t="s">
        <v>123</v>
      </c>
      <c r="H223" s="184">
        <v>12.6</v>
      </c>
      <c r="I223" s="185"/>
      <c r="J223" s="186">
        <f>ROUND(I223*H223,2)</f>
        <v>0</v>
      </c>
      <c r="K223" s="182" t="s">
        <v>124</v>
      </c>
      <c r="L223" s="37"/>
      <c r="M223" s="187" t="s">
        <v>20</v>
      </c>
      <c r="N223" s="188" t="s">
        <v>48</v>
      </c>
      <c r="O223" s="38"/>
      <c r="P223" s="189">
        <f>O223*H223</f>
        <v>0</v>
      </c>
      <c r="Q223" s="189">
        <v>0</v>
      </c>
      <c r="R223" s="189">
        <f>Q223*H223</f>
        <v>0</v>
      </c>
      <c r="S223" s="189">
        <v>0</v>
      </c>
      <c r="T223" s="190">
        <f>S223*H223</f>
        <v>0</v>
      </c>
      <c r="AR223" s="17" t="s">
        <v>125</v>
      </c>
      <c r="AT223" s="17" t="s">
        <v>120</v>
      </c>
      <c r="AU223" s="17" t="s">
        <v>81</v>
      </c>
      <c r="AY223" s="17" t="s">
        <v>118</v>
      </c>
      <c r="BE223" s="191">
        <f>IF(N223="základní",J223,0)</f>
        <v>0</v>
      </c>
      <c r="BF223" s="191">
        <f>IF(N223="snížená",J223,0)</f>
        <v>0</v>
      </c>
      <c r="BG223" s="191">
        <f>IF(N223="zákl. přenesená",J223,0)</f>
        <v>0</v>
      </c>
      <c r="BH223" s="191">
        <f>IF(N223="sníž. přenesená",J223,0)</f>
        <v>0</v>
      </c>
      <c r="BI223" s="191">
        <f>IF(N223="nulová",J223,0)</f>
        <v>0</v>
      </c>
      <c r="BJ223" s="17" t="s">
        <v>125</v>
      </c>
      <c r="BK223" s="191">
        <f>ROUND(I223*H223,2)</f>
        <v>0</v>
      </c>
      <c r="BL223" s="17" t="s">
        <v>125</v>
      </c>
      <c r="BM223" s="17" t="s">
        <v>499</v>
      </c>
    </row>
    <row r="224" spans="2:63" s="10" customFormat="1" ht="29.25" customHeight="1">
      <c r="B224" s="165"/>
      <c r="D224" s="176" t="s">
        <v>74</v>
      </c>
      <c r="E224" s="177" t="s">
        <v>500</v>
      </c>
      <c r="F224" s="177" t="s">
        <v>501</v>
      </c>
      <c r="I224" s="168"/>
      <c r="J224" s="178">
        <f>BK224</f>
        <v>0</v>
      </c>
      <c r="L224" s="165"/>
      <c r="M224" s="170"/>
      <c r="N224" s="171"/>
      <c r="O224" s="171"/>
      <c r="P224" s="172">
        <f>SUM(P225:P235)</f>
        <v>0</v>
      </c>
      <c r="Q224" s="171"/>
      <c r="R224" s="172">
        <f>SUM(R225:R235)</f>
        <v>0</v>
      </c>
      <c r="S224" s="171"/>
      <c r="T224" s="173">
        <f>SUM(T225:T235)</f>
        <v>0</v>
      </c>
      <c r="AR224" s="166" t="s">
        <v>22</v>
      </c>
      <c r="AT224" s="174" t="s">
        <v>74</v>
      </c>
      <c r="AU224" s="174" t="s">
        <v>22</v>
      </c>
      <c r="AY224" s="166" t="s">
        <v>118</v>
      </c>
      <c r="BK224" s="175">
        <f>SUM(BK225:BK235)</f>
        <v>0</v>
      </c>
    </row>
    <row r="225" spans="2:65" s="1" customFormat="1" ht="22.5" customHeight="1">
      <c r="B225" s="179"/>
      <c r="C225" s="180" t="s">
        <v>502</v>
      </c>
      <c r="D225" s="180" t="s">
        <v>120</v>
      </c>
      <c r="E225" s="181" t="s">
        <v>503</v>
      </c>
      <c r="F225" s="182" t="s">
        <v>504</v>
      </c>
      <c r="G225" s="183" t="s">
        <v>219</v>
      </c>
      <c r="H225" s="184">
        <v>161.89</v>
      </c>
      <c r="I225" s="185"/>
      <c r="J225" s="186">
        <f>ROUND(I225*H225,2)</f>
        <v>0</v>
      </c>
      <c r="K225" s="182" t="s">
        <v>124</v>
      </c>
      <c r="L225" s="37"/>
      <c r="M225" s="187" t="s">
        <v>20</v>
      </c>
      <c r="N225" s="188" t="s">
        <v>48</v>
      </c>
      <c r="O225" s="38"/>
      <c r="P225" s="189">
        <f>O225*H225</f>
        <v>0</v>
      </c>
      <c r="Q225" s="189">
        <v>0</v>
      </c>
      <c r="R225" s="189">
        <f>Q225*H225</f>
        <v>0</v>
      </c>
      <c r="S225" s="189">
        <v>0</v>
      </c>
      <c r="T225" s="190">
        <f>S225*H225</f>
        <v>0</v>
      </c>
      <c r="AR225" s="17" t="s">
        <v>125</v>
      </c>
      <c r="AT225" s="17" t="s">
        <v>120</v>
      </c>
      <c r="AU225" s="17" t="s">
        <v>81</v>
      </c>
      <c r="AY225" s="17" t="s">
        <v>118</v>
      </c>
      <c r="BE225" s="191">
        <f>IF(N225="základní",J225,0)</f>
        <v>0</v>
      </c>
      <c r="BF225" s="191">
        <f>IF(N225="snížená",J225,0)</f>
        <v>0</v>
      </c>
      <c r="BG225" s="191">
        <f>IF(N225="zákl. přenesená",J225,0)</f>
        <v>0</v>
      </c>
      <c r="BH225" s="191">
        <f>IF(N225="sníž. přenesená",J225,0)</f>
        <v>0</v>
      </c>
      <c r="BI225" s="191">
        <f>IF(N225="nulová",J225,0)</f>
        <v>0</v>
      </c>
      <c r="BJ225" s="17" t="s">
        <v>125</v>
      </c>
      <c r="BK225" s="191">
        <f>ROUND(I225*H225,2)</f>
        <v>0</v>
      </c>
      <c r="BL225" s="17" t="s">
        <v>125</v>
      </c>
      <c r="BM225" s="17" t="s">
        <v>505</v>
      </c>
    </row>
    <row r="226" spans="2:51" s="11" customFormat="1" ht="22.5" customHeight="1">
      <c r="B226" s="192"/>
      <c r="D226" s="202" t="s">
        <v>127</v>
      </c>
      <c r="E226" s="211" t="s">
        <v>20</v>
      </c>
      <c r="F226" s="212" t="s">
        <v>506</v>
      </c>
      <c r="G226" s="11"/>
      <c r="H226" s="213">
        <v>161.89</v>
      </c>
      <c r="I226" s="197"/>
      <c r="L226" s="192"/>
      <c r="M226" s="198"/>
      <c r="N226" s="199"/>
      <c r="O226" s="199"/>
      <c r="P226" s="199"/>
      <c r="Q226" s="199"/>
      <c r="R226" s="199"/>
      <c r="S226" s="199"/>
      <c r="T226" s="200"/>
      <c r="AT226" s="194" t="s">
        <v>127</v>
      </c>
      <c r="AU226" s="194" t="s">
        <v>81</v>
      </c>
      <c r="AV226" s="11" t="s">
        <v>81</v>
      </c>
      <c r="AW226" s="11" t="s">
        <v>39</v>
      </c>
      <c r="AX226" s="11" t="s">
        <v>22</v>
      </c>
      <c r="AY226" s="194" t="s">
        <v>118</v>
      </c>
    </row>
    <row r="227" spans="2:65" s="1" customFormat="1" ht="22.5" customHeight="1">
      <c r="B227" s="179"/>
      <c r="C227" s="180" t="s">
        <v>507</v>
      </c>
      <c r="D227" s="180" t="s">
        <v>120</v>
      </c>
      <c r="E227" s="181" t="s">
        <v>508</v>
      </c>
      <c r="F227" s="182" t="s">
        <v>509</v>
      </c>
      <c r="G227" s="183" t="s">
        <v>219</v>
      </c>
      <c r="H227" s="184">
        <v>1133.23</v>
      </c>
      <c r="I227" s="185"/>
      <c r="J227" s="186">
        <f>ROUND(I227*H227,2)</f>
        <v>0</v>
      </c>
      <c r="K227" s="182" t="s">
        <v>124</v>
      </c>
      <c r="L227" s="37"/>
      <c r="M227" s="187" t="s">
        <v>20</v>
      </c>
      <c r="N227" s="188" t="s">
        <v>48</v>
      </c>
      <c r="O227" s="38"/>
      <c r="P227" s="189">
        <f>O227*H227</f>
        <v>0</v>
      </c>
      <c r="Q227" s="189">
        <v>0</v>
      </c>
      <c r="R227" s="189">
        <f>Q227*H227</f>
        <v>0</v>
      </c>
      <c r="S227" s="189">
        <v>0</v>
      </c>
      <c r="T227" s="190">
        <f>S227*H227</f>
        <v>0</v>
      </c>
      <c r="AR227" s="17" t="s">
        <v>125</v>
      </c>
      <c r="AT227" s="17" t="s">
        <v>120</v>
      </c>
      <c r="AU227" s="17" t="s">
        <v>81</v>
      </c>
      <c r="AY227" s="17" t="s">
        <v>118</v>
      </c>
      <c r="BE227" s="191">
        <f>IF(N227="základní",J227,0)</f>
        <v>0</v>
      </c>
      <c r="BF227" s="191">
        <f>IF(N227="snížená",J227,0)</f>
        <v>0</v>
      </c>
      <c r="BG227" s="191">
        <f>IF(N227="zákl. přenesená",J227,0)</f>
        <v>0</v>
      </c>
      <c r="BH227" s="191">
        <f>IF(N227="sníž. přenesená",J227,0)</f>
        <v>0</v>
      </c>
      <c r="BI227" s="191">
        <f>IF(N227="nulová",J227,0)</f>
        <v>0</v>
      </c>
      <c r="BJ227" s="17" t="s">
        <v>125</v>
      </c>
      <c r="BK227" s="191">
        <f>ROUND(I227*H227,2)</f>
        <v>0</v>
      </c>
      <c r="BL227" s="17" t="s">
        <v>125</v>
      </c>
      <c r="BM227" s="17" t="s">
        <v>510</v>
      </c>
    </row>
    <row r="228" spans="2:47" s="1" customFormat="1" ht="30" customHeight="1">
      <c r="B228" s="37"/>
      <c r="D228" s="193" t="s">
        <v>170</v>
      </c>
      <c r="E228" s="1"/>
      <c r="F228" s="214" t="s">
        <v>511</v>
      </c>
      <c r="I228" s="153"/>
      <c r="L228" s="37"/>
      <c r="M228" s="74"/>
      <c r="N228" s="38"/>
      <c r="O228" s="38"/>
      <c r="P228" s="38"/>
      <c r="Q228" s="38"/>
      <c r="R228" s="38"/>
      <c r="S228" s="38"/>
      <c r="T228" s="75"/>
      <c r="AT228" s="17" t="s">
        <v>170</v>
      </c>
      <c r="AU228" s="17" t="s">
        <v>81</v>
      </c>
    </row>
    <row r="229" spans="2:51" s="11" customFormat="1" ht="22.5" customHeight="1">
      <c r="B229" s="192"/>
      <c r="D229" s="193" t="s">
        <v>127</v>
      </c>
      <c r="E229" s="194" t="s">
        <v>20</v>
      </c>
      <c r="F229" s="195" t="s">
        <v>512</v>
      </c>
      <c r="G229" s="11"/>
      <c r="H229" s="196">
        <v>161.89</v>
      </c>
      <c r="I229" s="197"/>
      <c r="L229" s="192"/>
      <c r="M229" s="198"/>
      <c r="N229" s="199"/>
      <c r="O229" s="199"/>
      <c r="P229" s="199"/>
      <c r="Q229" s="199"/>
      <c r="R229" s="199"/>
      <c r="S229" s="199"/>
      <c r="T229" s="200"/>
      <c r="AT229" s="194" t="s">
        <v>127</v>
      </c>
      <c r="AU229" s="194" t="s">
        <v>81</v>
      </c>
      <c r="AV229" s="11" t="s">
        <v>81</v>
      </c>
      <c r="AW229" s="11" t="s">
        <v>39</v>
      </c>
      <c r="AX229" s="11" t="s">
        <v>22</v>
      </c>
      <c r="AY229" s="194" t="s">
        <v>118</v>
      </c>
    </row>
    <row r="230" spans="2:51" s="11" customFormat="1" ht="22.5" customHeight="1">
      <c r="B230" s="192"/>
      <c r="D230" s="202" t="s">
        <v>127</v>
      </c>
      <c r="E230" s="11"/>
      <c r="F230" s="212" t="s">
        <v>513</v>
      </c>
      <c r="G230" s="11"/>
      <c r="H230" s="213">
        <v>1133.23</v>
      </c>
      <c r="I230" s="197"/>
      <c r="L230" s="192"/>
      <c r="M230" s="198"/>
      <c r="N230" s="199"/>
      <c r="O230" s="199"/>
      <c r="P230" s="199"/>
      <c r="Q230" s="199"/>
      <c r="R230" s="199"/>
      <c r="S230" s="199"/>
      <c r="T230" s="200"/>
      <c r="AT230" s="194" t="s">
        <v>127</v>
      </c>
      <c r="AU230" s="194" t="s">
        <v>81</v>
      </c>
      <c r="AV230" s="11" t="s">
        <v>81</v>
      </c>
      <c r="AW230" s="11" t="s">
        <v>4</v>
      </c>
      <c r="AX230" s="11" t="s">
        <v>22</v>
      </c>
      <c r="AY230" s="194" t="s">
        <v>118</v>
      </c>
    </row>
    <row r="231" spans="2:65" s="1" customFormat="1" ht="22.5" customHeight="1">
      <c r="B231" s="179"/>
      <c r="C231" s="180" t="s">
        <v>514</v>
      </c>
      <c r="D231" s="180" t="s">
        <v>120</v>
      </c>
      <c r="E231" s="181" t="s">
        <v>515</v>
      </c>
      <c r="F231" s="182" t="s">
        <v>516</v>
      </c>
      <c r="G231" s="183" t="s">
        <v>219</v>
      </c>
      <c r="H231" s="184">
        <v>1</v>
      </c>
      <c r="I231" s="185"/>
      <c r="J231" s="186">
        <f>ROUND(I231*H231,2)</f>
        <v>0</v>
      </c>
      <c r="K231" s="182" t="s">
        <v>124</v>
      </c>
      <c r="L231" s="37"/>
      <c r="M231" s="187" t="s">
        <v>20</v>
      </c>
      <c r="N231" s="188" t="s">
        <v>48</v>
      </c>
      <c r="O231" s="38"/>
      <c r="P231" s="189">
        <f>O231*H231</f>
        <v>0</v>
      </c>
      <c r="Q231" s="189">
        <v>0</v>
      </c>
      <c r="R231" s="189">
        <f>Q231*H231</f>
        <v>0</v>
      </c>
      <c r="S231" s="189">
        <v>0</v>
      </c>
      <c r="T231" s="190">
        <f>S231*H231</f>
        <v>0</v>
      </c>
      <c r="AR231" s="17" t="s">
        <v>125</v>
      </c>
      <c r="AT231" s="17" t="s">
        <v>120</v>
      </c>
      <c r="AU231" s="17" t="s">
        <v>81</v>
      </c>
      <c r="AY231" s="17" t="s">
        <v>118</v>
      </c>
      <c r="BE231" s="191">
        <f>IF(N231="základní",J231,0)</f>
        <v>0</v>
      </c>
      <c r="BF231" s="191">
        <f>IF(N231="snížená",J231,0)</f>
        <v>0</v>
      </c>
      <c r="BG231" s="191">
        <f>IF(N231="zákl. přenesená",J231,0)</f>
        <v>0</v>
      </c>
      <c r="BH231" s="191">
        <f>IF(N231="sníž. přenesená",J231,0)</f>
        <v>0</v>
      </c>
      <c r="BI231" s="191">
        <f>IF(N231="nulová",J231,0)</f>
        <v>0</v>
      </c>
      <c r="BJ231" s="17" t="s">
        <v>125</v>
      </c>
      <c r="BK231" s="191">
        <f>ROUND(I231*H231,2)</f>
        <v>0</v>
      </c>
      <c r="BL231" s="17" t="s">
        <v>125</v>
      </c>
      <c r="BM231" s="17" t="s">
        <v>517</v>
      </c>
    </row>
    <row r="232" spans="2:65" s="1" customFormat="1" ht="22.5" customHeight="1">
      <c r="B232" s="179"/>
      <c r="C232" s="180" t="s">
        <v>518</v>
      </c>
      <c r="D232" s="180" t="s">
        <v>120</v>
      </c>
      <c r="E232" s="181" t="s">
        <v>519</v>
      </c>
      <c r="F232" s="182" t="s">
        <v>520</v>
      </c>
      <c r="G232" s="183" t="s">
        <v>219</v>
      </c>
      <c r="H232" s="184">
        <v>2</v>
      </c>
      <c r="I232" s="185"/>
      <c r="J232" s="186">
        <f>ROUND(I232*H232,2)</f>
        <v>0</v>
      </c>
      <c r="K232" s="182" t="s">
        <v>124</v>
      </c>
      <c r="L232" s="37"/>
      <c r="M232" s="187" t="s">
        <v>20</v>
      </c>
      <c r="N232" s="188" t="s">
        <v>48</v>
      </c>
      <c r="O232" s="38"/>
      <c r="P232" s="189">
        <f>O232*H232</f>
        <v>0</v>
      </c>
      <c r="Q232" s="189">
        <v>0</v>
      </c>
      <c r="R232" s="189">
        <f>Q232*H232</f>
        <v>0</v>
      </c>
      <c r="S232" s="189">
        <v>0</v>
      </c>
      <c r="T232" s="190">
        <f>S232*H232</f>
        <v>0</v>
      </c>
      <c r="AR232" s="17" t="s">
        <v>125</v>
      </c>
      <c r="AT232" s="17" t="s">
        <v>120</v>
      </c>
      <c r="AU232" s="17" t="s">
        <v>81</v>
      </c>
      <c r="AY232" s="17" t="s">
        <v>118</v>
      </c>
      <c r="BE232" s="191">
        <f>IF(N232="základní",J232,0)</f>
        <v>0</v>
      </c>
      <c r="BF232" s="191">
        <f>IF(N232="snížená",J232,0)</f>
        <v>0</v>
      </c>
      <c r="BG232" s="191">
        <f>IF(N232="zákl. přenesená",J232,0)</f>
        <v>0</v>
      </c>
      <c r="BH232" s="191">
        <f>IF(N232="sníž. přenesená",J232,0)</f>
        <v>0</v>
      </c>
      <c r="BI232" s="191">
        <f>IF(N232="nulová",J232,0)</f>
        <v>0</v>
      </c>
      <c r="BJ232" s="17" t="s">
        <v>125</v>
      </c>
      <c r="BK232" s="191">
        <f>ROUND(I232*H232,2)</f>
        <v>0</v>
      </c>
      <c r="BL232" s="17" t="s">
        <v>125</v>
      </c>
      <c r="BM232" s="17" t="s">
        <v>521</v>
      </c>
    </row>
    <row r="233" spans="2:65" s="1" customFormat="1" ht="22.5" customHeight="1">
      <c r="B233" s="179"/>
      <c r="C233" s="180" t="s">
        <v>522</v>
      </c>
      <c r="D233" s="180" t="s">
        <v>120</v>
      </c>
      <c r="E233" s="181" t="s">
        <v>523</v>
      </c>
      <c r="F233" s="182" t="s">
        <v>524</v>
      </c>
      <c r="G233" s="183" t="s">
        <v>219</v>
      </c>
      <c r="H233" s="184">
        <v>70.747</v>
      </c>
      <c r="I233" s="185"/>
      <c r="J233" s="186">
        <f>ROUND(I233*H233,2)</f>
        <v>0</v>
      </c>
      <c r="K233" s="182" t="s">
        <v>124</v>
      </c>
      <c r="L233" s="37"/>
      <c r="M233" s="187" t="s">
        <v>20</v>
      </c>
      <c r="N233" s="188" t="s">
        <v>48</v>
      </c>
      <c r="O233" s="38"/>
      <c r="P233" s="189">
        <f>O233*H233</f>
        <v>0</v>
      </c>
      <c r="Q233" s="189">
        <v>0</v>
      </c>
      <c r="R233" s="189">
        <f>Q233*H233</f>
        <v>0</v>
      </c>
      <c r="S233" s="189">
        <v>0</v>
      </c>
      <c r="T233" s="190">
        <f>S233*H233</f>
        <v>0</v>
      </c>
      <c r="AR233" s="17" t="s">
        <v>125</v>
      </c>
      <c r="AT233" s="17" t="s">
        <v>120</v>
      </c>
      <c r="AU233" s="17" t="s">
        <v>81</v>
      </c>
      <c r="AY233" s="17" t="s">
        <v>118</v>
      </c>
      <c r="BE233" s="191">
        <f>IF(N233="základní",J233,0)</f>
        <v>0</v>
      </c>
      <c r="BF233" s="191">
        <f>IF(N233="snížená",J233,0)</f>
        <v>0</v>
      </c>
      <c r="BG233" s="191">
        <f>IF(N233="zákl. přenesená",J233,0)</f>
        <v>0</v>
      </c>
      <c r="BH233" s="191">
        <f>IF(N233="sníž. přenesená",J233,0)</f>
        <v>0</v>
      </c>
      <c r="BI233" s="191">
        <f>IF(N233="nulová",J233,0)</f>
        <v>0</v>
      </c>
      <c r="BJ233" s="17" t="s">
        <v>125</v>
      </c>
      <c r="BK233" s="191">
        <f>ROUND(I233*H233,2)</f>
        <v>0</v>
      </c>
      <c r="BL233" s="17" t="s">
        <v>125</v>
      </c>
      <c r="BM233" s="17" t="s">
        <v>525</v>
      </c>
    </row>
    <row r="234" spans="2:65" s="1" customFormat="1" ht="22.5" customHeight="1">
      <c r="B234" s="179"/>
      <c r="C234" s="180" t="s">
        <v>526</v>
      </c>
      <c r="D234" s="180" t="s">
        <v>120</v>
      </c>
      <c r="E234" s="181" t="s">
        <v>527</v>
      </c>
      <c r="F234" s="182" t="s">
        <v>528</v>
      </c>
      <c r="G234" s="183" t="s">
        <v>219</v>
      </c>
      <c r="H234" s="184">
        <v>88.143</v>
      </c>
      <c r="I234" s="185"/>
      <c r="J234" s="186">
        <f>ROUND(I234*H234,2)</f>
        <v>0</v>
      </c>
      <c r="K234" s="182" t="s">
        <v>124</v>
      </c>
      <c r="L234" s="37"/>
      <c r="M234" s="187" t="s">
        <v>20</v>
      </c>
      <c r="N234" s="188" t="s">
        <v>48</v>
      </c>
      <c r="O234" s="38"/>
      <c r="P234" s="189">
        <f>O234*H234</f>
        <v>0</v>
      </c>
      <c r="Q234" s="189">
        <v>0</v>
      </c>
      <c r="R234" s="189">
        <f>Q234*H234</f>
        <v>0</v>
      </c>
      <c r="S234" s="189">
        <v>0</v>
      </c>
      <c r="T234" s="190">
        <f>S234*H234</f>
        <v>0</v>
      </c>
      <c r="AR234" s="17" t="s">
        <v>125</v>
      </c>
      <c r="AT234" s="17" t="s">
        <v>120</v>
      </c>
      <c r="AU234" s="17" t="s">
        <v>81</v>
      </c>
      <c r="AY234" s="17" t="s">
        <v>118</v>
      </c>
      <c r="BE234" s="191">
        <f>IF(N234="základní",J234,0)</f>
        <v>0</v>
      </c>
      <c r="BF234" s="191">
        <f>IF(N234="snížená",J234,0)</f>
        <v>0</v>
      </c>
      <c r="BG234" s="191">
        <f>IF(N234="zákl. přenesená",J234,0)</f>
        <v>0</v>
      </c>
      <c r="BH234" s="191">
        <f>IF(N234="sníž. přenesená",J234,0)</f>
        <v>0</v>
      </c>
      <c r="BI234" s="191">
        <f>IF(N234="nulová",J234,0)</f>
        <v>0</v>
      </c>
      <c r="BJ234" s="17" t="s">
        <v>125</v>
      </c>
      <c r="BK234" s="191">
        <f>ROUND(I234*H234,2)</f>
        <v>0</v>
      </c>
      <c r="BL234" s="17" t="s">
        <v>125</v>
      </c>
      <c r="BM234" s="17" t="s">
        <v>529</v>
      </c>
    </row>
    <row r="235" spans="2:51" s="11" customFormat="1" ht="22.5" customHeight="1">
      <c r="B235" s="192"/>
      <c r="D235" s="193" t="s">
        <v>127</v>
      </c>
      <c r="E235" s="194" t="s">
        <v>20</v>
      </c>
      <c r="F235" s="195" t="s">
        <v>530</v>
      </c>
      <c r="G235" s="11"/>
      <c r="H235" s="196">
        <v>88.143</v>
      </c>
      <c r="I235" s="197"/>
      <c r="L235" s="192"/>
      <c r="M235" s="198"/>
      <c r="N235" s="199"/>
      <c r="O235" s="199"/>
      <c r="P235" s="199"/>
      <c r="Q235" s="199"/>
      <c r="R235" s="199"/>
      <c r="S235" s="199"/>
      <c r="T235" s="200"/>
      <c r="AT235" s="194" t="s">
        <v>127</v>
      </c>
      <c r="AU235" s="194" t="s">
        <v>81</v>
      </c>
      <c r="AV235" s="11" t="s">
        <v>81</v>
      </c>
      <c r="AW235" s="11" t="s">
        <v>39</v>
      </c>
      <c r="AX235" s="11" t="s">
        <v>22</v>
      </c>
      <c r="AY235" s="194" t="s">
        <v>118</v>
      </c>
    </row>
    <row r="236" spans="2:63" s="10" customFormat="1" ht="29.25" customHeight="1">
      <c r="B236" s="165"/>
      <c r="D236" s="176" t="s">
        <v>74</v>
      </c>
      <c r="E236" s="177" t="s">
        <v>531</v>
      </c>
      <c r="F236" s="177" t="s">
        <v>532</v>
      </c>
      <c r="I236" s="168"/>
      <c r="J236" s="178">
        <f>BK236</f>
        <v>0</v>
      </c>
      <c r="L236" s="165"/>
      <c r="M236" s="170"/>
      <c r="N236" s="171"/>
      <c r="O236" s="171"/>
      <c r="P236" s="172">
        <f>P237</f>
        <v>0</v>
      </c>
      <c r="Q236" s="171"/>
      <c r="R236" s="172">
        <f>R237</f>
        <v>0</v>
      </c>
      <c r="S236" s="171"/>
      <c r="T236" s="173">
        <f>T237</f>
        <v>0</v>
      </c>
      <c r="AR236" s="166" t="s">
        <v>22</v>
      </c>
      <c r="AT236" s="174" t="s">
        <v>74</v>
      </c>
      <c r="AU236" s="174" t="s">
        <v>22</v>
      </c>
      <c r="AY236" s="166" t="s">
        <v>118</v>
      </c>
      <c r="BK236" s="175">
        <f>BK237</f>
        <v>0</v>
      </c>
    </row>
    <row r="237" spans="2:65" s="1" customFormat="1" ht="22.5" customHeight="1">
      <c r="B237" s="179"/>
      <c r="C237" s="180" t="s">
        <v>533</v>
      </c>
      <c r="D237" s="180" t="s">
        <v>120</v>
      </c>
      <c r="E237" s="181" t="s">
        <v>534</v>
      </c>
      <c r="F237" s="182" t="s">
        <v>535</v>
      </c>
      <c r="G237" s="183" t="s">
        <v>437</v>
      </c>
      <c r="H237" s="184">
        <v>1</v>
      </c>
      <c r="I237" s="185"/>
      <c r="J237" s="186">
        <f>ROUND(I237*H237,2)</f>
        <v>0</v>
      </c>
      <c r="K237" s="182" t="s">
        <v>20</v>
      </c>
      <c r="L237" s="37"/>
      <c r="M237" s="187" t="s">
        <v>20</v>
      </c>
      <c r="N237" s="188" t="s">
        <v>48</v>
      </c>
      <c r="O237" s="38"/>
      <c r="P237" s="189">
        <f>O237*H237</f>
        <v>0</v>
      </c>
      <c r="Q237" s="189">
        <v>0</v>
      </c>
      <c r="R237" s="189">
        <f>Q237*H237</f>
        <v>0</v>
      </c>
      <c r="S237" s="189">
        <v>0</v>
      </c>
      <c r="T237" s="190">
        <f>S237*H237</f>
        <v>0</v>
      </c>
      <c r="AR237" s="17" t="s">
        <v>125</v>
      </c>
      <c r="AT237" s="17" t="s">
        <v>120</v>
      </c>
      <c r="AU237" s="17" t="s">
        <v>81</v>
      </c>
      <c r="AY237" s="17" t="s">
        <v>118</v>
      </c>
      <c r="BE237" s="191">
        <f>IF(N237="základní",J237,0)</f>
        <v>0</v>
      </c>
      <c r="BF237" s="191">
        <f>IF(N237="snížená",J237,0)</f>
        <v>0</v>
      </c>
      <c r="BG237" s="191">
        <f>IF(N237="zákl. přenesená",J237,0)</f>
        <v>0</v>
      </c>
      <c r="BH237" s="191">
        <f>IF(N237="sníž. přenesená",J237,0)</f>
        <v>0</v>
      </c>
      <c r="BI237" s="191">
        <f>IF(N237="nulová",J237,0)</f>
        <v>0</v>
      </c>
      <c r="BJ237" s="17" t="s">
        <v>125</v>
      </c>
      <c r="BK237" s="191">
        <f>ROUND(I237*H237,2)</f>
        <v>0</v>
      </c>
      <c r="BL237" s="17" t="s">
        <v>125</v>
      </c>
      <c r="BM237" s="17" t="s">
        <v>536</v>
      </c>
    </row>
    <row r="238" spans="2:63" s="10" customFormat="1" ht="36.75" customHeight="1">
      <c r="B238" s="165"/>
      <c r="D238" s="166" t="s">
        <v>74</v>
      </c>
      <c r="E238" s="167" t="s">
        <v>537</v>
      </c>
      <c r="F238" s="167" t="s">
        <v>538</v>
      </c>
      <c r="I238" s="168"/>
      <c r="J238" s="169">
        <f>BK238</f>
        <v>0</v>
      </c>
      <c r="L238" s="165"/>
      <c r="M238" s="170"/>
      <c r="N238" s="171"/>
      <c r="O238" s="171"/>
      <c r="P238" s="172">
        <f>P239</f>
        <v>0</v>
      </c>
      <c r="Q238" s="171"/>
      <c r="R238" s="172">
        <f>R239</f>
        <v>0</v>
      </c>
      <c r="S238" s="171"/>
      <c r="T238" s="173">
        <f>T239</f>
        <v>0</v>
      </c>
      <c r="AR238" s="166" t="s">
        <v>81</v>
      </c>
      <c r="AT238" s="174" t="s">
        <v>74</v>
      </c>
      <c r="AU238" s="174" t="s">
        <v>75</v>
      </c>
      <c r="AY238" s="166" t="s">
        <v>118</v>
      </c>
      <c r="BK238" s="175">
        <f>BK239</f>
        <v>0</v>
      </c>
    </row>
    <row r="239" spans="2:63" s="10" customFormat="1" ht="19.5" customHeight="1">
      <c r="B239" s="165"/>
      <c r="D239" s="176" t="s">
        <v>74</v>
      </c>
      <c r="E239" s="177" t="s">
        <v>539</v>
      </c>
      <c r="F239" s="177" t="s">
        <v>540</v>
      </c>
      <c r="I239" s="168"/>
      <c r="J239" s="178">
        <f>BK239</f>
        <v>0</v>
      </c>
      <c r="L239" s="165"/>
      <c r="M239" s="170"/>
      <c r="N239" s="171"/>
      <c r="O239" s="171"/>
      <c r="P239" s="172">
        <f>SUM(P240:P243)</f>
        <v>0</v>
      </c>
      <c r="Q239" s="171"/>
      <c r="R239" s="172">
        <f>SUM(R240:R243)</f>
        <v>0</v>
      </c>
      <c r="S239" s="171"/>
      <c r="T239" s="173">
        <f>SUM(T240:T243)</f>
        <v>0</v>
      </c>
      <c r="AR239" s="166" t="s">
        <v>81</v>
      </c>
      <c r="AT239" s="174" t="s">
        <v>74</v>
      </c>
      <c r="AU239" s="174" t="s">
        <v>22</v>
      </c>
      <c r="AY239" s="166" t="s">
        <v>118</v>
      </c>
      <c r="BK239" s="175">
        <f>SUM(BK240:BK243)</f>
        <v>0</v>
      </c>
    </row>
    <row r="240" spans="2:65" s="1" customFormat="1" ht="22.5" customHeight="1">
      <c r="B240" s="179"/>
      <c r="C240" s="180" t="s">
        <v>541</v>
      </c>
      <c r="D240" s="180" t="s">
        <v>120</v>
      </c>
      <c r="E240" s="181" t="s">
        <v>542</v>
      </c>
      <c r="F240" s="182" t="s">
        <v>543</v>
      </c>
      <c r="G240" s="183" t="s">
        <v>159</v>
      </c>
      <c r="H240" s="184">
        <v>6</v>
      </c>
      <c r="I240" s="185"/>
      <c r="J240" s="186">
        <f>ROUND(I240*H240,2)</f>
        <v>0</v>
      </c>
      <c r="K240" s="182" t="s">
        <v>124</v>
      </c>
      <c r="L240" s="37"/>
      <c r="M240" s="187" t="s">
        <v>20</v>
      </c>
      <c r="N240" s="188" t="s">
        <v>48</v>
      </c>
      <c r="O240" s="38"/>
      <c r="P240" s="189">
        <f>O240*H240</f>
        <v>0</v>
      </c>
      <c r="Q240" s="189">
        <v>0</v>
      </c>
      <c r="R240" s="189">
        <f>Q240*H240</f>
        <v>0</v>
      </c>
      <c r="S240" s="189">
        <v>0</v>
      </c>
      <c r="T240" s="190">
        <f>S240*H240</f>
        <v>0</v>
      </c>
      <c r="AR240" s="17" t="s">
        <v>201</v>
      </c>
      <c r="AT240" s="17" t="s">
        <v>120</v>
      </c>
      <c r="AU240" s="17" t="s">
        <v>81</v>
      </c>
      <c r="AY240" s="17" t="s">
        <v>118</v>
      </c>
      <c r="BE240" s="191">
        <f>IF(N240="základní",J240,0)</f>
        <v>0</v>
      </c>
      <c r="BF240" s="191">
        <f>IF(N240="snížená",J240,0)</f>
        <v>0</v>
      </c>
      <c r="BG240" s="191">
        <f>IF(N240="zákl. přenesená",J240,0)</f>
        <v>0</v>
      </c>
      <c r="BH240" s="191">
        <f>IF(N240="sníž. přenesená",J240,0)</f>
        <v>0</v>
      </c>
      <c r="BI240" s="191">
        <f>IF(N240="nulová",J240,0)</f>
        <v>0</v>
      </c>
      <c r="BJ240" s="17" t="s">
        <v>125</v>
      </c>
      <c r="BK240" s="191">
        <f>ROUND(I240*H240,2)</f>
        <v>0</v>
      </c>
      <c r="BL240" s="17" t="s">
        <v>201</v>
      </c>
      <c r="BM240" s="17" t="s">
        <v>544</v>
      </c>
    </row>
    <row r="241" spans="2:65" s="1" customFormat="1" ht="22.5" customHeight="1">
      <c r="B241" s="179"/>
      <c r="C241" s="180" t="s">
        <v>545</v>
      </c>
      <c r="D241" s="180" t="s">
        <v>120</v>
      </c>
      <c r="E241" s="181" t="s">
        <v>546</v>
      </c>
      <c r="F241" s="182" t="s">
        <v>547</v>
      </c>
      <c r="G241" s="183" t="s">
        <v>159</v>
      </c>
      <c r="H241" s="184">
        <v>2</v>
      </c>
      <c r="I241" s="185"/>
      <c r="J241" s="186">
        <f>ROUND(I241*H241,2)</f>
        <v>0</v>
      </c>
      <c r="K241" s="182" t="s">
        <v>124</v>
      </c>
      <c r="L241" s="37"/>
      <c r="M241" s="187" t="s">
        <v>20</v>
      </c>
      <c r="N241" s="188" t="s">
        <v>48</v>
      </c>
      <c r="O241" s="38"/>
      <c r="P241" s="189">
        <f>O241*H241</f>
        <v>0</v>
      </c>
      <c r="Q241" s="189">
        <v>0</v>
      </c>
      <c r="R241" s="189">
        <f>Q241*H241</f>
        <v>0</v>
      </c>
      <c r="S241" s="189">
        <v>0</v>
      </c>
      <c r="T241" s="190">
        <f>S241*H241</f>
        <v>0</v>
      </c>
      <c r="AR241" s="17" t="s">
        <v>201</v>
      </c>
      <c r="AT241" s="17" t="s">
        <v>120</v>
      </c>
      <c r="AU241" s="17" t="s">
        <v>81</v>
      </c>
      <c r="AY241" s="17" t="s">
        <v>118</v>
      </c>
      <c r="BE241" s="191">
        <f>IF(N241="základní",J241,0)</f>
        <v>0</v>
      </c>
      <c r="BF241" s="191">
        <f>IF(N241="snížená",J241,0)</f>
        <v>0</v>
      </c>
      <c r="BG241" s="191">
        <f>IF(N241="zákl. přenesená",J241,0)</f>
        <v>0</v>
      </c>
      <c r="BH241" s="191">
        <f>IF(N241="sníž. přenesená",J241,0)</f>
        <v>0</v>
      </c>
      <c r="BI241" s="191">
        <f>IF(N241="nulová",J241,0)</f>
        <v>0</v>
      </c>
      <c r="BJ241" s="17" t="s">
        <v>125</v>
      </c>
      <c r="BK241" s="191">
        <f>ROUND(I241*H241,2)</f>
        <v>0</v>
      </c>
      <c r="BL241" s="17" t="s">
        <v>201</v>
      </c>
      <c r="BM241" s="17" t="s">
        <v>548</v>
      </c>
    </row>
    <row r="242" spans="2:65" s="1" customFormat="1" ht="22.5" customHeight="1">
      <c r="B242" s="179"/>
      <c r="C242" s="180" t="s">
        <v>549</v>
      </c>
      <c r="D242" s="180" t="s">
        <v>120</v>
      </c>
      <c r="E242" s="181" t="s">
        <v>550</v>
      </c>
      <c r="F242" s="182" t="s">
        <v>551</v>
      </c>
      <c r="G242" s="183" t="s">
        <v>159</v>
      </c>
      <c r="H242" s="184">
        <v>4</v>
      </c>
      <c r="I242" s="185"/>
      <c r="J242" s="186">
        <f>ROUND(I242*H242,2)</f>
        <v>0</v>
      </c>
      <c r="K242" s="182" t="s">
        <v>124</v>
      </c>
      <c r="L242" s="37"/>
      <c r="M242" s="187" t="s">
        <v>20</v>
      </c>
      <c r="N242" s="188" t="s">
        <v>48</v>
      </c>
      <c r="O242" s="38"/>
      <c r="P242" s="189">
        <f>O242*H242</f>
        <v>0</v>
      </c>
      <c r="Q242" s="189">
        <v>0</v>
      </c>
      <c r="R242" s="189">
        <f>Q242*H242</f>
        <v>0</v>
      </c>
      <c r="S242" s="189">
        <v>0</v>
      </c>
      <c r="T242" s="190">
        <f>S242*H242</f>
        <v>0</v>
      </c>
      <c r="AR242" s="17" t="s">
        <v>201</v>
      </c>
      <c r="AT242" s="17" t="s">
        <v>120</v>
      </c>
      <c r="AU242" s="17" t="s">
        <v>81</v>
      </c>
      <c r="AY242" s="17" t="s">
        <v>118</v>
      </c>
      <c r="BE242" s="191">
        <f>IF(N242="základní",J242,0)</f>
        <v>0</v>
      </c>
      <c r="BF242" s="191">
        <f>IF(N242="snížená",J242,0)</f>
        <v>0</v>
      </c>
      <c r="BG242" s="191">
        <f>IF(N242="zákl. přenesená",J242,0)</f>
        <v>0</v>
      </c>
      <c r="BH242" s="191">
        <f>IF(N242="sníž. přenesená",J242,0)</f>
        <v>0</v>
      </c>
      <c r="BI242" s="191">
        <f>IF(N242="nulová",J242,0)</f>
        <v>0</v>
      </c>
      <c r="BJ242" s="17" t="s">
        <v>125</v>
      </c>
      <c r="BK242" s="191">
        <f>ROUND(I242*H242,2)</f>
        <v>0</v>
      </c>
      <c r="BL242" s="17" t="s">
        <v>201</v>
      </c>
      <c r="BM242" s="17" t="s">
        <v>552</v>
      </c>
    </row>
    <row r="243" spans="2:65" s="1" customFormat="1" ht="22.5" customHeight="1">
      <c r="B243" s="179"/>
      <c r="C243" s="180" t="s">
        <v>553</v>
      </c>
      <c r="D243" s="180" t="s">
        <v>120</v>
      </c>
      <c r="E243" s="181" t="s">
        <v>554</v>
      </c>
      <c r="F243" s="182" t="s">
        <v>555</v>
      </c>
      <c r="G243" s="183" t="s">
        <v>556</v>
      </c>
      <c r="H243" s="226"/>
      <c r="I243" s="185"/>
      <c r="J243" s="186">
        <f>ROUND(I243*H243,2)</f>
        <v>0</v>
      </c>
      <c r="K243" s="182" t="s">
        <v>124</v>
      </c>
      <c r="L243" s="37"/>
      <c r="M243" s="187" t="s">
        <v>20</v>
      </c>
      <c r="N243" s="188" t="s">
        <v>48</v>
      </c>
      <c r="O243" s="38"/>
      <c r="P243" s="189">
        <f>O243*H243</f>
        <v>0</v>
      </c>
      <c r="Q243" s="189">
        <v>0</v>
      </c>
      <c r="R243" s="189">
        <f>Q243*H243</f>
        <v>0</v>
      </c>
      <c r="S243" s="189">
        <v>0</v>
      </c>
      <c r="T243" s="190">
        <f>S243*H243</f>
        <v>0</v>
      </c>
      <c r="AR243" s="17" t="s">
        <v>201</v>
      </c>
      <c r="AT243" s="17" t="s">
        <v>120</v>
      </c>
      <c r="AU243" s="17" t="s">
        <v>81</v>
      </c>
      <c r="AY243" s="17" t="s">
        <v>118</v>
      </c>
      <c r="BE243" s="191">
        <f>IF(N243="základní",J243,0)</f>
        <v>0</v>
      </c>
      <c r="BF243" s="191">
        <f>IF(N243="snížená",J243,0)</f>
        <v>0</v>
      </c>
      <c r="BG243" s="191">
        <f>IF(N243="zákl. přenesená",J243,0)</f>
        <v>0</v>
      </c>
      <c r="BH243" s="191">
        <f>IF(N243="sníž. přenesená",J243,0)</f>
        <v>0</v>
      </c>
      <c r="BI243" s="191">
        <f>IF(N243="nulová",J243,0)</f>
        <v>0</v>
      </c>
      <c r="BJ243" s="17" t="s">
        <v>125</v>
      </c>
      <c r="BK243" s="191">
        <f>ROUND(I243*H243,2)</f>
        <v>0</v>
      </c>
      <c r="BL243" s="17" t="s">
        <v>201</v>
      </c>
      <c r="BM243" s="17" t="s">
        <v>557</v>
      </c>
    </row>
    <row r="244" spans="2:63" s="10" customFormat="1" ht="36.75" customHeight="1">
      <c r="B244" s="165"/>
      <c r="D244" s="166" t="s">
        <v>74</v>
      </c>
      <c r="E244" s="167" t="s">
        <v>558</v>
      </c>
      <c r="F244" s="167" t="s">
        <v>559</v>
      </c>
      <c r="I244" s="168"/>
      <c r="J244" s="169">
        <f>BK244</f>
        <v>0</v>
      </c>
      <c r="L244" s="165"/>
      <c r="M244" s="170"/>
      <c r="N244" s="171"/>
      <c r="O244" s="171"/>
      <c r="P244" s="172">
        <f>P245+P250</f>
        <v>0</v>
      </c>
      <c r="Q244" s="171"/>
      <c r="R244" s="172">
        <f>R245+R250</f>
        <v>0</v>
      </c>
      <c r="S244" s="171"/>
      <c r="T244" s="173">
        <f>T245+T250</f>
        <v>0</v>
      </c>
      <c r="AR244" s="166" t="s">
        <v>144</v>
      </c>
      <c r="AT244" s="174" t="s">
        <v>74</v>
      </c>
      <c r="AU244" s="174" t="s">
        <v>75</v>
      </c>
      <c r="AY244" s="166" t="s">
        <v>118</v>
      </c>
      <c r="BK244" s="175">
        <f>BK245+BK250</f>
        <v>0</v>
      </c>
    </row>
    <row r="245" spans="2:63" s="10" customFormat="1" ht="19.5" customHeight="1">
      <c r="B245" s="165"/>
      <c r="D245" s="176" t="s">
        <v>74</v>
      </c>
      <c r="E245" s="177" t="s">
        <v>560</v>
      </c>
      <c r="F245" s="177" t="s">
        <v>561</v>
      </c>
      <c r="I245" s="168"/>
      <c r="J245" s="178">
        <f>BK245</f>
        <v>0</v>
      </c>
      <c r="L245" s="165"/>
      <c r="M245" s="170"/>
      <c r="N245" s="171"/>
      <c r="O245" s="171"/>
      <c r="P245" s="172">
        <f>SUM(P246:P249)</f>
        <v>0</v>
      </c>
      <c r="Q245" s="171"/>
      <c r="R245" s="172">
        <f>SUM(R246:R249)</f>
        <v>0</v>
      </c>
      <c r="S245" s="171"/>
      <c r="T245" s="173">
        <f>SUM(T246:T249)</f>
        <v>0</v>
      </c>
      <c r="AR245" s="166" t="s">
        <v>144</v>
      </c>
      <c r="AT245" s="174" t="s">
        <v>74</v>
      </c>
      <c r="AU245" s="174" t="s">
        <v>22</v>
      </c>
      <c r="AY245" s="166" t="s">
        <v>118</v>
      </c>
      <c r="BK245" s="175">
        <f>SUM(BK246:BK249)</f>
        <v>0</v>
      </c>
    </row>
    <row r="246" spans="2:65" s="1" customFormat="1" ht="22.5" customHeight="1">
      <c r="B246" s="179"/>
      <c r="C246" s="180" t="s">
        <v>562</v>
      </c>
      <c r="D246" s="180" t="s">
        <v>120</v>
      </c>
      <c r="E246" s="181" t="s">
        <v>563</v>
      </c>
      <c r="F246" s="182" t="s">
        <v>564</v>
      </c>
      <c r="G246" s="183" t="s">
        <v>437</v>
      </c>
      <c r="H246" s="184">
        <v>1</v>
      </c>
      <c r="I246" s="185"/>
      <c r="J246" s="186">
        <f>ROUND(I246*H246,2)</f>
        <v>0</v>
      </c>
      <c r="K246" s="182" t="s">
        <v>20</v>
      </c>
      <c r="L246" s="37"/>
      <c r="M246" s="187" t="s">
        <v>20</v>
      </c>
      <c r="N246" s="188" t="s">
        <v>48</v>
      </c>
      <c r="O246" s="38"/>
      <c r="P246" s="189">
        <f>O246*H246</f>
        <v>0</v>
      </c>
      <c r="Q246" s="189">
        <v>0</v>
      </c>
      <c r="R246" s="189">
        <f>Q246*H246</f>
        <v>0</v>
      </c>
      <c r="S246" s="189">
        <v>0</v>
      </c>
      <c r="T246" s="190">
        <f>S246*H246</f>
        <v>0</v>
      </c>
      <c r="AR246" s="17" t="s">
        <v>565</v>
      </c>
      <c r="AT246" s="17" t="s">
        <v>120</v>
      </c>
      <c r="AU246" s="17" t="s">
        <v>81</v>
      </c>
      <c r="AY246" s="17" t="s">
        <v>118</v>
      </c>
      <c r="BE246" s="191">
        <f>IF(N246="základní",J246,0)</f>
        <v>0</v>
      </c>
      <c r="BF246" s="191">
        <f>IF(N246="snížená",J246,0)</f>
        <v>0</v>
      </c>
      <c r="BG246" s="191">
        <f>IF(N246="zákl. přenesená",J246,0)</f>
        <v>0</v>
      </c>
      <c r="BH246" s="191">
        <f>IF(N246="sníž. přenesená",J246,0)</f>
        <v>0</v>
      </c>
      <c r="BI246" s="191">
        <f>IF(N246="nulová",J246,0)</f>
        <v>0</v>
      </c>
      <c r="BJ246" s="17" t="s">
        <v>125</v>
      </c>
      <c r="BK246" s="191">
        <f>ROUND(I246*H246,2)</f>
        <v>0</v>
      </c>
      <c r="BL246" s="17" t="s">
        <v>565</v>
      </c>
      <c r="BM246" s="17" t="s">
        <v>566</v>
      </c>
    </row>
    <row r="247" spans="2:65" s="1" customFormat="1" ht="22.5" customHeight="1">
      <c r="B247" s="179"/>
      <c r="C247" s="180" t="s">
        <v>567</v>
      </c>
      <c r="D247" s="180" t="s">
        <v>120</v>
      </c>
      <c r="E247" s="181" t="s">
        <v>568</v>
      </c>
      <c r="F247" s="182" t="s">
        <v>569</v>
      </c>
      <c r="G247" s="183" t="s">
        <v>437</v>
      </c>
      <c r="H247" s="184">
        <v>1</v>
      </c>
      <c r="I247" s="185"/>
      <c r="J247" s="186">
        <f>ROUND(I247*H247,2)</f>
        <v>0</v>
      </c>
      <c r="K247" s="182" t="s">
        <v>124</v>
      </c>
      <c r="L247" s="37"/>
      <c r="M247" s="187" t="s">
        <v>20</v>
      </c>
      <c r="N247" s="188" t="s">
        <v>48</v>
      </c>
      <c r="O247" s="38"/>
      <c r="P247" s="189">
        <f>O247*H247</f>
        <v>0</v>
      </c>
      <c r="Q247" s="189">
        <v>0</v>
      </c>
      <c r="R247" s="189">
        <f>Q247*H247</f>
        <v>0</v>
      </c>
      <c r="S247" s="189">
        <v>0</v>
      </c>
      <c r="T247" s="190">
        <f>S247*H247</f>
        <v>0</v>
      </c>
      <c r="AR247" s="17" t="s">
        <v>565</v>
      </c>
      <c r="AT247" s="17" t="s">
        <v>120</v>
      </c>
      <c r="AU247" s="17" t="s">
        <v>81</v>
      </c>
      <c r="AY247" s="17" t="s">
        <v>118</v>
      </c>
      <c r="BE247" s="191">
        <f>IF(N247="základní",J247,0)</f>
        <v>0</v>
      </c>
      <c r="BF247" s="191">
        <f>IF(N247="snížená",J247,0)</f>
        <v>0</v>
      </c>
      <c r="BG247" s="191">
        <f>IF(N247="zákl. přenesená",J247,0)</f>
        <v>0</v>
      </c>
      <c r="BH247" s="191">
        <f>IF(N247="sníž. přenesená",J247,0)</f>
        <v>0</v>
      </c>
      <c r="BI247" s="191">
        <f>IF(N247="nulová",J247,0)</f>
        <v>0</v>
      </c>
      <c r="BJ247" s="17" t="s">
        <v>125</v>
      </c>
      <c r="BK247" s="191">
        <f>ROUND(I247*H247,2)</f>
        <v>0</v>
      </c>
      <c r="BL247" s="17" t="s">
        <v>565</v>
      </c>
      <c r="BM247" s="17" t="s">
        <v>570</v>
      </c>
    </row>
    <row r="248" spans="2:65" s="1" customFormat="1" ht="22.5" customHeight="1">
      <c r="B248" s="179"/>
      <c r="C248" s="180" t="s">
        <v>571</v>
      </c>
      <c r="D248" s="180" t="s">
        <v>120</v>
      </c>
      <c r="E248" s="181" t="s">
        <v>572</v>
      </c>
      <c r="F248" s="182" t="s">
        <v>573</v>
      </c>
      <c r="G248" s="183" t="s">
        <v>437</v>
      </c>
      <c r="H248" s="184">
        <v>1</v>
      </c>
      <c r="I248" s="185"/>
      <c r="J248" s="186">
        <f>ROUND(I248*H248,2)</f>
        <v>0</v>
      </c>
      <c r="K248" s="182" t="s">
        <v>20</v>
      </c>
      <c r="L248" s="37"/>
      <c r="M248" s="187" t="s">
        <v>20</v>
      </c>
      <c r="N248" s="188" t="s">
        <v>48</v>
      </c>
      <c r="O248" s="38"/>
      <c r="P248" s="189">
        <f>O248*H248</f>
        <v>0</v>
      </c>
      <c r="Q248" s="189">
        <v>0</v>
      </c>
      <c r="R248" s="189">
        <f>Q248*H248</f>
        <v>0</v>
      </c>
      <c r="S248" s="189">
        <v>0</v>
      </c>
      <c r="T248" s="190">
        <f>S248*H248</f>
        <v>0</v>
      </c>
      <c r="AR248" s="17" t="s">
        <v>565</v>
      </c>
      <c r="AT248" s="17" t="s">
        <v>120</v>
      </c>
      <c r="AU248" s="17" t="s">
        <v>81</v>
      </c>
      <c r="AY248" s="17" t="s">
        <v>118</v>
      </c>
      <c r="BE248" s="191">
        <f>IF(N248="základní",J248,0)</f>
        <v>0</v>
      </c>
      <c r="BF248" s="191">
        <f>IF(N248="snížená",J248,0)</f>
        <v>0</v>
      </c>
      <c r="BG248" s="191">
        <f>IF(N248="zákl. přenesená",J248,0)</f>
        <v>0</v>
      </c>
      <c r="BH248" s="191">
        <f>IF(N248="sníž. přenesená",J248,0)</f>
        <v>0</v>
      </c>
      <c r="BI248" s="191">
        <f>IF(N248="nulová",J248,0)</f>
        <v>0</v>
      </c>
      <c r="BJ248" s="17" t="s">
        <v>125</v>
      </c>
      <c r="BK248" s="191">
        <f>ROUND(I248*H248,2)</f>
        <v>0</v>
      </c>
      <c r="BL248" s="17" t="s">
        <v>565</v>
      </c>
      <c r="BM248" s="17" t="s">
        <v>574</v>
      </c>
    </row>
    <row r="249" spans="2:65" s="1" customFormat="1" ht="22.5" customHeight="1">
      <c r="B249" s="179"/>
      <c r="C249" s="180" t="s">
        <v>575</v>
      </c>
      <c r="D249" s="180" t="s">
        <v>120</v>
      </c>
      <c r="E249" s="181" t="s">
        <v>576</v>
      </c>
      <c r="F249" s="182" t="s">
        <v>577</v>
      </c>
      <c r="G249" s="183" t="s">
        <v>437</v>
      </c>
      <c r="H249" s="184">
        <v>1</v>
      </c>
      <c r="I249" s="185"/>
      <c r="J249" s="186">
        <f>ROUND(I249*H249,2)</f>
        <v>0</v>
      </c>
      <c r="K249" s="182" t="s">
        <v>124</v>
      </c>
      <c r="L249" s="37"/>
      <c r="M249" s="187" t="s">
        <v>20</v>
      </c>
      <c r="N249" s="188" t="s">
        <v>48</v>
      </c>
      <c r="O249" s="38"/>
      <c r="P249" s="189">
        <f>O249*H249</f>
        <v>0</v>
      </c>
      <c r="Q249" s="189">
        <v>0</v>
      </c>
      <c r="R249" s="189">
        <f>Q249*H249</f>
        <v>0</v>
      </c>
      <c r="S249" s="189">
        <v>0</v>
      </c>
      <c r="T249" s="190">
        <f>S249*H249</f>
        <v>0</v>
      </c>
      <c r="AR249" s="17" t="s">
        <v>565</v>
      </c>
      <c r="AT249" s="17" t="s">
        <v>120</v>
      </c>
      <c r="AU249" s="17" t="s">
        <v>81</v>
      </c>
      <c r="AY249" s="17" t="s">
        <v>118</v>
      </c>
      <c r="BE249" s="191">
        <f>IF(N249="základní",J249,0)</f>
        <v>0</v>
      </c>
      <c r="BF249" s="191">
        <f>IF(N249="snížená",J249,0)</f>
        <v>0</v>
      </c>
      <c r="BG249" s="191">
        <f>IF(N249="zákl. přenesená",J249,0)</f>
        <v>0</v>
      </c>
      <c r="BH249" s="191">
        <f>IF(N249="sníž. přenesená",J249,0)</f>
        <v>0</v>
      </c>
      <c r="BI249" s="191">
        <f>IF(N249="nulová",J249,0)</f>
        <v>0</v>
      </c>
      <c r="BJ249" s="17" t="s">
        <v>125</v>
      </c>
      <c r="BK249" s="191">
        <f>ROUND(I249*H249,2)</f>
        <v>0</v>
      </c>
      <c r="BL249" s="17" t="s">
        <v>565</v>
      </c>
      <c r="BM249" s="17" t="s">
        <v>578</v>
      </c>
    </row>
    <row r="250" spans="2:63" s="10" customFormat="1" ht="29.25" customHeight="1">
      <c r="B250" s="165"/>
      <c r="D250" s="176" t="s">
        <v>74</v>
      </c>
      <c r="E250" s="177" t="s">
        <v>579</v>
      </c>
      <c r="F250" s="177" t="s">
        <v>580</v>
      </c>
      <c r="I250" s="168"/>
      <c r="J250" s="178">
        <f>BK250</f>
        <v>0</v>
      </c>
      <c r="L250" s="165"/>
      <c r="M250" s="170"/>
      <c r="N250" s="171"/>
      <c r="O250" s="171"/>
      <c r="P250" s="172">
        <f>SUM(P251:P253)</f>
        <v>0</v>
      </c>
      <c r="Q250" s="171"/>
      <c r="R250" s="172">
        <f>SUM(R251:R253)</f>
        <v>0</v>
      </c>
      <c r="S250" s="171"/>
      <c r="T250" s="173">
        <f>SUM(T251:T253)</f>
        <v>0</v>
      </c>
      <c r="AR250" s="166" t="s">
        <v>144</v>
      </c>
      <c r="AT250" s="174" t="s">
        <v>74</v>
      </c>
      <c r="AU250" s="174" t="s">
        <v>22</v>
      </c>
      <c r="AY250" s="166" t="s">
        <v>118</v>
      </c>
      <c r="BK250" s="175">
        <f>SUM(BK251:BK253)</f>
        <v>0</v>
      </c>
    </row>
    <row r="251" spans="2:65" s="1" customFormat="1" ht="22.5" customHeight="1">
      <c r="B251" s="179"/>
      <c r="C251" s="180" t="s">
        <v>581</v>
      </c>
      <c r="D251" s="180" t="s">
        <v>120</v>
      </c>
      <c r="E251" s="181" t="s">
        <v>582</v>
      </c>
      <c r="F251" s="182" t="s">
        <v>583</v>
      </c>
      <c r="G251" s="183" t="s">
        <v>556</v>
      </c>
      <c r="H251" s="226"/>
      <c r="I251" s="185"/>
      <c r="J251" s="186">
        <f>ROUND(I251*H251,2)</f>
        <v>0</v>
      </c>
      <c r="K251" s="182" t="s">
        <v>20</v>
      </c>
      <c r="L251" s="37"/>
      <c r="M251" s="187" t="s">
        <v>20</v>
      </c>
      <c r="N251" s="188" t="s">
        <v>48</v>
      </c>
      <c r="O251" s="38"/>
      <c r="P251" s="189">
        <f>O251*H251</f>
        <v>0</v>
      </c>
      <c r="Q251" s="189">
        <v>0</v>
      </c>
      <c r="R251" s="189">
        <f>Q251*H251</f>
        <v>0</v>
      </c>
      <c r="S251" s="189">
        <v>0</v>
      </c>
      <c r="T251" s="190">
        <f>S251*H251</f>
        <v>0</v>
      </c>
      <c r="AR251" s="17" t="s">
        <v>565</v>
      </c>
      <c r="AT251" s="17" t="s">
        <v>120</v>
      </c>
      <c r="AU251" s="17" t="s">
        <v>81</v>
      </c>
      <c r="AY251" s="17" t="s">
        <v>118</v>
      </c>
      <c r="BE251" s="191">
        <f>IF(N251="základní",J251,0)</f>
        <v>0</v>
      </c>
      <c r="BF251" s="191">
        <f>IF(N251="snížená",J251,0)</f>
        <v>0</v>
      </c>
      <c r="BG251" s="191">
        <f>IF(N251="zákl. přenesená",J251,0)</f>
        <v>0</v>
      </c>
      <c r="BH251" s="191">
        <f>IF(N251="sníž. přenesená",J251,0)</f>
        <v>0</v>
      </c>
      <c r="BI251" s="191">
        <f>IF(N251="nulová",J251,0)</f>
        <v>0</v>
      </c>
      <c r="BJ251" s="17" t="s">
        <v>125</v>
      </c>
      <c r="BK251" s="191">
        <f>ROUND(I251*H251,2)</f>
        <v>0</v>
      </c>
      <c r="BL251" s="17" t="s">
        <v>565</v>
      </c>
      <c r="BM251" s="17" t="s">
        <v>584</v>
      </c>
    </row>
    <row r="252" spans="2:65" s="1" customFormat="1" ht="22.5" customHeight="1">
      <c r="B252" s="179"/>
      <c r="C252" s="180" t="s">
        <v>585</v>
      </c>
      <c r="D252" s="180" t="s">
        <v>120</v>
      </c>
      <c r="E252" s="181" t="s">
        <v>586</v>
      </c>
      <c r="F252" s="182" t="s">
        <v>587</v>
      </c>
      <c r="G252" s="183" t="s">
        <v>556</v>
      </c>
      <c r="H252" s="226"/>
      <c r="I252" s="185"/>
      <c r="J252" s="186">
        <f>ROUND(I252*H252,2)</f>
        <v>0</v>
      </c>
      <c r="K252" s="182" t="s">
        <v>20</v>
      </c>
      <c r="L252" s="37"/>
      <c r="M252" s="187" t="s">
        <v>20</v>
      </c>
      <c r="N252" s="188" t="s">
        <v>48</v>
      </c>
      <c r="O252" s="38"/>
      <c r="P252" s="189">
        <f>O252*H252</f>
        <v>0</v>
      </c>
      <c r="Q252" s="189">
        <v>0</v>
      </c>
      <c r="R252" s="189">
        <f>Q252*H252</f>
        <v>0</v>
      </c>
      <c r="S252" s="189">
        <v>0</v>
      </c>
      <c r="T252" s="190">
        <f>S252*H252</f>
        <v>0</v>
      </c>
      <c r="AR252" s="17" t="s">
        <v>565</v>
      </c>
      <c r="AT252" s="17" t="s">
        <v>120</v>
      </c>
      <c r="AU252" s="17" t="s">
        <v>81</v>
      </c>
      <c r="AY252" s="17" t="s">
        <v>118</v>
      </c>
      <c r="BE252" s="191">
        <f>IF(N252="základní",J252,0)</f>
        <v>0</v>
      </c>
      <c r="BF252" s="191">
        <f>IF(N252="snížená",J252,0)</f>
        <v>0</v>
      </c>
      <c r="BG252" s="191">
        <f>IF(N252="zákl. přenesená",J252,0)</f>
        <v>0</v>
      </c>
      <c r="BH252" s="191">
        <f>IF(N252="sníž. přenesená",J252,0)</f>
        <v>0</v>
      </c>
      <c r="BI252" s="191">
        <f>IF(N252="nulová",J252,0)</f>
        <v>0</v>
      </c>
      <c r="BJ252" s="17" t="s">
        <v>125</v>
      </c>
      <c r="BK252" s="191">
        <f>ROUND(I252*H252,2)</f>
        <v>0</v>
      </c>
      <c r="BL252" s="17" t="s">
        <v>565</v>
      </c>
      <c r="BM252" s="17" t="s">
        <v>588</v>
      </c>
    </row>
    <row r="253" spans="2:65" s="1" customFormat="1" ht="22.5" customHeight="1">
      <c r="B253" s="179"/>
      <c r="C253" s="180" t="s">
        <v>589</v>
      </c>
      <c r="D253" s="180" t="s">
        <v>120</v>
      </c>
      <c r="E253" s="181" t="s">
        <v>590</v>
      </c>
      <c r="F253" s="182" t="s">
        <v>591</v>
      </c>
      <c r="G253" s="183" t="s">
        <v>556</v>
      </c>
      <c r="H253" s="226"/>
      <c r="I253" s="185"/>
      <c r="J253" s="186">
        <f>ROUND(I253*H253,2)</f>
        <v>0</v>
      </c>
      <c r="K253" s="182" t="s">
        <v>20</v>
      </c>
      <c r="L253" s="37"/>
      <c r="M253" s="187" t="s">
        <v>20</v>
      </c>
      <c r="N253" s="227" t="s">
        <v>48</v>
      </c>
      <c r="O253" s="228"/>
      <c r="P253" s="229">
        <f>O253*H253</f>
        <v>0</v>
      </c>
      <c r="Q253" s="229">
        <v>0</v>
      </c>
      <c r="R253" s="229">
        <f>Q253*H253</f>
        <v>0</v>
      </c>
      <c r="S253" s="229">
        <v>0</v>
      </c>
      <c r="T253" s="230">
        <f>S253*H253</f>
        <v>0</v>
      </c>
      <c r="AR253" s="17" t="s">
        <v>565</v>
      </c>
      <c r="AT253" s="17" t="s">
        <v>120</v>
      </c>
      <c r="AU253" s="17" t="s">
        <v>81</v>
      </c>
      <c r="AY253" s="17" t="s">
        <v>118</v>
      </c>
      <c r="BE253" s="191">
        <f>IF(N253="základní",J253,0)</f>
        <v>0</v>
      </c>
      <c r="BF253" s="191">
        <f>IF(N253="snížená",J253,0)</f>
        <v>0</v>
      </c>
      <c r="BG253" s="191">
        <f>IF(N253="zákl. přenesená",J253,0)</f>
        <v>0</v>
      </c>
      <c r="BH253" s="191">
        <f>IF(N253="sníž. přenesená",J253,0)</f>
        <v>0</v>
      </c>
      <c r="BI253" s="191">
        <f>IF(N253="nulová",J253,0)</f>
        <v>0</v>
      </c>
      <c r="BJ253" s="17" t="s">
        <v>125</v>
      </c>
      <c r="BK253" s="191">
        <f>ROUND(I253*H253,2)</f>
        <v>0</v>
      </c>
      <c r="BL253" s="17" t="s">
        <v>565</v>
      </c>
      <c r="BM253" s="17" t="s">
        <v>592</v>
      </c>
    </row>
    <row r="254" spans="2:12" s="1" customFormat="1" ht="6.75" customHeight="1">
      <c r="B254" s="58"/>
      <c r="C254" s="59"/>
      <c r="D254" s="59"/>
      <c r="E254" s="59"/>
      <c r="F254" s="59"/>
      <c r="G254" s="59"/>
      <c r="H254" s="59"/>
      <c r="I254" s="131"/>
      <c r="J254" s="59"/>
      <c r="K254" s="59"/>
      <c r="L254" s="37"/>
    </row>
    <row r="255" ht="12.75">
      <c r="AT255" s="231"/>
    </row>
  </sheetData>
  <sheetProtection/>
  <mergeCells count="6">
    <mergeCell ref="E7:H7"/>
    <mergeCell ref="E22:H22"/>
    <mergeCell ref="E43:H43"/>
    <mergeCell ref="E76:H76"/>
    <mergeCell ref="G1:H1"/>
    <mergeCell ref="L2:V2"/>
  </mergeCells>
  <printOptions/>
  <pageMargins left="0.5833333134651184" right="0.5833333134651184" top="0.5833333134651184" bottom="0.5833333134651184" header="0" footer="0"/>
  <pageSetup blackAndWhite="1" errors="blank" fitToHeight="1" fitToWidth="1"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DESKTOP-IU8G0TO\VJ</dc:creator>
  <cp:keywords/>
  <dc:description/>
  <cp:lastModifiedBy>DESKTOP-IU8G0TO\VJ</cp:lastModifiedBy>
  <dcterms:created xsi:type="dcterms:W3CDTF">2020-01-15T21:23:14Z</dcterms:created>
  <dcterms:modified xsi:type="dcterms:W3CDTF">2020-01-15T21:23:16Z</dcterms:modified>
  <cp:category/>
  <cp:version/>
  <cp:contentType/>
  <cp:contentStatus/>
</cp:coreProperties>
</file>