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Rekapitulace stavby" sheetId="1" r:id="rId1"/>
    <sheet name="SO 001 - Příprava území, ..." sheetId="2" r:id="rId2"/>
    <sheet name="SO 101 - Místní komunikace" sheetId="3" r:id="rId3"/>
    <sheet name="SO 192 - Dopravní značení..." sheetId="4" r:id="rId4"/>
    <sheet name="1000 - Ostatní náklady" sheetId="5" r:id="rId5"/>
  </sheets>
  <definedNames>
    <definedName name="_xlnm._FilterDatabase" localSheetId="4" hidden="1">'1000 - Ostatní náklady'!$C$117:$K$122</definedName>
    <definedName name="_xlnm._FilterDatabase" localSheetId="1" hidden="1">'SO 001 - Příprava území, ...'!$C$122:$K$142</definedName>
    <definedName name="_xlnm._FilterDatabase" localSheetId="2" hidden="1">'SO 101 - Místní komunikace'!$C$128:$K$300</definedName>
    <definedName name="_xlnm._FilterDatabase" localSheetId="3" hidden="1">'SO 192 - Dopravní značení...'!$C$121:$K$132</definedName>
    <definedName name="_xlnm.Print_Area" localSheetId="4">'1000 - Ostatní náklady'!$C$4:$J$76,'1000 - Ostatní náklady'!$C$82:$J$99,'1000 - Ostatní náklady'!$C$105:$K$122</definedName>
    <definedName name="_xlnm.Print_Area" localSheetId="0">'Rekapitulace stavby'!$D$4:$AO$76,'Rekapitulace stavby'!$C$82:$AQ$101</definedName>
    <definedName name="_xlnm.Print_Area" localSheetId="1">'SO 001 - Příprava území, ...'!$C$4:$J$76,'SO 001 - Příprava území, ...'!$C$82:$J$102,'SO 001 - Příprava území, ...'!$C$108:$K$142</definedName>
    <definedName name="_xlnm.Print_Area" localSheetId="2">'SO 101 - Místní komunikace'!$C$4:$J$76,'SO 101 - Místní komunikace'!$C$82:$J$108,'SO 101 - Místní komunikace'!$C$114:$K$300</definedName>
    <definedName name="_xlnm.Print_Area" localSheetId="3">'SO 192 - Dopravní značení...'!$C$4:$J$76,'SO 192 - Dopravní značení...'!$C$82:$J$101,'SO 192 - Dopravní značení...'!$C$107:$K$132</definedName>
    <definedName name="_xlnm.Print_Titles" localSheetId="0">'Rekapitulace stavby'!$92:$92</definedName>
    <definedName name="_xlnm.Print_Titles" localSheetId="2">'SO 101 - Místní komunikace'!$128:$128</definedName>
    <definedName name="_xlnm.Print_Titles" localSheetId="3">'SO 192 - Dopravní značení...'!$121:$121</definedName>
    <definedName name="_xlnm.Print_Titles" localSheetId="4">'1000 - Ostatní náklady'!$117:$117</definedName>
  </definedNames>
  <calcPr calcId="181029"/>
  <extLst/>
</workbook>
</file>

<file path=xl/sharedStrings.xml><?xml version="1.0" encoding="utf-8"?>
<sst xmlns="http://schemas.openxmlformats.org/spreadsheetml/2006/main" count="2734" uniqueCount="407">
  <si>
    <t>Export Komplet</t>
  </si>
  <si>
    <t/>
  </si>
  <si>
    <t>2.0</t>
  </si>
  <si>
    <t>ZAMOK</t>
  </si>
  <si>
    <t>False</t>
  </si>
  <si>
    <t>{98f7ae2b-d3a4-4304-b429-ddfeb8bc42fc}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</si>
  <si>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</si>
  <si>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</si>
  <si>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</si>
  <si>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</si>
  <si>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</si>
  <si>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</si>
  <si>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</si>
  <si>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</si>
  <si>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</si>
  <si>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</si>
  <si>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</si>
  <si>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místní komunikace na ul. Zborovská, Šumperk</t>
  </si>
  <si>
    <t>KSO:</t>
  </si>
  <si>
    <t>CC-CZ:</t>
  </si>
  <si>
    <t>Místo:</t>
  </si>
  <si>
    <t>Šumperk</t>
  </si>
  <si>
    <t>Datum:</t>
  </si>
  <si>
    <t>22. 2. 2020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</si>
  <si>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</si>
  <si>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</si>
  <si>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</si>
  <si>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</si>
  <si>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</si>
  <si>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</si>
  <si>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</si>
  <si>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</si>
  <si>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</si>
  <si>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</si>
  <si>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</si>
  <si>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</si>
  <si>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</si>
  <si>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</si>
  <si>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</si>
  <si>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</si>
  <si>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</si>
  <si>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</si>
  <si>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</si>
  <si>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</si>
  <si>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</si>
  <si>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</si>
  <si>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</si>
  <si>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</si>
  <si>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</si>
  <si>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</si>
  <si>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</si>
  <si>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</si>
  <si>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</si>
  <si>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</si>
  <si>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</si>
  <si>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</si>
  <si>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</si>
  <si>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</si>
  <si>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</si>
  <si>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</si>
  <si>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</si>
  <si>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</si>
  <si>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</si>
  <si>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</si>
  <si>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</si>
  <si>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</si>
  <si>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</si>
  <si>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</si>
  <si>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</si>
  <si>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</si>
  <si>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</si>
  <si>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</si>
  <si>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</si>
  <si>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</si>
  <si>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</si>
  <si>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</si>
  <si>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</si>
  <si>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</si>
  <si>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000</t>
  </si>
  <si>
    <t>Demolice, příprava území, provizorní objekty</t>
  </si>
  <si>
    <t>STA</t>
  </si>
  <si>
    <t>1</t>
  </si>
  <si>
    <t>{20f5dec8-e267-4a5d-8dd1-9b029c433dd7}</t>
  </si>
  <si>
    <t>2</t>
  </si>
  <si>
    <t>/</t>
  </si>
  <si>
    <t>SO 001</t>
  </si>
  <si>
    <t>Příprava území, demolice stávajících ploch</t>
  </si>
  <si>
    <t>Soupis</t>
  </si>
  <si>
    <t>{aff8fac4-7784-4d13-bd91-f126456221f4}</t>
  </si>
  <si>
    <t>100</t>
  </si>
  <si>
    <t>Komunikace</t>
  </si>
  <si>
    <t>{5839ebc8-1c8d-4d82-8d24-549c45ed7d2d}</t>
  </si>
  <si>
    <t>SO 101</t>
  </si>
  <si>
    <t>Místní komunikace</t>
  </si>
  <si>
    <t>{80158e1a-d2b7-4da9-9662-20df57916562}</t>
  </si>
  <si>
    <t>SO 192</t>
  </si>
  <si>
    <t>Dopravní značení provizorní - DIO</t>
  </si>
  <si>
    <t>{bdff853b-0673-43e6-a59c-ecf2c021cc26}</t>
  </si>
  <si>
    <t>1000</t>
  </si>
  <si>
    <t>Ostatní náklady</t>
  </si>
  <si>
    <t>{d108362b-987c-428e-9665-f6f31383a5c6}</t>
  </si>
  <si>
    <t>KRYCÍ LIST SOUPISU PRACÍ</t>
  </si>
  <si>
    <t>Objekt:</t>
  </si>
  <si>
    <t>000 - Demolice, příprava území, provizorní objekty</t>
  </si>
  <si>
    <t>Soupis:</t>
  </si>
  <si>
    <t>SO 001 - Příprava území, demolice stávajících ploch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</si>
  <si>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</si>
  <si>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</si>
  <si>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</si>
  <si>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</si>
  <si>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</si>
  <si>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</si>
  <si>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</si>
  <si>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</si>
  <si>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</si>
  <si>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</si>
  <si>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</si>
  <si>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</si>
  <si>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</si>
  <si>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</si>
  <si>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</si>
  <si>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</si>
  <si>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</si>
  <si>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</si>
  <si>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</si>
  <si>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</si>
  <si>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</si>
  <si>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</si>
  <si>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</si>
  <si>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</si>
  <si>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</si>
  <si>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</si>
  <si>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113154363</t>
  </si>
  <si>
    <t>Frézování živičného krytu tl 50 mm pruh š 2 m pl do 10000 m2 s překážkami v trase</t>
  </si>
  <si>
    <t>m2</t>
  </si>
  <si>
    <t>CS ÚRS 2019 01</t>
  </si>
  <si>
    <t>4</t>
  </si>
  <si>
    <t>-561160344</t>
  </si>
  <si>
    <t>VV</t>
  </si>
  <si>
    <t>" původní povrch komunikace"</t>
  </si>
  <si>
    <t>1200*2</t>
  </si>
  <si>
    <t>Součet</t>
  </si>
  <si>
    <t>997</t>
  </si>
  <si>
    <t>Přesun sutě</t>
  </si>
  <si>
    <t>997221551</t>
  </si>
  <si>
    <t>Vodorovná doprava suti ze sypkých materiálů do 1 km</t>
  </si>
  <si>
    <t>t</t>
  </si>
  <si>
    <t>-2088371027</t>
  </si>
  <si>
    <t>" frézovaná živice"</t>
  </si>
  <si>
    <t>307,2</t>
  </si>
  <si>
    <t>3</t>
  </si>
  <si>
    <t>997221559</t>
  </si>
  <si>
    <t>Příplatek ZKD 1 km u vodorovné dopravy suti ze sypkých materiálů</t>
  </si>
  <si>
    <t>-1472251572</t>
  </si>
  <si>
    <t>307,2*3</t>
  </si>
  <si>
    <t>997221858</t>
  </si>
  <si>
    <t xml:space="preserve">Uložení sutě na skládce </t>
  </si>
  <si>
    <t>-198738509</t>
  </si>
  <si>
    <t>" skládkovné dle  vyhlášky 130/2019 se neuplatňuje- asfaltová směs přestává být odpadem"</t>
  </si>
  <si>
    <t>100 - Komunikace</t>
  </si>
  <si>
    <t>SO 101 - Místní komunikace</t>
  </si>
  <si>
    <t xml:space="preserve">    2 - 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</si>
  <si>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</si>
  <si>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</si>
  <si>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</si>
  <si>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</si>
  <si>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998 - Přesun hmot</t>
  </si>
  <si>
    <t>113106186</t>
  </si>
  <si>
    <t>Rozebrání dlažeb vozovek z drobných kostek s ložem ze živice strojně pl do 50 m2</t>
  </si>
  <si>
    <t>919939234</t>
  </si>
  <si>
    <t>" původní jednořádek ze žulových kostek"</t>
  </si>
  <si>
    <t>20*0,1</t>
  </si>
  <si>
    <t>113202111</t>
  </si>
  <si>
    <t>Vytrhání obrub krajníků obrubníků stojatých</t>
  </si>
  <si>
    <t>m</t>
  </si>
  <si>
    <t>-963357382</t>
  </si>
  <si>
    <t>" silniční obrubník"</t>
  </si>
  <si>
    <t>115</t>
  </si>
  <si>
    <t>131203101</t>
  </si>
  <si>
    <t>Hloubení jam ručním nebo pneum nářadím v soudržných horninách tř. 3</t>
  </si>
  <si>
    <t>m3</t>
  </si>
  <si>
    <t>629907835</t>
  </si>
  <si>
    <t>" zvětšení původní jámy po původní dešťové vpusti pro osazení nové"</t>
  </si>
  <si>
    <t>(0,3*1)*1,5*8</t>
  </si>
  <si>
    <t>(0,3*0,8)*1,5*8</t>
  </si>
  <si>
    <t>131203109</t>
  </si>
  <si>
    <t>Příplatek za lepivost u hloubení jam ručním nebo pneum nářadím v hornině tř. 3</t>
  </si>
  <si>
    <t>163224156</t>
  </si>
  <si>
    <t>6,48*0,5</t>
  </si>
  <si>
    <t>5</t>
  </si>
  <si>
    <t>162601101</t>
  </si>
  <si>
    <t>Vodorovné přemístění do 4000 m výkopku/sypaniny z horniny tř. 1 až 4</t>
  </si>
  <si>
    <t>-332629067</t>
  </si>
  <si>
    <t>" odvoz přebytečného výkopku na skládku"</t>
  </si>
  <si>
    <t>6,48</t>
  </si>
  <si>
    <t>6</t>
  </si>
  <si>
    <t>171201201</t>
  </si>
  <si>
    <t>Uložení sypaniny na skládky</t>
  </si>
  <si>
    <t>-309391126</t>
  </si>
  <si>
    <t>7</t>
  </si>
  <si>
    <t>171201211</t>
  </si>
  <si>
    <t>Poplatek za uložení odpadu ze sypaniny na skládce (skládkovné)</t>
  </si>
  <si>
    <t>CS ÚRS 2017 01</t>
  </si>
  <si>
    <t>827647301</t>
  </si>
  <si>
    <t>6,48*1,8</t>
  </si>
  <si>
    <t>8</t>
  </si>
  <si>
    <t>174101101</t>
  </si>
  <si>
    <t>Zásyp jam, šachet rýh nebo kolem objektů sypaninou se zhutněním</t>
  </si>
  <si>
    <t>1547757581</t>
  </si>
  <si>
    <t>" zásyp kolem výměněné uliční vpustě"</t>
  </si>
  <si>
    <t>9</t>
  </si>
  <si>
    <t>M</t>
  </si>
  <si>
    <t>58343959</t>
  </si>
  <si>
    <t>kamenivo drcené hrubé frakce 32/63</t>
  </si>
  <si>
    <t>291670448</t>
  </si>
  <si>
    <t>(0,3*1)*1,5*8*1,96</t>
  </si>
  <si>
    <t>(0,3*0,8)*1,5*8*1,96</t>
  </si>
  <si>
    <t xml:space="preserve"> Zakládání</t>
  </si>
  <si>
    <t>10</t>
  </si>
  <si>
    <t>215901101</t>
  </si>
  <si>
    <t>Zhutnění podloží z hornin soudržných do 92% PS nebo nesoudržných sypkých I(d) do 0,8</t>
  </si>
  <si>
    <t>-968981687</t>
  </si>
  <si>
    <t>" výkop pod nové uliční vpustě "</t>
  </si>
  <si>
    <t>(1,2*1,2)*8</t>
  </si>
  <si>
    <t>" pod nový jednořádek ze žulových kostek"</t>
  </si>
  <si>
    <t>20*0,2</t>
  </si>
  <si>
    <t>410*0,2</t>
  </si>
  <si>
    <t>" pod nový pětiřádek ze žulových kostek"</t>
  </si>
  <si>
    <t>42*0,7</t>
  </si>
  <si>
    <t>Vodorovné konstrukce</t>
  </si>
  <si>
    <t>11</t>
  </si>
  <si>
    <t>451573111</t>
  </si>
  <si>
    <t>Lože pod potrubí otevřený výkop ze štěrkopísku</t>
  </si>
  <si>
    <t>-1761643350</t>
  </si>
  <si>
    <t>" podsyp pod nové uliční vpustě "</t>
  </si>
  <si>
    <t>(1*1)*0,1*8</t>
  </si>
  <si>
    <t>12</t>
  </si>
  <si>
    <t>565135111</t>
  </si>
  <si>
    <t>Asfaltový beton vrstva podkladní ACP 16 (obalované kamenivo OKS) tl 50 mm š do 3 m</t>
  </si>
  <si>
    <t>-565660396</t>
  </si>
  <si>
    <t>" plocha nové komunikace "</t>
  </si>
  <si>
    <t>(1200*1,05)</t>
  </si>
  <si>
    <t>13</t>
  </si>
  <si>
    <t>573191112</t>
  </si>
  <si>
    <t>Postřik infiltrační kationaktivní emulzí v množství 2 kg/m2</t>
  </si>
  <si>
    <t>1062172098</t>
  </si>
  <si>
    <t>14</t>
  </si>
  <si>
    <t>573211109</t>
  </si>
  <si>
    <t>Postřik živičný spojovací z asfaltu v množství 0,50 kg/m2</t>
  </si>
  <si>
    <t>-2008846281</t>
  </si>
  <si>
    <t>1200*1,05</t>
  </si>
  <si>
    <t>577144111</t>
  </si>
  <si>
    <t>Asfaltový beton vrstva obrusná ACO 11 (ABS) tř. I tl 50 mm š do 3 m z nemodifikovaného asfaltu</t>
  </si>
  <si>
    <t>664375237</t>
  </si>
  <si>
    <t>1200</t>
  </si>
  <si>
    <t>16</t>
  </si>
  <si>
    <t>599141112</t>
  </si>
  <si>
    <t>Vyplnění spár mezi silničními dílci trvale pružnou živičnou zálivkou</t>
  </si>
  <si>
    <t>-2001314501</t>
  </si>
  <si>
    <t>31</t>
  </si>
  <si>
    <t>Trubní vedení</t>
  </si>
  <si>
    <t>17</t>
  </si>
  <si>
    <t>890102505</t>
  </si>
  <si>
    <t>Provedení napojení nové uliční vpusti na stávající kanalizační řad</t>
  </si>
  <si>
    <t>soubor</t>
  </si>
  <si>
    <t>-995530071</t>
  </si>
  <si>
    <t>" potrubí DN 150"</t>
  </si>
  <si>
    <t>18</t>
  </si>
  <si>
    <t>895941311</t>
  </si>
  <si>
    <t>Zřízení vpusti kanalizační uliční z betonových dílců typ UVB-50</t>
  </si>
  <si>
    <t>kus</t>
  </si>
  <si>
    <t>-1764462410</t>
  </si>
  <si>
    <t>19</t>
  </si>
  <si>
    <t>55242320</t>
  </si>
  <si>
    <t>mříž vtoková litinová plochá 500x500mm</t>
  </si>
  <si>
    <t>1663504738</t>
  </si>
  <si>
    <t>20</t>
  </si>
  <si>
    <t>59223852</t>
  </si>
  <si>
    <t>dno pro uliční vpusť s kalovou prohlubní betonové 450x300x50mm</t>
  </si>
  <si>
    <t>-2107221333</t>
  </si>
  <si>
    <t>8*1,01</t>
  </si>
  <si>
    <t>59223857</t>
  </si>
  <si>
    <t>skruž pro uliční vpusť horní betonová 450x295x50mm</t>
  </si>
  <si>
    <t>-751224559</t>
  </si>
  <si>
    <t>22</t>
  </si>
  <si>
    <t>59223856</t>
  </si>
  <si>
    <t>skruž pro uliční vpusť horní betonová 450x195x50mm</t>
  </si>
  <si>
    <t>483175317</t>
  </si>
  <si>
    <t>23</t>
  </si>
  <si>
    <t>59223864</t>
  </si>
  <si>
    <t>prstenec pro uliční vpusť vyrovnávací betonový 390x60x130mm</t>
  </si>
  <si>
    <t>590351140</t>
  </si>
  <si>
    <t>24</t>
  </si>
  <si>
    <t>59223854</t>
  </si>
  <si>
    <t>skruž pro uliční vpusť s výtokovým otvorem PVC betonová 450x350x50mm</t>
  </si>
  <si>
    <t>1390716662</t>
  </si>
  <si>
    <t>25</t>
  </si>
  <si>
    <t>895951303</t>
  </si>
  <si>
    <t>Vybourání původní kompletní uliční vpusti vč.  odvozu suti a skládkovného</t>
  </si>
  <si>
    <t>950891663</t>
  </si>
  <si>
    <t>26</t>
  </si>
  <si>
    <t>899331111</t>
  </si>
  <si>
    <t>Výšková úprava uličního vstupu nebo vpusti do 200 mm zvýšením poklopu</t>
  </si>
  <si>
    <t>-401184671</t>
  </si>
  <si>
    <t>" poklop"</t>
  </si>
  <si>
    <t>27</t>
  </si>
  <si>
    <t>899431111</t>
  </si>
  <si>
    <t>Výšková úprava uličního vstupu nebo vpusti do 200 mm zvýšením krycího hrnce, šoupěte nebo hydrantu</t>
  </si>
  <si>
    <t>689216328</t>
  </si>
  <si>
    <t>" šoupě"</t>
  </si>
  <si>
    <t>Ostatní konstrukce a práce-bourání</t>
  </si>
  <si>
    <t>28</t>
  </si>
  <si>
    <t>113451240</t>
  </si>
  <si>
    <t>Příplatek za řezání betonových obrubníků</t>
  </si>
  <si>
    <t>ks</t>
  </si>
  <si>
    <t>976166725</t>
  </si>
  <si>
    <t>29</t>
  </si>
  <si>
    <t>916111123</t>
  </si>
  <si>
    <t>Osazení obruby z drobných kostek s boční opěrou do lože z betonu prostého</t>
  </si>
  <si>
    <t>-574352333</t>
  </si>
  <si>
    <t>" přídlažba- pětiřádek "</t>
  </si>
  <si>
    <t>42*5</t>
  </si>
  <si>
    <t>" přídlažba- jednořádek "</t>
  </si>
  <si>
    <t>20*1</t>
  </si>
  <si>
    <t>410*1</t>
  </si>
  <si>
    <t>30</t>
  </si>
  <si>
    <t>58381007</t>
  </si>
  <si>
    <t>kostka dlažební žula drobná 8/10</t>
  </si>
  <si>
    <t>1129409817</t>
  </si>
  <si>
    <t>" jednořádek"</t>
  </si>
  <si>
    <t>" použití původních vytrhaných žulových kostek 80%"</t>
  </si>
  <si>
    <t>"-20*0,1*0,8*1,02"</t>
  </si>
  <si>
    <t>" doplnění nových žulových kostek k jednořádku 20m"</t>
  </si>
  <si>
    <t>0,4*1,02</t>
  </si>
  <si>
    <t>" nové žulové kostky"</t>
  </si>
  <si>
    <t>410*0,1*1,02</t>
  </si>
  <si>
    <t>" pětiřádek"</t>
  </si>
  <si>
    <t>(42*0,5)*1,02</t>
  </si>
  <si>
    <t>916131213</t>
  </si>
  <si>
    <t>Osazení silničního obrubníku betonového stojatého s boční opěrou do lože z betonu prostého</t>
  </si>
  <si>
    <t>-1658822669</t>
  </si>
  <si>
    <t>" silniční betonový obrubník "</t>
  </si>
  <si>
    <t>32</t>
  </si>
  <si>
    <t>59217031</t>
  </si>
  <si>
    <t>obrubník betonový silniční 1000x150x250mm</t>
  </si>
  <si>
    <t>791624500</t>
  </si>
  <si>
    <t>115*1,01</t>
  </si>
  <si>
    <t>33</t>
  </si>
  <si>
    <t>916991121</t>
  </si>
  <si>
    <t>Lože pod obrubníky, krajníky nebo obruby z dlažebních kostek z betonu prostého</t>
  </si>
  <si>
    <t>1766759413</t>
  </si>
  <si>
    <t>" obrubník silniční"</t>
  </si>
  <si>
    <t>115*0,01</t>
  </si>
  <si>
    <t>34</t>
  </si>
  <si>
    <t>979071122</t>
  </si>
  <si>
    <t>Očištění dlažebních kostek drobných s původním spárováním živičnou směsí nebo MC</t>
  </si>
  <si>
    <t>-991584746</t>
  </si>
  <si>
    <t>" předláždění stávajícího jednořádku"</t>
  </si>
  <si>
    <t>35</t>
  </si>
  <si>
    <t>997221561</t>
  </si>
  <si>
    <t>Vodorovná doprava suti z kusových materiálů do 1 km</t>
  </si>
  <si>
    <t>-352751672</t>
  </si>
  <si>
    <t>" obrubníky betonové"</t>
  </si>
  <si>
    <t>23,575</t>
  </si>
  <si>
    <t>" nepoužitelné poškozené žulové kostky"</t>
  </si>
  <si>
    <t>0,4*0,388</t>
  </si>
  <si>
    <t>36</t>
  </si>
  <si>
    <t>997221569</t>
  </si>
  <si>
    <t>Příplatek ZKD 1 km u vodorovné dopravy suti z kusových materiálů</t>
  </si>
  <si>
    <t>-274377415</t>
  </si>
  <si>
    <t>23,575*3</t>
  </si>
  <si>
    <t>0,4*0,388*3</t>
  </si>
  <si>
    <t>37</t>
  </si>
  <si>
    <t>997221611</t>
  </si>
  <si>
    <t>Nakládání suti na dopravní prostředky pro vodorovnou dopravu</t>
  </si>
  <si>
    <t>-2002882648</t>
  </si>
  <si>
    <t>38</t>
  </si>
  <si>
    <t>997221815</t>
  </si>
  <si>
    <t>Poplatek za uložení na skládce (skládkovné) stavebního odpadu betonového kód odpadu 170 101</t>
  </si>
  <si>
    <t>-1267303920</t>
  </si>
  <si>
    <t>39</t>
  </si>
  <si>
    <t>997221855</t>
  </si>
  <si>
    <t>Poplatek za uložení na skládce (skládkovné) zeminy a kameniva kód odpadu 170 504</t>
  </si>
  <si>
    <t>22999707</t>
  </si>
  <si>
    <t>998</t>
  </si>
  <si>
    <t>Přesun hmot</t>
  </si>
  <si>
    <t>40</t>
  </si>
  <si>
    <t>998225111</t>
  </si>
  <si>
    <t>Přesun hmot pro pozemní komunikace s krytem z kamene, monolitickým betonovým nebo živičným</t>
  </si>
  <si>
    <t>-1087047770</t>
  </si>
  <si>
    <t>SO 192 - Dopravní značení provizorní - DIO</t>
  </si>
  <si>
    <t>913911129e</t>
  </si>
  <si>
    <t>Montáž a demontáž  dočasného dopravního značení na 1 týden</t>
  </si>
  <si>
    <t>613602786</t>
  </si>
  <si>
    <t>" B1+E13+3x výstražné světlo typu 1+ vlastní zdroj+Z2 - komplet"</t>
  </si>
  <si>
    <t>"B20a+A15"</t>
  </si>
  <si>
    <t>" Z4a"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</si>
  <si>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</si>
  <si>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</si>
  <si>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</si>
  <si>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</si>
  <si>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</si>
  <si>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</si>
  <si>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900000000</t>
  </si>
  <si>
    <t>Vyřízení povolení zvláštního užívání pozemní komunikace</t>
  </si>
  <si>
    <t>512</t>
  </si>
  <si>
    <t>1529069932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</si>
</sst>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1"/>
      <c r="AQ5" s="21"/>
      <c r="AR5" s="19"/>
      <c r="BE5" s="264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1"/>
      <c r="AQ6" s="21"/>
      <c r="AR6" s="19"/>
      <c r="BE6" s="265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5"/>
      <c r="BS7" s="16" t="s">
        <v>6</v>
      </c>
    </row>
    <row r="8" spans="2:7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65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5"/>
      <c r="BS9" s="16" t="s">
        <v>6</v>
      </c>
    </row>
    <row r="10" spans="2:7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65"/>
      <c r="BS10" s="16" t="s">
        <v>6</v>
      </c>
    </row>
    <row r="11" spans="2:7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65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5"/>
      <c r="BS12" s="16" t="s">
        <v>6</v>
      </c>
    </row>
    <row r="13" spans="2:7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65"/>
      <c r="BS13" s="16" t="s">
        <v>6</v>
      </c>
    </row>
    <row r="14" spans="2:71" ht="12.75">
      <c r="B14" s="20"/>
      <c r="C14" s="21"/>
      <c r="D14" s="21"/>
      <c r="E14" s="288" t="s">
        <v>29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65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5"/>
      <c r="BS15" s="16" t="s">
        <v>4</v>
      </c>
    </row>
    <row r="16" spans="2:7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65"/>
      <c r="BS16" s="16" t="s">
        <v>4</v>
      </c>
    </row>
    <row r="17" spans="2:7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65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5"/>
      <c r="BS18" s="16" t="s">
        <v>6</v>
      </c>
    </row>
    <row r="19" spans="2:7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65"/>
      <c r="BS19" s="16" t="s">
        <v>6</v>
      </c>
    </row>
    <row r="20" spans="2:7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65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5"/>
    </row>
    <row r="22" spans="2:57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5"/>
    </row>
    <row r="23" spans="2:57" ht="16.5" customHeight="1">
      <c r="B23" s="20"/>
      <c r="C23" s="21"/>
      <c r="D23" s="21"/>
      <c r="E23" s="290" t="s">
        <v>1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1"/>
      <c r="AP23" s="21"/>
      <c r="AQ23" s="21"/>
      <c r="AR23" s="19"/>
      <c r="BE23" s="265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5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5"/>
    </row>
    <row r="26" spans="2:57" s="1" customFormat="1" ht="25.9" customHeight="1">
      <c r="B26" s="33"/>
      <c r="C26" s="34"/>
      <c r="D26" s="35" t="s">
        <v>34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7">
        <f>ROUND(AG94,2)</f>
        <v>0</v>
      </c>
      <c r="AL26" s="268"/>
      <c r="AM26" s="268"/>
      <c r="AN26" s="268"/>
      <c r="AO26" s="268"/>
      <c r="AP26" s="34"/>
      <c r="AQ26" s="34"/>
      <c r="AR26" s="37"/>
      <c r="BE26" s="265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65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91" t="s">
        <v>35</v>
      </c>
      <c r="M28" s="291"/>
      <c r="N28" s="291"/>
      <c r="O28" s="291"/>
      <c r="P28" s="291"/>
      <c r="Q28" s="34"/>
      <c r="R28" s="34"/>
      <c r="S28" s="34"/>
      <c r="T28" s="34"/>
      <c r="U28" s="34"/>
      <c r="V28" s="34"/>
      <c r="W28" s="291" t="s">
        <v>36</v>
      </c>
      <c r="X28" s="291"/>
      <c r="Y28" s="291"/>
      <c r="Z28" s="291"/>
      <c r="AA28" s="291"/>
      <c r="AB28" s="291"/>
      <c r="AC28" s="291"/>
      <c r="AD28" s="291"/>
      <c r="AE28" s="291"/>
      <c r="AF28" s="34"/>
      <c r="AG28" s="34"/>
      <c r="AH28" s="34"/>
      <c r="AI28" s="34"/>
      <c r="AJ28" s="34"/>
      <c r="AK28" s="291" t="s">
        <v>37</v>
      </c>
      <c r="AL28" s="291"/>
      <c r="AM28" s="291"/>
      <c r="AN28" s="291"/>
      <c r="AO28" s="291"/>
      <c r="AP28" s="34"/>
      <c r="AQ28" s="34"/>
      <c r="AR28" s="37"/>
      <c r="BE28" s="265"/>
    </row>
    <row r="29" spans="2:57" s="2" customFormat="1" ht="14.45" customHeight="1">
      <c r="B29" s="38"/>
      <c r="C29" s="39"/>
      <c r="D29" s="28" t="s">
        <v>38</v>
      </c>
      <c r="E29" s="39"/>
      <c r="F29" s="28" t="s">
        <v>39</v>
      </c>
      <c r="G29" s="39"/>
      <c r="H29" s="39"/>
      <c r="I29" s="39"/>
      <c r="J29" s="39"/>
      <c r="K29" s="39"/>
      <c r="L29" s="292">
        <v>0.21</v>
      </c>
      <c r="M29" s="263"/>
      <c r="N29" s="263"/>
      <c r="O29" s="263"/>
      <c r="P29" s="263"/>
      <c r="Q29" s="39"/>
      <c r="R29" s="39"/>
      <c r="S29" s="39"/>
      <c r="T29" s="39"/>
      <c r="U29" s="39"/>
      <c r="V29" s="39"/>
      <c r="W29" s="262">
        <f>ROUND(AZ94,2)</f>
        <v>0</v>
      </c>
      <c r="X29" s="263"/>
      <c r="Y29" s="263"/>
      <c r="Z29" s="263"/>
      <c r="AA29" s="263"/>
      <c r="AB29" s="263"/>
      <c r="AC29" s="263"/>
      <c r="AD29" s="263"/>
      <c r="AE29" s="263"/>
      <c r="AF29" s="39"/>
      <c r="AG29" s="39"/>
      <c r="AH29" s="39"/>
      <c r="AI29" s="39"/>
      <c r="AJ29" s="39"/>
      <c r="AK29" s="262">
        <f>ROUND(AV94,2)</f>
        <v>0</v>
      </c>
      <c r="AL29" s="263"/>
      <c r="AM29" s="263"/>
      <c r="AN29" s="263"/>
      <c r="AO29" s="263"/>
      <c r="AP29" s="39"/>
      <c r="AQ29" s="39"/>
      <c r="AR29" s="40"/>
      <c r="BE29" s="266"/>
    </row>
    <row r="30" spans="2:57" s="2" customFormat="1" ht="14.45" customHeight="1">
      <c r="B30" s="38"/>
      <c r="C30" s="39"/>
      <c r="D30" s="39"/>
      <c r="E30" s="39"/>
      <c r="F30" s="28" t="s">
        <v>40</v>
      </c>
      <c r="G30" s="39"/>
      <c r="H30" s="39"/>
      <c r="I30" s="39"/>
      <c r="J30" s="39"/>
      <c r="K30" s="39"/>
      <c r="L30" s="292">
        <v>0.15</v>
      </c>
      <c r="M30" s="263"/>
      <c r="N30" s="263"/>
      <c r="O30" s="263"/>
      <c r="P30" s="263"/>
      <c r="Q30" s="39"/>
      <c r="R30" s="39"/>
      <c r="S30" s="39"/>
      <c r="T30" s="39"/>
      <c r="U30" s="39"/>
      <c r="V30" s="39"/>
      <c r="W30" s="262">
        <f>ROUND(BA94,2)</f>
        <v>0</v>
      </c>
      <c r="X30" s="263"/>
      <c r="Y30" s="263"/>
      <c r="Z30" s="263"/>
      <c r="AA30" s="263"/>
      <c r="AB30" s="263"/>
      <c r="AC30" s="263"/>
      <c r="AD30" s="263"/>
      <c r="AE30" s="263"/>
      <c r="AF30" s="39"/>
      <c r="AG30" s="39"/>
      <c r="AH30" s="39"/>
      <c r="AI30" s="39"/>
      <c r="AJ30" s="39"/>
      <c r="AK30" s="262">
        <f>ROUND(AW94,2)</f>
        <v>0</v>
      </c>
      <c r="AL30" s="263"/>
      <c r="AM30" s="263"/>
      <c r="AN30" s="263"/>
      <c r="AO30" s="263"/>
      <c r="AP30" s="39"/>
      <c r="AQ30" s="39"/>
      <c r="AR30" s="40"/>
      <c r="BE30" s="266"/>
    </row>
    <row r="31" spans="2:57" s="2" customFormat="1" ht="14.45" customHeight="1" hidden="1">
      <c r="B31" s="38"/>
      <c r="C31" s="39"/>
      <c r="D31" s="39"/>
      <c r="E31" s="39"/>
      <c r="F31" s="28" t="s">
        <v>41</v>
      </c>
      <c r="G31" s="39"/>
      <c r="H31" s="39"/>
      <c r="I31" s="39"/>
      <c r="J31" s="39"/>
      <c r="K31" s="39"/>
      <c r="L31" s="292">
        <v>0.21</v>
      </c>
      <c r="M31" s="263"/>
      <c r="N31" s="263"/>
      <c r="O31" s="263"/>
      <c r="P31" s="263"/>
      <c r="Q31" s="39"/>
      <c r="R31" s="39"/>
      <c r="S31" s="39"/>
      <c r="T31" s="39"/>
      <c r="U31" s="39"/>
      <c r="V31" s="39"/>
      <c r="W31" s="262">
        <f>ROUND(BB94,2)</f>
        <v>0</v>
      </c>
      <c r="X31" s="263"/>
      <c r="Y31" s="263"/>
      <c r="Z31" s="263"/>
      <c r="AA31" s="263"/>
      <c r="AB31" s="263"/>
      <c r="AC31" s="263"/>
      <c r="AD31" s="263"/>
      <c r="AE31" s="263"/>
      <c r="AF31" s="39"/>
      <c r="AG31" s="39"/>
      <c r="AH31" s="39"/>
      <c r="AI31" s="39"/>
      <c r="AJ31" s="39"/>
      <c r="AK31" s="262">
        <v>0</v>
      </c>
      <c r="AL31" s="263"/>
      <c r="AM31" s="263"/>
      <c r="AN31" s="263"/>
      <c r="AO31" s="263"/>
      <c r="AP31" s="39"/>
      <c r="AQ31" s="39"/>
      <c r="AR31" s="40"/>
      <c r="BE31" s="266"/>
    </row>
    <row r="32" spans="2:57" s="2" customFormat="1" ht="14.45" customHeight="1" hidden="1">
      <c r="B32" s="38"/>
      <c r="C32" s="39"/>
      <c r="D32" s="39"/>
      <c r="E32" s="39"/>
      <c r="F32" s="28" t="s">
        <v>42</v>
      </c>
      <c r="G32" s="39"/>
      <c r="H32" s="39"/>
      <c r="I32" s="39"/>
      <c r="J32" s="39"/>
      <c r="K32" s="39"/>
      <c r="L32" s="292">
        <v>0.15</v>
      </c>
      <c r="M32" s="263"/>
      <c r="N32" s="263"/>
      <c r="O32" s="263"/>
      <c r="P32" s="263"/>
      <c r="Q32" s="39"/>
      <c r="R32" s="39"/>
      <c r="S32" s="39"/>
      <c r="T32" s="39"/>
      <c r="U32" s="39"/>
      <c r="V32" s="39"/>
      <c r="W32" s="262">
        <f>ROUND(BC94,2)</f>
        <v>0</v>
      </c>
      <c r="X32" s="263"/>
      <c r="Y32" s="263"/>
      <c r="Z32" s="263"/>
      <c r="AA32" s="263"/>
      <c r="AB32" s="263"/>
      <c r="AC32" s="263"/>
      <c r="AD32" s="263"/>
      <c r="AE32" s="263"/>
      <c r="AF32" s="39"/>
      <c r="AG32" s="39"/>
      <c r="AH32" s="39"/>
      <c r="AI32" s="39"/>
      <c r="AJ32" s="39"/>
      <c r="AK32" s="262">
        <v>0</v>
      </c>
      <c r="AL32" s="263"/>
      <c r="AM32" s="263"/>
      <c r="AN32" s="263"/>
      <c r="AO32" s="263"/>
      <c r="AP32" s="39"/>
      <c r="AQ32" s="39"/>
      <c r="AR32" s="40"/>
      <c r="BE32" s="266"/>
    </row>
    <row r="33" spans="2:57" s="2" customFormat="1" ht="14.45" customHeight="1" hidden="1">
      <c r="B33" s="38"/>
      <c r="C33" s="39"/>
      <c r="D33" s="39"/>
      <c r="E33" s="39"/>
      <c r="F33" s="28" t="s">
        <v>43</v>
      </c>
      <c r="G33" s="39"/>
      <c r="H33" s="39"/>
      <c r="I33" s="39"/>
      <c r="J33" s="39"/>
      <c r="K33" s="39"/>
      <c r="L33" s="292">
        <v>0</v>
      </c>
      <c r="M33" s="263"/>
      <c r="N33" s="263"/>
      <c r="O33" s="263"/>
      <c r="P33" s="263"/>
      <c r="Q33" s="39"/>
      <c r="R33" s="39"/>
      <c r="S33" s="39"/>
      <c r="T33" s="39"/>
      <c r="U33" s="39"/>
      <c r="V33" s="39"/>
      <c r="W33" s="262">
        <f>ROUND(BD94,2)</f>
        <v>0</v>
      </c>
      <c r="X33" s="263"/>
      <c r="Y33" s="263"/>
      <c r="Z33" s="263"/>
      <c r="AA33" s="263"/>
      <c r="AB33" s="263"/>
      <c r="AC33" s="263"/>
      <c r="AD33" s="263"/>
      <c r="AE33" s="263"/>
      <c r="AF33" s="39"/>
      <c r="AG33" s="39"/>
      <c r="AH33" s="39"/>
      <c r="AI33" s="39"/>
      <c r="AJ33" s="39"/>
      <c r="AK33" s="262">
        <v>0</v>
      </c>
      <c r="AL33" s="263"/>
      <c r="AM33" s="263"/>
      <c r="AN33" s="263"/>
      <c r="AO33" s="263"/>
      <c r="AP33" s="39"/>
      <c r="AQ33" s="39"/>
      <c r="AR33" s="40"/>
      <c r="BE33" s="266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65"/>
    </row>
    <row r="35" spans="2:44" s="1" customFormat="1" ht="25.9" customHeight="1"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69" t="s">
        <v>46</v>
      </c>
      <c r="Y35" s="270"/>
      <c r="Z35" s="270"/>
      <c r="AA35" s="270"/>
      <c r="AB35" s="270"/>
      <c r="AC35" s="43"/>
      <c r="AD35" s="43"/>
      <c r="AE35" s="43"/>
      <c r="AF35" s="43"/>
      <c r="AG35" s="43"/>
      <c r="AH35" s="43"/>
      <c r="AI35" s="43"/>
      <c r="AJ35" s="43"/>
      <c r="AK35" s="271">
        <f>SUM(AK26:AK33)</f>
        <v>0</v>
      </c>
      <c r="AL35" s="270"/>
      <c r="AM35" s="270"/>
      <c r="AN35" s="270"/>
      <c r="AO35" s="272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47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48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49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50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49</v>
      </c>
      <c r="AI60" s="36"/>
      <c r="AJ60" s="36"/>
      <c r="AK60" s="36"/>
      <c r="AL60" s="36"/>
      <c r="AM60" s="47" t="s">
        <v>50</v>
      </c>
      <c r="AN60" s="36"/>
      <c r="AO60" s="36"/>
      <c r="AP60" s="34"/>
      <c r="AQ60" s="34"/>
      <c r="AR60" s="37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52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49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50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49</v>
      </c>
      <c r="AI75" s="36"/>
      <c r="AJ75" s="36"/>
      <c r="AK75" s="36"/>
      <c r="AL75" s="36"/>
      <c r="AM75" s="47" t="s">
        <v>50</v>
      </c>
      <c r="AN75" s="36"/>
      <c r="AO75" s="36"/>
      <c r="AP75" s="34"/>
      <c r="AQ75" s="34"/>
      <c r="AR75" s="37"/>
    </row>
    <row r="76" spans="2:44" s="1" customFormat="1" ht="11.25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003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82" t="str">
        <f>K6</f>
        <v>Oprava místní komunikace na ul. Zborovská, Šumperk</v>
      </c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Šumperk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284" t="str">
        <f>IF(AN8="","",AN8)</f>
        <v>22. 2. 2020</v>
      </c>
      <c r="AN87" s="284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15.2" customHeight="1">
      <c r="B89" s="33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280" t="str">
        <f>IF(E17="","",E17)</f>
        <v xml:space="preserve"> </v>
      </c>
      <c r="AN89" s="281"/>
      <c r="AO89" s="281"/>
      <c r="AP89" s="281"/>
      <c r="AQ89" s="34"/>
      <c r="AR89" s="37"/>
      <c r="AS89" s="274" t="s">
        <v>54</v>
      </c>
      <c r="AT89" s="275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280" t="str">
        <f>IF(E20="","",E20)</f>
        <v xml:space="preserve"> </v>
      </c>
      <c r="AN90" s="281"/>
      <c r="AO90" s="281"/>
      <c r="AP90" s="281"/>
      <c r="AQ90" s="34"/>
      <c r="AR90" s="37"/>
      <c r="AS90" s="276"/>
      <c r="AT90" s="277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8"/>
      <c r="AT91" s="279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304" t="s">
        <v>55</v>
      </c>
      <c r="D92" s="294"/>
      <c r="E92" s="294"/>
      <c r="F92" s="294"/>
      <c r="G92" s="294"/>
      <c r="H92" s="67"/>
      <c r="I92" s="293" t="s">
        <v>56</v>
      </c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6" t="s">
        <v>57</v>
      </c>
      <c r="AH92" s="294"/>
      <c r="AI92" s="294"/>
      <c r="AJ92" s="294"/>
      <c r="AK92" s="294"/>
      <c r="AL92" s="294"/>
      <c r="AM92" s="294"/>
      <c r="AN92" s="293" t="s">
        <v>58</v>
      </c>
      <c r="AO92" s="294"/>
      <c r="AP92" s="295"/>
      <c r="AQ92" s="68" t="s">
        <v>59</v>
      </c>
      <c r="AR92" s="37"/>
      <c r="AS92" s="69" t="s">
        <v>60</v>
      </c>
      <c r="AT92" s="70" t="s">
        <v>61</v>
      </c>
      <c r="AU92" s="70" t="s">
        <v>62</v>
      </c>
      <c r="AV92" s="70" t="s">
        <v>63</v>
      </c>
      <c r="AW92" s="70" t="s">
        <v>64</v>
      </c>
      <c r="AX92" s="70" t="s">
        <v>65</v>
      </c>
      <c r="AY92" s="70" t="s">
        <v>66</v>
      </c>
      <c r="AZ92" s="70" t="s">
        <v>67</v>
      </c>
      <c r="BA92" s="70" t="s">
        <v>68</v>
      </c>
      <c r="BB92" s="70" t="s">
        <v>69</v>
      </c>
      <c r="BC92" s="70" t="s">
        <v>70</v>
      </c>
      <c r="BD92" s="71" t="s">
        <v>71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72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302">
        <f>ROUND(AG95+AG97+AG100,2)</f>
        <v>0</v>
      </c>
      <c r="AH94" s="302"/>
      <c r="AI94" s="302"/>
      <c r="AJ94" s="302"/>
      <c r="AK94" s="302"/>
      <c r="AL94" s="302"/>
      <c r="AM94" s="302"/>
      <c r="AN94" s="303">
        <f aca="true" t="shared" si="0" ref="AN94:AN100">SUM(AG94,AT94)</f>
        <v>0</v>
      </c>
      <c r="AO94" s="303"/>
      <c r="AP94" s="303"/>
      <c r="AQ94" s="79" t="s">
        <v>1</v>
      </c>
      <c r="AR94" s="80"/>
      <c r="AS94" s="81">
        <f>ROUND(AS95+AS97+AS100,2)</f>
        <v>0</v>
      </c>
      <c r="AT94" s="82">
        <f aca="true" t="shared" si="1" ref="AT94:AT100">ROUND(SUM(AV94:AW94),2)</f>
        <v>0</v>
      </c>
      <c r="AU94" s="83">
        <f>ROUND(AU95+AU97+AU100,5)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ROUND(AZ95+AZ97+AZ100,2)</f>
        <v>0</v>
      </c>
      <c r="BA94" s="82">
        <f>ROUND(BA95+BA97+BA100,2)</f>
        <v>0</v>
      </c>
      <c r="BB94" s="82">
        <f>ROUND(BB95+BB97+BB100,2)</f>
        <v>0</v>
      </c>
      <c r="BC94" s="82">
        <f>ROUND(BC95+BC97+BC100,2)</f>
        <v>0</v>
      </c>
      <c r="BD94" s="84">
        <f>ROUND(BD95+BD97+BD100,2)</f>
        <v>0</v>
      </c>
      <c r="BS94" s="85" t="s">
        <v>73</v>
      </c>
      <c r="BT94" s="85" t="s">
        <v>74</v>
      </c>
      <c r="BU94" s="86" t="s">
        <v>75</v>
      </c>
      <c r="BV94" s="85" t="s">
        <v>76</v>
      </c>
      <c r="BW94" s="85" t="s">
        <v>5</v>
      </c>
      <c r="BX94" s="85" t="s">
        <v>77</v>
      </c>
      <c r="CL94" s="85" t="s">
        <v>1</v>
      </c>
    </row>
    <row r="95" spans="2:91" s="6" customFormat="1" ht="27" customHeight="1">
      <c r="B95" s="87"/>
      <c r="C95" s="88"/>
      <c r="D95" s="305" t="s">
        <v>78</v>
      </c>
      <c r="E95" s="305"/>
      <c r="F95" s="305"/>
      <c r="G95" s="305"/>
      <c r="H95" s="305"/>
      <c r="I95" s="89"/>
      <c r="J95" s="305" t="s">
        <v>79</v>
      </c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299">
        <f>ROUND(AG96,2)</f>
        <v>0</v>
      </c>
      <c r="AH95" s="298"/>
      <c r="AI95" s="298"/>
      <c r="AJ95" s="298"/>
      <c r="AK95" s="298"/>
      <c r="AL95" s="298"/>
      <c r="AM95" s="298"/>
      <c r="AN95" s="297">
        <f t="shared" si="0"/>
        <v>0</v>
      </c>
      <c r="AO95" s="298"/>
      <c r="AP95" s="298"/>
      <c r="AQ95" s="90" t="s">
        <v>80</v>
      </c>
      <c r="AR95" s="91"/>
      <c r="AS95" s="92">
        <f>ROUND(AS96,2)</f>
        <v>0</v>
      </c>
      <c r="AT95" s="93">
        <f t="shared" si="1"/>
        <v>0</v>
      </c>
      <c r="AU95" s="94">
        <f>ROUND(AU96,5)</f>
        <v>0</v>
      </c>
      <c r="AV95" s="93">
        <f>ROUND(AZ95*L29,2)</f>
        <v>0</v>
      </c>
      <c r="AW95" s="93">
        <f>ROUND(BA95*L30,2)</f>
        <v>0</v>
      </c>
      <c r="AX95" s="93">
        <f>ROUND(BB95*L29,2)</f>
        <v>0</v>
      </c>
      <c r="AY95" s="93">
        <f>ROUND(BC95*L30,2)</f>
        <v>0</v>
      </c>
      <c r="AZ95" s="93">
        <f>ROUND(AZ96,2)</f>
        <v>0</v>
      </c>
      <c r="BA95" s="93">
        <f>ROUND(BA96,2)</f>
        <v>0</v>
      </c>
      <c r="BB95" s="93">
        <f>ROUND(BB96,2)</f>
        <v>0</v>
      </c>
      <c r="BC95" s="93">
        <f>ROUND(BC96,2)</f>
        <v>0</v>
      </c>
      <c r="BD95" s="95">
        <f>ROUND(BD96,2)</f>
        <v>0</v>
      </c>
      <c r="BS95" s="96" t="s">
        <v>73</v>
      </c>
      <c r="BT95" s="96" t="s">
        <v>81</v>
      </c>
      <c r="BU95" s="96" t="s">
        <v>75</v>
      </c>
      <c r="BV95" s="96" t="s">
        <v>76</v>
      </c>
      <c r="BW95" s="96" t="s">
        <v>82</v>
      </c>
      <c r="BX95" s="96" t="s">
        <v>5</v>
      </c>
      <c r="CL95" s="96" t="s">
        <v>1</v>
      </c>
      <c r="CM95" s="96" t="s">
        <v>83</v>
      </c>
    </row>
    <row r="96" spans="1:90" s="3" customFormat="1" ht="16.5" customHeight="1">
      <c r="A96" s="97" t="s">
        <v>84</v>
      </c>
      <c r="B96" s="52"/>
      <c r="C96" s="98"/>
      <c r="D96" s="98"/>
      <c r="E96" s="306" t="s">
        <v>85</v>
      </c>
      <c r="F96" s="306"/>
      <c r="G96" s="306"/>
      <c r="H96" s="306"/>
      <c r="I96" s="306"/>
      <c r="J96" s="98"/>
      <c r="K96" s="306" t="s">
        <v>86</v>
      </c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0">
        <f>'SO 001 - Příprava území, ...'!J32</f>
        <v>0</v>
      </c>
      <c r="AH96" s="301"/>
      <c r="AI96" s="301"/>
      <c r="AJ96" s="301"/>
      <c r="AK96" s="301"/>
      <c r="AL96" s="301"/>
      <c r="AM96" s="301"/>
      <c r="AN96" s="300">
        <f t="shared" si="0"/>
        <v>0</v>
      </c>
      <c r="AO96" s="301"/>
      <c r="AP96" s="301"/>
      <c r="AQ96" s="99" t="s">
        <v>87</v>
      </c>
      <c r="AR96" s="54"/>
      <c r="AS96" s="100">
        <v>0</v>
      </c>
      <c r="AT96" s="101">
        <f t="shared" si="1"/>
        <v>0</v>
      </c>
      <c r="AU96" s="102">
        <f>'SO 001 - Příprava území, ...'!P123</f>
        <v>0</v>
      </c>
      <c r="AV96" s="101">
        <f>'SO 001 - Příprava území, ...'!J35</f>
        <v>0</v>
      </c>
      <c r="AW96" s="101">
        <f>'SO 001 - Příprava území, ...'!J36</f>
        <v>0</v>
      </c>
      <c r="AX96" s="101">
        <f>'SO 001 - Příprava území, ...'!J37</f>
        <v>0</v>
      </c>
      <c r="AY96" s="101">
        <f>'SO 001 - Příprava území, ...'!J38</f>
        <v>0</v>
      </c>
      <c r="AZ96" s="101">
        <f>'SO 001 - Příprava území, ...'!F35</f>
        <v>0</v>
      </c>
      <c r="BA96" s="101">
        <f>'SO 001 - Příprava území, ...'!F36</f>
        <v>0</v>
      </c>
      <c r="BB96" s="101">
        <f>'SO 001 - Příprava území, ...'!F37</f>
        <v>0</v>
      </c>
      <c r="BC96" s="101">
        <f>'SO 001 - Příprava území, ...'!F38</f>
        <v>0</v>
      </c>
      <c r="BD96" s="103">
        <f>'SO 001 - Příprava území, ...'!F39</f>
        <v>0</v>
      </c>
      <c r="BT96" s="104" t="s">
        <v>83</v>
      </c>
      <c r="BV96" s="104" t="s">
        <v>76</v>
      </c>
      <c r="BW96" s="104" t="s">
        <v>88</v>
      </c>
      <c r="BX96" s="104" t="s">
        <v>82</v>
      </c>
      <c r="CL96" s="104" t="s">
        <v>1</v>
      </c>
    </row>
    <row r="97" spans="2:91" s="6" customFormat="1" ht="16.5" customHeight="1">
      <c r="B97" s="87"/>
      <c r="C97" s="88"/>
      <c r="D97" s="305" t="s">
        <v>89</v>
      </c>
      <c r="E97" s="305"/>
      <c r="F97" s="305"/>
      <c r="G97" s="305"/>
      <c r="H97" s="305"/>
      <c r="I97" s="89"/>
      <c r="J97" s="305" t="s">
        <v>90</v>
      </c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299">
        <f>ROUND(SUM(AG98:AG99),2)</f>
        <v>0</v>
      </c>
      <c r="AH97" s="298"/>
      <c r="AI97" s="298"/>
      <c r="AJ97" s="298"/>
      <c r="AK97" s="298"/>
      <c r="AL97" s="298"/>
      <c r="AM97" s="298"/>
      <c r="AN97" s="297">
        <f t="shared" si="0"/>
        <v>0</v>
      </c>
      <c r="AO97" s="298"/>
      <c r="AP97" s="298"/>
      <c r="AQ97" s="90" t="s">
        <v>80</v>
      </c>
      <c r="AR97" s="91"/>
      <c r="AS97" s="92">
        <f>ROUND(SUM(AS98:AS99),2)</f>
        <v>0</v>
      </c>
      <c r="AT97" s="93">
        <f t="shared" si="1"/>
        <v>0</v>
      </c>
      <c r="AU97" s="94">
        <f>ROUND(SUM(AU98:AU99),5)</f>
        <v>0</v>
      </c>
      <c r="AV97" s="93">
        <f>ROUND(AZ97*L29,2)</f>
        <v>0</v>
      </c>
      <c r="AW97" s="93">
        <f>ROUND(BA97*L30,2)</f>
        <v>0</v>
      </c>
      <c r="AX97" s="93">
        <f>ROUND(BB97*L29,2)</f>
        <v>0</v>
      </c>
      <c r="AY97" s="93">
        <f>ROUND(BC97*L30,2)</f>
        <v>0</v>
      </c>
      <c r="AZ97" s="93">
        <f>ROUND(SUM(AZ98:AZ99),2)</f>
        <v>0</v>
      </c>
      <c r="BA97" s="93">
        <f>ROUND(SUM(BA98:BA99),2)</f>
        <v>0</v>
      </c>
      <c r="BB97" s="93">
        <f>ROUND(SUM(BB98:BB99),2)</f>
        <v>0</v>
      </c>
      <c r="BC97" s="93">
        <f>ROUND(SUM(BC98:BC99),2)</f>
        <v>0</v>
      </c>
      <c r="BD97" s="95">
        <f>ROUND(SUM(BD98:BD99),2)</f>
        <v>0</v>
      </c>
      <c r="BS97" s="96" t="s">
        <v>73</v>
      </c>
      <c r="BT97" s="96" t="s">
        <v>81</v>
      </c>
      <c r="BU97" s="96" t="s">
        <v>75</v>
      </c>
      <c r="BV97" s="96" t="s">
        <v>76</v>
      </c>
      <c r="BW97" s="96" t="s">
        <v>91</v>
      </c>
      <c r="BX97" s="96" t="s">
        <v>5</v>
      </c>
      <c r="CL97" s="96" t="s">
        <v>1</v>
      </c>
      <c r="CM97" s="96" t="s">
        <v>83</v>
      </c>
    </row>
    <row r="98" spans="1:90" s="3" customFormat="1" ht="16.5" customHeight="1">
      <c r="A98" s="97" t="s">
        <v>84</v>
      </c>
      <c r="B98" s="52"/>
      <c r="C98" s="98"/>
      <c r="D98" s="98"/>
      <c r="E98" s="306" t="s">
        <v>92</v>
      </c>
      <c r="F98" s="306"/>
      <c r="G98" s="306"/>
      <c r="H98" s="306"/>
      <c r="I98" s="306"/>
      <c r="J98" s="98"/>
      <c r="K98" s="306" t="s">
        <v>93</v>
      </c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306"/>
      <c r="AG98" s="300">
        <f>'SO 101 - Místní komunikace'!J32</f>
        <v>0</v>
      </c>
      <c r="AH98" s="301"/>
      <c r="AI98" s="301"/>
      <c r="AJ98" s="301"/>
      <c r="AK98" s="301"/>
      <c r="AL98" s="301"/>
      <c r="AM98" s="301"/>
      <c r="AN98" s="300">
        <f t="shared" si="0"/>
        <v>0</v>
      </c>
      <c r="AO98" s="301"/>
      <c r="AP98" s="301"/>
      <c r="AQ98" s="99" t="s">
        <v>87</v>
      </c>
      <c r="AR98" s="54"/>
      <c r="AS98" s="100">
        <v>0</v>
      </c>
      <c r="AT98" s="101">
        <f t="shared" si="1"/>
        <v>0</v>
      </c>
      <c r="AU98" s="102">
        <f>'SO 101 - Místní komunikace'!P129</f>
        <v>0</v>
      </c>
      <c r="AV98" s="101">
        <f>'SO 101 - Místní komunikace'!J35</f>
        <v>0</v>
      </c>
      <c r="AW98" s="101">
        <f>'SO 101 - Místní komunikace'!J36</f>
        <v>0</v>
      </c>
      <c r="AX98" s="101">
        <f>'SO 101 - Místní komunikace'!J37</f>
        <v>0</v>
      </c>
      <c r="AY98" s="101">
        <f>'SO 101 - Místní komunikace'!J38</f>
        <v>0</v>
      </c>
      <c r="AZ98" s="101">
        <f>'SO 101 - Místní komunikace'!F35</f>
        <v>0</v>
      </c>
      <c r="BA98" s="101">
        <f>'SO 101 - Místní komunikace'!F36</f>
        <v>0</v>
      </c>
      <c r="BB98" s="101">
        <f>'SO 101 - Místní komunikace'!F37</f>
        <v>0</v>
      </c>
      <c r="BC98" s="101">
        <f>'SO 101 - Místní komunikace'!F38</f>
        <v>0</v>
      </c>
      <c r="BD98" s="103">
        <f>'SO 101 - Místní komunikace'!F39</f>
        <v>0</v>
      </c>
      <c r="BT98" s="104" t="s">
        <v>83</v>
      </c>
      <c r="BV98" s="104" t="s">
        <v>76</v>
      </c>
      <c r="BW98" s="104" t="s">
        <v>94</v>
      </c>
      <c r="BX98" s="104" t="s">
        <v>91</v>
      </c>
      <c r="CL98" s="104" t="s">
        <v>1</v>
      </c>
    </row>
    <row r="99" spans="1:90" s="3" customFormat="1" ht="16.5" customHeight="1">
      <c r="A99" s="97" t="s">
        <v>84</v>
      </c>
      <c r="B99" s="52"/>
      <c r="C99" s="98"/>
      <c r="D99" s="98"/>
      <c r="E99" s="306" t="s">
        <v>95</v>
      </c>
      <c r="F99" s="306"/>
      <c r="G99" s="306"/>
      <c r="H99" s="306"/>
      <c r="I99" s="306"/>
      <c r="J99" s="98"/>
      <c r="K99" s="306" t="s">
        <v>96</v>
      </c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0">
        <f>'SO 192 - Dopravní značení...'!J32</f>
        <v>0</v>
      </c>
      <c r="AH99" s="301"/>
      <c r="AI99" s="301"/>
      <c r="AJ99" s="301"/>
      <c r="AK99" s="301"/>
      <c r="AL99" s="301"/>
      <c r="AM99" s="301"/>
      <c r="AN99" s="300">
        <f t="shared" si="0"/>
        <v>0</v>
      </c>
      <c r="AO99" s="301"/>
      <c r="AP99" s="301"/>
      <c r="AQ99" s="99" t="s">
        <v>87</v>
      </c>
      <c r="AR99" s="54"/>
      <c r="AS99" s="100">
        <v>0</v>
      </c>
      <c r="AT99" s="101">
        <f t="shared" si="1"/>
        <v>0</v>
      </c>
      <c r="AU99" s="102">
        <f>'SO 192 - Dopravní značení...'!P122</f>
        <v>0</v>
      </c>
      <c r="AV99" s="101">
        <f>'SO 192 - Dopravní značení...'!J35</f>
        <v>0</v>
      </c>
      <c r="AW99" s="101">
        <f>'SO 192 - Dopravní značení...'!J36</f>
        <v>0</v>
      </c>
      <c r="AX99" s="101">
        <f>'SO 192 - Dopravní značení...'!J37</f>
        <v>0</v>
      </c>
      <c r="AY99" s="101">
        <f>'SO 192 - Dopravní značení...'!J38</f>
        <v>0</v>
      </c>
      <c r="AZ99" s="101">
        <f>'SO 192 - Dopravní značení...'!F35</f>
        <v>0</v>
      </c>
      <c r="BA99" s="101">
        <f>'SO 192 - Dopravní značení...'!F36</f>
        <v>0</v>
      </c>
      <c r="BB99" s="101">
        <f>'SO 192 - Dopravní značení...'!F37</f>
        <v>0</v>
      </c>
      <c r="BC99" s="101">
        <f>'SO 192 - Dopravní značení...'!F38</f>
        <v>0</v>
      </c>
      <c r="BD99" s="103">
        <f>'SO 192 - Dopravní značení...'!F39</f>
        <v>0</v>
      </c>
      <c r="BT99" s="104" t="s">
        <v>83</v>
      </c>
      <c r="BV99" s="104" t="s">
        <v>76</v>
      </c>
      <c r="BW99" s="104" t="s">
        <v>97</v>
      </c>
      <c r="BX99" s="104" t="s">
        <v>91</v>
      </c>
      <c r="CL99" s="104" t="s">
        <v>1</v>
      </c>
    </row>
    <row r="100" spans="1:91" s="6" customFormat="1" ht="16.5" customHeight="1">
      <c r="A100" s="97" t="s">
        <v>84</v>
      </c>
      <c r="B100" s="87"/>
      <c r="C100" s="88"/>
      <c r="D100" s="305" t="s">
        <v>98</v>
      </c>
      <c r="E100" s="305"/>
      <c r="F100" s="305"/>
      <c r="G100" s="305"/>
      <c r="H100" s="305"/>
      <c r="I100" s="89"/>
      <c r="J100" s="305" t="s">
        <v>99</v>
      </c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297">
        <f>'1000 - Ostatní náklady'!J30</f>
        <v>0</v>
      </c>
      <c r="AH100" s="298"/>
      <c r="AI100" s="298"/>
      <c r="AJ100" s="298"/>
      <c r="AK100" s="298"/>
      <c r="AL100" s="298"/>
      <c r="AM100" s="298"/>
      <c r="AN100" s="297">
        <f t="shared" si="0"/>
        <v>0</v>
      </c>
      <c r="AO100" s="298"/>
      <c r="AP100" s="298"/>
      <c r="AQ100" s="90" t="s">
        <v>80</v>
      </c>
      <c r="AR100" s="91"/>
      <c r="AS100" s="105">
        <v>0</v>
      </c>
      <c r="AT100" s="106">
        <f t="shared" si="1"/>
        <v>0</v>
      </c>
      <c r="AU100" s="107">
        <f>'1000 - Ostatní náklady'!P118</f>
        <v>0</v>
      </c>
      <c r="AV100" s="106">
        <f>'1000 - Ostatní náklady'!J33</f>
        <v>0</v>
      </c>
      <c r="AW100" s="106">
        <f>'1000 - Ostatní náklady'!J34</f>
        <v>0</v>
      </c>
      <c r="AX100" s="106">
        <f>'1000 - Ostatní náklady'!J35</f>
        <v>0</v>
      </c>
      <c r="AY100" s="106">
        <f>'1000 - Ostatní náklady'!J36</f>
        <v>0</v>
      </c>
      <c r="AZ100" s="106">
        <f>'1000 - Ostatní náklady'!F33</f>
        <v>0</v>
      </c>
      <c r="BA100" s="106">
        <f>'1000 - Ostatní náklady'!F34</f>
        <v>0</v>
      </c>
      <c r="BB100" s="106">
        <f>'1000 - Ostatní náklady'!F35</f>
        <v>0</v>
      </c>
      <c r="BC100" s="106">
        <f>'1000 - Ostatní náklady'!F36</f>
        <v>0</v>
      </c>
      <c r="BD100" s="108">
        <f>'1000 - Ostatní náklady'!F37</f>
        <v>0</v>
      </c>
      <c r="BT100" s="96" t="s">
        <v>81</v>
      </c>
      <c r="BV100" s="96" t="s">
        <v>76</v>
      </c>
      <c r="BW100" s="96" t="s">
        <v>100</v>
      </c>
      <c r="BX100" s="96" t="s">
        <v>5</v>
      </c>
      <c r="CL100" s="96" t="s">
        <v>1</v>
      </c>
      <c r="CM100" s="96" t="s">
        <v>83</v>
      </c>
    </row>
    <row r="101" spans="2:44" s="1" customFormat="1" ht="30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7"/>
    </row>
    <row r="102" spans="2:44" s="1" customFormat="1" ht="6.95" customHeight="1"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37"/>
    </row>
  </sheetData>
  <sheetProtection algorithmName="SHA-512" hashValue="HaLTErQMNkeywVrIGnK+xlZ3bEQSrOainYTWJnAh0BMPIT2eJRrUZT8gblk3RcHpIEJzu9cpCf0YuVDf2Oo+uA==" saltValue="T6OUznIVAvS2H4aVHAdjflYlYo2BzdLdx+d6z0t0SsPwKHUhOIN5W0690CfyRMHTKBpn4WK/5eTXvqa8lTS0+Q==" spinCount="100000" sheet="1" objects="1" scenarios="1" formatColumns="0" formatRows="0"/>
  <mergeCells count="62">
    <mergeCell ref="E99:I99"/>
    <mergeCell ref="K99:AF99"/>
    <mergeCell ref="D100:H100"/>
    <mergeCell ref="J100:AF100"/>
    <mergeCell ref="E96:I96"/>
    <mergeCell ref="K96:AF96"/>
    <mergeCell ref="D97:H97"/>
    <mergeCell ref="J97:AF97"/>
    <mergeCell ref="E98:I98"/>
    <mergeCell ref="K98:AF98"/>
    <mergeCell ref="AG94:AM94"/>
    <mergeCell ref="AN94:AP94"/>
    <mergeCell ref="C92:G92"/>
    <mergeCell ref="I92:AF92"/>
    <mergeCell ref="D95:H95"/>
    <mergeCell ref="J95:AF95"/>
    <mergeCell ref="AN98:AP98"/>
    <mergeCell ref="AG98:AM98"/>
    <mergeCell ref="AN99:AP99"/>
    <mergeCell ref="AG99:AM99"/>
    <mergeCell ref="AN100:AP100"/>
    <mergeCell ref="AG100:AM100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6" location="'SO 001 - Příprava území, ...'!C2" display="/"/>
    <hyperlink ref="A98" location="'SO 101 - Místní komunikace'!C2" display="/"/>
    <hyperlink ref="A99" location="'SO 192 - Dopravní značení...'!C2" display="/"/>
    <hyperlink ref="A100" location="'1000 - Ostat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88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101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Zborovská, Šumperk</v>
      </c>
      <c r="F7" s="308"/>
      <c r="G7" s="308"/>
      <c r="H7" s="308"/>
      <c r="L7" s="19"/>
    </row>
    <row r="8" spans="2:12" ht="12" customHeight="1">
      <c r="B8" s="19"/>
      <c r="D8" s="115" t="s">
        <v>102</v>
      </c>
      <c r="L8" s="19"/>
    </row>
    <row r="9" spans="2:12" s="1" customFormat="1" ht="16.5" customHeight="1">
      <c r="B9" s="37"/>
      <c r="E9" s="307" t="s">
        <v>103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104</v>
      </c>
      <c r="I10" s="116"/>
      <c r="L10" s="37"/>
    </row>
    <row r="11" spans="2:12" s="1" customFormat="1" ht="36.95" customHeight="1">
      <c r="B11" s="37"/>
      <c r="E11" s="310" t="s">
        <v>105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22. 2. 2020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ROUND(J123,2)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ROUND((SUM(BE123:BE142)),2)</f>
        <v>0</v>
      </c>
      <c r="I35" s="128">
        <v>0.21</v>
      </c>
      <c r="J35" s="127">
        <f>ROUND(((SUM(BE123:BE142))*I35),2)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ROUND((SUM(BF123:BF142)),2)</f>
        <v>0</v>
      </c>
      <c r="I36" s="128">
        <v>0.15</v>
      </c>
      <c r="J36" s="127">
        <f>ROUND(((SUM(BF123:BF142))*I36),2)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ROUND((SUM(BG123:BG142)),2)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ROUND((SUM(BH123:BH142)),2)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ROUND((SUM(BI123:BI142)),2)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106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Zborovská,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102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103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104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001 - Příprava území, demolice stávajících ploch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22. 2. 2020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107</v>
      </c>
      <c r="D96" s="152"/>
      <c r="E96" s="152"/>
      <c r="F96" s="152"/>
      <c r="G96" s="152"/>
      <c r="H96" s="152"/>
      <c r="I96" s="153"/>
      <c r="J96" s="154" t="s">
        <v>108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109</v>
      </c>
      <c r="D98" s="34"/>
      <c r="E98" s="34"/>
      <c r="F98" s="34"/>
      <c r="G98" s="34"/>
      <c r="H98" s="34"/>
      <c r="I98" s="116"/>
      <c r="J98" s="78">
        <f>J123</f>
        <v>0</v>
      </c>
      <c r="K98" s="34"/>
      <c r="L98" s="37"/>
      <c r="AU98" s="16" t="s">
        <v>110</v>
      </c>
    </row>
    <row r="99" spans="2:12" s="8" customFormat="1" ht="24.95" customHeight="1">
      <c r="B99" s="156"/>
      <c r="C99" s="157"/>
      <c r="D99" s="158" t="s">
        <v>111</v>
      </c>
      <c r="E99" s="159"/>
      <c r="F99" s="159"/>
      <c r="G99" s="159"/>
      <c r="H99" s="159"/>
      <c r="I99" s="160"/>
      <c r="J99" s="161">
        <f>J124</f>
        <v>0</v>
      </c>
      <c r="K99" s="157"/>
      <c r="L99" s="162"/>
    </row>
    <row r="100" spans="2:12" s="9" customFormat="1" ht="19.9" customHeight="1">
      <c r="B100" s="163"/>
      <c r="C100" s="98"/>
      <c r="D100" s="164" t="s">
        <v>112</v>
      </c>
      <c r="E100" s="165"/>
      <c r="F100" s="165"/>
      <c r="G100" s="165"/>
      <c r="H100" s="165"/>
      <c r="I100" s="166"/>
      <c r="J100" s="167">
        <f>J125</f>
        <v>0</v>
      </c>
      <c r="K100" s="98"/>
      <c r="L100" s="168"/>
    </row>
    <row r="101" spans="2:12" s="9" customFormat="1" ht="19.9" customHeight="1">
      <c r="B101" s="163"/>
      <c r="C101" s="98"/>
      <c r="D101" s="164" t="s">
        <v>113</v>
      </c>
      <c r="E101" s="165"/>
      <c r="F101" s="165"/>
      <c r="G101" s="165"/>
      <c r="H101" s="165"/>
      <c r="I101" s="166"/>
      <c r="J101" s="167">
        <f>J130</f>
        <v>0</v>
      </c>
      <c r="K101" s="98"/>
      <c r="L101" s="168"/>
    </row>
    <row r="102" spans="2:12" s="1" customFormat="1" ht="21.75" customHeight="1">
      <c r="B102" s="33"/>
      <c r="C102" s="34"/>
      <c r="D102" s="34"/>
      <c r="E102" s="34"/>
      <c r="F102" s="34"/>
      <c r="G102" s="34"/>
      <c r="H102" s="34"/>
      <c r="I102" s="116"/>
      <c r="J102" s="34"/>
      <c r="K102" s="34"/>
      <c r="L102" s="37"/>
    </row>
    <row r="103" spans="2:12" s="1" customFormat="1" ht="6.95" customHeight="1">
      <c r="B103" s="48"/>
      <c r="C103" s="49"/>
      <c r="D103" s="49"/>
      <c r="E103" s="49"/>
      <c r="F103" s="49"/>
      <c r="G103" s="49"/>
      <c r="H103" s="49"/>
      <c r="I103" s="147"/>
      <c r="J103" s="49"/>
      <c r="K103" s="49"/>
      <c r="L103" s="37"/>
    </row>
    <row r="107" spans="2:12" s="1" customFormat="1" ht="6.95" customHeight="1">
      <c r="B107" s="50"/>
      <c r="C107" s="51"/>
      <c r="D107" s="51"/>
      <c r="E107" s="51"/>
      <c r="F107" s="51"/>
      <c r="G107" s="51"/>
      <c r="H107" s="51"/>
      <c r="I107" s="150"/>
      <c r="J107" s="51"/>
      <c r="K107" s="51"/>
      <c r="L107" s="37"/>
    </row>
    <row r="108" spans="2:12" s="1" customFormat="1" ht="24.95" customHeight="1">
      <c r="B108" s="33"/>
      <c r="C108" s="22" t="s">
        <v>114</v>
      </c>
      <c r="D108" s="34"/>
      <c r="E108" s="34"/>
      <c r="F108" s="34"/>
      <c r="G108" s="34"/>
      <c r="H108" s="34"/>
      <c r="I108" s="116"/>
      <c r="J108" s="34"/>
      <c r="K108" s="34"/>
      <c r="L108" s="37"/>
    </row>
    <row r="109" spans="2:12" s="1" customFormat="1" ht="6.95" customHeight="1">
      <c r="B109" s="33"/>
      <c r="C109" s="34"/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2" customHeight="1">
      <c r="B110" s="33"/>
      <c r="C110" s="28" t="s">
        <v>16</v>
      </c>
      <c r="D110" s="34"/>
      <c r="E110" s="34"/>
      <c r="F110" s="34"/>
      <c r="G110" s="34"/>
      <c r="H110" s="34"/>
      <c r="I110" s="116"/>
      <c r="J110" s="34"/>
      <c r="K110" s="34"/>
      <c r="L110" s="37"/>
    </row>
    <row r="111" spans="2:12" s="1" customFormat="1" ht="16.5" customHeight="1">
      <c r="B111" s="33"/>
      <c r="C111" s="34"/>
      <c r="D111" s="34"/>
      <c r="E111" s="314" t="str">
        <f>E7</f>
        <v>Oprava místní komunikace na ul. Zborovská, Šumperk</v>
      </c>
      <c r="F111" s="315"/>
      <c r="G111" s="315"/>
      <c r="H111" s="315"/>
      <c r="I111" s="116"/>
      <c r="J111" s="34"/>
      <c r="K111" s="34"/>
      <c r="L111" s="37"/>
    </row>
    <row r="112" spans="2:12" ht="12" customHeight="1">
      <c r="B112" s="20"/>
      <c r="C112" s="28" t="s">
        <v>102</v>
      </c>
      <c r="D112" s="21"/>
      <c r="E112" s="21"/>
      <c r="F112" s="21"/>
      <c r="G112" s="21"/>
      <c r="H112" s="21"/>
      <c r="J112" s="21"/>
      <c r="K112" s="21"/>
      <c r="L112" s="19"/>
    </row>
    <row r="113" spans="2:12" s="1" customFormat="1" ht="16.5" customHeight="1">
      <c r="B113" s="33"/>
      <c r="C113" s="34"/>
      <c r="D113" s="34"/>
      <c r="E113" s="314" t="s">
        <v>103</v>
      </c>
      <c r="F113" s="316"/>
      <c r="G113" s="316"/>
      <c r="H113" s="316"/>
      <c r="I113" s="116"/>
      <c r="J113" s="34"/>
      <c r="K113" s="34"/>
      <c r="L113" s="37"/>
    </row>
    <row r="114" spans="2:12" s="1" customFormat="1" ht="12" customHeight="1">
      <c r="B114" s="33"/>
      <c r="C114" s="28" t="s">
        <v>104</v>
      </c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12" s="1" customFormat="1" ht="16.5" customHeight="1">
      <c r="B115" s="33"/>
      <c r="C115" s="34"/>
      <c r="D115" s="34"/>
      <c r="E115" s="282" t="str">
        <f>E11</f>
        <v>SO 001 - Příprava území, demolice stávajících ploch</v>
      </c>
      <c r="F115" s="316"/>
      <c r="G115" s="316"/>
      <c r="H115" s="316"/>
      <c r="I115" s="116"/>
      <c r="J115" s="34"/>
      <c r="K115" s="34"/>
      <c r="L115" s="37"/>
    </row>
    <row r="116" spans="2:12" s="1" customFormat="1" ht="6.95" customHeight="1">
      <c r="B116" s="33"/>
      <c r="C116" s="34"/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12" s="1" customFormat="1" ht="12" customHeight="1">
      <c r="B117" s="33"/>
      <c r="C117" s="28" t="s">
        <v>20</v>
      </c>
      <c r="D117" s="34"/>
      <c r="E117" s="34"/>
      <c r="F117" s="26" t="str">
        <f>F14</f>
        <v>Šumperk</v>
      </c>
      <c r="G117" s="34"/>
      <c r="H117" s="34"/>
      <c r="I117" s="117" t="s">
        <v>22</v>
      </c>
      <c r="J117" s="60" t="str">
        <f>IF(J14="","",J14)</f>
        <v>22. 2. 2020</v>
      </c>
      <c r="K117" s="34"/>
      <c r="L117" s="37"/>
    </row>
    <row r="118" spans="2:12" s="1" customFormat="1" ht="6.95" customHeight="1">
      <c r="B118" s="33"/>
      <c r="C118" s="34"/>
      <c r="D118" s="34"/>
      <c r="E118" s="34"/>
      <c r="F118" s="34"/>
      <c r="G118" s="34"/>
      <c r="H118" s="34"/>
      <c r="I118" s="116"/>
      <c r="J118" s="34"/>
      <c r="K118" s="34"/>
      <c r="L118" s="37"/>
    </row>
    <row r="119" spans="2:12" s="1" customFormat="1" ht="15.2" customHeight="1">
      <c r="B119" s="33"/>
      <c r="C119" s="28" t="s">
        <v>24</v>
      </c>
      <c r="D119" s="34"/>
      <c r="E119" s="34"/>
      <c r="F119" s="26" t="str">
        <f>E17</f>
        <v xml:space="preserve"> </v>
      </c>
      <c r="G119" s="34"/>
      <c r="H119" s="34"/>
      <c r="I119" s="117" t="s">
        <v>30</v>
      </c>
      <c r="J119" s="31" t="str">
        <f>E23</f>
        <v xml:space="preserve"> </v>
      </c>
      <c r="K119" s="34"/>
      <c r="L119" s="37"/>
    </row>
    <row r="120" spans="2:12" s="1" customFormat="1" ht="15.2" customHeight="1">
      <c r="B120" s="33"/>
      <c r="C120" s="28" t="s">
        <v>28</v>
      </c>
      <c r="D120" s="34"/>
      <c r="E120" s="34"/>
      <c r="F120" s="26" t="str">
        <f>IF(E20="","",E20)</f>
        <v>Vyplň údaj</v>
      </c>
      <c r="G120" s="34"/>
      <c r="H120" s="34"/>
      <c r="I120" s="117" t="s">
        <v>32</v>
      </c>
      <c r="J120" s="31" t="str">
        <f>E26</f>
        <v xml:space="preserve"> </v>
      </c>
      <c r="K120" s="34"/>
      <c r="L120" s="37"/>
    </row>
    <row r="121" spans="2:12" s="1" customFormat="1" ht="10.35" customHeight="1">
      <c r="B121" s="33"/>
      <c r="C121" s="34"/>
      <c r="D121" s="34"/>
      <c r="E121" s="34"/>
      <c r="F121" s="34"/>
      <c r="G121" s="34"/>
      <c r="H121" s="34"/>
      <c r="I121" s="116"/>
      <c r="J121" s="34"/>
      <c r="K121" s="34"/>
      <c r="L121" s="37"/>
    </row>
    <row r="122" spans="2:20" s="10" customFormat="1" ht="29.25" customHeight="1">
      <c r="B122" s="169"/>
      <c r="C122" s="170" t="s">
        <v>115</v>
      </c>
      <c r="D122" s="171" t="s">
        <v>59</v>
      </c>
      <c r="E122" s="171" t="s">
        <v>55</v>
      </c>
      <c r="F122" s="171" t="s">
        <v>56</v>
      </c>
      <c r="G122" s="171" t="s">
        <v>116</v>
      </c>
      <c r="H122" s="171" t="s">
        <v>117</v>
      </c>
      <c r="I122" s="172" t="s">
        <v>118</v>
      </c>
      <c r="J122" s="171" t="s">
        <v>108</v>
      </c>
      <c r="K122" s="173" t="s">
        <v>119</v>
      </c>
      <c r="L122" s="174"/>
      <c r="M122" s="69" t="s">
        <v>1</v>
      </c>
      <c r="N122" s="70" t="s">
        <v>38</v>
      </c>
      <c r="O122" s="70" t="s">
        <v>120</v>
      </c>
      <c r="P122" s="70" t="s">
        <v>121</v>
      </c>
      <c r="Q122" s="70" t="s">
        <v>122</v>
      </c>
      <c r="R122" s="70" t="s">
        <v>123</v>
      </c>
      <c r="S122" s="70" t="s">
        <v>124</v>
      </c>
      <c r="T122" s="71" t="s">
        <v>125</v>
      </c>
    </row>
    <row r="123" spans="2:63" s="1" customFormat="1" ht="22.9" customHeight="1">
      <c r="B123" s="33"/>
      <c r="C123" s="76" t="s">
        <v>126</v>
      </c>
      <c r="D123" s="34"/>
      <c r="E123" s="34"/>
      <c r="F123" s="34"/>
      <c r="G123" s="34"/>
      <c r="H123" s="34"/>
      <c r="I123" s="116"/>
      <c r="J123" s="175">
        <f>BK123</f>
        <v>0</v>
      </c>
      <c r="K123" s="34"/>
      <c r="L123" s="37"/>
      <c r="M123" s="72"/>
      <c r="N123" s="73"/>
      <c r="O123" s="73"/>
      <c r="P123" s="176">
        <f>P124</f>
        <v>0</v>
      </c>
      <c r="Q123" s="73"/>
      <c r="R123" s="176">
        <f>R124</f>
        <v>0.21600000000000003</v>
      </c>
      <c r="S123" s="73"/>
      <c r="T123" s="177">
        <f>T124</f>
        <v>307.2</v>
      </c>
      <c r="AT123" s="16" t="s">
        <v>73</v>
      </c>
      <c r="AU123" s="16" t="s">
        <v>110</v>
      </c>
      <c r="BK123" s="178">
        <f>BK124</f>
        <v>0</v>
      </c>
    </row>
    <row r="124" spans="2:63" s="11" customFormat="1" ht="25.9" customHeight="1">
      <c r="B124" s="179"/>
      <c r="C124" s="180"/>
      <c r="D124" s="181" t="s">
        <v>73</v>
      </c>
      <c r="E124" s="182" t="s">
        <v>127</v>
      </c>
      <c r="F124" s="182" t="s">
        <v>128</v>
      </c>
      <c r="G124" s="180"/>
      <c r="H124" s="180"/>
      <c r="I124" s="183"/>
      <c r="J124" s="184">
        <f>BK124</f>
        <v>0</v>
      </c>
      <c r="K124" s="180"/>
      <c r="L124" s="185"/>
      <c r="M124" s="186"/>
      <c r="N124" s="187"/>
      <c r="O124" s="187"/>
      <c r="P124" s="188">
        <f>P125+P130</f>
        <v>0</v>
      </c>
      <c r="Q124" s="187"/>
      <c r="R124" s="188">
        <f>R125+R130</f>
        <v>0.21600000000000003</v>
      </c>
      <c r="S124" s="187"/>
      <c r="T124" s="189">
        <f>T125+T130</f>
        <v>307.2</v>
      </c>
      <c r="AR124" s="190" t="s">
        <v>81</v>
      </c>
      <c r="AT124" s="191" t="s">
        <v>73</v>
      </c>
      <c r="AU124" s="191" t="s">
        <v>74</v>
      </c>
      <c r="AY124" s="190" t="s">
        <v>129</v>
      </c>
      <c r="BK124" s="192">
        <f>BK125+BK130</f>
        <v>0</v>
      </c>
    </row>
    <row r="125" spans="2:63" s="11" customFormat="1" ht="22.9" customHeight="1">
      <c r="B125" s="179"/>
      <c r="C125" s="180"/>
      <c r="D125" s="181" t="s">
        <v>73</v>
      </c>
      <c r="E125" s="193" t="s">
        <v>81</v>
      </c>
      <c r="F125" s="193" t="s">
        <v>130</v>
      </c>
      <c r="G125" s="180"/>
      <c r="H125" s="180"/>
      <c r="I125" s="183"/>
      <c r="J125" s="194">
        <f>BK125</f>
        <v>0</v>
      </c>
      <c r="K125" s="180"/>
      <c r="L125" s="185"/>
      <c r="M125" s="186"/>
      <c r="N125" s="187"/>
      <c r="O125" s="187"/>
      <c r="P125" s="188">
        <f>SUM(P126:P129)</f>
        <v>0</v>
      </c>
      <c r="Q125" s="187"/>
      <c r="R125" s="188">
        <f>SUM(R126:R129)</f>
        <v>0.21600000000000003</v>
      </c>
      <c r="S125" s="187"/>
      <c r="T125" s="189">
        <f>SUM(T126:T129)</f>
        <v>307.2</v>
      </c>
      <c r="AR125" s="190" t="s">
        <v>81</v>
      </c>
      <c r="AT125" s="191" t="s">
        <v>73</v>
      </c>
      <c r="AU125" s="191" t="s">
        <v>81</v>
      </c>
      <c r="AY125" s="190" t="s">
        <v>129</v>
      </c>
      <c r="BK125" s="192">
        <f>SUM(BK126:BK129)</f>
        <v>0</v>
      </c>
    </row>
    <row r="126" spans="2:65" s="1" customFormat="1" ht="24" customHeight="1">
      <c r="B126" s="33"/>
      <c r="C126" s="195" t="s">
        <v>81</v>
      </c>
      <c r="D126" s="195" t="s">
        <v>131</v>
      </c>
      <c r="E126" s="196" t="s">
        <v>132</v>
      </c>
      <c r="F126" s="197" t="s">
        <v>133</v>
      </c>
      <c r="G126" s="198" t="s">
        <v>134</v>
      </c>
      <c r="H126" s="199">
        <v>2400</v>
      </c>
      <c r="I126" s="200"/>
      <c r="J126" s="201">
        <f>ROUND(I126*H126,2)</f>
        <v>0</v>
      </c>
      <c r="K126" s="197" t="s">
        <v>135</v>
      </c>
      <c r="L126" s="37"/>
      <c r="M126" s="202" t="s">
        <v>1</v>
      </c>
      <c r="N126" s="203" t="s">
        <v>39</v>
      </c>
      <c r="O126" s="65"/>
      <c r="P126" s="204">
        <f>O126*H126</f>
        <v>0</v>
      </c>
      <c r="Q126" s="204">
        <v>9E-05</v>
      </c>
      <c r="R126" s="204">
        <f>Q126*H126</f>
        <v>0.21600000000000003</v>
      </c>
      <c r="S126" s="204">
        <v>0.128</v>
      </c>
      <c r="T126" s="205">
        <f>S126*H126</f>
        <v>307.2</v>
      </c>
      <c r="AR126" s="206" t="s">
        <v>136</v>
      </c>
      <c r="AT126" s="206" t="s">
        <v>131</v>
      </c>
      <c r="AU126" s="206" t="s">
        <v>83</v>
      </c>
      <c r="AY126" s="16" t="s">
        <v>129</v>
      </c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16" t="s">
        <v>81</v>
      </c>
      <c r="BK126" s="207">
        <f>ROUND(I126*H126,2)</f>
        <v>0</v>
      </c>
      <c r="BL126" s="16" t="s">
        <v>136</v>
      </c>
      <c r="BM126" s="206" t="s">
        <v>137</v>
      </c>
    </row>
    <row r="127" spans="2:51" s="12" customFormat="1" ht="11.25">
      <c r="B127" s="208"/>
      <c r="C127" s="209"/>
      <c r="D127" s="210" t="s">
        <v>138</v>
      </c>
      <c r="E127" s="211" t="s">
        <v>1</v>
      </c>
      <c r="F127" s="212" t="s">
        <v>139</v>
      </c>
      <c r="G127" s="209"/>
      <c r="H127" s="211" t="s">
        <v>1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138</v>
      </c>
      <c r="AU127" s="218" t="s">
        <v>83</v>
      </c>
      <c r="AV127" s="12" t="s">
        <v>81</v>
      </c>
      <c r="AW127" s="12" t="s">
        <v>31</v>
      </c>
      <c r="AX127" s="12" t="s">
        <v>74</v>
      </c>
      <c r="AY127" s="218" t="s">
        <v>129</v>
      </c>
    </row>
    <row r="128" spans="2:51" s="13" customFormat="1" ht="11.25">
      <c r="B128" s="219"/>
      <c r="C128" s="220"/>
      <c r="D128" s="210" t="s">
        <v>138</v>
      </c>
      <c r="E128" s="221" t="s">
        <v>1</v>
      </c>
      <c r="F128" s="222" t="s">
        <v>140</v>
      </c>
      <c r="G128" s="220"/>
      <c r="H128" s="223">
        <v>2400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138</v>
      </c>
      <c r="AU128" s="229" t="s">
        <v>83</v>
      </c>
      <c r="AV128" s="13" t="s">
        <v>83</v>
      </c>
      <c r="AW128" s="13" t="s">
        <v>31</v>
      </c>
      <c r="AX128" s="13" t="s">
        <v>74</v>
      </c>
      <c r="AY128" s="229" t="s">
        <v>129</v>
      </c>
    </row>
    <row r="129" spans="2:51" s="14" customFormat="1" ht="11.25">
      <c r="B129" s="230"/>
      <c r="C129" s="231"/>
      <c r="D129" s="210" t="s">
        <v>138</v>
      </c>
      <c r="E129" s="232" t="s">
        <v>1</v>
      </c>
      <c r="F129" s="233" t="s">
        <v>141</v>
      </c>
      <c r="G129" s="231"/>
      <c r="H129" s="234">
        <v>2400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AT129" s="240" t="s">
        <v>138</v>
      </c>
      <c r="AU129" s="240" t="s">
        <v>83</v>
      </c>
      <c r="AV129" s="14" t="s">
        <v>136</v>
      </c>
      <c r="AW129" s="14" t="s">
        <v>31</v>
      </c>
      <c r="AX129" s="14" t="s">
        <v>81</v>
      </c>
      <c r="AY129" s="240" t="s">
        <v>129</v>
      </c>
    </row>
    <row r="130" spans="2:63" s="11" customFormat="1" ht="22.9" customHeight="1">
      <c r="B130" s="179"/>
      <c r="C130" s="180"/>
      <c r="D130" s="181" t="s">
        <v>73</v>
      </c>
      <c r="E130" s="193" t="s">
        <v>142</v>
      </c>
      <c r="F130" s="193" t="s">
        <v>143</v>
      </c>
      <c r="G130" s="180"/>
      <c r="H130" s="180"/>
      <c r="I130" s="183"/>
      <c r="J130" s="194">
        <f>BK130</f>
        <v>0</v>
      </c>
      <c r="K130" s="180"/>
      <c r="L130" s="185"/>
      <c r="M130" s="186"/>
      <c r="N130" s="187"/>
      <c r="O130" s="187"/>
      <c r="P130" s="188">
        <f>SUM(P131:P142)</f>
        <v>0</v>
      </c>
      <c r="Q130" s="187"/>
      <c r="R130" s="188">
        <f>SUM(R131:R142)</f>
        <v>0</v>
      </c>
      <c r="S130" s="187"/>
      <c r="T130" s="189">
        <f>SUM(T131:T142)</f>
        <v>0</v>
      </c>
      <c r="AR130" s="190" t="s">
        <v>81</v>
      </c>
      <c r="AT130" s="191" t="s">
        <v>73</v>
      </c>
      <c r="AU130" s="191" t="s">
        <v>81</v>
      </c>
      <c r="AY130" s="190" t="s">
        <v>129</v>
      </c>
      <c r="BK130" s="192">
        <f>SUM(BK131:BK142)</f>
        <v>0</v>
      </c>
    </row>
    <row r="131" spans="2:65" s="1" customFormat="1" ht="16.5" customHeight="1">
      <c r="B131" s="33"/>
      <c r="C131" s="195" t="s">
        <v>83</v>
      </c>
      <c r="D131" s="195" t="s">
        <v>131</v>
      </c>
      <c r="E131" s="196" t="s">
        <v>144</v>
      </c>
      <c r="F131" s="197" t="s">
        <v>145</v>
      </c>
      <c r="G131" s="198" t="s">
        <v>146</v>
      </c>
      <c r="H131" s="199">
        <v>307.2</v>
      </c>
      <c r="I131" s="200"/>
      <c r="J131" s="201">
        <f>ROUND(I131*H131,2)</f>
        <v>0</v>
      </c>
      <c r="K131" s="197" t="s">
        <v>135</v>
      </c>
      <c r="L131" s="37"/>
      <c r="M131" s="202" t="s">
        <v>1</v>
      </c>
      <c r="N131" s="203" t="s">
        <v>39</v>
      </c>
      <c r="O131" s="65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AR131" s="206" t="s">
        <v>136</v>
      </c>
      <c r="AT131" s="206" t="s">
        <v>131</v>
      </c>
      <c r="AU131" s="206" t="s">
        <v>83</v>
      </c>
      <c r="AY131" s="16" t="s">
        <v>129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6" t="s">
        <v>81</v>
      </c>
      <c r="BK131" s="207">
        <f>ROUND(I131*H131,2)</f>
        <v>0</v>
      </c>
      <c r="BL131" s="16" t="s">
        <v>136</v>
      </c>
      <c r="BM131" s="206" t="s">
        <v>147</v>
      </c>
    </row>
    <row r="132" spans="2:51" s="12" customFormat="1" ht="11.25">
      <c r="B132" s="208"/>
      <c r="C132" s="209"/>
      <c r="D132" s="210" t="s">
        <v>138</v>
      </c>
      <c r="E132" s="211" t="s">
        <v>1</v>
      </c>
      <c r="F132" s="212" t="s">
        <v>148</v>
      </c>
      <c r="G132" s="209"/>
      <c r="H132" s="211" t="s">
        <v>1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138</v>
      </c>
      <c r="AU132" s="218" t="s">
        <v>83</v>
      </c>
      <c r="AV132" s="12" t="s">
        <v>81</v>
      </c>
      <c r="AW132" s="12" t="s">
        <v>31</v>
      </c>
      <c r="AX132" s="12" t="s">
        <v>74</v>
      </c>
      <c r="AY132" s="218" t="s">
        <v>129</v>
      </c>
    </row>
    <row r="133" spans="2:51" s="13" customFormat="1" ht="11.25">
      <c r="B133" s="219"/>
      <c r="C133" s="220"/>
      <c r="D133" s="210" t="s">
        <v>138</v>
      </c>
      <c r="E133" s="221" t="s">
        <v>1</v>
      </c>
      <c r="F133" s="222" t="s">
        <v>149</v>
      </c>
      <c r="G133" s="220"/>
      <c r="H133" s="223">
        <v>307.2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138</v>
      </c>
      <c r="AU133" s="229" t="s">
        <v>83</v>
      </c>
      <c r="AV133" s="13" t="s">
        <v>83</v>
      </c>
      <c r="AW133" s="13" t="s">
        <v>31</v>
      </c>
      <c r="AX133" s="13" t="s">
        <v>74</v>
      </c>
      <c r="AY133" s="229" t="s">
        <v>129</v>
      </c>
    </row>
    <row r="134" spans="2:51" s="14" customFormat="1" ht="11.25">
      <c r="B134" s="230"/>
      <c r="C134" s="231"/>
      <c r="D134" s="210" t="s">
        <v>138</v>
      </c>
      <c r="E134" s="232" t="s">
        <v>1</v>
      </c>
      <c r="F134" s="233" t="s">
        <v>141</v>
      </c>
      <c r="G134" s="231"/>
      <c r="H134" s="234">
        <v>307.2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138</v>
      </c>
      <c r="AU134" s="240" t="s">
        <v>83</v>
      </c>
      <c r="AV134" s="14" t="s">
        <v>136</v>
      </c>
      <c r="AW134" s="14" t="s">
        <v>31</v>
      </c>
      <c r="AX134" s="14" t="s">
        <v>81</v>
      </c>
      <c r="AY134" s="240" t="s">
        <v>129</v>
      </c>
    </row>
    <row r="135" spans="2:65" s="1" customFormat="1" ht="24" customHeight="1">
      <c r="B135" s="33"/>
      <c r="C135" s="195" t="s">
        <v>150</v>
      </c>
      <c r="D135" s="195" t="s">
        <v>131</v>
      </c>
      <c r="E135" s="196" t="s">
        <v>151</v>
      </c>
      <c r="F135" s="197" t="s">
        <v>152</v>
      </c>
      <c r="G135" s="198" t="s">
        <v>146</v>
      </c>
      <c r="H135" s="199">
        <v>921.6</v>
      </c>
      <c r="I135" s="200"/>
      <c r="J135" s="201">
        <f>ROUND(I135*H135,2)</f>
        <v>0</v>
      </c>
      <c r="K135" s="197" t="s">
        <v>135</v>
      </c>
      <c r="L135" s="37"/>
      <c r="M135" s="202" t="s">
        <v>1</v>
      </c>
      <c r="N135" s="203" t="s">
        <v>39</v>
      </c>
      <c r="O135" s="65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AR135" s="206" t="s">
        <v>136</v>
      </c>
      <c r="AT135" s="206" t="s">
        <v>131</v>
      </c>
      <c r="AU135" s="206" t="s">
        <v>83</v>
      </c>
      <c r="AY135" s="16" t="s">
        <v>129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6" t="s">
        <v>81</v>
      </c>
      <c r="BK135" s="207">
        <f>ROUND(I135*H135,2)</f>
        <v>0</v>
      </c>
      <c r="BL135" s="16" t="s">
        <v>136</v>
      </c>
      <c r="BM135" s="206" t="s">
        <v>153</v>
      </c>
    </row>
    <row r="136" spans="2:51" s="12" customFormat="1" ht="11.25">
      <c r="B136" s="208"/>
      <c r="C136" s="209"/>
      <c r="D136" s="210" t="s">
        <v>138</v>
      </c>
      <c r="E136" s="211" t="s">
        <v>1</v>
      </c>
      <c r="F136" s="212" t="s">
        <v>148</v>
      </c>
      <c r="G136" s="209"/>
      <c r="H136" s="211" t="s">
        <v>1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138</v>
      </c>
      <c r="AU136" s="218" t="s">
        <v>83</v>
      </c>
      <c r="AV136" s="12" t="s">
        <v>81</v>
      </c>
      <c r="AW136" s="12" t="s">
        <v>31</v>
      </c>
      <c r="AX136" s="12" t="s">
        <v>74</v>
      </c>
      <c r="AY136" s="218" t="s">
        <v>129</v>
      </c>
    </row>
    <row r="137" spans="2:51" s="13" customFormat="1" ht="11.25">
      <c r="B137" s="219"/>
      <c r="C137" s="220"/>
      <c r="D137" s="210" t="s">
        <v>138</v>
      </c>
      <c r="E137" s="221" t="s">
        <v>1</v>
      </c>
      <c r="F137" s="222" t="s">
        <v>154</v>
      </c>
      <c r="G137" s="220"/>
      <c r="H137" s="223">
        <v>921.6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138</v>
      </c>
      <c r="AU137" s="229" t="s">
        <v>83</v>
      </c>
      <c r="AV137" s="13" t="s">
        <v>83</v>
      </c>
      <c r="AW137" s="13" t="s">
        <v>31</v>
      </c>
      <c r="AX137" s="13" t="s">
        <v>74</v>
      </c>
      <c r="AY137" s="229" t="s">
        <v>129</v>
      </c>
    </row>
    <row r="138" spans="2:51" s="14" customFormat="1" ht="11.25">
      <c r="B138" s="230"/>
      <c r="C138" s="231"/>
      <c r="D138" s="210" t="s">
        <v>138</v>
      </c>
      <c r="E138" s="232" t="s">
        <v>1</v>
      </c>
      <c r="F138" s="233" t="s">
        <v>141</v>
      </c>
      <c r="G138" s="231"/>
      <c r="H138" s="234">
        <v>921.6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AT138" s="240" t="s">
        <v>138</v>
      </c>
      <c r="AU138" s="240" t="s">
        <v>83</v>
      </c>
      <c r="AV138" s="14" t="s">
        <v>136</v>
      </c>
      <c r="AW138" s="14" t="s">
        <v>31</v>
      </c>
      <c r="AX138" s="14" t="s">
        <v>81</v>
      </c>
      <c r="AY138" s="240" t="s">
        <v>129</v>
      </c>
    </row>
    <row r="139" spans="2:65" s="1" customFormat="1" ht="16.5" customHeight="1">
      <c r="B139" s="33"/>
      <c r="C139" s="195" t="s">
        <v>136</v>
      </c>
      <c r="D139" s="195" t="s">
        <v>131</v>
      </c>
      <c r="E139" s="196" t="s">
        <v>155</v>
      </c>
      <c r="F139" s="197" t="s">
        <v>156</v>
      </c>
      <c r="G139" s="198" t="s">
        <v>146</v>
      </c>
      <c r="H139" s="199">
        <v>307.2</v>
      </c>
      <c r="I139" s="200"/>
      <c r="J139" s="201">
        <f>ROUND(I139*H139,2)</f>
        <v>0</v>
      </c>
      <c r="K139" s="197" t="s">
        <v>1</v>
      </c>
      <c r="L139" s="37"/>
      <c r="M139" s="202" t="s">
        <v>1</v>
      </c>
      <c r="N139" s="203" t="s">
        <v>39</v>
      </c>
      <c r="O139" s="65"/>
      <c r="P139" s="204">
        <f>O139*H139</f>
        <v>0</v>
      </c>
      <c r="Q139" s="204">
        <v>0</v>
      </c>
      <c r="R139" s="204">
        <f>Q139*H139</f>
        <v>0</v>
      </c>
      <c r="S139" s="204">
        <v>0</v>
      </c>
      <c r="T139" s="205">
        <f>S139*H139</f>
        <v>0</v>
      </c>
      <c r="AR139" s="206" t="s">
        <v>136</v>
      </c>
      <c r="AT139" s="206" t="s">
        <v>131</v>
      </c>
      <c r="AU139" s="206" t="s">
        <v>83</v>
      </c>
      <c r="AY139" s="16" t="s">
        <v>129</v>
      </c>
      <c r="BE139" s="207">
        <f>IF(N139="základní",J139,0)</f>
        <v>0</v>
      </c>
      <c r="BF139" s="207">
        <f>IF(N139="snížená",J139,0)</f>
        <v>0</v>
      </c>
      <c r="BG139" s="207">
        <f>IF(N139="zákl. přenesená",J139,0)</f>
        <v>0</v>
      </c>
      <c r="BH139" s="207">
        <f>IF(N139="sníž. přenesená",J139,0)</f>
        <v>0</v>
      </c>
      <c r="BI139" s="207">
        <f>IF(N139="nulová",J139,0)</f>
        <v>0</v>
      </c>
      <c r="BJ139" s="16" t="s">
        <v>81</v>
      </c>
      <c r="BK139" s="207">
        <f>ROUND(I139*H139,2)</f>
        <v>0</v>
      </c>
      <c r="BL139" s="16" t="s">
        <v>136</v>
      </c>
      <c r="BM139" s="206" t="s">
        <v>157</v>
      </c>
    </row>
    <row r="140" spans="2:51" s="12" customFormat="1" ht="22.5">
      <c r="B140" s="208"/>
      <c r="C140" s="209"/>
      <c r="D140" s="210" t="s">
        <v>138</v>
      </c>
      <c r="E140" s="211" t="s">
        <v>1</v>
      </c>
      <c r="F140" s="212" t="s">
        <v>158</v>
      </c>
      <c r="G140" s="209"/>
      <c r="H140" s="211" t="s">
        <v>1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138</v>
      </c>
      <c r="AU140" s="218" t="s">
        <v>83</v>
      </c>
      <c r="AV140" s="12" t="s">
        <v>81</v>
      </c>
      <c r="AW140" s="12" t="s">
        <v>31</v>
      </c>
      <c r="AX140" s="12" t="s">
        <v>74</v>
      </c>
      <c r="AY140" s="218" t="s">
        <v>129</v>
      </c>
    </row>
    <row r="141" spans="2:51" s="13" customFormat="1" ht="11.25">
      <c r="B141" s="219"/>
      <c r="C141" s="220"/>
      <c r="D141" s="210" t="s">
        <v>138</v>
      </c>
      <c r="E141" s="221" t="s">
        <v>1</v>
      </c>
      <c r="F141" s="222" t="s">
        <v>149</v>
      </c>
      <c r="G141" s="220"/>
      <c r="H141" s="223">
        <v>307.2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138</v>
      </c>
      <c r="AU141" s="229" t="s">
        <v>83</v>
      </c>
      <c r="AV141" s="13" t="s">
        <v>83</v>
      </c>
      <c r="AW141" s="13" t="s">
        <v>31</v>
      </c>
      <c r="AX141" s="13" t="s">
        <v>74</v>
      </c>
      <c r="AY141" s="229" t="s">
        <v>129</v>
      </c>
    </row>
    <row r="142" spans="2:51" s="14" customFormat="1" ht="11.25">
      <c r="B142" s="230"/>
      <c r="C142" s="231"/>
      <c r="D142" s="210" t="s">
        <v>138</v>
      </c>
      <c r="E142" s="232" t="s">
        <v>1</v>
      </c>
      <c r="F142" s="233" t="s">
        <v>141</v>
      </c>
      <c r="G142" s="231"/>
      <c r="H142" s="234">
        <v>307.2</v>
      </c>
      <c r="I142" s="235"/>
      <c r="J142" s="231"/>
      <c r="K142" s="231"/>
      <c r="L142" s="236"/>
      <c r="M142" s="241"/>
      <c r="N142" s="242"/>
      <c r="O142" s="242"/>
      <c r="P142" s="242"/>
      <c r="Q142" s="242"/>
      <c r="R142" s="242"/>
      <c r="S142" s="242"/>
      <c r="T142" s="243"/>
      <c r="AT142" s="240" t="s">
        <v>138</v>
      </c>
      <c r="AU142" s="240" t="s">
        <v>83</v>
      </c>
      <c r="AV142" s="14" t="s">
        <v>136</v>
      </c>
      <c r="AW142" s="14" t="s">
        <v>31</v>
      </c>
      <c r="AX142" s="14" t="s">
        <v>81</v>
      </c>
      <c r="AY142" s="240" t="s">
        <v>129</v>
      </c>
    </row>
    <row r="143" spans="2:12" s="1" customFormat="1" ht="6.95" customHeight="1">
      <c r="B143" s="48"/>
      <c r="C143" s="49"/>
      <c r="D143" s="49"/>
      <c r="E143" s="49"/>
      <c r="F143" s="49"/>
      <c r="G143" s="49"/>
      <c r="H143" s="49"/>
      <c r="I143" s="147"/>
      <c r="J143" s="49"/>
      <c r="K143" s="49"/>
      <c r="L143" s="37"/>
    </row>
  </sheetData>
  <sheetProtection algorithmName="SHA-512" hashValue="wAXhzU8Fcx32C5njMb/3iIa/x/HIglFXYKLdWaLmKzyrsyMTx99Xf5Wx35h+zKO+ftWAyZq/BhN26XazPFv5PA==" saltValue="puWx7lN/Dc0NQVGCkAoocrYBW9spmGlO/R6thRUzGPGkLxPC9IMgxQttFSCMvNBGIJ+dMb70fy1ICur4jlsK5Q==" spinCount="100000" sheet="1" objects="1" scenarios="1" formatColumns="0" formatRows="0" autoFilter="0"/>
  <autoFilter ref="C122:K142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94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101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Zborovská, Šumperk</v>
      </c>
      <c r="F7" s="308"/>
      <c r="G7" s="308"/>
      <c r="H7" s="308"/>
      <c r="L7" s="19"/>
    </row>
    <row r="8" spans="2:12" ht="12" customHeight="1">
      <c r="B8" s="19"/>
      <c r="D8" s="115" t="s">
        <v>102</v>
      </c>
      <c r="L8" s="19"/>
    </row>
    <row r="9" spans="2:12" s="1" customFormat="1" ht="16.5" customHeight="1">
      <c r="B9" s="37"/>
      <c r="E9" s="307" t="s">
        <v>159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104</v>
      </c>
      <c r="I10" s="116"/>
      <c r="L10" s="37"/>
    </row>
    <row r="11" spans="2:12" s="1" customFormat="1" ht="36.95" customHeight="1">
      <c r="B11" s="37"/>
      <c r="E11" s="310" t="s">
        <v>160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22. 2. 2020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ROUND(J129,2)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ROUND((SUM(BE129:BE300)),2)</f>
        <v>0</v>
      </c>
      <c r="I35" s="128">
        <v>0.21</v>
      </c>
      <c r="J35" s="127">
        <f>ROUND(((SUM(BE129:BE300))*I35),2)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ROUND((SUM(BF129:BF300)),2)</f>
        <v>0</v>
      </c>
      <c r="I36" s="128">
        <v>0.15</v>
      </c>
      <c r="J36" s="127">
        <f>ROUND(((SUM(BF129:BF300))*I36),2)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ROUND((SUM(BG129:BG300)),2)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ROUND((SUM(BH129:BH300)),2)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ROUND((SUM(BI129:BI300)),2)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106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Zborovská,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102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159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104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101 - Místní komunikace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22. 2. 2020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107</v>
      </c>
      <c r="D96" s="152"/>
      <c r="E96" s="152"/>
      <c r="F96" s="152"/>
      <c r="G96" s="152"/>
      <c r="H96" s="152"/>
      <c r="I96" s="153"/>
      <c r="J96" s="154" t="s">
        <v>108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109</v>
      </c>
      <c r="D98" s="34"/>
      <c r="E98" s="34"/>
      <c r="F98" s="34"/>
      <c r="G98" s="34"/>
      <c r="H98" s="34"/>
      <c r="I98" s="116"/>
      <c r="J98" s="78">
        <f>J129</f>
        <v>0</v>
      </c>
      <c r="K98" s="34"/>
      <c r="L98" s="37"/>
      <c r="AU98" s="16" t="s">
        <v>110</v>
      </c>
    </row>
    <row r="99" spans="2:12" s="8" customFormat="1" ht="24.95" customHeight="1">
      <c r="B99" s="156"/>
      <c r="C99" s="157"/>
      <c r="D99" s="158" t="s">
        <v>111</v>
      </c>
      <c r="E99" s="159"/>
      <c r="F99" s="159"/>
      <c r="G99" s="159"/>
      <c r="H99" s="159"/>
      <c r="I99" s="160"/>
      <c r="J99" s="161">
        <f>J130</f>
        <v>0</v>
      </c>
      <c r="K99" s="157"/>
      <c r="L99" s="162"/>
    </row>
    <row r="100" spans="2:12" s="9" customFormat="1" ht="19.9" customHeight="1">
      <c r="B100" s="163"/>
      <c r="C100" s="98"/>
      <c r="D100" s="164" t="s">
        <v>112</v>
      </c>
      <c r="E100" s="165"/>
      <c r="F100" s="165"/>
      <c r="G100" s="165"/>
      <c r="H100" s="165"/>
      <c r="I100" s="166"/>
      <c r="J100" s="167">
        <f>J131</f>
        <v>0</v>
      </c>
      <c r="K100" s="98"/>
      <c r="L100" s="168"/>
    </row>
    <row r="101" spans="2:12" s="9" customFormat="1" ht="19.9" customHeight="1">
      <c r="B101" s="163"/>
      <c r="C101" s="98"/>
      <c r="D101" s="164" t="s">
        <v>161</v>
      </c>
      <c r="E101" s="165"/>
      <c r="F101" s="165"/>
      <c r="G101" s="165"/>
      <c r="H101" s="165"/>
      <c r="I101" s="166"/>
      <c r="J101" s="167">
        <f>J170</f>
        <v>0</v>
      </c>
      <c r="K101" s="98"/>
      <c r="L101" s="168"/>
    </row>
    <row r="102" spans="2:12" s="9" customFormat="1" ht="19.9" customHeight="1">
      <c r="B102" s="163"/>
      <c r="C102" s="98"/>
      <c r="D102" s="164" t="s">
        <v>162</v>
      </c>
      <c r="E102" s="165"/>
      <c r="F102" s="165"/>
      <c r="G102" s="165"/>
      <c r="H102" s="165"/>
      <c r="I102" s="166"/>
      <c r="J102" s="167">
        <f>J180</f>
        <v>0</v>
      </c>
      <c r="K102" s="98"/>
      <c r="L102" s="168"/>
    </row>
    <row r="103" spans="2:12" s="9" customFormat="1" ht="19.9" customHeight="1">
      <c r="B103" s="163"/>
      <c r="C103" s="98"/>
      <c r="D103" s="164" t="s">
        <v>163</v>
      </c>
      <c r="E103" s="165"/>
      <c r="F103" s="165"/>
      <c r="G103" s="165"/>
      <c r="H103" s="165"/>
      <c r="I103" s="166"/>
      <c r="J103" s="167">
        <f>J185</f>
        <v>0</v>
      </c>
      <c r="K103" s="98"/>
      <c r="L103" s="168"/>
    </row>
    <row r="104" spans="2:12" s="9" customFormat="1" ht="19.9" customHeight="1">
      <c r="B104" s="163"/>
      <c r="C104" s="98"/>
      <c r="D104" s="164" t="s">
        <v>164</v>
      </c>
      <c r="E104" s="165"/>
      <c r="F104" s="165"/>
      <c r="G104" s="165"/>
      <c r="H104" s="165"/>
      <c r="I104" s="166"/>
      <c r="J104" s="167">
        <f>J205</f>
        <v>0</v>
      </c>
      <c r="K104" s="98"/>
      <c r="L104" s="168"/>
    </row>
    <row r="105" spans="2:12" s="9" customFormat="1" ht="19.9" customHeight="1">
      <c r="B105" s="163"/>
      <c r="C105" s="98"/>
      <c r="D105" s="164" t="s">
        <v>165</v>
      </c>
      <c r="E105" s="165"/>
      <c r="F105" s="165"/>
      <c r="G105" s="165"/>
      <c r="H105" s="165"/>
      <c r="I105" s="166"/>
      <c r="J105" s="167">
        <f>J234</f>
        <v>0</v>
      </c>
      <c r="K105" s="98"/>
      <c r="L105" s="168"/>
    </row>
    <row r="106" spans="2:12" s="9" customFormat="1" ht="19.9" customHeight="1">
      <c r="B106" s="163"/>
      <c r="C106" s="98"/>
      <c r="D106" s="164" t="s">
        <v>113</v>
      </c>
      <c r="E106" s="165"/>
      <c r="F106" s="165"/>
      <c r="G106" s="165"/>
      <c r="H106" s="165"/>
      <c r="I106" s="166"/>
      <c r="J106" s="167">
        <f>J272</f>
        <v>0</v>
      </c>
      <c r="K106" s="98"/>
      <c r="L106" s="168"/>
    </row>
    <row r="107" spans="2:12" s="9" customFormat="1" ht="19.9" customHeight="1">
      <c r="B107" s="163"/>
      <c r="C107" s="98"/>
      <c r="D107" s="164" t="s">
        <v>166</v>
      </c>
      <c r="E107" s="165"/>
      <c r="F107" s="165"/>
      <c r="G107" s="165"/>
      <c r="H107" s="165"/>
      <c r="I107" s="166"/>
      <c r="J107" s="167">
        <f>J299</f>
        <v>0</v>
      </c>
      <c r="K107" s="98"/>
      <c r="L107" s="168"/>
    </row>
    <row r="108" spans="2:12" s="1" customFormat="1" ht="21.75" customHeight="1">
      <c r="B108" s="33"/>
      <c r="C108" s="34"/>
      <c r="D108" s="34"/>
      <c r="E108" s="34"/>
      <c r="F108" s="34"/>
      <c r="G108" s="34"/>
      <c r="H108" s="34"/>
      <c r="I108" s="116"/>
      <c r="J108" s="34"/>
      <c r="K108" s="34"/>
      <c r="L108" s="37"/>
    </row>
    <row r="109" spans="2:12" s="1" customFormat="1" ht="6.95" customHeight="1">
      <c r="B109" s="48"/>
      <c r="C109" s="49"/>
      <c r="D109" s="49"/>
      <c r="E109" s="49"/>
      <c r="F109" s="49"/>
      <c r="G109" s="49"/>
      <c r="H109" s="49"/>
      <c r="I109" s="147"/>
      <c r="J109" s="49"/>
      <c r="K109" s="49"/>
      <c r="L109" s="37"/>
    </row>
    <row r="113" spans="2:12" s="1" customFormat="1" ht="6.95" customHeight="1">
      <c r="B113" s="50"/>
      <c r="C113" s="51"/>
      <c r="D113" s="51"/>
      <c r="E113" s="51"/>
      <c r="F113" s="51"/>
      <c r="G113" s="51"/>
      <c r="H113" s="51"/>
      <c r="I113" s="150"/>
      <c r="J113" s="51"/>
      <c r="K113" s="51"/>
      <c r="L113" s="37"/>
    </row>
    <row r="114" spans="2:12" s="1" customFormat="1" ht="24.95" customHeight="1">
      <c r="B114" s="33"/>
      <c r="C114" s="22" t="s">
        <v>114</v>
      </c>
      <c r="D114" s="34"/>
      <c r="E114" s="34"/>
      <c r="F114" s="34"/>
      <c r="G114" s="34"/>
      <c r="H114" s="34"/>
      <c r="I114" s="116"/>
      <c r="J114" s="34"/>
      <c r="K114" s="34"/>
      <c r="L114" s="37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16"/>
      <c r="J115" s="34"/>
      <c r="K115" s="34"/>
      <c r="L115" s="37"/>
    </row>
    <row r="116" spans="2:12" s="1" customFormat="1" ht="12" customHeight="1">
      <c r="B116" s="33"/>
      <c r="C116" s="28" t="s">
        <v>16</v>
      </c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12" s="1" customFormat="1" ht="16.5" customHeight="1">
      <c r="B117" s="33"/>
      <c r="C117" s="34"/>
      <c r="D117" s="34"/>
      <c r="E117" s="314" t="str">
        <f>E7</f>
        <v>Oprava místní komunikace na ul. Zborovská, Šumperk</v>
      </c>
      <c r="F117" s="315"/>
      <c r="G117" s="315"/>
      <c r="H117" s="315"/>
      <c r="I117" s="116"/>
      <c r="J117" s="34"/>
      <c r="K117" s="34"/>
      <c r="L117" s="37"/>
    </row>
    <row r="118" spans="2:12" ht="12" customHeight="1">
      <c r="B118" s="20"/>
      <c r="C118" s="28" t="s">
        <v>102</v>
      </c>
      <c r="D118" s="21"/>
      <c r="E118" s="21"/>
      <c r="F118" s="21"/>
      <c r="G118" s="21"/>
      <c r="H118" s="21"/>
      <c r="J118" s="21"/>
      <c r="K118" s="21"/>
      <c r="L118" s="19"/>
    </row>
    <row r="119" spans="2:12" s="1" customFormat="1" ht="16.5" customHeight="1">
      <c r="B119" s="33"/>
      <c r="C119" s="34"/>
      <c r="D119" s="34"/>
      <c r="E119" s="314" t="s">
        <v>159</v>
      </c>
      <c r="F119" s="316"/>
      <c r="G119" s="316"/>
      <c r="H119" s="316"/>
      <c r="I119" s="116"/>
      <c r="J119" s="34"/>
      <c r="K119" s="34"/>
      <c r="L119" s="37"/>
    </row>
    <row r="120" spans="2:12" s="1" customFormat="1" ht="12" customHeight="1">
      <c r="B120" s="33"/>
      <c r="C120" s="28" t="s">
        <v>104</v>
      </c>
      <c r="D120" s="34"/>
      <c r="E120" s="34"/>
      <c r="F120" s="34"/>
      <c r="G120" s="34"/>
      <c r="H120" s="34"/>
      <c r="I120" s="116"/>
      <c r="J120" s="34"/>
      <c r="K120" s="34"/>
      <c r="L120" s="37"/>
    </row>
    <row r="121" spans="2:12" s="1" customFormat="1" ht="16.5" customHeight="1">
      <c r="B121" s="33"/>
      <c r="C121" s="34"/>
      <c r="D121" s="34"/>
      <c r="E121" s="282" t="str">
        <f>E11</f>
        <v>SO 101 - Místní komunikace</v>
      </c>
      <c r="F121" s="316"/>
      <c r="G121" s="316"/>
      <c r="H121" s="316"/>
      <c r="I121" s="116"/>
      <c r="J121" s="34"/>
      <c r="K121" s="34"/>
      <c r="L121" s="37"/>
    </row>
    <row r="122" spans="2:12" s="1" customFormat="1" ht="6.95" customHeight="1">
      <c r="B122" s="33"/>
      <c r="C122" s="34"/>
      <c r="D122" s="34"/>
      <c r="E122" s="34"/>
      <c r="F122" s="34"/>
      <c r="G122" s="34"/>
      <c r="H122" s="34"/>
      <c r="I122" s="116"/>
      <c r="J122" s="34"/>
      <c r="K122" s="34"/>
      <c r="L122" s="37"/>
    </row>
    <row r="123" spans="2:12" s="1" customFormat="1" ht="12" customHeight="1">
      <c r="B123" s="33"/>
      <c r="C123" s="28" t="s">
        <v>20</v>
      </c>
      <c r="D123" s="34"/>
      <c r="E123" s="34"/>
      <c r="F123" s="26" t="str">
        <f>F14</f>
        <v>Šumperk</v>
      </c>
      <c r="G123" s="34"/>
      <c r="H123" s="34"/>
      <c r="I123" s="117" t="s">
        <v>22</v>
      </c>
      <c r="J123" s="60" t="str">
        <f>IF(J14="","",J14)</f>
        <v>22. 2. 2020</v>
      </c>
      <c r="K123" s="34"/>
      <c r="L123" s="37"/>
    </row>
    <row r="124" spans="2:12" s="1" customFormat="1" ht="6.95" customHeight="1">
      <c r="B124" s="33"/>
      <c r="C124" s="34"/>
      <c r="D124" s="34"/>
      <c r="E124" s="34"/>
      <c r="F124" s="34"/>
      <c r="G124" s="34"/>
      <c r="H124" s="34"/>
      <c r="I124" s="116"/>
      <c r="J124" s="34"/>
      <c r="K124" s="34"/>
      <c r="L124" s="37"/>
    </row>
    <row r="125" spans="2:12" s="1" customFormat="1" ht="15.2" customHeight="1">
      <c r="B125" s="33"/>
      <c r="C125" s="28" t="s">
        <v>24</v>
      </c>
      <c r="D125" s="34"/>
      <c r="E125" s="34"/>
      <c r="F125" s="26" t="str">
        <f>E17</f>
        <v xml:space="preserve"> </v>
      </c>
      <c r="G125" s="34"/>
      <c r="H125" s="34"/>
      <c r="I125" s="117" t="s">
        <v>30</v>
      </c>
      <c r="J125" s="31" t="str">
        <f>E23</f>
        <v xml:space="preserve"> </v>
      </c>
      <c r="K125" s="34"/>
      <c r="L125" s="37"/>
    </row>
    <row r="126" spans="2:12" s="1" customFormat="1" ht="15.2" customHeight="1">
      <c r="B126" s="33"/>
      <c r="C126" s="28" t="s">
        <v>28</v>
      </c>
      <c r="D126" s="34"/>
      <c r="E126" s="34"/>
      <c r="F126" s="26" t="str">
        <f>IF(E20="","",E20)</f>
        <v>Vyplň údaj</v>
      </c>
      <c r="G126" s="34"/>
      <c r="H126" s="34"/>
      <c r="I126" s="117" t="s">
        <v>32</v>
      </c>
      <c r="J126" s="31" t="str">
        <f>E26</f>
        <v xml:space="preserve"> </v>
      </c>
      <c r="K126" s="34"/>
      <c r="L126" s="37"/>
    </row>
    <row r="127" spans="2:12" s="1" customFormat="1" ht="10.35" customHeight="1">
      <c r="B127" s="33"/>
      <c r="C127" s="34"/>
      <c r="D127" s="34"/>
      <c r="E127" s="34"/>
      <c r="F127" s="34"/>
      <c r="G127" s="34"/>
      <c r="H127" s="34"/>
      <c r="I127" s="116"/>
      <c r="J127" s="34"/>
      <c r="K127" s="34"/>
      <c r="L127" s="37"/>
    </row>
    <row r="128" spans="2:20" s="10" customFormat="1" ht="29.25" customHeight="1">
      <c r="B128" s="169"/>
      <c r="C128" s="170" t="s">
        <v>115</v>
      </c>
      <c r="D128" s="171" t="s">
        <v>59</v>
      </c>
      <c r="E128" s="171" t="s">
        <v>55</v>
      </c>
      <c r="F128" s="171" t="s">
        <v>56</v>
      </c>
      <c r="G128" s="171" t="s">
        <v>116</v>
      </c>
      <c r="H128" s="171" t="s">
        <v>117</v>
      </c>
      <c r="I128" s="172" t="s">
        <v>118</v>
      </c>
      <c r="J128" s="171" t="s">
        <v>108</v>
      </c>
      <c r="K128" s="173" t="s">
        <v>119</v>
      </c>
      <c r="L128" s="174"/>
      <c r="M128" s="69" t="s">
        <v>1</v>
      </c>
      <c r="N128" s="70" t="s">
        <v>38</v>
      </c>
      <c r="O128" s="70" t="s">
        <v>120</v>
      </c>
      <c r="P128" s="70" t="s">
        <v>121</v>
      </c>
      <c r="Q128" s="70" t="s">
        <v>122</v>
      </c>
      <c r="R128" s="70" t="s">
        <v>123</v>
      </c>
      <c r="S128" s="70" t="s">
        <v>124</v>
      </c>
      <c r="T128" s="71" t="s">
        <v>125</v>
      </c>
    </row>
    <row r="129" spans="2:63" s="1" customFormat="1" ht="22.9" customHeight="1">
      <c r="B129" s="33"/>
      <c r="C129" s="76" t="s">
        <v>126</v>
      </c>
      <c r="D129" s="34"/>
      <c r="E129" s="34"/>
      <c r="F129" s="34"/>
      <c r="G129" s="34"/>
      <c r="H129" s="34"/>
      <c r="I129" s="116"/>
      <c r="J129" s="175">
        <f>BK129</f>
        <v>0</v>
      </c>
      <c r="K129" s="34"/>
      <c r="L129" s="37"/>
      <c r="M129" s="72"/>
      <c r="N129" s="73"/>
      <c r="O129" s="73"/>
      <c r="P129" s="176">
        <f>P130</f>
        <v>0</v>
      </c>
      <c r="Q129" s="73"/>
      <c r="R129" s="176">
        <f>R130</f>
        <v>121.67661300000002</v>
      </c>
      <c r="S129" s="73"/>
      <c r="T129" s="177">
        <f>T130</f>
        <v>24.351</v>
      </c>
      <c r="AT129" s="16" t="s">
        <v>73</v>
      </c>
      <c r="AU129" s="16" t="s">
        <v>110</v>
      </c>
      <c r="BK129" s="178">
        <f>BK130</f>
        <v>0</v>
      </c>
    </row>
    <row r="130" spans="2:63" s="11" customFormat="1" ht="25.9" customHeight="1">
      <c r="B130" s="179"/>
      <c r="C130" s="180"/>
      <c r="D130" s="181" t="s">
        <v>73</v>
      </c>
      <c r="E130" s="182" t="s">
        <v>127</v>
      </c>
      <c r="F130" s="182" t="s">
        <v>128</v>
      </c>
      <c r="G130" s="180"/>
      <c r="H130" s="180"/>
      <c r="I130" s="183"/>
      <c r="J130" s="184">
        <f>BK130</f>
        <v>0</v>
      </c>
      <c r="K130" s="180"/>
      <c r="L130" s="185"/>
      <c r="M130" s="186"/>
      <c r="N130" s="187"/>
      <c r="O130" s="187"/>
      <c r="P130" s="188">
        <f>P131+P170+P180+P185+P205+P234+P272+P299</f>
        <v>0</v>
      </c>
      <c r="Q130" s="187"/>
      <c r="R130" s="188">
        <f>R131+R170+R180+R185+R205+R234+R272+R299</f>
        <v>121.67661300000002</v>
      </c>
      <c r="S130" s="187"/>
      <c r="T130" s="189">
        <f>T131+T170+T180+T185+T205+T234+T272+T299</f>
        <v>24.351</v>
      </c>
      <c r="AR130" s="190" t="s">
        <v>81</v>
      </c>
      <c r="AT130" s="191" t="s">
        <v>73</v>
      </c>
      <c r="AU130" s="191" t="s">
        <v>74</v>
      </c>
      <c r="AY130" s="190" t="s">
        <v>129</v>
      </c>
      <c r="BK130" s="192">
        <f>BK131+BK170+BK180+BK185+BK205+BK234+BK272+BK299</f>
        <v>0</v>
      </c>
    </row>
    <row r="131" spans="2:63" s="11" customFormat="1" ht="22.9" customHeight="1">
      <c r="B131" s="179"/>
      <c r="C131" s="180"/>
      <c r="D131" s="181" t="s">
        <v>73</v>
      </c>
      <c r="E131" s="193" t="s">
        <v>81</v>
      </c>
      <c r="F131" s="193" t="s">
        <v>130</v>
      </c>
      <c r="G131" s="180"/>
      <c r="H131" s="180"/>
      <c r="I131" s="183"/>
      <c r="J131" s="194">
        <f>BK131</f>
        <v>0</v>
      </c>
      <c r="K131" s="180"/>
      <c r="L131" s="185"/>
      <c r="M131" s="186"/>
      <c r="N131" s="187"/>
      <c r="O131" s="187"/>
      <c r="P131" s="188">
        <f>SUM(P132:P169)</f>
        <v>0</v>
      </c>
      <c r="Q131" s="187"/>
      <c r="R131" s="188">
        <f>SUM(R132:R169)</f>
        <v>12.701</v>
      </c>
      <c r="S131" s="187"/>
      <c r="T131" s="189">
        <f>SUM(T132:T169)</f>
        <v>24.351</v>
      </c>
      <c r="AR131" s="190" t="s">
        <v>81</v>
      </c>
      <c r="AT131" s="191" t="s">
        <v>73</v>
      </c>
      <c r="AU131" s="191" t="s">
        <v>81</v>
      </c>
      <c r="AY131" s="190" t="s">
        <v>129</v>
      </c>
      <c r="BK131" s="192">
        <f>SUM(BK132:BK169)</f>
        <v>0</v>
      </c>
    </row>
    <row r="132" spans="2:65" s="1" customFormat="1" ht="24" customHeight="1">
      <c r="B132" s="33"/>
      <c r="C132" s="195" t="s">
        <v>81</v>
      </c>
      <c r="D132" s="195" t="s">
        <v>131</v>
      </c>
      <c r="E132" s="196" t="s">
        <v>167</v>
      </c>
      <c r="F132" s="197" t="s">
        <v>168</v>
      </c>
      <c r="G132" s="198" t="s">
        <v>134</v>
      </c>
      <c r="H132" s="199">
        <v>2</v>
      </c>
      <c r="I132" s="200"/>
      <c r="J132" s="201">
        <f>ROUND(I132*H132,2)</f>
        <v>0</v>
      </c>
      <c r="K132" s="197" t="s">
        <v>135</v>
      </c>
      <c r="L132" s="37"/>
      <c r="M132" s="202" t="s">
        <v>1</v>
      </c>
      <c r="N132" s="203" t="s">
        <v>39</v>
      </c>
      <c r="O132" s="65"/>
      <c r="P132" s="204">
        <f>O132*H132</f>
        <v>0</v>
      </c>
      <c r="Q132" s="204">
        <v>0</v>
      </c>
      <c r="R132" s="204">
        <f>Q132*H132</f>
        <v>0</v>
      </c>
      <c r="S132" s="204">
        <v>0.388</v>
      </c>
      <c r="T132" s="205">
        <f>S132*H132</f>
        <v>0.776</v>
      </c>
      <c r="AR132" s="206" t="s">
        <v>136</v>
      </c>
      <c r="AT132" s="206" t="s">
        <v>131</v>
      </c>
      <c r="AU132" s="206" t="s">
        <v>83</v>
      </c>
      <c r="AY132" s="16" t="s">
        <v>129</v>
      </c>
      <c r="BE132" s="207">
        <f>IF(N132="základní",J132,0)</f>
        <v>0</v>
      </c>
      <c r="BF132" s="207">
        <f>IF(N132="snížená",J132,0)</f>
        <v>0</v>
      </c>
      <c r="BG132" s="207">
        <f>IF(N132="zákl. přenesená",J132,0)</f>
        <v>0</v>
      </c>
      <c r="BH132" s="207">
        <f>IF(N132="sníž. přenesená",J132,0)</f>
        <v>0</v>
      </c>
      <c r="BI132" s="207">
        <f>IF(N132="nulová",J132,0)</f>
        <v>0</v>
      </c>
      <c r="BJ132" s="16" t="s">
        <v>81</v>
      </c>
      <c r="BK132" s="207">
        <f>ROUND(I132*H132,2)</f>
        <v>0</v>
      </c>
      <c r="BL132" s="16" t="s">
        <v>136</v>
      </c>
      <c r="BM132" s="206" t="s">
        <v>169</v>
      </c>
    </row>
    <row r="133" spans="2:51" s="12" customFormat="1" ht="11.25">
      <c r="B133" s="208"/>
      <c r="C133" s="209"/>
      <c r="D133" s="210" t="s">
        <v>138</v>
      </c>
      <c r="E133" s="211" t="s">
        <v>1</v>
      </c>
      <c r="F133" s="212" t="s">
        <v>170</v>
      </c>
      <c r="G133" s="209"/>
      <c r="H133" s="211" t="s">
        <v>1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138</v>
      </c>
      <c r="AU133" s="218" t="s">
        <v>83</v>
      </c>
      <c r="AV133" s="12" t="s">
        <v>81</v>
      </c>
      <c r="AW133" s="12" t="s">
        <v>31</v>
      </c>
      <c r="AX133" s="12" t="s">
        <v>74</v>
      </c>
      <c r="AY133" s="218" t="s">
        <v>129</v>
      </c>
    </row>
    <row r="134" spans="2:51" s="13" customFormat="1" ht="11.25">
      <c r="B134" s="219"/>
      <c r="C134" s="220"/>
      <c r="D134" s="210" t="s">
        <v>138</v>
      </c>
      <c r="E134" s="221" t="s">
        <v>1</v>
      </c>
      <c r="F134" s="222" t="s">
        <v>171</v>
      </c>
      <c r="G134" s="220"/>
      <c r="H134" s="223">
        <v>2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138</v>
      </c>
      <c r="AU134" s="229" t="s">
        <v>83</v>
      </c>
      <c r="AV134" s="13" t="s">
        <v>83</v>
      </c>
      <c r="AW134" s="13" t="s">
        <v>31</v>
      </c>
      <c r="AX134" s="13" t="s">
        <v>74</v>
      </c>
      <c r="AY134" s="229" t="s">
        <v>129</v>
      </c>
    </row>
    <row r="135" spans="2:51" s="14" customFormat="1" ht="11.25">
      <c r="B135" s="230"/>
      <c r="C135" s="231"/>
      <c r="D135" s="210" t="s">
        <v>138</v>
      </c>
      <c r="E135" s="232" t="s">
        <v>1</v>
      </c>
      <c r="F135" s="233" t="s">
        <v>141</v>
      </c>
      <c r="G135" s="231"/>
      <c r="H135" s="234">
        <v>2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138</v>
      </c>
      <c r="AU135" s="240" t="s">
        <v>83</v>
      </c>
      <c r="AV135" s="14" t="s">
        <v>136</v>
      </c>
      <c r="AW135" s="14" t="s">
        <v>31</v>
      </c>
      <c r="AX135" s="14" t="s">
        <v>81</v>
      </c>
      <c r="AY135" s="240" t="s">
        <v>129</v>
      </c>
    </row>
    <row r="136" spans="2:65" s="1" customFormat="1" ht="16.5" customHeight="1">
      <c r="B136" s="33"/>
      <c r="C136" s="195" t="s">
        <v>83</v>
      </c>
      <c r="D136" s="195" t="s">
        <v>131</v>
      </c>
      <c r="E136" s="196" t="s">
        <v>172</v>
      </c>
      <c r="F136" s="197" t="s">
        <v>173</v>
      </c>
      <c r="G136" s="198" t="s">
        <v>174</v>
      </c>
      <c r="H136" s="199">
        <v>115</v>
      </c>
      <c r="I136" s="200"/>
      <c r="J136" s="201">
        <f>ROUND(I136*H136,2)</f>
        <v>0</v>
      </c>
      <c r="K136" s="197" t="s">
        <v>135</v>
      </c>
      <c r="L136" s="37"/>
      <c r="M136" s="202" t="s">
        <v>1</v>
      </c>
      <c r="N136" s="203" t="s">
        <v>39</v>
      </c>
      <c r="O136" s="65"/>
      <c r="P136" s="204">
        <f>O136*H136</f>
        <v>0</v>
      </c>
      <c r="Q136" s="204">
        <v>0</v>
      </c>
      <c r="R136" s="204">
        <f>Q136*H136</f>
        <v>0</v>
      </c>
      <c r="S136" s="204">
        <v>0.205</v>
      </c>
      <c r="T136" s="205">
        <f>S136*H136</f>
        <v>23.575</v>
      </c>
      <c r="AR136" s="206" t="s">
        <v>136</v>
      </c>
      <c r="AT136" s="206" t="s">
        <v>131</v>
      </c>
      <c r="AU136" s="206" t="s">
        <v>83</v>
      </c>
      <c r="AY136" s="16" t="s">
        <v>129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6" t="s">
        <v>81</v>
      </c>
      <c r="BK136" s="207">
        <f>ROUND(I136*H136,2)</f>
        <v>0</v>
      </c>
      <c r="BL136" s="16" t="s">
        <v>136</v>
      </c>
      <c r="BM136" s="206" t="s">
        <v>175</v>
      </c>
    </row>
    <row r="137" spans="2:51" s="12" customFormat="1" ht="11.25">
      <c r="B137" s="208"/>
      <c r="C137" s="209"/>
      <c r="D137" s="210" t="s">
        <v>138</v>
      </c>
      <c r="E137" s="211" t="s">
        <v>1</v>
      </c>
      <c r="F137" s="212" t="s">
        <v>176</v>
      </c>
      <c r="G137" s="209"/>
      <c r="H137" s="211" t="s">
        <v>1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138</v>
      </c>
      <c r="AU137" s="218" t="s">
        <v>83</v>
      </c>
      <c r="AV137" s="12" t="s">
        <v>81</v>
      </c>
      <c r="AW137" s="12" t="s">
        <v>31</v>
      </c>
      <c r="AX137" s="12" t="s">
        <v>74</v>
      </c>
      <c r="AY137" s="218" t="s">
        <v>129</v>
      </c>
    </row>
    <row r="138" spans="2:51" s="13" customFormat="1" ht="11.25">
      <c r="B138" s="219"/>
      <c r="C138" s="220"/>
      <c r="D138" s="210" t="s">
        <v>138</v>
      </c>
      <c r="E138" s="221" t="s">
        <v>1</v>
      </c>
      <c r="F138" s="222" t="s">
        <v>177</v>
      </c>
      <c r="G138" s="220"/>
      <c r="H138" s="223">
        <v>115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138</v>
      </c>
      <c r="AU138" s="229" t="s">
        <v>83</v>
      </c>
      <c r="AV138" s="13" t="s">
        <v>83</v>
      </c>
      <c r="AW138" s="13" t="s">
        <v>31</v>
      </c>
      <c r="AX138" s="13" t="s">
        <v>74</v>
      </c>
      <c r="AY138" s="229" t="s">
        <v>129</v>
      </c>
    </row>
    <row r="139" spans="2:51" s="14" customFormat="1" ht="11.25">
      <c r="B139" s="230"/>
      <c r="C139" s="231"/>
      <c r="D139" s="210" t="s">
        <v>138</v>
      </c>
      <c r="E139" s="232" t="s">
        <v>1</v>
      </c>
      <c r="F139" s="233" t="s">
        <v>141</v>
      </c>
      <c r="G139" s="231"/>
      <c r="H139" s="234">
        <v>115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138</v>
      </c>
      <c r="AU139" s="240" t="s">
        <v>83</v>
      </c>
      <c r="AV139" s="14" t="s">
        <v>136</v>
      </c>
      <c r="AW139" s="14" t="s">
        <v>31</v>
      </c>
      <c r="AX139" s="14" t="s">
        <v>81</v>
      </c>
      <c r="AY139" s="240" t="s">
        <v>129</v>
      </c>
    </row>
    <row r="140" spans="2:65" s="1" customFormat="1" ht="24" customHeight="1">
      <c r="B140" s="33"/>
      <c r="C140" s="195" t="s">
        <v>150</v>
      </c>
      <c r="D140" s="195" t="s">
        <v>131</v>
      </c>
      <c r="E140" s="196" t="s">
        <v>178</v>
      </c>
      <c r="F140" s="197" t="s">
        <v>179</v>
      </c>
      <c r="G140" s="198" t="s">
        <v>180</v>
      </c>
      <c r="H140" s="199">
        <v>6.48</v>
      </c>
      <c r="I140" s="200"/>
      <c r="J140" s="201">
        <f>ROUND(I140*H140,2)</f>
        <v>0</v>
      </c>
      <c r="K140" s="197" t="s">
        <v>135</v>
      </c>
      <c r="L140" s="37"/>
      <c r="M140" s="202" t="s">
        <v>1</v>
      </c>
      <c r="N140" s="203" t="s">
        <v>39</v>
      </c>
      <c r="O140" s="65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AR140" s="206" t="s">
        <v>136</v>
      </c>
      <c r="AT140" s="206" t="s">
        <v>131</v>
      </c>
      <c r="AU140" s="206" t="s">
        <v>83</v>
      </c>
      <c r="AY140" s="16" t="s">
        <v>129</v>
      </c>
      <c r="BE140" s="207">
        <f>IF(N140="základní",J140,0)</f>
        <v>0</v>
      </c>
      <c r="BF140" s="207">
        <f>IF(N140="snížená",J140,0)</f>
        <v>0</v>
      </c>
      <c r="BG140" s="207">
        <f>IF(N140="zákl. přenesená",J140,0)</f>
        <v>0</v>
      </c>
      <c r="BH140" s="207">
        <f>IF(N140="sníž. přenesená",J140,0)</f>
        <v>0</v>
      </c>
      <c r="BI140" s="207">
        <f>IF(N140="nulová",J140,0)</f>
        <v>0</v>
      </c>
      <c r="BJ140" s="16" t="s">
        <v>81</v>
      </c>
      <c r="BK140" s="207">
        <f>ROUND(I140*H140,2)</f>
        <v>0</v>
      </c>
      <c r="BL140" s="16" t="s">
        <v>136</v>
      </c>
      <c r="BM140" s="206" t="s">
        <v>181</v>
      </c>
    </row>
    <row r="141" spans="2:51" s="12" customFormat="1" ht="22.5">
      <c r="B141" s="208"/>
      <c r="C141" s="209"/>
      <c r="D141" s="210" t="s">
        <v>138</v>
      </c>
      <c r="E141" s="211" t="s">
        <v>1</v>
      </c>
      <c r="F141" s="212" t="s">
        <v>182</v>
      </c>
      <c r="G141" s="209"/>
      <c r="H141" s="211" t="s">
        <v>1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138</v>
      </c>
      <c r="AU141" s="218" t="s">
        <v>83</v>
      </c>
      <c r="AV141" s="12" t="s">
        <v>81</v>
      </c>
      <c r="AW141" s="12" t="s">
        <v>31</v>
      </c>
      <c r="AX141" s="12" t="s">
        <v>74</v>
      </c>
      <c r="AY141" s="218" t="s">
        <v>129</v>
      </c>
    </row>
    <row r="142" spans="2:51" s="13" customFormat="1" ht="11.25">
      <c r="B142" s="219"/>
      <c r="C142" s="220"/>
      <c r="D142" s="210" t="s">
        <v>138</v>
      </c>
      <c r="E142" s="221" t="s">
        <v>1</v>
      </c>
      <c r="F142" s="222" t="s">
        <v>183</v>
      </c>
      <c r="G142" s="220"/>
      <c r="H142" s="223">
        <v>3.6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138</v>
      </c>
      <c r="AU142" s="229" t="s">
        <v>83</v>
      </c>
      <c r="AV142" s="13" t="s">
        <v>83</v>
      </c>
      <c r="AW142" s="13" t="s">
        <v>31</v>
      </c>
      <c r="AX142" s="13" t="s">
        <v>74</v>
      </c>
      <c r="AY142" s="229" t="s">
        <v>129</v>
      </c>
    </row>
    <row r="143" spans="2:51" s="13" customFormat="1" ht="11.25">
      <c r="B143" s="219"/>
      <c r="C143" s="220"/>
      <c r="D143" s="210" t="s">
        <v>138</v>
      </c>
      <c r="E143" s="221" t="s">
        <v>1</v>
      </c>
      <c r="F143" s="222" t="s">
        <v>184</v>
      </c>
      <c r="G143" s="220"/>
      <c r="H143" s="223">
        <v>2.88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138</v>
      </c>
      <c r="AU143" s="229" t="s">
        <v>83</v>
      </c>
      <c r="AV143" s="13" t="s">
        <v>83</v>
      </c>
      <c r="AW143" s="13" t="s">
        <v>31</v>
      </c>
      <c r="AX143" s="13" t="s">
        <v>74</v>
      </c>
      <c r="AY143" s="229" t="s">
        <v>129</v>
      </c>
    </row>
    <row r="144" spans="2:51" s="14" customFormat="1" ht="11.25">
      <c r="B144" s="230"/>
      <c r="C144" s="231"/>
      <c r="D144" s="210" t="s">
        <v>138</v>
      </c>
      <c r="E144" s="232" t="s">
        <v>1</v>
      </c>
      <c r="F144" s="233" t="s">
        <v>141</v>
      </c>
      <c r="G144" s="231"/>
      <c r="H144" s="234">
        <v>6.48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138</v>
      </c>
      <c r="AU144" s="240" t="s">
        <v>83</v>
      </c>
      <c r="AV144" s="14" t="s">
        <v>136</v>
      </c>
      <c r="AW144" s="14" t="s">
        <v>31</v>
      </c>
      <c r="AX144" s="14" t="s">
        <v>81</v>
      </c>
      <c r="AY144" s="240" t="s">
        <v>129</v>
      </c>
    </row>
    <row r="145" spans="2:65" s="1" customFormat="1" ht="24" customHeight="1">
      <c r="B145" s="33"/>
      <c r="C145" s="195" t="s">
        <v>136</v>
      </c>
      <c r="D145" s="195" t="s">
        <v>131</v>
      </c>
      <c r="E145" s="196" t="s">
        <v>185</v>
      </c>
      <c r="F145" s="197" t="s">
        <v>186</v>
      </c>
      <c r="G145" s="198" t="s">
        <v>180</v>
      </c>
      <c r="H145" s="199">
        <v>3.24</v>
      </c>
      <c r="I145" s="200"/>
      <c r="J145" s="201">
        <f>ROUND(I145*H145,2)</f>
        <v>0</v>
      </c>
      <c r="K145" s="197" t="s">
        <v>135</v>
      </c>
      <c r="L145" s="37"/>
      <c r="M145" s="202" t="s">
        <v>1</v>
      </c>
      <c r="N145" s="203" t="s">
        <v>39</v>
      </c>
      <c r="O145" s="65"/>
      <c r="P145" s="204">
        <f>O145*H145</f>
        <v>0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AR145" s="206" t="s">
        <v>136</v>
      </c>
      <c r="AT145" s="206" t="s">
        <v>131</v>
      </c>
      <c r="AU145" s="206" t="s">
        <v>83</v>
      </c>
      <c r="AY145" s="16" t="s">
        <v>129</v>
      </c>
      <c r="BE145" s="207">
        <f>IF(N145="základní",J145,0)</f>
        <v>0</v>
      </c>
      <c r="BF145" s="207">
        <f>IF(N145="snížená",J145,0)</f>
        <v>0</v>
      </c>
      <c r="BG145" s="207">
        <f>IF(N145="zákl. přenesená",J145,0)</f>
        <v>0</v>
      </c>
      <c r="BH145" s="207">
        <f>IF(N145="sníž. přenesená",J145,0)</f>
        <v>0</v>
      </c>
      <c r="BI145" s="207">
        <f>IF(N145="nulová",J145,0)</f>
        <v>0</v>
      </c>
      <c r="BJ145" s="16" t="s">
        <v>81</v>
      </c>
      <c r="BK145" s="207">
        <f>ROUND(I145*H145,2)</f>
        <v>0</v>
      </c>
      <c r="BL145" s="16" t="s">
        <v>136</v>
      </c>
      <c r="BM145" s="206" t="s">
        <v>187</v>
      </c>
    </row>
    <row r="146" spans="2:51" s="13" customFormat="1" ht="11.25">
      <c r="B146" s="219"/>
      <c r="C146" s="220"/>
      <c r="D146" s="210" t="s">
        <v>138</v>
      </c>
      <c r="E146" s="221" t="s">
        <v>1</v>
      </c>
      <c r="F146" s="222" t="s">
        <v>188</v>
      </c>
      <c r="G146" s="220"/>
      <c r="H146" s="223">
        <v>3.24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138</v>
      </c>
      <c r="AU146" s="229" t="s">
        <v>83</v>
      </c>
      <c r="AV146" s="13" t="s">
        <v>83</v>
      </c>
      <c r="AW146" s="13" t="s">
        <v>31</v>
      </c>
      <c r="AX146" s="13" t="s">
        <v>74</v>
      </c>
      <c r="AY146" s="229" t="s">
        <v>129</v>
      </c>
    </row>
    <row r="147" spans="2:51" s="14" customFormat="1" ht="11.25">
      <c r="B147" s="230"/>
      <c r="C147" s="231"/>
      <c r="D147" s="210" t="s">
        <v>138</v>
      </c>
      <c r="E147" s="232" t="s">
        <v>1</v>
      </c>
      <c r="F147" s="233" t="s">
        <v>141</v>
      </c>
      <c r="G147" s="231"/>
      <c r="H147" s="234">
        <v>3.24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138</v>
      </c>
      <c r="AU147" s="240" t="s">
        <v>83</v>
      </c>
      <c r="AV147" s="14" t="s">
        <v>136</v>
      </c>
      <c r="AW147" s="14" t="s">
        <v>31</v>
      </c>
      <c r="AX147" s="14" t="s">
        <v>81</v>
      </c>
      <c r="AY147" s="240" t="s">
        <v>129</v>
      </c>
    </row>
    <row r="148" spans="2:65" s="1" customFormat="1" ht="24" customHeight="1">
      <c r="B148" s="33"/>
      <c r="C148" s="195" t="s">
        <v>189</v>
      </c>
      <c r="D148" s="195" t="s">
        <v>131</v>
      </c>
      <c r="E148" s="196" t="s">
        <v>190</v>
      </c>
      <c r="F148" s="197" t="s">
        <v>191</v>
      </c>
      <c r="G148" s="198" t="s">
        <v>180</v>
      </c>
      <c r="H148" s="199">
        <v>6.48</v>
      </c>
      <c r="I148" s="200"/>
      <c r="J148" s="201">
        <f>ROUND(I148*H148,2)</f>
        <v>0</v>
      </c>
      <c r="K148" s="197" t="s">
        <v>135</v>
      </c>
      <c r="L148" s="37"/>
      <c r="M148" s="202" t="s">
        <v>1</v>
      </c>
      <c r="N148" s="203" t="s">
        <v>39</v>
      </c>
      <c r="O148" s="65"/>
      <c r="P148" s="204">
        <f>O148*H148</f>
        <v>0</v>
      </c>
      <c r="Q148" s="204">
        <v>0</v>
      </c>
      <c r="R148" s="204">
        <f>Q148*H148</f>
        <v>0</v>
      </c>
      <c r="S148" s="204">
        <v>0</v>
      </c>
      <c r="T148" s="205">
        <f>S148*H148</f>
        <v>0</v>
      </c>
      <c r="AR148" s="206" t="s">
        <v>136</v>
      </c>
      <c r="AT148" s="206" t="s">
        <v>131</v>
      </c>
      <c r="AU148" s="206" t="s">
        <v>83</v>
      </c>
      <c r="AY148" s="16" t="s">
        <v>129</v>
      </c>
      <c r="BE148" s="207">
        <f>IF(N148="základní",J148,0)</f>
        <v>0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16" t="s">
        <v>81</v>
      </c>
      <c r="BK148" s="207">
        <f>ROUND(I148*H148,2)</f>
        <v>0</v>
      </c>
      <c r="BL148" s="16" t="s">
        <v>136</v>
      </c>
      <c r="BM148" s="206" t="s">
        <v>192</v>
      </c>
    </row>
    <row r="149" spans="2:51" s="12" customFormat="1" ht="11.25">
      <c r="B149" s="208"/>
      <c r="C149" s="209"/>
      <c r="D149" s="210" t="s">
        <v>138</v>
      </c>
      <c r="E149" s="211" t="s">
        <v>1</v>
      </c>
      <c r="F149" s="212" t="s">
        <v>193</v>
      </c>
      <c r="G149" s="209"/>
      <c r="H149" s="211" t="s">
        <v>1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138</v>
      </c>
      <c r="AU149" s="218" t="s">
        <v>83</v>
      </c>
      <c r="AV149" s="12" t="s">
        <v>81</v>
      </c>
      <c r="AW149" s="12" t="s">
        <v>31</v>
      </c>
      <c r="AX149" s="12" t="s">
        <v>74</v>
      </c>
      <c r="AY149" s="218" t="s">
        <v>129</v>
      </c>
    </row>
    <row r="150" spans="2:51" s="13" customFormat="1" ht="11.25">
      <c r="B150" s="219"/>
      <c r="C150" s="220"/>
      <c r="D150" s="210" t="s">
        <v>138</v>
      </c>
      <c r="E150" s="221" t="s">
        <v>1</v>
      </c>
      <c r="F150" s="222" t="s">
        <v>194</v>
      </c>
      <c r="G150" s="220"/>
      <c r="H150" s="223">
        <v>6.48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138</v>
      </c>
      <c r="AU150" s="229" t="s">
        <v>83</v>
      </c>
      <c r="AV150" s="13" t="s">
        <v>83</v>
      </c>
      <c r="AW150" s="13" t="s">
        <v>31</v>
      </c>
      <c r="AX150" s="13" t="s">
        <v>74</v>
      </c>
      <c r="AY150" s="229" t="s">
        <v>129</v>
      </c>
    </row>
    <row r="151" spans="2:51" s="14" customFormat="1" ht="11.25">
      <c r="B151" s="230"/>
      <c r="C151" s="231"/>
      <c r="D151" s="210" t="s">
        <v>138</v>
      </c>
      <c r="E151" s="232" t="s">
        <v>1</v>
      </c>
      <c r="F151" s="233" t="s">
        <v>141</v>
      </c>
      <c r="G151" s="231"/>
      <c r="H151" s="234">
        <v>6.48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138</v>
      </c>
      <c r="AU151" s="240" t="s">
        <v>83</v>
      </c>
      <c r="AV151" s="14" t="s">
        <v>136</v>
      </c>
      <c r="AW151" s="14" t="s">
        <v>31</v>
      </c>
      <c r="AX151" s="14" t="s">
        <v>81</v>
      </c>
      <c r="AY151" s="240" t="s">
        <v>129</v>
      </c>
    </row>
    <row r="152" spans="2:65" s="1" customFormat="1" ht="16.5" customHeight="1">
      <c r="B152" s="33"/>
      <c r="C152" s="195" t="s">
        <v>195</v>
      </c>
      <c r="D152" s="195" t="s">
        <v>131</v>
      </c>
      <c r="E152" s="196" t="s">
        <v>196</v>
      </c>
      <c r="F152" s="197" t="s">
        <v>197</v>
      </c>
      <c r="G152" s="198" t="s">
        <v>180</v>
      </c>
      <c r="H152" s="199">
        <v>6.48</v>
      </c>
      <c r="I152" s="200"/>
      <c r="J152" s="201">
        <f>ROUND(I152*H152,2)</f>
        <v>0</v>
      </c>
      <c r="K152" s="197" t="s">
        <v>135</v>
      </c>
      <c r="L152" s="37"/>
      <c r="M152" s="202" t="s">
        <v>1</v>
      </c>
      <c r="N152" s="203" t="s">
        <v>39</v>
      </c>
      <c r="O152" s="65"/>
      <c r="P152" s="204">
        <f>O152*H152</f>
        <v>0</v>
      </c>
      <c r="Q152" s="204">
        <v>0</v>
      </c>
      <c r="R152" s="204">
        <f>Q152*H152</f>
        <v>0</v>
      </c>
      <c r="S152" s="204">
        <v>0</v>
      </c>
      <c r="T152" s="205">
        <f>S152*H152</f>
        <v>0</v>
      </c>
      <c r="AR152" s="206" t="s">
        <v>136</v>
      </c>
      <c r="AT152" s="206" t="s">
        <v>131</v>
      </c>
      <c r="AU152" s="206" t="s">
        <v>83</v>
      </c>
      <c r="AY152" s="16" t="s">
        <v>129</v>
      </c>
      <c r="BE152" s="207">
        <f>IF(N152="základní",J152,0)</f>
        <v>0</v>
      </c>
      <c r="BF152" s="207">
        <f>IF(N152="snížená",J152,0)</f>
        <v>0</v>
      </c>
      <c r="BG152" s="207">
        <f>IF(N152="zákl. přenesená",J152,0)</f>
        <v>0</v>
      </c>
      <c r="BH152" s="207">
        <f>IF(N152="sníž. přenesená",J152,0)</f>
        <v>0</v>
      </c>
      <c r="BI152" s="207">
        <f>IF(N152="nulová",J152,0)</f>
        <v>0</v>
      </c>
      <c r="BJ152" s="16" t="s">
        <v>81</v>
      </c>
      <c r="BK152" s="207">
        <f>ROUND(I152*H152,2)</f>
        <v>0</v>
      </c>
      <c r="BL152" s="16" t="s">
        <v>136</v>
      </c>
      <c r="BM152" s="206" t="s">
        <v>198</v>
      </c>
    </row>
    <row r="153" spans="2:51" s="12" customFormat="1" ht="11.25">
      <c r="B153" s="208"/>
      <c r="C153" s="209"/>
      <c r="D153" s="210" t="s">
        <v>138</v>
      </c>
      <c r="E153" s="211" t="s">
        <v>1</v>
      </c>
      <c r="F153" s="212" t="s">
        <v>193</v>
      </c>
      <c r="G153" s="209"/>
      <c r="H153" s="211" t="s">
        <v>1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138</v>
      </c>
      <c r="AU153" s="218" t="s">
        <v>83</v>
      </c>
      <c r="AV153" s="12" t="s">
        <v>81</v>
      </c>
      <c r="AW153" s="12" t="s">
        <v>31</v>
      </c>
      <c r="AX153" s="12" t="s">
        <v>74</v>
      </c>
      <c r="AY153" s="218" t="s">
        <v>129</v>
      </c>
    </row>
    <row r="154" spans="2:51" s="13" customFormat="1" ht="11.25">
      <c r="B154" s="219"/>
      <c r="C154" s="220"/>
      <c r="D154" s="210" t="s">
        <v>138</v>
      </c>
      <c r="E154" s="221" t="s">
        <v>1</v>
      </c>
      <c r="F154" s="222" t="s">
        <v>194</v>
      </c>
      <c r="G154" s="220"/>
      <c r="H154" s="223">
        <v>6.48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138</v>
      </c>
      <c r="AU154" s="229" t="s">
        <v>83</v>
      </c>
      <c r="AV154" s="13" t="s">
        <v>83</v>
      </c>
      <c r="AW154" s="13" t="s">
        <v>31</v>
      </c>
      <c r="AX154" s="13" t="s">
        <v>74</v>
      </c>
      <c r="AY154" s="229" t="s">
        <v>129</v>
      </c>
    </row>
    <row r="155" spans="2:51" s="14" customFormat="1" ht="11.25">
      <c r="B155" s="230"/>
      <c r="C155" s="231"/>
      <c r="D155" s="210" t="s">
        <v>138</v>
      </c>
      <c r="E155" s="232" t="s">
        <v>1</v>
      </c>
      <c r="F155" s="233" t="s">
        <v>141</v>
      </c>
      <c r="G155" s="231"/>
      <c r="H155" s="234">
        <v>6.48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138</v>
      </c>
      <c r="AU155" s="240" t="s">
        <v>83</v>
      </c>
      <c r="AV155" s="14" t="s">
        <v>136</v>
      </c>
      <c r="AW155" s="14" t="s">
        <v>31</v>
      </c>
      <c r="AX155" s="14" t="s">
        <v>81</v>
      </c>
      <c r="AY155" s="240" t="s">
        <v>129</v>
      </c>
    </row>
    <row r="156" spans="2:65" s="1" customFormat="1" ht="24" customHeight="1">
      <c r="B156" s="33"/>
      <c r="C156" s="195" t="s">
        <v>199</v>
      </c>
      <c r="D156" s="195" t="s">
        <v>131</v>
      </c>
      <c r="E156" s="196" t="s">
        <v>200</v>
      </c>
      <c r="F156" s="197" t="s">
        <v>201</v>
      </c>
      <c r="G156" s="198" t="s">
        <v>146</v>
      </c>
      <c r="H156" s="199">
        <v>11.664</v>
      </c>
      <c r="I156" s="200"/>
      <c r="J156" s="201">
        <f>ROUND(I156*H156,2)</f>
        <v>0</v>
      </c>
      <c r="K156" s="197" t="s">
        <v>202</v>
      </c>
      <c r="L156" s="37"/>
      <c r="M156" s="202" t="s">
        <v>1</v>
      </c>
      <c r="N156" s="203" t="s">
        <v>39</v>
      </c>
      <c r="O156" s="65"/>
      <c r="P156" s="204">
        <f>O156*H156</f>
        <v>0</v>
      </c>
      <c r="Q156" s="204">
        <v>0</v>
      </c>
      <c r="R156" s="204">
        <f>Q156*H156</f>
        <v>0</v>
      </c>
      <c r="S156" s="204">
        <v>0</v>
      </c>
      <c r="T156" s="205">
        <f>S156*H156</f>
        <v>0</v>
      </c>
      <c r="AR156" s="206" t="s">
        <v>136</v>
      </c>
      <c r="AT156" s="206" t="s">
        <v>131</v>
      </c>
      <c r="AU156" s="206" t="s">
        <v>83</v>
      </c>
      <c r="AY156" s="16" t="s">
        <v>129</v>
      </c>
      <c r="BE156" s="207">
        <f>IF(N156="základní",J156,0)</f>
        <v>0</v>
      </c>
      <c r="BF156" s="207">
        <f>IF(N156="snížená",J156,0)</f>
        <v>0</v>
      </c>
      <c r="BG156" s="207">
        <f>IF(N156="zákl. přenesená",J156,0)</f>
        <v>0</v>
      </c>
      <c r="BH156" s="207">
        <f>IF(N156="sníž. přenesená",J156,0)</f>
        <v>0</v>
      </c>
      <c r="BI156" s="207">
        <f>IF(N156="nulová",J156,0)</f>
        <v>0</v>
      </c>
      <c r="BJ156" s="16" t="s">
        <v>81</v>
      </c>
      <c r="BK156" s="207">
        <f>ROUND(I156*H156,2)</f>
        <v>0</v>
      </c>
      <c r="BL156" s="16" t="s">
        <v>136</v>
      </c>
      <c r="BM156" s="206" t="s">
        <v>203</v>
      </c>
    </row>
    <row r="157" spans="2:51" s="12" customFormat="1" ht="11.25">
      <c r="B157" s="208"/>
      <c r="C157" s="209"/>
      <c r="D157" s="210" t="s">
        <v>138</v>
      </c>
      <c r="E157" s="211" t="s">
        <v>1</v>
      </c>
      <c r="F157" s="212" t="s">
        <v>193</v>
      </c>
      <c r="G157" s="209"/>
      <c r="H157" s="211" t="s">
        <v>1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138</v>
      </c>
      <c r="AU157" s="218" t="s">
        <v>83</v>
      </c>
      <c r="AV157" s="12" t="s">
        <v>81</v>
      </c>
      <c r="AW157" s="12" t="s">
        <v>31</v>
      </c>
      <c r="AX157" s="12" t="s">
        <v>74</v>
      </c>
      <c r="AY157" s="218" t="s">
        <v>129</v>
      </c>
    </row>
    <row r="158" spans="2:51" s="13" customFormat="1" ht="11.25">
      <c r="B158" s="219"/>
      <c r="C158" s="220"/>
      <c r="D158" s="210" t="s">
        <v>138</v>
      </c>
      <c r="E158" s="221" t="s">
        <v>1</v>
      </c>
      <c r="F158" s="222" t="s">
        <v>204</v>
      </c>
      <c r="G158" s="220"/>
      <c r="H158" s="223">
        <v>11.664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138</v>
      </c>
      <c r="AU158" s="229" t="s">
        <v>83</v>
      </c>
      <c r="AV158" s="13" t="s">
        <v>83</v>
      </c>
      <c r="AW158" s="13" t="s">
        <v>31</v>
      </c>
      <c r="AX158" s="13" t="s">
        <v>74</v>
      </c>
      <c r="AY158" s="229" t="s">
        <v>129</v>
      </c>
    </row>
    <row r="159" spans="2:51" s="14" customFormat="1" ht="11.25">
      <c r="B159" s="230"/>
      <c r="C159" s="231"/>
      <c r="D159" s="210" t="s">
        <v>138</v>
      </c>
      <c r="E159" s="232" t="s">
        <v>1</v>
      </c>
      <c r="F159" s="233" t="s">
        <v>141</v>
      </c>
      <c r="G159" s="231"/>
      <c r="H159" s="234">
        <v>11.664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138</v>
      </c>
      <c r="AU159" s="240" t="s">
        <v>83</v>
      </c>
      <c r="AV159" s="14" t="s">
        <v>136</v>
      </c>
      <c r="AW159" s="14" t="s">
        <v>31</v>
      </c>
      <c r="AX159" s="14" t="s">
        <v>81</v>
      </c>
      <c r="AY159" s="240" t="s">
        <v>129</v>
      </c>
    </row>
    <row r="160" spans="2:65" s="1" customFormat="1" ht="24" customHeight="1">
      <c r="B160" s="33"/>
      <c r="C160" s="195" t="s">
        <v>205</v>
      </c>
      <c r="D160" s="195" t="s">
        <v>131</v>
      </c>
      <c r="E160" s="196" t="s">
        <v>206</v>
      </c>
      <c r="F160" s="197" t="s">
        <v>207</v>
      </c>
      <c r="G160" s="198" t="s">
        <v>180</v>
      </c>
      <c r="H160" s="199">
        <v>6.48</v>
      </c>
      <c r="I160" s="200"/>
      <c r="J160" s="201">
        <f>ROUND(I160*H160,2)</f>
        <v>0</v>
      </c>
      <c r="K160" s="197" t="s">
        <v>135</v>
      </c>
      <c r="L160" s="37"/>
      <c r="M160" s="202" t="s">
        <v>1</v>
      </c>
      <c r="N160" s="203" t="s">
        <v>39</v>
      </c>
      <c r="O160" s="65"/>
      <c r="P160" s="204">
        <f>O160*H160</f>
        <v>0</v>
      </c>
      <c r="Q160" s="204">
        <v>0</v>
      </c>
      <c r="R160" s="204">
        <f>Q160*H160</f>
        <v>0</v>
      </c>
      <c r="S160" s="204">
        <v>0</v>
      </c>
      <c r="T160" s="205">
        <f>S160*H160</f>
        <v>0</v>
      </c>
      <c r="AR160" s="206" t="s">
        <v>136</v>
      </c>
      <c r="AT160" s="206" t="s">
        <v>131</v>
      </c>
      <c r="AU160" s="206" t="s">
        <v>83</v>
      </c>
      <c r="AY160" s="16" t="s">
        <v>129</v>
      </c>
      <c r="BE160" s="207">
        <f>IF(N160="základní",J160,0)</f>
        <v>0</v>
      </c>
      <c r="BF160" s="207">
        <f>IF(N160="snížená",J160,0)</f>
        <v>0</v>
      </c>
      <c r="BG160" s="207">
        <f>IF(N160="zákl. přenesená",J160,0)</f>
        <v>0</v>
      </c>
      <c r="BH160" s="207">
        <f>IF(N160="sníž. přenesená",J160,0)</f>
        <v>0</v>
      </c>
      <c r="BI160" s="207">
        <f>IF(N160="nulová",J160,0)</f>
        <v>0</v>
      </c>
      <c r="BJ160" s="16" t="s">
        <v>81</v>
      </c>
      <c r="BK160" s="207">
        <f>ROUND(I160*H160,2)</f>
        <v>0</v>
      </c>
      <c r="BL160" s="16" t="s">
        <v>136</v>
      </c>
      <c r="BM160" s="206" t="s">
        <v>208</v>
      </c>
    </row>
    <row r="161" spans="2:51" s="12" customFormat="1" ht="11.25">
      <c r="B161" s="208"/>
      <c r="C161" s="209"/>
      <c r="D161" s="210" t="s">
        <v>138</v>
      </c>
      <c r="E161" s="211" t="s">
        <v>1</v>
      </c>
      <c r="F161" s="212" t="s">
        <v>209</v>
      </c>
      <c r="G161" s="209"/>
      <c r="H161" s="211" t="s">
        <v>1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138</v>
      </c>
      <c r="AU161" s="218" t="s">
        <v>83</v>
      </c>
      <c r="AV161" s="12" t="s">
        <v>81</v>
      </c>
      <c r="AW161" s="12" t="s">
        <v>31</v>
      </c>
      <c r="AX161" s="12" t="s">
        <v>74</v>
      </c>
      <c r="AY161" s="218" t="s">
        <v>129</v>
      </c>
    </row>
    <row r="162" spans="2:51" s="13" customFormat="1" ht="11.25">
      <c r="B162" s="219"/>
      <c r="C162" s="220"/>
      <c r="D162" s="210" t="s">
        <v>138</v>
      </c>
      <c r="E162" s="221" t="s">
        <v>1</v>
      </c>
      <c r="F162" s="222" t="s">
        <v>183</v>
      </c>
      <c r="G162" s="220"/>
      <c r="H162" s="223">
        <v>3.6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138</v>
      </c>
      <c r="AU162" s="229" t="s">
        <v>83</v>
      </c>
      <c r="AV162" s="13" t="s">
        <v>83</v>
      </c>
      <c r="AW162" s="13" t="s">
        <v>31</v>
      </c>
      <c r="AX162" s="13" t="s">
        <v>74</v>
      </c>
      <c r="AY162" s="229" t="s">
        <v>129</v>
      </c>
    </row>
    <row r="163" spans="2:51" s="13" customFormat="1" ht="11.25">
      <c r="B163" s="219"/>
      <c r="C163" s="220"/>
      <c r="D163" s="210" t="s">
        <v>138</v>
      </c>
      <c r="E163" s="221" t="s">
        <v>1</v>
      </c>
      <c r="F163" s="222" t="s">
        <v>184</v>
      </c>
      <c r="G163" s="220"/>
      <c r="H163" s="223">
        <v>2.88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138</v>
      </c>
      <c r="AU163" s="229" t="s">
        <v>83</v>
      </c>
      <c r="AV163" s="13" t="s">
        <v>83</v>
      </c>
      <c r="AW163" s="13" t="s">
        <v>31</v>
      </c>
      <c r="AX163" s="13" t="s">
        <v>74</v>
      </c>
      <c r="AY163" s="229" t="s">
        <v>129</v>
      </c>
    </row>
    <row r="164" spans="2:51" s="14" customFormat="1" ht="11.25">
      <c r="B164" s="230"/>
      <c r="C164" s="231"/>
      <c r="D164" s="210" t="s">
        <v>138</v>
      </c>
      <c r="E164" s="232" t="s">
        <v>1</v>
      </c>
      <c r="F164" s="233" t="s">
        <v>141</v>
      </c>
      <c r="G164" s="231"/>
      <c r="H164" s="234">
        <v>6.48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138</v>
      </c>
      <c r="AU164" s="240" t="s">
        <v>83</v>
      </c>
      <c r="AV164" s="14" t="s">
        <v>136</v>
      </c>
      <c r="AW164" s="14" t="s">
        <v>31</v>
      </c>
      <c r="AX164" s="14" t="s">
        <v>81</v>
      </c>
      <c r="AY164" s="240" t="s">
        <v>129</v>
      </c>
    </row>
    <row r="165" spans="2:65" s="1" customFormat="1" ht="16.5" customHeight="1">
      <c r="B165" s="33"/>
      <c r="C165" s="244" t="s">
        <v>210</v>
      </c>
      <c r="D165" s="244" t="s">
        <v>211</v>
      </c>
      <c r="E165" s="245" t="s">
        <v>212</v>
      </c>
      <c r="F165" s="246" t="s">
        <v>213</v>
      </c>
      <c r="G165" s="247" t="s">
        <v>146</v>
      </c>
      <c r="H165" s="248">
        <v>12.701</v>
      </c>
      <c r="I165" s="249"/>
      <c r="J165" s="250">
        <f>ROUND(I165*H165,2)</f>
        <v>0</v>
      </c>
      <c r="K165" s="246" t="s">
        <v>135</v>
      </c>
      <c r="L165" s="251"/>
      <c r="M165" s="252" t="s">
        <v>1</v>
      </c>
      <c r="N165" s="253" t="s">
        <v>39</v>
      </c>
      <c r="O165" s="65"/>
      <c r="P165" s="204">
        <f>O165*H165</f>
        <v>0</v>
      </c>
      <c r="Q165" s="204">
        <v>1</v>
      </c>
      <c r="R165" s="204">
        <f>Q165*H165</f>
        <v>12.701</v>
      </c>
      <c r="S165" s="204">
        <v>0</v>
      </c>
      <c r="T165" s="205">
        <f>S165*H165</f>
        <v>0</v>
      </c>
      <c r="AR165" s="206" t="s">
        <v>205</v>
      </c>
      <c r="AT165" s="206" t="s">
        <v>211</v>
      </c>
      <c r="AU165" s="206" t="s">
        <v>83</v>
      </c>
      <c r="AY165" s="16" t="s">
        <v>129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6" t="s">
        <v>81</v>
      </c>
      <c r="BK165" s="207">
        <f>ROUND(I165*H165,2)</f>
        <v>0</v>
      </c>
      <c r="BL165" s="16" t="s">
        <v>136</v>
      </c>
      <c r="BM165" s="206" t="s">
        <v>214</v>
      </c>
    </row>
    <row r="166" spans="2:51" s="12" customFormat="1" ht="11.25">
      <c r="B166" s="208"/>
      <c r="C166" s="209"/>
      <c r="D166" s="210" t="s">
        <v>138</v>
      </c>
      <c r="E166" s="211" t="s">
        <v>1</v>
      </c>
      <c r="F166" s="212" t="s">
        <v>209</v>
      </c>
      <c r="G166" s="209"/>
      <c r="H166" s="211" t="s">
        <v>1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138</v>
      </c>
      <c r="AU166" s="218" t="s">
        <v>83</v>
      </c>
      <c r="AV166" s="12" t="s">
        <v>81</v>
      </c>
      <c r="AW166" s="12" t="s">
        <v>31</v>
      </c>
      <c r="AX166" s="12" t="s">
        <v>74</v>
      </c>
      <c r="AY166" s="218" t="s">
        <v>129</v>
      </c>
    </row>
    <row r="167" spans="2:51" s="13" customFormat="1" ht="11.25">
      <c r="B167" s="219"/>
      <c r="C167" s="220"/>
      <c r="D167" s="210" t="s">
        <v>138</v>
      </c>
      <c r="E167" s="221" t="s">
        <v>1</v>
      </c>
      <c r="F167" s="222" t="s">
        <v>215</v>
      </c>
      <c r="G167" s="220"/>
      <c r="H167" s="223">
        <v>7.056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138</v>
      </c>
      <c r="AU167" s="229" t="s">
        <v>83</v>
      </c>
      <c r="AV167" s="13" t="s">
        <v>83</v>
      </c>
      <c r="AW167" s="13" t="s">
        <v>31</v>
      </c>
      <c r="AX167" s="13" t="s">
        <v>74</v>
      </c>
      <c r="AY167" s="229" t="s">
        <v>129</v>
      </c>
    </row>
    <row r="168" spans="2:51" s="13" customFormat="1" ht="11.25">
      <c r="B168" s="219"/>
      <c r="C168" s="220"/>
      <c r="D168" s="210" t="s">
        <v>138</v>
      </c>
      <c r="E168" s="221" t="s">
        <v>1</v>
      </c>
      <c r="F168" s="222" t="s">
        <v>216</v>
      </c>
      <c r="G168" s="220"/>
      <c r="H168" s="223">
        <v>5.645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138</v>
      </c>
      <c r="AU168" s="229" t="s">
        <v>83</v>
      </c>
      <c r="AV168" s="13" t="s">
        <v>83</v>
      </c>
      <c r="AW168" s="13" t="s">
        <v>31</v>
      </c>
      <c r="AX168" s="13" t="s">
        <v>74</v>
      </c>
      <c r="AY168" s="229" t="s">
        <v>129</v>
      </c>
    </row>
    <row r="169" spans="2:51" s="14" customFormat="1" ht="11.25">
      <c r="B169" s="230"/>
      <c r="C169" s="231"/>
      <c r="D169" s="210" t="s">
        <v>138</v>
      </c>
      <c r="E169" s="232" t="s">
        <v>1</v>
      </c>
      <c r="F169" s="233" t="s">
        <v>141</v>
      </c>
      <c r="G169" s="231"/>
      <c r="H169" s="234">
        <v>12.701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AT169" s="240" t="s">
        <v>138</v>
      </c>
      <c r="AU169" s="240" t="s">
        <v>83</v>
      </c>
      <c r="AV169" s="14" t="s">
        <v>136</v>
      </c>
      <c r="AW169" s="14" t="s">
        <v>31</v>
      </c>
      <c r="AX169" s="14" t="s">
        <v>81</v>
      </c>
      <c r="AY169" s="240" t="s">
        <v>129</v>
      </c>
    </row>
    <row r="170" spans="2:63" s="11" customFormat="1" ht="22.9" customHeight="1">
      <c r="B170" s="179"/>
      <c r="C170" s="180"/>
      <c r="D170" s="181" t="s">
        <v>73</v>
      </c>
      <c r="E170" s="193" t="s">
        <v>83</v>
      </c>
      <c r="F170" s="193" t="s">
        <v>217</v>
      </c>
      <c r="G170" s="180"/>
      <c r="H170" s="180"/>
      <c r="I170" s="183"/>
      <c r="J170" s="194">
        <f>BK170</f>
        <v>0</v>
      </c>
      <c r="K170" s="180"/>
      <c r="L170" s="185"/>
      <c r="M170" s="186"/>
      <c r="N170" s="187"/>
      <c r="O170" s="187"/>
      <c r="P170" s="188">
        <f>SUM(P171:P179)</f>
        <v>0</v>
      </c>
      <c r="Q170" s="187"/>
      <c r="R170" s="188">
        <f>SUM(R171:R179)</f>
        <v>0</v>
      </c>
      <c r="S170" s="187"/>
      <c r="T170" s="189">
        <f>SUM(T171:T179)</f>
        <v>0</v>
      </c>
      <c r="AR170" s="190" t="s">
        <v>81</v>
      </c>
      <c r="AT170" s="191" t="s">
        <v>73</v>
      </c>
      <c r="AU170" s="191" t="s">
        <v>81</v>
      </c>
      <c r="AY170" s="190" t="s">
        <v>129</v>
      </c>
      <c r="BK170" s="192">
        <f>SUM(BK171:BK179)</f>
        <v>0</v>
      </c>
    </row>
    <row r="171" spans="2:65" s="1" customFormat="1" ht="24" customHeight="1">
      <c r="B171" s="33"/>
      <c r="C171" s="195" t="s">
        <v>218</v>
      </c>
      <c r="D171" s="195" t="s">
        <v>131</v>
      </c>
      <c r="E171" s="196" t="s">
        <v>219</v>
      </c>
      <c r="F171" s="197" t="s">
        <v>220</v>
      </c>
      <c r="G171" s="198" t="s">
        <v>134</v>
      </c>
      <c r="H171" s="199">
        <v>126.92</v>
      </c>
      <c r="I171" s="200"/>
      <c r="J171" s="201">
        <f>ROUND(I171*H171,2)</f>
        <v>0</v>
      </c>
      <c r="K171" s="197" t="s">
        <v>135</v>
      </c>
      <c r="L171" s="37"/>
      <c r="M171" s="202" t="s">
        <v>1</v>
      </c>
      <c r="N171" s="203" t="s">
        <v>39</v>
      </c>
      <c r="O171" s="65"/>
      <c r="P171" s="204">
        <f>O171*H171</f>
        <v>0</v>
      </c>
      <c r="Q171" s="204">
        <v>0</v>
      </c>
      <c r="R171" s="204">
        <f>Q171*H171</f>
        <v>0</v>
      </c>
      <c r="S171" s="204">
        <v>0</v>
      </c>
      <c r="T171" s="205">
        <f>S171*H171</f>
        <v>0</v>
      </c>
      <c r="AR171" s="206" t="s">
        <v>136</v>
      </c>
      <c r="AT171" s="206" t="s">
        <v>131</v>
      </c>
      <c r="AU171" s="206" t="s">
        <v>83</v>
      </c>
      <c r="AY171" s="16" t="s">
        <v>129</v>
      </c>
      <c r="BE171" s="207">
        <f>IF(N171="základní",J171,0)</f>
        <v>0</v>
      </c>
      <c r="BF171" s="207">
        <f>IF(N171="snížená",J171,0)</f>
        <v>0</v>
      </c>
      <c r="BG171" s="207">
        <f>IF(N171="zákl. přenesená",J171,0)</f>
        <v>0</v>
      </c>
      <c r="BH171" s="207">
        <f>IF(N171="sníž. přenesená",J171,0)</f>
        <v>0</v>
      </c>
      <c r="BI171" s="207">
        <f>IF(N171="nulová",J171,0)</f>
        <v>0</v>
      </c>
      <c r="BJ171" s="16" t="s">
        <v>81</v>
      </c>
      <c r="BK171" s="207">
        <f>ROUND(I171*H171,2)</f>
        <v>0</v>
      </c>
      <c r="BL171" s="16" t="s">
        <v>136</v>
      </c>
      <c r="BM171" s="206" t="s">
        <v>221</v>
      </c>
    </row>
    <row r="172" spans="2:51" s="12" customFormat="1" ht="11.25">
      <c r="B172" s="208"/>
      <c r="C172" s="209"/>
      <c r="D172" s="210" t="s">
        <v>138</v>
      </c>
      <c r="E172" s="211" t="s">
        <v>1</v>
      </c>
      <c r="F172" s="212" t="s">
        <v>222</v>
      </c>
      <c r="G172" s="209"/>
      <c r="H172" s="211" t="s">
        <v>1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138</v>
      </c>
      <c r="AU172" s="218" t="s">
        <v>83</v>
      </c>
      <c r="AV172" s="12" t="s">
        <v>81</v>
      </c>
      <c r="AW172" s="12" t="s">
        <v>31</v>
      </c>
      <c r="AX172" s="12" t="s">
        <v>74</v>
      </c>
      <c r="AY172" s="218" t="s">
        <v>129</v>
      </c>
    </row>
    <row r="173" spans="2:51" s="13" customFormat="1" ht="11.25">
      <c r="B173" s="219"/>
      <c r="C173" s="220"/>
      <c r="D173" s="210" t="s">
        <v>138</v>
      </c>
      <c r="E173" s="221" t="s">
        <v>1</v>
      </c>
      <c r="F173" s="222" t="s">
        <v>223</v>
      </c>
      <c r="G173" s="220"/>
      <c r="H173" s="223">
        <v>11.52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138</v>
      </c>
      <c r="AU173" s="229" t="s">
        <v>83</v>
      </c>
      <c r="AV173" s="13" t="s">
        <v>83</v>
      </c>
      <c r="AW173" s="13" t="s">
        <v>31</v>
      </c>
      <c r="AX173" s="13" t="s">
        <v>74</v>
      </c>
      <c r="AY173" s="229" t="s">
        <v>129</v>
      </c>
    </row>
    <row r="174" spans="2:51" s="12" customFormat="1" ht="11.25">
      <c r="B174" s="208"/>
      <c r="C174" s="209"/>
      <c r="D174" s="210" t="s">
        <v>138</v>
      </c>
      <c r="E174" s="211" t="s">
        <v>1</v>
      </c>
      <c r="F174" s="212" t="s">
        <v>224</v>
      </c>
      <c r="G174" s="209"/>
      <c r="H174" s="211" t="s">
        <v>1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138</v>
      </c>
      <c r="AU174" s="218" t="s">
        <v>83</v>
      </c>
      <c r="AV174" s="12" t="s">
        <v>81</v>
      </c>
      <c r="AW174" s="12" t="s">
        <v>31</v>
      </c>
      <c r="AX174" s="12" t="s">
        <v>74</v>
      </c>
      <c r="AY174" s="218" t="s">
        <v>129</v>
      </c>
    </row>
    <row r="175" spans="2:51" s="13" customFormat="1" ht="11.25">
      <c r="B175" s="219"/>
      <c r="C175" s="220"/>
      <c r="D175" s="210" t="s">
        <v>138</v>
      </c>
      <c r="E175" s="221" t="s">
        <v>1</v>
      </c>
      <c r="F175" s="222" t="s">
        <v>225</v>
      </c>
      <c r="G175" s="220"/>
      <c r="H175" s="223">
        <v>4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138</v>
      </c>
      <c r="AU175" s="229" t="s">
        <v>83</v>
      </c>
      <c r="AV175" s="13" t="s">
        <v>83</v>
      </c>
      <c r="AW175" s="13" t="s">
        <v>31</v>
      </c>
      <c r="AX175" s="13" t="s">
        <v>74</v>
      </c>
      <c r="AY175" s="229" t="s">
        <v>129</v>
      </c>
    </row>
    <row r="176" spans="2:51" s="13" customFormat="1" ht="11.25">
      <c r="B176" s="219"/>
      <c r="C176" s="220"/>
      <c r="D176" s="210" t="s">
        <v>138</v>
      </c>
      <c r="E176" s="221" t="s">
        <v>1</v>
      </c>
      <c r="F176" s="222" t="s">
        <v>226</v>
      </c>
      <c r="G176" s="220"/>
      <c r="H176" s="223">
        <v>82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138</v>
      </c>
      <c r="AU176" s="229" t="s">
        <v>83</v>
      </c>
      <c r="AV176" s="13" t="s">
        <v>83</v>
      </c>
      <c r="AW176" s="13" t="s">
        <v>31</v>
      </c>
      <c r="AX176" s="13" t="s">
        <v>74</v>
      </c>
      <c r="AY176" s="229" t="s">
        <v>129</v>
      </c>
    </row>
    <row r="177" spans="2:51" s="12" customFormat="1" ht="11.25">
      <c r="B177" s="208"/>
      <c r="C177" s="209"/>
      <c r="D177" s="210" t="s">
        <v>138</v>
      </c>
      <c r="E177" s="211" t="s">
        <v>1</v>
      </c>
      <c r="F177" s="212" t="s">
        <v>227</v>
      </c>
      <c r="G177" s="209"/>
      <c r="H177" s="211" t="s">
        <v>1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138</v>
      </c>
      <c r="AU177" s="218" t="s">
        <v>83</v>
      </c>
      <c r="AV177" s="12" t="s">
        <v>81</v>
      </c>
      <c r="AW177" s="12" t="s">
        <v>31</v>
      </c>
      <c r="AX177" s="12" t="s">
        <v>74</v>
      </c>
      <c r="AY177" s="218" t="s">
        <v>129</v>
      </c>
    </row>
    <row r="178" spans="2:51" s="13" customFormat="1" ht="11.25">
      <c r="B178" s="219"/>
      <c r="C178" s="220"/>
      <c r="D178" s="210" t="s">
        <v>138</v>
      </c>
      <c r="E178" s="221" t="s">
        <v>1</v>
      </c>
      <c r="F178" s="222" t="s">
        <v>228</v>
      </c>
      <c r="G178" s="220"/>
      <c r="H178" s="223">
        <v>29.4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138</v>
      </c>
      <c r="AU178" s="229" t="s">
        <v>83</v>
      </c>
      <c r="AV178" s="13" t="s">
        <v>83</v>
      </c>
      <c r="AW178" s="13" t="s">
        <v>31</v>
      </c>
      <c r="AX178" s="13" t="s">
        <v>74</v>
      </c>
      <c r="AY178" s="229" t="s">
        <v>129</v>
      </c>
    </row>
    <row r="179" spans="2:51" s="14" customFormat="1" ht="11.25">
      <c r="B179" s="230"/>
      <c r="C179" s="231"/>
      <c r="D179" s="210" t="s">
        <v>138</v>
      </c>
      <c r="E179" s="232" t="s">
        <v>1</v>
      </c>
      <c r="F179" s="233" t="s">
        <v>141</v>
      </c>
      <c r="G179" s="231"/>
      <c r="H179" s="234">
        <v>126.91999999999999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138</v>
      </c>
      <c r="AU179" s="240" t="s">
        <v>83</v>
      </c>
      <c r="AV179" s="14" t="s">
        <v>136</v>
      </c>
      <c r="AW179" s="14" t="s">
        <v>31</v>
      </c>
      <c r="AX179" s="14" t="s">
        <v>81</v>
      </c>
      <c r="AY179" s="240" t="s">
        <v>129</v>
      </c>
    </row>
    <row r="180" spans="2:63" s="11" customFormat="1" ht="22.9" customHeight="1">
      <c r="B180" s="179"/>
      <c r="C180" s="180"/>
      <c r="D180" s="181" t="s">
        <v>73</v>
      </c>
      <c r="E180" s="193" t="s">
        <v>136</v>
      </c>
      <c r="F180" s="193" t="s">
        <v>229</v>
      </c>
      <c r="G180" s="180"/>
      <c r="H180" s="180"/>
      <c r="I180" s="183"/>
      <c r="J180" s="194">
        <f>BK180</f>
        <v>0</v>
      </c>
      <c r="K180" s="180"/>
      <c r="L180" s="185"/>
      <c r="M180" s="186"/>
      <c r="N180" s="187"/>
      <c r="O180" s="187"/>
      <c r="P180" s="188">
        <f>SUM(P181:P184)</f>
        <v>0</v>
      </c>
      <c r="Q180" s="187"/>
      <c r="R180" s="188">
        <f>SUM(R181:R184)</f>
        <v>1.5126160000000002</v>
      </c>
      <c r="S180" s="187"/>
      <c r="T180" s="189">
        <f>SUM(T181:T184)</f>
        <v>0</v>
      </c>
      <c r="AR180" s="190" t="s">
        <v>81</v>
      </c>
      <c r="AT180" s="191" t="s">
        <v>73</v>
      </c>
      <c r="AU180" s="191" t="s">
        <v>81</v>
      </c>
      <c r="AY180" s="190" t="s">
        <v>129</v>
      </c>
      <c r="BK180" s="192">
        <f>SUM(BK181:BK184)</f>
        <v>0</v>
      </c>
    </row>
    <row r="181" spans="2:65" s="1" customFormat="1" ht="16.5" customHeight="1">
      <c r="B181" s="33"/>
      <c r="C181" s="195" t="s">
        <v>230</v>
      </c>
      <c r="D181" s="195" t="s">
        <v>131</v>
      </c>
      <c r="E181" s="196" t="s">
        <v>231</v>
      </c>
      <c r="F181" s="197" t="s">
        <v>232</v>
      </c>
      <c r="G181" s="198" t="s">
        <v>180</v>
      </c>
      <c r="H181" s="199">
        <v>0.8</v>
      </c>
      <c r="I181" s="200"/>
      <c r="J181" s="201">
        <f>ROUND(I181*H181,2)</f>
        <v>0</v>
      </c>
      <c r="K181" s="197" t="s">
        <v>135</v>
      </c>
      <c r="L181" s="37"/>
      <c r="M181" s="202" t="s">
        <v>1</v>
      </c>
      <c r="N181" s="203" t="s">
        <v>39</v>
      </c>
      <c r="O181" s="65"/>
      <c r="P181" s="204">
        <f>O181*H181</f>
        <v>0</v>
      </c>
      <c r="Q181" s="204">
        <v>1.89077</v>
      </c>
      <c r="R181" s="204">
        <f>Q181*H181</f>
        <v>1.5126160000000002</v>
      </c>
      <c r="S181" s="204">
        <v>0</v>
      </c>
      <c r="T181" s="205">
        <f>S181*H181</f>
        <v>0</v>
      </c>
      <c r="AR181" s="206" t="s">
        <v>136</v>
      </c>
      <c r="AT181" s="206" t="s">
        <v>131</v>
      </c>
      <c r="AU181" s="206" t="s">
        <v>83</v>
      </c>
      <c r="AY181" s="16" t="s">
        <v>129</v>
      </c>
      <c r="BE181" s="207">
        <f>IF(N181="základní",J181,0)</f>
        <v>0</v>
      </c>
      <c r="BF181" s="207">
        <f>IF(N181="snížená",J181,0)</f>
        <v>0</v>
      </c>
      <c r="BG181" s="207">
        <f>IF(N181="zákl. přenesená",J181,0)</f>
        <v>0</v>
      </c>
      <c r="BH181" s="207">
        <f>IF(N181="sníž. přenesená",J181,0)</f>
        <v>0</v>
      </c>
      <c r="BI181" s="207">
        <f>IF(N181="nulová",J181,0)</f>
        <v>0</v>
      </c>
      <c r="BJ181" s="16" t="s">
        <v>81</v>
      </c>
      <c r="BK181" s="207">
        <f>ROUND(I181*H181,2)</f>
        <v>0</v>
      </c>
      <c r="BL181" s="16" t="s">
        <v>136</v>
      </c>
      <c r="BM181" s="206" t="s">
        <v>233</v>
      </c>
    </row>
    <row r="182" spans="2:51" s="12" customFormat="1" ht="11.25">
      <c r="B182" s="208"/>
      <c r="C182" s="209"/>
      <c r="D182" s="210" t="s">
        <v>138</v>
      </c>
      <c r="E182" s="211" t="s">
        <v>1</v>
      </c>
      <c r="F182" s="212" t="s">
        <v>234</v>
      </c>
      <c r="G182" s="209"/>
      <c r="H182" s="211" t="s">
        <v>1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138</v>
      </c>
      <c r="AU182" s="218" t="s">
        <v>83</v>
      </c>
      <c r="AV182" s="12" t="s">
        <v>81</v>
      </c>
      <c r="AW182" s="12" t="s">
        <v>31</v>
      </c>
      <c r="AX182" s="12" t="s">
        <v>74</v>
      </c>
      <c r="AY182" s="218" t="s">
        <v>129</v>
      </c>
    </row>
    <row r="183" spans="2:51" s="13" customFormat="1" ht="11.25">
      <c r="B183" s="219"/>
      <c r="C183" s="220"/>
      <c r="D183" s="210" t="s">
        <v>138</v>
      </c>
      <c r="E183" s="221" t="s">
        <v>1</v>
      </c>
      <c r="F183" s="222" t="s">
        <v>235</v>
      </c>
      <c r="G183" s="220"/>
      <c r="H183" s="223">
        <v>0.8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138</v>
      </c>
      <c r="AU183" s="229" t="s">
        <v>83</v>
      </c>
      <c r="AV183" s="13" t="s">
        <v>83</v>
      </c>
      <c r="AW183" s="13" t="s">
        <v>31</v>
      </c>
      <c r="AX183" s="13" t="s">
        <v>74</v>
      </c>
      <c r="AY183" s="229" t="s">
        <v>129</v>
      </c>
    </row>
    <row r="184" spans="2:51" s="14" customFormat="1" ht="11.25">
      <c r="B184" s="230"/>
      <c r="C184" s="231"/>
      <c r="D184" s="210" t="s">
        <v>138</v>
      </c>
      <c r="E184" s="232" t="s">
        <v>1</v>
      </c>
      <c r="F184" s="233" t="s">
        <v>141</v>
      </c>
      <c r="G184" s="231"/>
      <c r="H184" s="234">
        <v>0.8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138</v>
      </c>
      <c r="AU184" s="240" t="s">
        <v>83</v>
      </c>
      <c r="AV184" s="14" t="s">
        <v>136</v>
      </c>
      <c r="AW184" s="14" t="s">
        <v>31</v>
      </c>
      <c r="AX184" s="14" t="s">
        <v>81</v>
      </c>
      <c r="AY184" s="240" t="s">
        <v>129</v>
      </c>
    </row>
    <row r="185" spans="2:63" s="11" customFormat="1" ht="22.9" customHeight="1">
      <c r="B185" s="179"/>
      <c r="C185" s="180"/>
      <c r="D185" s="181" t="s">
        <v>73</v>
      </c>
      <c r="E185" s="193" t="s">
        <v>189</v>
      </c>
      <c r="F185" s="193" t="s">
        <v>90</v>
      </c>
      <c r="G185" s="180"/>
      <c r="H185" s="180"/>
      <c r="I185" s="183"/>
      <c r="J185" s="194">
        <f>BK185</f>
        <v>0</v>
      </c>
      <c r="K185" s="180"/>
      <c r="L185" s="185"/>
      <c r="M185" s="186"/>
      <c r="N185" s="187"/>
      <c r="O185" s="187"/>
      <c r="P185" s="188">
        <f>SUM(P186:P204)</f>
        <v>0</v>
      </c>
      <c r="Q185" s="187"/>
      <c r="R185" s="188">
        <f>SUM(R186:R204)</f>
        <v>0.11159999999999999</v>
      </c>
      <c r="S185" s="187"/>
      <c r="T185" s="189">
        <f>SUM(T186:T204)</f>
        <v>0</v>
      </c>
      <c r="AR185" s="190" t="s">
        <v>81</v>
      </c>
      <c r="AT185" s="191" t="s">
        <v>73</v>
      </c>
      <c r="AU185" s="191" t="s">
        <v>81</v>
      </c>
      <c r="AY185" s="190" t="s">
        <v>129</v>
      </c>
      <c r="BK185" s="192">
        <f>SUM(BK186:BK204)</f>
        <v>0</v>
      </c>
    </row>
    <row r="186" spans="2:65" s="1" customFormat="1" ht="24" customHeight="1">
      <c r="B186" s="33"/>
      <c r="C186" s="195" t="s">
        <v>236</v>
      </c>
      <c r="D186" s="195" t="s">
        <v>131</v>
      </c>
      <c r="E186" s="196" t="s">
        <v>237</v>
      </c>
      <c r="F186" s="197" t="s">
        <v>238</v>
      </c>
      <c r="G186" s="198" t="s">
        <v>134</v>
      </c>
      <c r="H186" s="199">
        <v>1260</v>
      </c>
      <c r="I186" s="200"/>
      <c r="J186" s="201">
        <f>ROUND(I186*H186,2)</f>
        <v>0</v>
      </c>
      <c r="K186" s="197" t="s">
        <v>135</v>
      </c>
      <c r="L186" s="37"/>
      <c r="M186" s="202" t="s">
        <v>1</v>
      </c>
      <c r="N186" s="203" t="s">
        <v>39</v>
      </c>
      <c r="O186" s="65"/>
      <c r="P186" s="204">
        <f>O186*H186</f>
        <v>0</v>
      </c>
      <c r="Q186" s="204">
        <v>0</v>
      </c>
      <c r="R186" s="204">
        <f>Q186*H186</f>
        <v>0</v>
      </c>
      <c r="S186" s="204">
        <v>0</v>
      </c>
      <c r="T186" s="205">
        <f>S186*H186</f>
        <v>0</v>
      </c>
      <c r="AR186" s="206" t="s">
        <v>136</v>
      </c>
      <c r="AT186" s="206" t="s">
        <v>131</v>
      </c>
      <c r="AU186" s="206" t="s">
        <v>83</v>
      </c>
      <c r="AY186" s="16" t="s">
        <v>129</v>
      </c>
      <c r="BE186" s="207">
        <f>IF(N186="základní",J186,0)</f>
        <v>0</v>
      </c>
      <c r="BF186" s="207">
        <f>IF(N186="snížená",J186,0)</f>
        <v>0</v>
      </c>
      <c r="BG186" s="207">
        <f>IF(N186="zákl. přenesená",J186,0)</f>
        <v>0</v>
      </c>
      <c r="BH186" s="207">
        <f>IF(N186="sníž. přenesená",J186,0)</f>
        <v>0</v>
      </c>
      <c r="BI186" s="207">
        <f>IF(N186="nulová",J186,0)</f>
        <v>0</v>
      </c>
      <c r="BJ186" s="16" t="s">
        <v>81</v>
      </c>
      <c r="BK186" s="207">
        <f>ROUND(I186*H186,2)</f>
        <v>0</v>
      </c>
      <c r="BL186" s="16" t="s">
        <v>136</v>
      </c>
      <c r="BM186" s="206" t="s">
        <v>239</v>
      </c>
    </row>
    <row r="187" spans="2:51" s="12" customFormat="1" ht="11.25">
      <c r="B187" s="208"/>
      <c r="C187" s="209"/>
      <c r="D187" s="210" t="s">
        <v>138</v>
      </c>
      <c r="E187" s="211" t="s">
        <v>1</v>
      </c>
      <c r="F187" s="212" t="s">
        <v>240</v>
      </c>
      <c r="G187" s="209"/>
      <c r="H187" s="211" t="s">
        <v>1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138</v>
      </c>
      <c r="AU187" s="218" t="s">
        <v>83</v>
      </c>
      <c r="AV187" s="12" t="s">
        <v>81</v>
      </c>
      <c r="AW187" s="12" t="s">
        <v>31</v>
      </c>
      <c r="AX187" s="12" t="s">
        <v>74</v>
      </c>
      <c r="AY187" s="218" t="s">
        <v>129</v>
      </c>
    </row>
    <row r="188" spans="2:51" s="13" customFormat="1" ht="11.25">
      <c r="B188" s="219"/>
      <c r="C188" s="220"/>
      <c r="D188" s="210" t="s">
        <v>138</v>
      </c>
      <c r="E188" s="221" t="s">
        <v>1</v>
      </c>
      <c r="F188" s="222" t="s">
        <v>241</v>
      </c>
      <c r="G188" s="220"/>
      <c r="H188" s="223">
        <v>1260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138</v>
      </c>
      <c r="AU188" s="229" t="s">
        <v>83</v>
      </c>
      <c r="AV188" s="13" t="s">
        <v>83</v>
      </c>
      <c r="AW188" s="13" t="s">
        <v>31</v>
      </c>
      <c r="AX188" s="13" t="s">
        <v>74</v>
      </c>
      <c r="AY188" s="229" t="s">
        <v>129</v>
      </c>
    </row>
    <row r="189" spans="2:51" s="14" customFormat="1" ht="11.25">
      <c r="B189" s="230"/>
      <c r="C189" s="231"/>
      <c r="D189" s="210" t="s">
        <v>138</v>
      </c>
      <c r="E189" s="232" t="s">
        <v>1</v>
      </c>
      <c r="F189" s="233" t="s">
        <v>141</v>
      </c>
      <c r="G189" s="231"/>
      <c r="H189" s="234">
        <v>1260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138</v>
      </c>
      <c r="AU189" s="240" t="s">
        <v>83</v>
      </c>
      <c r="AV189" s="14" t="s">
        <v>136</v>
      </c>
      <c r="AW189" s="14" t="s">
        <v>31</v>
      </c>
      <c r="AX189" s="14" t="s">
        <v>81</v>
      </c>
      <c r="AY189" s="240" t="s">
        <v>129</v>
      </c>
    </row>
    <row r="190" spans="2:65" s="1" customFormat="1" ht="24" customHeight="1">
      <c r="B190" s="33"/>
      <c r="C190" s="195" t="s">
        <v>242</v>
      </c>
      <c r="D190" s="195" t="s">
        <v>131</v>
      </c>
      <c r="E190" s="196" t="s">
        <v>243</v>
      </c>
      <c r="F190" s="197" t="s">
        <v>244</v>
      </c>
      <c r="G190" s="198" t="s">
        <v>134</v>
      </c>
      <c r="H190" s="199">
        <v>1260</v>
      </c>
      <c r="I190" s="200"/>
      <c r="J190" s="201">
        <f>ROUND(I190*H190,2)</f>
        <v>0</v>
      </c>
      <c r="K190" s="197" t="s">
        <v>1</v>
      </c>
      <c r="L190" s="37"/>
      <c r="M190" s="202" t="s">
        <v>1</v>
      </c>
      <c r="N190" s="203" t="s">
        <v>39</v>
      </c>
      <c r="O190" s="65"/>
      <c r="P190" s="204">
        <f>O190*H190</f>
        <v>0</v>
      </c>
      <c r="Q190" s="204">
        <v>0</v>
      </c>
      <c r="R190" s="204">
        <f>Q190*H190</f>
        <v>0</v>
      </c>
      <c r="S190" s="204">
        <v>0</v>
      </c>
      <c r="T190" s="205">
        <f>S190*H190</f>
        <v>0</v>
      </c>
      <c r="AR190" s="206" t="s">
        <v>136</v>
      </c>
      <c r="AT190" s="206" t="s">
        <v>131</v>
      </c>
      <c r="AU190" s="206" t="s">
        <v>83</v>
      </c>
      <c r="AY190" s="16" t="s">
        <v>129</v>
      </c>
      <c r="BE190" s="207">
        <f>IF(N190="základní",J190,0)</f>
        <v>0</v>
      </c>
      <c r="BF190" s="207">
        <f>IF(N190="snížená",J190,0)</f>
        <v>0</v>
      </c>
      <c r="BG190" s="207">
        <f>IF(N190="zákl. přenesená",J190,0)</f>
        <v>0</v>
      </c>
      <c r="BH190" s="207">
        <f>IF(N190="sníž. přenesená",J190,0)</f>
        <v>0</v>
      </c>
      <c r="BI190" s="207">
        <f>IF(N190="nulová",J190,0)</f>
        <v>0</v>
      </c>
      <c r="BJ190" s="16" t="s">
        <v>81</v>
      </c>
      <c r="BK190" s="207">
        <f>ROUND(I190*H190,2)</f>
        <v>0</v>
      </c>
      <c r="BL190" s="16" t="s">
        <v>136</v>
      </c>
      <c r="BM190" s="206" t="s">
        <v>245</v>
      </c>
    </row>
    <row r="191" spans="2:51" s="12" customFormat="1" ht="11.25">
      <c r="B191" s="208"/>
      <c r="C191" s="209"/>
      <c r="D191" s="210" t="s">
        <v>138</v>
      </c>
      <c r="E191" s="211" t="s">
        <v>1</v>
      </c>
      <c r="F191" s="212" t="s">
        <v>240</v>
      </c>
      <c r="G191" s="209"/>
      <c r="H191" s="211" t="s">
        <v>1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138</v>
      </c>
      <c r="AU191" s="218" t="s">
        <v>83</v>
      </c>
      <c r="AV191" s="12" t="s">
        <v>81</v>
      </c>
      <c r="AW191" s="12" t="s">
        <v>31</v>
      </c>
      <c r="AX191" s="12" t="s">
        <v>74</v>
      </c>
      <c r="AY191" s="218" t="s">
        <v>129</v>
      </c>
    </row>
    <row r="192" spans="2:51" s="13" customFormat="1" ht="11.25">
      <c r="B192" s="219"/>
      <c r="C192" s="220"/>
      <c r="D192" s="210" t="s">
        <v>138</v>
      </c>
      <c r="E192" s="221" t="s">
        <v>1</v>
      </c>
      <c r="F192" s="222" t="s">
        <v>241</v>
      </c>
      <c r="G192" s="220"/>
      <c r="H192" s="223">
        <v>1260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138</v>
      </c>
      <c r="AU192" s="229" t="s">
        <v>83</v>
      </c>
      <c r="AV192" s="13" t="s">
        <v>83</v>
      </c>
      <c r="AW192" s="13" t="s">
        <v>31</v>
      </c>
      <c r="AX192" s="13" t="s">
        <v>74</v>
      </c>
      <c r="AY192" s="229" t="s">
        <v>129</v>
      </c>
    </row>
    <row r="193" spans="2:51" s="14" customFormat="1" ht="11.25">
      <c r="B193" s="230"/>
      <c r="C193" s="231"/>
      <c r="D193" s="210" t="s">
        <v>138</v>
      </c>
      <c r="E193" s="232" t="s">
        <v>1</v>
      </c>
      <c r="F193" s="233" t="s">
        <v>141</v>
      </c>
      <c r="G193" s="231"/>
      <c r="H193" s="234">
        <v>1260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138</v>
      </c>
      <c r="AU193" s="240" t="s">
        <v>83</v>
      </c>
      <c r="AV193" s="14" t="s">
        <v>136</v>
      </c>
      <c r="AW193" s="14" t="s">
        <v>31</v>
      </c>
      <c r="AX193" s="14" t="s">
        <v>81</v>
      </c>
      <c r="AY193" s="240" t="s">
        <v>129</v>
      </c>
    </row>
    <row r="194" spans="2:65" s="1" customFormat="1" ht="24" customHeight="1">
      <c r="B194" s="33"/>
      <c r="C194" s="195" t="s">
        <v>246</v>
      </c>
      <c r="D194" s="195" t="s">
        <v>131</v>
      </c>
      <c r="E194" s="196" t="s">
        <v>247</v>
      </c>
      <c r="F194" s="197" t="s">
        <v>248</v>
      </c>
      <c r="G194" s="198" t="s">
        <v>134</v>
      </c>
      <c r="H194" s="199">
        <v>1260</v>
      </c>
      <c r="I194" s="200"/>
      <c r="J194" s="201">
        <f>ROUND(I194*H194,2)</f>
        <v>0</v>
      </c>
      <c r="K194" s="197" t="s">
        <v>135</v>
      </c>
      <c r="L194" s="37"/>
      <c r="M194" s="202" t="s">
        <v>1</v>
      </c>
      <c r="N194" s="203" t="s">
        <v>39</v>
      </c>
      <c r="O194" s="65"/>
      <c r="P194" s="204">
        <f>O194*H194</f>
        <v>0</v>
      </c>
      <c r="Q194" s="204">
        <v>0</v>
      </c>
      <c r="R194" s="204">
        <f>Q194*H194</f>
        <v>0</v>
      </c>
      <c r="S194" s="204">
        <v>0</v>
      </c>
      <c r="T194" s="205">
        <f>S194*H194</f>
        <v>0</v>
      </c>
      <c r="AR194" s="206" t="s">
        <v>136</v>
      </c>
      <c r="AT194" s="206" t="s">
        <v>131</v>
      </c>
      <c r="AU194" s="206" t="s">
        <v>83</v>
      </c>
      <c r="AY194" s="16" t="s">
        <v>129</v>
      </c>
      <c r="BE194" s="207">
        <f>IF(N194="základní",J194,0)</f>
        <v>0</v>
      </c>
      <c r="BF194" s="207">
        <f>IF(N194="snížená",J194,0)</f>
        <v>0</v>
      </c>
      <c r="BG194" s="207">
        <f>IF(N194="zákl. přenesená",J194,0)</f>
        <v>0</v>
      </c>
      <c r="BH194" s="207">
        <f>IF(N194="sníž. přenesená",J194,0)</f>
        <v>0</v>
      </c>
      <c r="BI194" s="207">
        <f>IF(N194="nulová",J194,0)</f>
        <v>0</v>
      </c>
      <c r="BJ194" s="16" t="s">
        <v>81</v>
      </c>
      <c r="BK194" s="207">
        <f>ROUND(I194*H194,2)</f>
        <v>0</v>
      </c>
      <c r="BL194" s="16" t="s">
        <v>136</v>
      </c>
      <c r="BM194" s="206" t="s">
        <v>249</v>
      </c>
    </row>
    <row r="195" spans="2:51" s="12" customFormat="1" ht="11.25">
      <c r="B195" s="208"/>
      <c r="C195" s="209"/>
      <c r="D195" s="210" t="s">
        <v>138</v>
      </c>
      <c r="E195" s="211" t="s">
        <v>1</v>
      </c>
      <c r="F195" s="212" t="s">
        <v>240</v>
      </c>
      <c r="G195" s="209"/>
      <c r="H195" s="211" t="s">
        <v>1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138</v>
      </c>
      <c r="AU195" s="218" t="s">
        <v>83</v>
      </c>
      <c r="AV195" s="12" t="s">
        <v>81</v>
      </c>
      <c r="AW195" s="12" t="s">
        <v>31</v>
      </c>
      <c r="AX195" s="12" t="s">
        <v>74</v>
      </c>
      <c r="AY195" s="218" t="s">
        <v>129</v>
      </c>
    </row>
    <row r="196" spans="2:51" s="13" customFormat="1" ht="11.25">
      <c r="B196" s="219"/>
      <c r="C196" s="220"/>
      <c r="D196" s="210" t="s">
        <v>138</v>
      </c>
      <c r="E196" s="221" t="s">
        <v>1</v>
      </c>
      <c r="F196" s="222" t="s">
        <v>250</v>
      </c>
      <c r="G196" s="220"/>
      <c r="H196" s="223">
        <v>1260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138</v>
      </c>
      <c r="AU196" s="229" t="s">
        <v>83</v>
      </c>
      <c r="AV196" s="13" t="s">
        <v>83</v>
      </c>
      <c r="AW196" s="13" t="s">
        <v>31</v>
      </c>
      <c r="AX196" s="13" t="s">
        <v>74</v>
      </c>
      <c r="AY196" s="229" t="s">
        <v>129</v>
      </c>
    </row>
    <row r="197" spans="2:51" s="14" customFormat="1" ht="11.25">
      <c r="B197" s="230"/>
      <c r="C197" s="231"/>
      <c r="D197" s="210" t="s">
        <v>138</v>
      </c>
      <c r="E197" s="232" t="s">
        <v>1</v>
      </c>
      <c r="F197" s="233" t="s">
        <v>141</v>
      </c>
      <c r="G197" s="231"/>
      <c r="H197" s="234">
        <v>1260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138</v>
      </c>
      <c r="AU197" s="240" t="s">
        <v>83</v>
      </c>
      <c r="AV197" s="14" t="s">
        <v>136</v>
      </c>
      <c r="AW197" s="14" t="s">
        <v>31</v>
      </c>
      <c r="AX197" s="14" t="s">
        <v>81</v>
      </c>
      <c r="AY197" s="240" t="s">
        <v>129</v>
      </c>
    </row>
    <row r="198" spans="2:65" s="1" customFormat="1" ht="24" customHeight="1">
      <c r="B198" s="33"/>
      <c r="C198" s="195" t="s">
        <v>8</v>
      </c>
      <c r="D198" s="195" t="s">
        <v>131</v>
      </c>
      <c r="E198" s="196" t="s">
        <v>251</v>
      </c>
      <c r="F198" s="197" t="s">
        <v>252</v>
      </c>
      <c r="G198" s="198" t="s">
        <v>134</v>
      </c>
      <c r="H198" s="199">
        <v>1200</v>
      </c>
      <c r="I198" s="200"/>
      <c r="J198" s="201">
        <f>ROUND(I198*H198,2)</f>
        <v>0</v>
      </c>
      <c r="K198" s="197" t="s">
        <v>135</v>
      </c>
      <c r="L198" s="37"/>
      <c r="M198" s="202" t="s">
        <v>1</v>
      </c>
      <c r="N198" s="203" t="s">
        <v>39</v>
      </c>
      <c r="O198" s="65"/>
      <c r="P198" s="204">
        <f>O198*H198</f>
        <v>0</v>
      </c>
      <c r="Q198" s="204">
        <v>0</v>
      </c>
      <c r="R198" s="204">
        <f>Q198*H198</f>
        <v>0</v>
      </c>
      <c r="S198" s="204">
        <v>0</v>
      </c>
      <c r="T198" s="205">
        <f>S198*H198</f>
        <v>0</v>
      </c>
      <c r="AR198" s="206" t="s">
        <v>136</v>
      </c>
      <c r="AT198" s="206" t="s">
        <v>131</v>
      </c>
      <c r="AU198" s="206" t="s">
        <v>83</v>
      </c>
      <c r="AY198" s="16" t="s">
        <v>129</v>
      </c>
      <c r="BE198" s="207">
        <f>IF(N198="základní",J198,0)</f>
        <v>0</v>
      </c>
      <c r="BF198" s="207">
        <f>IF(N198="snížená",J198,0)</f>
        <v>0</v>
      </c>
      <c r="BG198" s="207">
        <f>IF(N198="zákl. přenesená",J198,0)</f>
        <v>0</v>
      </c>
      <c r="BH198" s="207">
        <f>IF(N198="sníž. přenesená",J198,0)</f>
        <v>0</v>
      </c>
      <c r="BI198" s="207">
        <f>IF(N198="nulová",J198,0)</f>
        <v>0</v>
      </c>
      <c r="BJ198" s="16" t="s">
        <v>81</v>
      </c>
      <c r="BK198" s="207">
        <f>ROUND(I198*H198,2)</f>
        <v>0</v>
      </c>
      <c r="BL198" s="16" t="s">
        <v>136</v>
      </c>
      <c r="BM198" s="206" t="s">
        <v>253</v>
      </c>
    </row>
    <row r="199" spans="2:51" s="12" customFormat="1" ht="11.25">
      <c r="B199" s="208"/>
      <c r="C199" s="209"/>
      <c r="D199" s="210" t="s">
        <v>138</v>
      </c>
      <c r="E199" s="211" t="s">
        <v>1</v>
      </c>
      <c r="F199" s="212" t="s">
        <v>240</v>
      </c>
      <c r="G199" s="209"/>
      <c r="H199" s="211" t="s">
        <v>1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138</v>
      </c>
      <c r="AU199" s="218" t="s">
        <v>83</v>
      </c>
      <c r="AV199" s="12" t="s">
        <v>81</v>
      </c>
      <c r="AW199" s="12" t="s">
        <v>31</v>
      </c>
      <c r="AX199" s="12" t="s">
        <v>74</v>
      </c>
      <c r="AY199" s="218" t="s">
        <v>129</v>
      </c>
    </row>
    <row r="200" spans="2:51" s="13" customFormat="1" ht="11.25">
      <c r="B200" s="219"/>
      <c r="C200" s="220"/>
      <c r="D200" s="210" t="s">
        <v>138</v>
      </c>
      <c r="E200" s="221" t="s">
        <v>1</v>
      </c>
      <c r="F200" s="222" t="s">
        <v>254</v>
      </c>
      <c r="G200" s="220"/>
      <c r="H200" s="223">
        <v>1200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138</v>
      </c>
      <c r="AU200" s="229" t="s">
        <v>83</v>
      </c>
      <c r="AV200" s="13" t="s">
        <v>83</v>
      </c>
      <c r="AW200" s="13" t="s">
        <v>31</v>
      </c>
      <c r="AX200" s="13" t="s">
        <v>74</v>
      </c>
      <c r="AY200" s="229" t="s">
        <v>129</v>
      </c>
    </row>
    <row r="201" spans="2:51" s="14" customFormat="1" ht="11.25">
      <c r="B201" s="230"/>
      <c r="C201" s="231"/>
      <c r="D201" s="210" t="s">
        <v>138</v>
      </c>
      <c r="E201" s="232" t="s">
        <v>1</v>
      </c>
      <c r="F201" s="233" t="s">
        <v>141</v>
      </c>
      <c r="G201" s="231"/>
      <c r="H201" s="234">
        <v>1200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AT201" s="240" t="s">
        <v>138</v>
      </c>
      <c r="AU201" s="240" t="s">
        <v>83</v>
      </c>
      <c r="AV201" s="14" t="s">
        <v>136</v>
      </c>
      <c r="AW201" s="14" t="s">
        <v>31</v>
      </c>
      <c r="AX201" s="14" t="s">
        <v>81</v>
      </c>
      <c r="AY201" s="240" t="s">
        <v>129</v>
      </c>
    </row>
    <row r="202" spans="2:65" s="1" customFormat="1" ht="24" customHeight="1">
      <c r="B202" s="33"/>
      <c r="C202" s="195" t="s">
        <v>255</v>
      </c>
      <c r="D202" s="195" t="s">
        <v>131</v>
      </c>
      <c r="E202" s="196" t="s">
        <v>256</v>
      </c>
      <c r="F202" s="197" t="s">
        <v>257</v>
      </c>
      <c r="G202" s="198" t="s">
        <v>174</v>
      </c>
      <c r="H202" s="199">
        <v>31</v>
      </c>
      <c r="I202" s="200"/>
      <c r="J202" s="201">
        <f>ROUND(I202*H202,2)</f>
        <v>0</v>
      </c>
      <c r="K202" s="197" t="s">
        <v>1</v>
      </c>
      <c r="L202" s="37"/>
      <c r="M202" s="202" t="s">
        <v>1</v>
      </c>
      <c r="N202" s="203" t="s">
        <v>39</v>
      </c>
      <c r="O202" s="65"/>
      <c r="P202" s="204">
        <f>O202*H202</f>
        <v>0</v>
      </c>
      <c r="Q202" s="204">
        <v>0.0036</v>
      </c>
      <c r="R202" s="204">
        <f>Q202*H202</f>
        <v>0.11159999999999999</v>
      </c>
      <c r="S202" s="204">
        <v>0</v>
      </c>
      <c r="T202" s="205">
        <f>S202*H202</f>
        <v>0</v>
      </c>
      <c r="AR202" s="206" t="s">
        <v>136</v>
      </c>
      <c r="AT202" s="206" t="s">
        <v>131</v>
      </c>
      <c r="AU202" s="206" t="s">
        <v>83</v>
      </c>
      <c r="AY202" s="16" t="s">
        <v>129</v>
      </c>
      <c r="BE202" s="207">
        <f>IF(N202="základní",J202,0)</f>
        <v>0</v>
      </c>
      <c r="BF202" s="207">
        <f>IF(N202="snížená",J202,0)</f>
        <v>0</v>
      </c>
      <c r="BG202" s="207">
        <f>IF(N202="zákl. přenesená",J202,0)</f>
        <v>0</v>
      </c>
      <c r="BH202" s="207">
        <f>IF(N202="sníž. přenesená",J202,0)</f>
        <v>0</v>
      </c>
      <c r="BI202" s="207">
        <f>IF(N202="nulová",J202,0)</f>
        <v>0</v>
      </c>
      <c r="BJ202" s="16" t="s">
        <v>81</v>
      </c>
      <c r="BK202" s="207">
        <f>ROUND(I202*H202,2)</f>
        <v>0</v>
      </c>
      <c r="BL202" s="16" t="s">
        <v>136</v>
      </c>
      <c r="BM202" s="206" t="s">
        <v>258</v>
      </c>
    </row>
    <row r="203" spans="2:51" s="13" customFormat="1" ht="11.25">
      <c r="B203" s="219"/>
      <c r="C203" s="220"/>
      <c r="D203" s="210" t="s">
        <v>138</v>
      </c>
      <c r="E203" s="221" t="s">
        <v>1</v>
      </c>
      <c r="F203" s="222" t="s">
        <v>259</v>
      </c>
      <c r="G203" s="220"/>
      <c r="H203" s="223">
        <v>31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138</v>
      </c>
      <c r="AU203" s="229" t="s">
        <v>83</v>
      </c>
      <c r="AV203" s="13" t="s">
        <v>83</v>
      </c>
      <c r="AW203" s="13" t="s">
        <v>31</v>
      </c>
      <c r="AX203" s="13" t="s">
        <v>74</v>
      </c>
      <c r="AY203" s="229" t="s">
        <v>129</v>
      </c>
    </row>
    <row r="204" spans="2:51" s="14" customFormat="1" ht="11.25">
      <c r="B204" s="230"/>
      <c r="C204" s="231"/>
      <c r="D204" s="210" t="s">
        <v>138</v>
      </c>
      <c r="E204" s="232" t="s">
        <v>1</v>
      </c>
      <c r="F204" s="233" t="s">
        <v>141</v>
      </c>
      <c r="G204" s="231"/>
      <c r="H204" s="234">
        <v>31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138</v>
      </c>
      <c r="AU204" s="240" t="s">
        <v>83</v>
      </c>
      <c r="AV204" s="14" t="s">
        <v>136</v>
      </c>
      <c r="AW204" s="14" t="s">
        <v>31</v>
      </c>
      <c r="AX204" s="14" t="s">
        <v>81</v>
      </c>
      <c r="AY204" s="240" t="s">
        <v>129</v>
      </c>
    </row>
    <row r="205" spans="2:63" s="11" customFormat="1" ht="22.9" customHeight="1">
      <c r="B205" s="179"/>
      <c r="C205" s="180"/>
      <c r="D205" s="181" t="s">
        <v>73</v>
      </c>
      <c r="E205" s="193" t="s">
        <v>205</v>
      </c>
      <c r="F205" s="193" t="s">
        <v>260</v>
      </c>
      <c r="G205" s="180"/>
      <c r="H205" s="180"/>
      <c r="I205" s="183"/>
      <c r="J205" s="194">
        <f>BK205</f>
        <v>0</v>
      </c>
      <c r="K205" s="180"/>
      <c r="L205" s="185"/>
      <c r="M205" s="186"/>
      <c r="N205" s="187"/>
      <c r="O205" s="187"/>
      <c r="P205" s="188">
        <f>SUM(P206:P233)</f>
        <v>0</v>
      </c>
      <c r="Q205" s="187"/>
      <c r="R205" s="188">
        <f>SUM(R206:R233)</f>
        <v>5.8884</v>
      </c>
      <c r="S205" s="187"/>
      <c r="T205" s="189">
        <f>SUM(T206:T233)</f>
        <v>0</v>
      </c>
      <c r="AR205" s="190" t="s">
        <v>81</v>
      </c>
      <c r="AT205" s="191" t="s">
        <v>73</v>
      </c>
      <c r="AU205" s="191" t="s">
        <v>81</v>
      </c>
      <c r="AY205" s="190" t="s">
        <v>129</v>
      </c>
      <c r="BK205" s="192">
        <f>SUM(BK206:BK233)</f>
        <v>0</v>
      </c>
    </row>
    <row r="206" spans="2:65" s="1" customFormat="1" ht="24" customHeight="1">
      <c r="B206" s="33"/>
      <c r="C206" s="195" t="s">
        <v>261</v>
      </c>
      <c r="D206" s="195" t="s">
        <v>131</v>
      </c>
      <c r="E206" s="196" t="s">
        <v>262</v>
      </c>
      <c r="F206" s="197" t="s">
        <v>263</v>
      </c>
      <c r="G206" s="198" t="s">
        <v>264</v>
      </c>
      <c r="H206" s="199">
        <v>8</v>
      </c>
      <c r="I206" s="200"/>
      <c r="J206" s="201">
        <f>ROUND(I206*H206,2)</f>
        <v>0</v>
      </c>
      <c r="K206" s="197" t="s">
        <v>1</v>
      </c>
      <c r="L206" s="37"/>
      <c r="M206" s="202" t="s">
        <v>1</v>
      </c>
      <c r="N206" s="203" t="s">
        <v>39</v>
      </c>
      <c r="O206" s="65"/>
      <c r="P206" s="204">
        <f>O206*H206</f>
        <v>0</v>
      </c>
      <c r="Q206" s="204">
        <v>0</v>
      </c>
      <c r="R206" s="204">
        <f>Q206*H206</f>
        <v>0</v>
      </c>
      <c r="S206" s="204">
        <v>0</v>
      </c>
      <c r="T206" s="205">
        <f>S206*H206</f>
        <v>0</v>
      </c>
      <c r="AR206" s="206" t="s">
        <v>136</v>
      </c>
      <c r="AT206" s="206" t="s">
        <v>131</v>
      </c>
      <c r="AU206" s="206" t="s">
        <v>83</v>
      </c>
      <c r="AY206" s="16" t="s">
        <v>129</v>
      </c>
      <c r="BE206" s="207">
        <f>IF(N206="základní",J206,0)</f>
        <v>0</v>
      </c>
      <c r="BF206" s="207">
        <f>IF(N206="snížená",J206,0)</f>
        <v>0</v>
      </c>
      <c r="BG206" s="207">
        <f>IF(N206="zákl. přenesená",J206,0)</f>
        <v>0</v>
      </c>
      <c r="BH206" s="207">
        <f>IF(N206="sníž. přenesená",J206,0)</f>
        <v>0</v>
      </c>
      <c r="BI206" s="207">
        <f>IF(N206="nulová",J206,0)</f>
        <v>0</v>
      </c>
      <c r="BJ206" s="16" t="s">
        <v>81</v>
      </c>
      <c r="BK206" s="207">
        <f>ROUND(I206*H206,2)</f>
        <v>0</v>
      </c>
      <c r="BL206" s="16" t="s">
        <v>136</v>
      </c>
      <c r="BM206" s="206" t="s">
        <v>265</v>
      </c>
    </row>
    <row r="207" spans="2:51" s="12" customFormat="1" ht="11.25">
      <c r="B207" s="208"/>
      <c r="C207" s="209"/>
      <c r="D207" s="210" t="s">
        <v>138</v>
      </c>
      <c r="E207" s="211" t="s">
        <v>1</v>
      </c>
      <c r="F207" s="212" t="s">
        <v>266</v>
      </c>
      <c r="G207" s="209"/>
      <c r="H207" s="211" t="s">
        <v>1</v>
      </c>
      <c r="I207" s="213"/>
      <c r="J207" s="209"/>
      <c r="K207" s="209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138</v>
      </c>
      <c r="AU207" s="218" t="s">
        <v>83</v>
      </c>
      <c r="AV207" s="12" t="s">
        <v>81</v>
      </c>
      <c r="AW207" s="12" t="s">
        <v>31</v>
      </c>
      <c r="AX207" s="12" t="s">
        <v>74</v>
      </c>
      <c r="AY207" s="218" t="s">
        <v>129</v>
      </c>
    </row>
    <row r="208" spans="2:51" s="13" customFormat="1" ht="11.25">
      <c r="B208" s="219"/>
      <c r="C208" s="220"/>
      <c r="D208" s="210" t="s">
        <v>138</v>
      </c>
      <c r="E208" s="221" t="s">
        <v>1</v>
      </c>
      <c r="F208" s="222" t="s">
        <v>205</v>
      </c>
      <c r="G208" s="220"/>
      <c r="H208" s="223">
        <v>8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138</v>
      </c>
      <c r="AU208" s="229" t="s">
        <v>83</v>
      </c>
      <c r="AV208" s="13" t="s">
        <v>83</v>
      </c>
      <c r="AW208" s="13" t="s">
        <v>31</v>
      </c>
      <c r="AX208" s="13" t="s">
        <v>74</v>
      </c>
      <c r="AY208" s="229" t="s">
        <v>129</v>
      </c>
    </row>
    <row r="209" spans="2:51" s="14" customFormat="1" ht="11.25">
      <c r="B209" s="230"/>
      <c r="C209" s="231"/>
      <c r="D209" s="210" t="s">
        <v>138</v>
      </c>
      <c r="E209" s="232" t="s">
        <v>1</v>
      </c>
      <c r="F209" s="233" t="s">
        <v>141</v>
      </c>
      <c r="G209" s="231"/>
      <c r="H209" s="234">
        <v>8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138</v>
      </c>
      <c r="AU209" s="240" t="s">
        <v>83</v>
      </c>
      <c r="AV209" s="14" t="s">
        <v>136</v>
      </c>
      <c r="AW209" s="14" t="s">
        <v>31</v>
      </c>
      <c r="AX209" s="14" t="s">
        <v>81</v>
      </c>
      <c r="AY209" s="240" t="s">
        <v>129</v>
      </c>
    </row>
    <row r="210" spans="2:65" s="1" customFormat="1" ht="24" customHeight="1">
      <c r="B210" s="33"/>
      <c r="C210" s="195" t="s">
        <v>267</v>
      </c>
      <c r="D210" s="195" t="s">
        <v>131</v>
      </c>
      <c r="E210" s="196" t="s">
        <v>268</v>
      </c>
      <c r="F210" s="197" t="s">
        <v>269</v>
      </c>
      <c r="G210" s="198" t="s">
        <v>270</v>
      </c>
      <c r="H210" s="199">
        <v>8</v>
      </c>
      <c r="I210" s="200"/>
      <c r="J210" s="201">
        <f>ROUND(I210*H210,2)</f>
        <v>0</v>
      </c>
      <c r="K210" s="197" t="s">
        <v>135</v>
      </c>
      <c r="L210" s="37"/>
      <c r="M210" s="202" t="s">
        <v>1</v>
      </c>
      <c r="N210" s="203" t="s">
        <v>39</v>
      </c>
      <c r="O210" s="65"/>
      <c r="P210" s="204">
        <f>O210*H210</f>
        <v>0</v>
      </c>
      <c r="Q210" s="204">
        <v>0.14494</v>
      </c>
      <c r="R210" s="204">
        <f>Q210*H210</f>
        <v>1.15952</v>
      </c>
      <c r="S210" s="204">
        <v>0</v>
      </c>
      <c r="T210" s="205">
        <f>S210*H210</f>
        <v>0</v>
      </c>
      <c r="AR210" s="206" t="s">
        <v>136</v>
      </c>
      <c r="AT210" s="206" t="s">
        <v>131</v>
      </c>
      <c r="AU210" s="206" t="s">
        <v>83</v>
      </c>
      <c r="AY210" s="16" t="s">
        <v>129</v>
      </c>
      <c r="BE210" s="207">
        <f>IF(N210="základní",J210,0)</f>
        <v>0</v>
      </c>
      <c r="BF210" s="207">
        <f>IF(N210="snížená",J210,0)</f>
        <v>0</v>
      </c>
      <c r="BG210" s="207">
        <f>IF(N210="zákl. přenesená",J210,0)</f>
        <v>0</v>
      </c>
      <c r="BH210" s="207">
        <f>IF(N210="sníž. přenesená",J210,0)</f>
        <v>0</v>
      </c>
      <c r="BI210" s="207">
        <f>IF(N210="nulová",J210,0)</f>
        <v>0</v>
      </c>
      <c r="BJ210" s="16" t="s">
        <v>81</v>
      </c>
      <c r="BK210" s="207">
        <f>ROUND(I210*H210,2)</f>
        <v>0</v>
      </c>
      <c r="BL210" s="16" t="s">
        <v>136</v>
      </c>
      <c r="BM210" s="206" t="s">
        <v>271</v>
      </c>
    </row>
    <row r="211" spans="2:51" s="13" customFormat="1" ht="11.25">
      <c r="B211" s="219"/>
      <c r="C211" s="220"/>
      <c r="D211" s="210" t="s">
        <v>138</v>
      </c>
      <c r="E211" s="221" t="s">
        <v>1</v>
      </c>
      <c r="F211" s="222" t="s">
        <v>205</v>
      </c>
      <c r="G211" s="220"/>
      <c r="H211" s="223">
        <v>8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138</v>
      </c>
      <c r="AU211" s="229" t="s">
        <v>83</v>
      </c>
      <c r="AV211" s="13" t="s">
        <v>83</v>
      </c>
      <c r="AW211" s="13" t="s">
        <v>31</v>
      </c>
      <c r="AX211" s="13" t="s">
        <v>74</v>
      </c>
      <c r="AY211" s="229" t="s">
        <v>129</v>
      </c>
    </row>
    <row r="212" spans="2:51" s="14" customFormat="1" ht="11.25">
      <c r="B212" s="230"/>
      <c r="C212" s="231"/>
      <c r="D212" s="210" t="s">
        <v>138</v>
      </c>
      <c r="E212" s="232" t="s">
        <v>1</v>
      </c>
      <c r="F212" s="233" t="s">
        <v>141</v>
      </c>
      <c r="G212" s="231"/>
      <c r="H212" s="234">
        <v>8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138</v>
      </c>
      <c r="AU212" s="240" t="s">
        <v>83</v>
      </c>
      <c r="AV212" s="14" t="s">
        <v>136</v>
      </c>
      <c r="AW212" s="14" t="s">
        <v>31</v>
      </c>
      <c r="AX212" s="14" t="s">
        <v>81</v>
      </c>
      <c r="AY212" s="240" t="s">
        <v>129</v>
      </c>
    </row>
    <row r="213" spans="2:65" s="1" customFormat="1" ht="16.5" customHeight="1">
      <c r="B213" s="33"/>
      <c r="C213" s="244" t="s">
        <v>272</v>
      </c>
      <c r="D213" s="244" t="s">
        <v>211</v>
      </c>
      <c r="E213" s="245" t="s">
        <v>273</v>
      </c>
      <c r="F213" s="246" t="s">
        <v>274</v>
      </c>
      <c r="G213" s="247" t="s">
        <v>270</v>
      </c>
      <c r="H213" s="248">
        <v>8</v>
      </c>
      <c r="I213" s="249"/>
      <c r="J213" s="250">
        <f>ROUND(I213*H213,2)</f>
        <v>0</v>
      </c>
      <c r="K213" s="246" t="s">
        <v>135</v>
      </c>
      <c r="L213" s="251"/>
      <c r="M213" s="252" t="s">
        <v>1</v>
      </c>
      <c r="N213" s="253" t="s">
        <v>39</v>
      </c>
      <c r="O213" s="65"/>
      <c r="P213" s="204">
        <f>O213*H213</f>
        <v>0</v>
      </c>
      <c r="Q213" s="204">
        <v>0.0506</v>
      </c>
      <c r="R213" s="204">
        <f>Q213*H213</f>
        <v>0.4048</v>
      </c>
      <c r="S213" s="204">
        <v>0</v>
      </c>
      <c r="T213" s="205">
        <f>S213*H213</f>
        <v>0</v>
      </c>
      <c r="AR213" s="206" t="s">
        <v>205</v>
      </c>
      <c r="AT213" s="206" t="s">
        <v>211</v>
      </c>
      <c r="AU213" s="206" t="s">
        <v>83</v>
      </c>
      <c r="AY213" s="16" t="s">
        <v>129</v>
      </c>
      <c r="BE213" s="207">
        <f>IF(N213="základní",J213,0)</f>
        <v>0</v>
      </c>
      <c r="BF213" s="207">
        <f>IF(N213="snížená",J213,0)</f>
        <v>0</v>
      </c>
      <c r="BG213" s="207">
        <f>IF(N213="zákl. přenesená",J213,0)</f>
        <v>0</v>
      </c>
      <c r="BH213" s="207">
        <f>IF(N213="sníž. přenesená",J213,0)</f>
        <v>0</v>
      </c>
      <c r="BI213" s="207">
        <f>IF(N213="nulová",J213,0)</f>
        <v>0</v>
      </c>
      <c r="BJ213" s="16" t="s">
        <v>81</v>
      </c>
      <c r="BK213" s="207">
        <f>ROUND(I213*H213,2)</f>
        <v>0</v>
      </c>
      <c r="BL213" s="16" t="s">
        <v>136</v>
      </c>
      <c r="BM213" s="206" t="s">
        <v>275</v>
      </c>
    </row>
    <row r="214" spans="2:51" s="13" customFormat="1" ht="11.25">
      <c r="B214" s="219"/>
      <c r="C214" s="220"/>
      <c r="D214" s="210" t="s">
        <v>138</v>
      </c>
      <c r="E214" s="221" t="s">
        <v>1</v>
      </c>
      <c r="F214" s="222" t="s">
        <v>205</v>
      </c>
      <c r="G214" s="220"/>
      <c r="H214" s="223">
        <v>8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138</v>
      </c>
      <c r="AU214" s="229" t="s">
        <v>83</v>
      </c>
      <c r="AV214" s="13" t="s">
        <v>83</v>
      </c>
      <c r="AW214" s="13" t="s">
        <v>31</v>
      </c>
      <c r="AX214" s="13" t="s">
        <v>74</v>
      </c>
      <c r="AY214" s="229" t="s">
        <v>129</v>
      </c>
    </row>
    <row r="215" spans="2:51" s="14" customFormat="1" ht="11.25">
      <c r="B215" s="230"/>
      <c r="C215" s="231"/>
      <c r="D215" s="210" t="s">
        <v>138</v>
      </c>
      <c r="E215" s="232" t="s">
        <v>1</v>
      </c>
      <c r="F215" s="233" t="s">
        <v>141</v>
      </c>
      <c r="G215" s="231"/>
      <c r="H215" s="234">
        <v>8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138</v>
      </c>
      <c r="AU215" s="240" t="s">
        <v>83</v>
      </c>
      <c r="AV215" s="14" t="s">
        <v>136</v>
      </c>
      <c r="AW215" s="14" t="s">
        <v>31</v>
      </c>
      <c r="AX215" s="14" t="s">
        <v>81</v>
      </c>
      <c r="AY215" s="240" t="s">
        <v>129</v>
      </c>
    </row>
    <row r="216" spans="2:65" s="1" customFormat="1" ht="24" customHeight="1">
      <c r="B216" s="33"/>
      <c r="C216" s="244" t="s">
        <v>276</v>
      </c>
      <c r="D216" s="244" t="s">
        <v>211</v>
      </c>
      <c r="E216" s="245" t="s">
        <v>277</v>
      </c>
      <c r="F216" s="246" t="s">
        <v>278</v>
      </c>
      <c r="G216" s="247" t="s">
        <v>270</v>
      </c>
      <c r="H216" s="248">
        <v>8.08</v>
      </c>
      <c r="I216" s="249"/>
      <c r="J216" s="250">
        <f>ROUND(I216*H216,2)</f>
        <v>0</v>
      </c>
      <c r="K216" s="246" t="s">
        <v>135</v>
      </c>
      <c r="L216" s="251"/>
      <c r="M216" s="252" t="s">
        <v>1</v>
      </c>
      <c r="N216" s="253" t="s">
        <v>39</v>
      </c>
      <c r="O216" s="65"/>
      <c r="P216" s="204">
        <f>O216*H216</f>
        <v>0</v>
      </c>
      <c r="Q216" s="204">
        <v>0.072</v>
      </c>
      <c r="R216" s="204">
        <f>Q216*H216</f>
        <v>0.5817599999999999</v>
      </c>
      <c r="S216" s="204">
        <v>0</v>
      </c>
      <c r="T216" s="205">
        <f>S216*H216</f>
        <v>0</v>
      </c>
      <c r="AR216" s="206" t="s">
        <v>205</v>
      </c>
      <c r="AT216" s="206" t="s">
        <v>211</v>
      </c>
      <c r="AU216" s="206" t="s">
        <v>83</v>
      </c>
      <c r="AY216" s="16" t="s">
        <v>129</v>
      </c>
      <c r="BE216" s="207">
        <f>IF(N216="základní",J216,0)</f>
        <v>0</v>
      </c>
      <c r="BF216" s="207">
        <f>IF(N216="snížená",J216,0)</f>
        <v>0</v>
      </c>
      <c r="BG216" s="207">
        <f>IF(N216="zákl. přenesená",J216,0)</f>
        <v>0</v>
      </c>
      <c r="BH216" s="207">
        <f>IF(N216="sníž. přenesená",J216,0)</f>
        <v>0</v>
      </c>
      <c r="BI216" s="207">
        <f>IF(N216="nulová",J216,0)</f>
        <v>0</v>
      </c>
      <c r="BJ216" s="16" t="s">
        <v>81</v>
      </c>
      <c r="BK216" s="207">
        <f>ROUND(I216*H216,2)</f>
        <v>0</v>
      </c>
      <c r="BL216" s="16" t="s">
        <v>136</v>
      </c>
      <c r="BM216" s="206" t="s">
        <v>279</v>
      </c>
    </row>
    <row r="217" spans="2:51" s="13" customFormat="1" ht="11.25">
      <c r="B217" s="219"/>
      <c r="C217" s="220"/>
      <c r="D217" s="210" t="s">
        <v>138</v>
      </c>
      <c r="E217" s="221" t="s">
        <v>1</v>
      </c>
      <c r="F217" s="222" t="s">
        <v>280</v>
      </c>
      <c r="G217" s="220"/>
      <c r="H217" s="223">
        <v>8.08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138</v>
      </c>
      <c r="AU217" s="229" t="s">
        <v>83</v>
      </c>
      <c r="AV217" s="13" t="s">
        <v>83</v>
      </c>
      <c r="AW217" s="13" t="s">
        <v>31</v>
      </c>
      <c r="AX217" s="13" t="s">
        <v>74</v>
      </c>
      <c r="AY217" s="229" t="s">
        <v>129</v>
      </c>
    </row>
    <row r="218" spans="2:51" s="14" customFormat="1" ht="11.25">
      <c r="B218" s="230"/>
      <c r="C218" s="231"/>
      <c r="D218" s="210" t="s">
        <v>138</v>
      </c>
      <c r="E218" s="232" t="s">
        <v>1</v>
      </c>
      <c r="F218" s="233" t="s">
        <v>141</v>
      </c>
      <c r="G218" s="231"/>
      <c r="H218" s="234">
        <v>8.08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138</v>
      </c>
      <c r="AU218" s="240" t="s">
        <v>83</v>
      </c>
      <c r="AV218" s="14" t="s">
        <v>136</v>
      </c>
      <c r="AW218" s="14" t="s">
        <v>31</v>
      </c>
      <c r="AX218" s="14" t="s">
        <v>81</v>
      </c>
      <c r="AY218" s="240" t="s">
        <v>129</v>
      </c>
    </row>
    <row r="219" spans="2:65" s="1" customFormat="1" ht="16.5" customHeight="1">
      <c r="B219" s="33"/>
      <c r="C219" s="244" t="s">
        <v>7</v>
      </c>
      <c r="D219" s="244" t="s">
        <v>211</v>
      </c>
      <c r="E219" s="245" t="s">
        <v>281</v>
      </c>
      <c r="F219" s="246" t="s">
        <v>282</v>
      </c>
      <c r="G219" s="247" t="s">
        <v>270</v>
      </c>
      <c r="H219" s="248">
        <v>8.08</v>
      </c>
      <c r="I219" s="249"/>
      <c r="J219" s="250">
        <f>ROUND(I219*H219,2)</f>
        <v>0</v>
      </c>
      <c r="K219" s="246" t="s">
        <v>135</v>
      </c>
      <c r="L219" s="251"/>
      <c r="M219" s="252" t="s">
        <v>1</v>
      </c>
      <c r="N219" s="253" t="s">
        <v>39</v>
      </c>
      <c r="O219" s="65"/>
      <c r="P219" s="204">
        <f>O219*H219</f>
        <v>0</v>
      </c>
      <c r="Q219" s="204">
        <v>0.058</v>
      </c>
      <c r="R219" s="204">
        <f>Q219*H219</f>
        <v>0.46864</v>
      </c>
      <c r="S219" s="204">
        <v>0</v>
      </c>
      <c r="T219" s="205">
        <f>S219*H219</f>
        <v>0</v>
      </c>
      <c r="AR219" s="206" t="s">
        <v>205</v>
      </c>
      <c r="AT219" s="206" t="s">
        <v>211</v>
      </c>
      <c r="AU219" s="206" t="s">
        <v>83</v>
      </c>
      <c r="AY219" s="16" t="s">
        <v>129</v>
      </c>
      <c r="BE219" s="207">
        <f>IF(N219="základní",J219,0)</f>
        <v>0</v>
      </c>
      <c r="BF219" s="207">
        <f>IF(N219="snížená",J219,0)</f>
        <v>0</v>
      </c>
      <c r="BG219" s="207">
        <f>IF(N219="zákl. přenesená",J219,0)</f>
        <v>0</v>
      </c>
      <c r="BH219" s="207">
        <f>IF(N219="sníž. přenesená",J219,0)</f>
        <v>0</v>
      </c>
      <c r="BI219" s="207">
        <f>IF(N219="nulová",J219,0)</f>
        <v>0</v>
      </c>
      <c r="BJ219" s="16" t="s">
        <v>81</v>
      </c>
      <c r="BK219" s="207">
        <f>ROUND(I219*H219,2)</f>
        <v>0</v>
      </c>
      <c r="BL219" s="16" t="s">
        <v>136</v>
      </c>
      <c r="BM219" s="206" t="s">
        <v>283</v>
      </c>
    </row>
    <row r="220" spans="2:65" s="1" customFormat="1" ht="16.5" customHeight="1">
      <c r="B220" s="33"/>
      <c r="C220" s="244" t="s">
        <v>284</v>
      </c>
      <c r="D220" s="244" t="s">
        <v>211</v>
      </c>
      <c r="E220" s="245" t="s">
        <v>285</v>
      </c>
      <c r="F220" s="246" t="s">
        <v>286</v>
      </c>
      <c r="G220" s="247" t="s">
        <v>270</v>
      </c>
      <c r="H220" s="248">
        <v>8.08</v>
      </c>
      <c r="I220" s="249"/>
      <c r="J220" s="250">
        <f>ROUND(I220*H220,2)</f>
        <v>0</v>
      </c>
      <c r="K220" s="246" t="s">
        <v>135</v>
      </c>
      <c r="L220" s="251"/>
      <c r="M220" s="252" t="s">
        <v>1</v>
      </c>
      <c r="N220" s="253" t="s">
        <v>39</v>
      </c>
      <c r="O220" s="65"/>
      <c r="P220" s="204">
        <f>O220*H220</f>
        <v>0</v>
      </c>
      <c r="Q220" s="204">
        <v>0.04</v>
      </c>
      <c r="R220" s="204">
        <f>Q220*H220</f>
        <v>0.3232</v>
      </c>
      <c r="S220" s="204">
        <v>0</v>
      </c>
      <c r="T220" s="205">
        <f>S220*H220</f>
        <v>0</v>
      </c>
      <c r="AR220" s="206" t="s">
        <v>205</v>
      </c>
      <c r="AT220" s="206" t="s">
        <v>211</v>
      </c>
      <c r="AU220" s="206" t="s">
        <v>83</v>
      </c>
      <c r="AY220" s="16" t="s">
        <v>129</v>
      </c>
      <c r="BE220" s="207">
        <f>IF(N220="základní",J220,0)</f>
        <v>0</v>
      </c>
      <c r="BF220" s="207">
        <f>IF(N220="snížená",J220,0)</f>
        <v>0</v>
      </c>
      <c r="BG220" s="207">
        <f>IF(N220="zákl. přenesená",J220,0)</f>
        <v>0</v>
      </c>
      <c r="BH220" s="207">
        <f>IF(N220="sníž. přenesená",J220,0)</f>
        <v>0</v>
      </c>
      <c r="BI220" s="207">
        <f>IF(N220="nulová",J220,0)</f>
        <v>0</v>
      </c>
      <c r="BJ220" s="16" t="s">
        <v>81</v>
      </c>
      <c r="BK220" s="207">
        <f>ROUND(I220*H220,2)</f>
        <v>0</v>
      </c>
      <c r="BL220" s="16" t="s">
        <v>136</v>
      </c>
      <c r="BM220" s="206" t="s">
        <v>287</v>
      </c>
    </row>
    <row r="221" spans="2:65" s="1" customFormat="1" ht="24" customHeight="1">
      <c r="B221" s="33"/>
      <c r="C221" s="244" t="s">
        <v>288</v>
      </c>
      <c r="D221" s="244" t="s">
        <v>211</v>
      </c>
      <c r="E221" s="245" t="s">
        <v>289</v>
      </c>
      <c r="F221" s="246" t="s">
        <v>290</v>
      </c>
      <c r="G221" s="247" t="s">
        <v>270</v>
      </c>
      <c r="H221" s="248">
        <v>8.08</v>
      </c>
      <c r="I221" s="249"/>
      <c r="J221" s="250">
        <f>ROUND(I221*H221,2)</f>
        <v>0</v>
      </c>
      <c r="K221" s="246" t="s">
        <v>135</v>
      </c>
      <c r="L221" s="251"/>
      <c r="M221" s="252" t="s">
        <v>1</v>
      </c>
      <c r="N221" s="253" t="s">
        <v>39</v>
      </c>
      <c r="O221" s="65"/>
      <c r="P221" s="204">
        <f>O221*H221</f>
        <v>0</v>
      </c>
      <c r="Q221" s="204">
        <v>0.027</v>
      </c>
      <c r="R221" s="204">
        <f>Q221*H221</f>
        <v>0.21816</v>
      </c>
      <c r="S221" s="204">
        <v>0</v>
      </c>
      <c r="T221" s="205">
        <f>S221*H221</f>
        <v>0</v>
      </c>
      <c r="AR221" s="206" t="s">
        <v>205</v>
      </c>
      <c r="AT221" s="206" t="s">
        <v>211</v>
      </c>
      <c r="AU221" s="206" t="s">
        <v>83</v>
      </c>
      <c r="AY221" s="16" t="s">
        <v>129</v>
      </c>
      <c r="BE221" s="207">
        <f>IF(N221="základní",J221,0)</f>
        <v>0</v>
      </c>
      <c r="BF221" s="207">
        <f>IF(N221="snížená",J221,0)</f>
        <v>0</v>
      </c>
      <c r="BG221" s="207">
        <f>IF(N221="zákl. přenesená",J221,0)</f>
        <v>0</v>
      </c>
      <c r="BH221" s="207">
        <f>IF(N221="sníž. přenesená",J221,0)</f>
        <v>0</v>
      </c>
      <c r="BI221" s="207">
        <f>IF(N221="nulová",J221,0)</f>
        <v>0</v>
      </c>
      <c r="BJ221" s="16" t="s">
        <v>81</v>
      </c>
      <c r="BK221" s="207">
        <f>ROUND(I221*H221,2)</f>
        <v>0</v>
      </c>
      <c r="BL221" s="16" t="s">
        <v>136</v>
      </c>
      <c r="BM221" s="206" t="s">
        <v>291</v>
      </c>
    </row>
    <row r="222" spans="2:65" s="1" customFormat="1" ht="24" customHeight="1">
      <c r="B222" s="33"/>
      <c r="C222" s="244" t="s">
        <v>292</v>
      </c>
      <c r="D222" s="244" t="s">
        <v>211</v>
      </c>
      <c r="E222" s="245" t="s">
        <v>293</v>
      </c>
      <c r="F222" s="246" t="s">
        <v>294</v>
      </c>
      <c r="G222" s="247" t="s">
        <v>270</v>
      </c>
      <c r="H222" s="248">
        <v>8.08</v>
      </c>
      <c r="I222" s="249"/>
      <c r="J222" s="250">
        <f>ROUND(I222*H222,2)</f>
        <v>0</v>
      </c>
      <c r="K222" s="246" t="s">
        <v>135</v>
      </c>
      <c r="L222" s="251"/>
      <c r="M222" s="252" t="s">
        <v>1</v>
      </c>
      <c r="N222" s="253" t="s">
        <v>39</v>
      </c>
      <c r="O222" s="65"/>
      <c r="P222" s="204">
        <f>O222*H222</f>
        <v>0</v>
      </c>
      <c r="Q222" s="204">
        <v>0.08</v>
      </c>
      <c r="R222" s="204">
        <f>Q222*H222</f>
        <v>0.6464</v>
      </c>
      <c r="S222" s="204">
        <v>0</v>
      </c>
      <c r="T222" s="205">
        <f>S222*H222</f>
        <v>0</v>
      </c>
      <c r="AR222" s="206" t="s">
        <v>205</v>
      </c>
      <c r="AT222" s="206" t="s">
        <v>211</v>
      </c>
      <c r="AU222" s="206" t="s">
        <v>83</v>
      </c>
      <c r="AY222" s="16" t="s">
        <v>129</v>
      </c>
      <c r="BE222" s="207">
        <f>IF(N222="základní",J222,0)</f>
        <v>0</v>
      </c>
      <c r="BF222" s="207">
        <f>IF(N222="snížená",J222,0)</f>
        <v>0</v>
      </c>
      <c r="BG222" s="207">
        <f>IF(N222="zákl. přenesená",J222,0)</f>
        <v>0</v>
      </c>
      <c r="BH222" s="207">
        <f>IF(N222="sníž. přenesená",J222,0)</f>
        <v>0</v>
      </c>
      <c r="BI222" s="207">
        <f>IF(N222="nulová",J222,0)</f>
        <v>0</v>
      </c>
      <c r="BJ222" s="16" t="s">
        <v>81</v>
      </c>
      <c r="BK222" s="207">
        <f>ROUND(I222*H222,2)</f>
        <v>0</v>
      </c>
      <c r="BL222" s="16" t="s">
        <v>136</v>
      </c>
      <c r="BM222" s="206" t="s">
        <v>295</v>
      </c>
    </row>
    <row r="223" spans="2:65" s="1" customFormat="1" ht="24" customHeight="1">
      <c r="B223" s="33"/>
      <c r="C223" s="195" t="s">
        <v>296</v>
      </c>
      <c r="D223" s="195" t="s">
        <v>131</v>
      </c>
      <c r="E223" s="196" t="s">
        <v>297</v>
      </c>
      <c r="F223" s="197" t="s">
        <v>298</v>
      </c>
      <c r="G223" s="198" t="s">
        <v>264</v>
      </c>
      <c r="H223" s="199">
        <v>8</v>
      </c>
      <c r="I223" s="200"/>
      <c r="J223" s="201">
        <f>ROUND(I223*H223,2)</f>
        <v>0</v>
      </c>
      <c r="K223" s="197" t="s">
        <v>1</v>
      </c>
      <c r="L223" s="37"/>
      <c r="M223" s="202" t="s">
        <v>1</v>
      </c>
      <c r="N223" s="203" t="s">
        <v>39</v>
      </c>
      <c r="O223" s="65"/>
      <c r="P223" s="204">
        <f>O223*H223</f>
        <v>0</v>
      </c>
      <c r="Q223" s="204">
        <v>0</v>
      </c>
      <c r="R223" s="204">
        <f>Q223*H223</f>
        <v>0</v>
      </c>
      <c r="S223" s="204">
        <v>0</v>
      </c>
      <c r="T223" s="205">
        <f>S223*H223</f>
        <v>0</v>
      </c>
      <c r="AR223" s="206" t="s">
        <v>136</v>
      </c>
      <c r="AT223" s="206" t="s">
        <v>131</v>
      </c>
      <c r="AU223" s="206" t="s">
        <v>83</v>
      </c>
      <c r="AY223" s="16" t="s">
        <v>129</v>
      </c>
      <c r="BE223" s="207">
        <f>IF(N223="základní",J223,0)</f>
        <v>0</v>
      </c>
      <c r="BF223" s="207">
        <f>IF(N223="snížená",J223,0)</f>
        <v>0</v>
      </c>
      <c r="BG223" s="207">
        <f>IF(N223="zákl. přenesená",J223,0)</f>
        <v>0</v>
      </c>
      <c r="BH223" s="207">
        <f>IF(N223="sníž. přenesená",J223,0)</f>
        <v>0</v>
      </c>
      <c r="BI223" s="207">
        <f>IF(N223="nulová",J223,0)</f>
        <v>0</v>
      </c>
      <c r="BJ223" s="16" t="s">
        <v>81</v>
      </c>
      <c r="BK223" s="207">
        <f>ROUND(I223*H223,2)</f>
        <v>0</v>
      </c>
      <c r="BL223" s="16" t="s">
        <v>136</v>
      </c>
      <c r="BM223" s="206" t="s">
        <v>299</v>
      </c>
    </row>
    <row r="224" spans="2:51" s="13" customFormat="1" ht="11.25">
      <c r="B224" s="219"/>
      <c r="C224" s="220"/>
      <c r="D224" s="210" t="s">
        <v>138</v>
      </c>
      <c r="E224" s="221" t="s">
        <v>1</v>
      </c>
      <c r="F224" s="222" t="s">
        <v>205</v>
      </c>
      <c r="G224" s="220"/>
      <c r="H224" s="223">
        <v>8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138</v>
      </c>
      <c r="AU224" s="229" t="s">
        <v>83</v>
      </c>
      <c r="AV224" s="13" t="s">
        <v>83</v>
      </c>
      <c r="AW224" s="13" t="s">
        <v>31</v>
      </c>
      <c r="AX224" s="13" t="s">
        <v>74</v>
      </c>
      <c r="AY224" s="229" t="s">
        <v>129</v>
      </c>
    </row>
    <row r="225" spans="2:51" s="14" customFormat="1" ht="11.25">
      <c r="B225" s="230"/>
      <c r="C225" s="231"/>
      <c r="D225" s="210" t="s">
        <v>138</v>
      </c>
      <c r="E225" s="232" t="s">
        <v>1</v>
      </c>
      <c r="F225" s="233" t="s">
        <v>141</v>
      </c>
      <c r="G225" s="231"/>
      <c r="H225" s="234">
        <v>8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138</v>
      </c>
      <c r="AU225" s="240" t="s">
        <v>83</v>
      </c>
      <c r="AV225" s="14" t="s">
        <v>136</v>
      </c>
      <c r="AW225" s="14" t="s">
        <v>31</v>
      </c>
      <c r="AX225" s="14" t="s">
        <v>81</v>
      </c>
      <c r="AY225" s="240" t="s">
        <v>129</v>
      </c>
    </row>
    <row r="226" spans="2:65" s="1" customFormat="1" ht="24" customHeight="1">
      <c r="B226" s="33"/>
      <c r="C226" s="195" t="s">
        <v>300</v>
      </c>
      <c r="D226" s="195" t="s">
        <v>131</v>
      </c>
      <c r="E226" s="196" t="s">
        <v>301</v>
      </c>
      <c r="F226" s="197" t="s">
        <v>302</v>
      </c>
      <c r="G226" s="198" t="s">
        <v>270</v>
      </c>
      <c r="H226" s="199">
        <v>2</v>
      </c>
      <c r="I226" s="200"/>
      <c r="J226" s="201">
        <f>ROUND(I226*H226,2)</f>
        <v>0</v>
      </c>
      <c r="K226" s="197" t="s">
        <v>135</v>
      </c>
      <c r="L226" s="37"/>
      <c r="M226" s="202" t="s">
        <v>1</v>
      </c>
      <c r="N226" s="203" t="s">
        <v>39</v>
      </c>
      <c r="O226" s="65"/>
      <c r="P226" s="204">
        <f>O226*H226</f>
        <v>0</v>
      </c>
      <c r="Q226" s="204">
        <v>0.4208</v>
      </c>
      <c r="R226" s="204">
        <f>Q226*H226</f>
        <v>0.8416</v>
      </c>
      <c r="S226" s="204">
        <v>0</v>
      </c>
      <c r="T226" s="205">
        <f>S226*H226</f>
        <v>0</v>
      </c>
      <c r="AR226" s="206" t="s">
        <v>136</v>
      </c>
      <c r="AT226" s="206" t="s">
        <v>131</v>
      </c>
      <c r="AU226" s="206" t="s">
        <v>83</v>
      </c>
      <c r="AY226" s="16" t="s">
        <v>129</v>
      </c>
      <c r="BE226" s="207">
        <f>IF(N226="základní",J226,0)</f>
        <v>0</v>
      </c>
      <c r="BF226" s="207">
        <f>IF(N226="snížená",J226,0)</f>
        <v>0</v>
      </c>
      <c r="BG226" s="207">
        <f>IF(N226="zákl. přenesená",J226,0)</f>
        <v>0</v>
      </c>
      <c r="BH226" s="207">
        <f>IF(N226="sníž. přenesená",J226,0)</f>
        <v>0</v>
      </c>
      <c r="BI226" s="207">
        <f>IF(N226="nulová",J226,0)</f>
        <v>0</v>
      </c>
      <c r="BJ226" s="16" t="s">
        <v>81</v>
      </c>
      <c r="BK226" s="207">
        <f>ROUND(I226*H226,2)</f>
        <v>0</v>
      </c>
      <c r="BL226" s="16" t="s">
        <v>136</v>
      </c>
      <c r="BM226" s="206" t="s">
        <v>303</v>
      </c>
    </row>
    <row r="227" spans="2:51" s="12" customFormat="1" ht="11.25">
      <c r="B227" s="208"/>
      <c r="C227" s="209"/>
      <c r="D227" s="210" t="s">
        <v>138</v>
      </c>
      <c r="E227" s="211" t="s">
        <v>1</v>
      </c>
      <c r="F227" s="212" t="s">
        <v>304</v>
      </c>
      <c r="G227" s="209"/>
      <c r="H227" s="211" t="s">
        <v>1</v>
      </c>
      <c r="I227" s="213"/>
      <c r="J227" s="209"/>
      <c r="K227" s="209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138</v>
      </c>
      <c r="AU227" s="218" t="s">
        <v>83</v>
      </c>
      <c r="AV227" s="12" t="s">
        <v>81</v>
      </c>
      <c r="AW227" s="12" t="s">
        <v>31</v>
      </c>
      <c r="AX227" s="12" t="s">
        <v>74</v>
      </c>
      <c r="AY227" s="218" t="s">
        <v>129</v>
      </c>
    </row>
    <row r="228" spans="2:51" s="13" customFormat="1" ht="11.25">
      <c r="B228" s="219"/>
      <c r="C228" s="220"/>
      <c r="D228" s="210" t="s">
        <v>138</v>
      </c>
      <c r="E228" s="221" t="s">
        <v>1</v>
      </c>
      <c r="F228" s="222" t="s">
        <v>83</v>
      </c>
      <c r="G228" s="220"/>
      <c r="H228" s="223">
        <v>2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138</v>
      </c>
      <c r="AU228" s="229" t="s">
        <v>83</v>
      </c>
      <c r="AV228" s="13" t="s">
        <v>83</v>
      </c>
      <c r="AW228" s="13" t="s">
        <v>31</v>
      </c>
      <c r="AX228" s="13" t="s">
        <v>74</v>
      </c>
      <c r="AY228" s="229" t="s">
        <v>129</v>
      </c>
    </row>
    <row r="229" spans="2:51" s="14" customFormat="1" ht="11.25">
      <c r="B229" s="230"/>
      <c r="C229" s="231"/>
      <c r="D229" s="210" t="s">
        <v>138</v>
      </c>
      <c r="E229" s="232" t="s">
        <v>1</v>
      </c>
      <c r="F229" s="233" t="s">
        <v>141</v>
      </c>
      <c r="G229" s="231"/>
      <c r="H229" s="234">
        <v>2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138</v>
      </c>
      <c r="AU229" s="240" t="s">
        <v>83</v>
      </c>
      <c r="AV229" s="14" t="s">
        <v>136</v>
      </c>
      <c r="AW229" s="14" t="s">
        <v>31</v>
      </c>
      <c r="AX229" s="14" t="s">
        <v>81</v>
      </c>
      <c r="AY229" s="240" t="s">
        <v>129</v>
      </c>
    </row>
    <row r="230" spans="2:65" s="1" customFormat="1" ht="24" customHeight="1">
      <c r="B230" s="33"/>
      <c r="C230" s="195" t="s">
        <v>305</v>
      </c>
      <c r="D230" s="195" t="s">
        <v>131</v>
      </c>
      <c r="E230" s="196" t="s">
        <v>306</v>
      </c>
      <c r="F230" s="197" t="s">
        <v>307</v>
      </c>
      <c r="G230" s="198" t="s">
        <v>270</v>
      </c>
      <c r="H230" s="199">
        <v>4</v>
      </c>
      <c r="I230" s="200"/>
      <c r="J230" s="201">
        <f>ROUND(I230*H230,2)</f>
        <v>0</v>
      </c>
      <c r="K230" s="197" t="s">
        <v>135</v>
      </c>
      <c r="L230" s="37"/>
      <c r="M230" s="202" t="s">
        <v>1</v>
      </c>
      <c r="N230" s="203" t="s">
        <v>39</v>
      </c>
      <c r="O230" s="65"/>
      <c r="P230" s="204">
        <f>O230*H230</f>
        <v>0</v>
      </c>
      <c r="Q230" s="204">
        <v>0.31108</v>
      </c>
      <c r="R230" s="204">
        <f>Q230*H230</f>
        <v>1.24432</v>
      </c>
      <c r="S230" s="204">
        <v>0</v>
      </c>
      <c r="T230" s="205">
        <f>S230*H230</f>
        <v>0</v>
      </c>
      <c r="AR230" s="206" t="s">
        <v>136</v>
      </c>
      <c r="AT230" s="206" t="s">
        <v>131</v>
      </c>
      <c r="AU230" s="206" t="s">
        <v>83</v>
      </c>
      <c r="AY230" s="16" t="s">
        <v>129</v>
      </c>
      <c r="BE230" s="207">
        <f>IF(N230="základní",J230,0)</f>
        <v>0</v>
      </c>
      <c r="BF230" s="207">
        <f>IF(N230="snížená",J230,0)</f>
        <v>0</v>
      </c>
      <c r="BG230" s="207">
        <f>IF(N230="zákl. přenesená",J230,0)</f>
        <v>0</v>
      </c>
      <c r="BH230" s="207">
        <f>IF(N230="sníž. přenesená",J230,0)</f>
        <v>0</v>
      </c>
      <c r="BI230" s="207">
        <f>IF(N230="nulová",J230,0)</f>
        <v>0</v>
      </c>
      <c r="BJ230" s="16" t="s">
        <v>81</v>
      </c>
      <c r="BK230" s="207">
        <f>ROUND(I230*H230,2)</f>
        <v>0</v>
      </c>
      <c r="BL230" s="16" t="s">
        <v>136</v>
      </c>
      <c r="BM230" s="206" t="s">
        <v>308</v>
      </c>
    </row>
    <row r="231" spans="2:51" s="12" customFormat="1" ht="11.25">
      <c r="B231" s="208"/>
      <c r="C231" s="209"/>
      <c r="D231" s="210" t="s">
        <v>138</v>
      </c>
      <c r="E231" s="211" t="s">
        <v>1</v>
      </c>
      <c r="F231" s="212" t="s">
        <v>309</v>
      </c>
      <c r="G231" s="209"/>
      <c r="H231" s="211" t="s">
        <v>1</v>
      </c>
      <c r="I231" s="213"/>
      <c r="J231" s="209"/>
      <c r="K231" s="209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138</v>
      </c>
      <c r="AU231" s="218" t="s">
        <v>83</v>
      </c>
      <c r="AV231" s="12" t="s">
        <v>81</v>
      </c>
      <c r="AW231" s="12" t="s">
        <v>31</v>
      </c>
      <c r="AX231" s="12" t="s">
        <v>74</v>
      </c>
      <c r="AY231" s="218" t="s">
        <v>129</v>
      </c>
    </row>
    <row r="232" spans="2:51" s="13" customFormat="1" ht="11.25">
      <c r="B232" s="219"/>
      <c r="C232" s="220"/>
      <c r="D232" s="210" t="s">
        <v>138</v>
      </c>
      <c r="E232" s="221" t="s">
        <v>1</v>
      </c>
      <c r="F232" s="222" t="s">
        <v>136</v>
      </c>
      <c r="G232" s="220"/>
      <c r="H232" s="223">
        <v>4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138</v>
      </c>
      <c r="AU232" s="229" t="s">
        <v>83</v>
      </c>
      <c r="AV232" s="13" t="s">
        <v>83</v>
      </c>
      <c r="AW232" s="13" t="s">
        <v>31</v>
      </c>
      <c r="AX232" s="13" t="s">
        <v>74</v>
      </c>
      <c r="AY232" s="229" t="s">
        <v>129</v>
      </c>
    </row>
    <row r="233" spans="2:51" s="14" customFormat="1" ht="11.25">
      <c r="B233" s="230"/>
      <c r="C233" s="231"/>
      <c r="D233" s="210" t="s">
        <v>138</v>
      </c>
      <c r="E233" s="232" t="s">
        <v>1</v>
      </c>
      <c r="F233" s="233" t="s">
        <v>141</v>
      </c>
      <c r="G233" s="231"/>
      <c r="H233" s="234">
        <v>4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138</v>
      </c>
      <c r="AU233" s="240" t="s">
        <v>83</v>
      </c>
      <c r="AV233" s="14" t="s">
        <v>136</v>
      </c>
      <c r="AW233" s="14" t="s">
        <v>31</v>
      </c>
      <c r="AX233" s="14" t="s">
        <v>81</v>
      </c>
      <c r="AY233" s="240" t="s">
        <v>129</v>
      </c>
    </row>
    <row r="234" spans="2:63" s="11" customFormat="1" ht="22.9" customHeight="1">
      <c r="B234" s="179"/>
      <c r="C234" s="180"/>
      <c r="D234" s="181" t="s">
        <v>73</v>
      </c>
      <c r="E234" s="193" t="s">
        <v>210</v>
      </c>
      <c r="F234" s="193" t="s">
        <v>310</v>
      </c>
      <c r="G234" s="180"/>
      <c r="H234" s="180"/>
      <c r="I234" s="183"/>
      <c r="J234" s="194">
        <f>BK234</f>
        <v>0</v>
      </c>
      <c r="K234" s="180"/>
      <c r="L234" s="185"/>
      <c r="M234" s="186"/>
      <c r="N234" s="187"/>
      <c r="O234" s="187"/>
      <c r="P234" s="188">
        <f>SUM(P235:P271)</f>
        <v>0</v>
      </c>
      <c r="Q234" s="187"/>
      <c r="R234" s="188">
        <f>SUM(R235:R271)</f>
        <v>101.46299700000002</v>
      </c>
      <c r="S234" s="187"/>
      <c r="T234" s="189">
        <f>SUM(T235:T271)</f>
        <v>0</v>
      </c>
      <c r="AR234" s="190" t="s">
        <v>81</v>
      </c>
      <c r="AT234" s="191" t="s">
        <v>73</v>
      </c>
      <c r="AU234" s="191" t="s">
        <v>81</v>
      </c>
      <c r="AY234" s="190" t="s">
        <v>129</v>
      </c>
      <c r="BK234" s="192">
        <f>SUM(BK235:BK271)</f>
        <v>0</v>
      </c>
    </row>
    <row r="235" spans="2:65" s="1" customFormat="1" ht="16.5" customHeight="1">
      <c r="B235" s="33"/>
      <c r="C235" s="195" t="s">
        <v>311</v>
      </c>
      <c r="D235" s="195" t="s">
        <v>131</v>
      </c>
      <c r="E235" s="196" t="s">
        <v>312</v>
      </c>
      <c r="F235" s="197" t="s">
        <v>313</v>
      </c>
      <c r="G235" s="198" t="s">
        <v>314</v>
      </c>
      <c r="H235" s="199">
        <v>12</v>
      </c>
      <c r="I235" s="200"/>
      <c r="J235" s="201">
        <f>ROUND(I235*H235,2)</f>
        <v>0</v>
      </c>
      <c r="K235" s="197" t="s">
        <v>1</v>
      </c>
      <c r="L235" s="37"/>
      <c r="M235" s="202" t="s">
        <v>1</v>
      </c>
      <c r="N235" s="203" t="s">
        <v>39</v>
      </c>
      <c r="O235" s="65"/>
      <c r="P235" s="204">
        <f>O235*H235</f>
        <v>0</v>
      </c>
      <c r="Q235" s="204">
        <v>0</v>
      </c>
      <c r="R235" s="204">
        <f>Q235*H235</f>
        <v>0</v>
      </c>
      <c r="S235" s="204">
        <v>0</v>
      </c>
      <c r="T235" s="205">
        <f>S235*H235</f>
        <v>0</v>
      </c>
      <c r="AR235" s="206" t="s">
        <v>136</v>
      </c>
      <c r="AT235" s="206" t="s">
        <v>131</v>
      </c>
      <c r="AU235" s="206" t="s">
        <v>83</v>
      </c>
      <c r="AY235" s="16" t="s">
        <v>129</v>
      </c>
      <c r="BE235" s="207">
        <f>IF(N235="základní",J235,0)</f>
        <v>0</v>
      </c>
      <c r="BF235" s="207">
        <f>IF(N235="snížená",J235,0)</f>
        <v>0</v>
      </c>
      <c r="BG235" s="207">
        <f>IF(N235="zákl. přenesená",J235,0)</f>
        <v>0</v>
      </c>
      <c r="BH235" s="207">
        <f>IF(N235="sníž. přenesená",J235,0)</f>
        <v>0</v>
      </c>
      <c r="BI235" s="207">
        <f>IF(N235="nulová",J235,0)</f>
        <v>0</v>
      </c>
      <c r="BJ235" s="16" t="s">
        <v>81</v>
      </c>
      <c r="BK235" s="207">
        <f>ROUND(I235*H235,2)</f>
        <v>0</v>
      </c>
      <c r="BL235" s="16" t="s">
        <v>136</v>
      </c>
      <c r="BM235" s="206" t="s">
        <v>315</v>
      </c>
    </row>
    <row r="236" spans="2:51" s="12" customFormat="1" ht="11.25">
      <c r="B236" s="208"/>
      <c r="C236" s="209"/>
      <c r="D236" s="210" t="s">
        <v>138</v>
      </c>
      <c r="E236" s="211" t="s">
        <v>1</v>
      </c>
      <c r="F236" s="212" t="s">
        <v>176</v>
      </c>
      <c r="G236" s="209"/>
      <c r="H236" s="211" t="s">
        <v>1</v>
      </c>
      <c r="I236" s="213"/>
      <c r="J236" s="209"/>
      <c r="K236" s="209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138</v>
      </c>
      <c r="AU236" s="218" t="s">
        <v>83</v>
      </c>
      <c r="AV236" s="12" t="s">
        <v>81</v>
      </c>
      <c r="AW236" s="12" t="s">
        <v>31</v>
      </c>
      <c r="AX236" s="12" t="s">
        <v>74</v>
      </c>
      <c r="AY236" s="218" t="s">
        <v>129</v>
      </c>
    </row>
    <row r="237" spans="2:51" s="13" customFormat="1" ht="11.25">
      <c r="B237" s="219"/>
      <c r="C237" s="220"/>
      <c r="D237" s="210" t="s">
        <v>138</v>
      </c>
      <c r="E237" s="221" t="s">
        <v>1</v>
      </c>
      <c r="F237" s="222" t="s">
        <v>236</v>
      </c>
      <c r="G237" s="220"/>
      <c r="H237" s="223">
        <v>12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138</v>
      </c>
      <c r="AU237" s="229" t="s">
        <v>83</v>
      </c>
      <c r="AV237" s="13" t="s">
        <v>83</v>
      </c>
      <c r="AW237" s="13" t="s">
        <v>31</v>
      </c>
      <c r="AX237" s="13" t="s">
        <v>74</v>
      </c>
      <c r="AY237" s="229" t="s">
        <v>129</v>
      </c>
    </row>
    <row r="238" spans="2:51" s="14" customFormat="1" ht="11.25">
      <c r="B238" s="230"/>
      <c r="C238" s="231"/>
      <c r="D238" s="210" t="s">
        <v>138</v>
      </c>
      <c r="E238" s="232" t="s">
        <v>1</v>
      </c>
      <c r="F238" s="233" t="s">
        <v>141</v>
      </c>
      <c r="G238" s="231"/>
      <c r="H238" s="234">
        <v>12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AT238" s="240" t="s">
        <v>138</v>
      </c>
      <c r="AU238" s="240" t="s">
        <v>83</v>
      </c>
      <c r="AV238" s="14" t="s">
        <v>136</v>
      </c>
      <c r="AW238" s="14" t="s">
        <v>31</v>
      </c>
      <c r="AX238" s="14" t="s">
        <v>81</v>
      </c>
      <c r="AY238" s="240" t="s">
        <v>129</v>
      </c>
    </row>
    <row r="239" spans="2:65" s="1" customFormat="1" ht="24" customHeight="1">
      <c r="B239" s="33"/>
      <c r="C239" s="195" t="s">
        <v>316</v>
      </c>
      <c r="D239" s="195" t="s">
        <v>131</v>
      </c>
      <c r="E239" s="196" t="s">
        <v>317</v>
      </c>
      <c r="F239" s="197" t="s">
        <v>318</v>
      </c>
      <c r="G239" s="198" t="s">
        <v>174</v>
      </c>
      <c r="H239" s="199">
        <v>640</v>
      </c>
      <c r="I239" s="200"/>
      <c r="J239" s="201">
        <f>ROUND(I239*H239,2)</f>
        <v>0</v>
      </c>
      <c r="K239" s="197" t="s">
        <v>135</v>
      </c>
      <c r="L239" s="37"/>
      <c r="M239" s="202" t="s">
        <v>1</v>
      </c>
      <c r="N239" s="203" t="s">
        <v>39</v>
      </c>
      <c r="O239" s="65"/>
      <c r="P239" s="204">
        <f>O239*H239</f>
        <v>0</v>
      </c>
      <c r="Q239" s="204">
        <v>0.08978</v>
      </c>
      <c r="R239" s="204">
        <f>Q239*H239</f>
        <v>57.459199999999996</v>
      </c>
      <c r="S239" s="204">
        <v>0</v>
      </c>
      <c r="T239" s="205">
        <f>S239*H239</f>
        <v>0</v>
      </c>
      <c r="AR239" s="206" t="s">
        <v>136</v>
      </c>
      <c r="AT239" s="206" t="s">
        <v>131</v>
      </c>
      <c r="AU239" s="206" t="s">
        <v>83</v>
      </c>
      <c r="AY239" s="16" t="s">
        <v>129</v>
      </c>
      <c r="BE239" s="207">
        <f>IF(N239="základní",J239,0)</f>
        <v>0</v>
      </c>
      <c r="BF239" s="207">
        <f>IF(N239="snížená",J239,0)</f>
        <v>0</v>
      </c>
      <c r="BG239" s="207">
        <f>IF(N239="zákl. přenesená",J239,0)</f>
        <v>0</v>
      </c>
      <c r="BH239" s="207">
        <f>IF(N239="sníž. přenesená",J239,0)</f>
        <v>0</v>
      </c>
      <c r="BI239" s="207">
        <f>IF(N239="nulová",J239,0)</f>
        <v>0</v>
      </c>
      <c r="BJ239" s="16" t="s">
        <v>81</v>
      </c>
      <c r="BK239" s="207">
        <f>ROUND(I239*H239,2)</f>
        <v>0</v>
      </c>
      <c r="BL239" s="16" t="s">
        <v>136</v>
      </c>
      <c r="BM239" s="206" t="s">
        <v>319</v>
      </c>
    </row>
    <row r="240" spans="2:51" s="12" customFormat="1" ht="11.25">
      <c r="B240" s="208"/>
      <c r="C240" s="209"/>
      <c r="D240" s="210" t="s">
        <v>138</v>
      </c>
      <c r="E240" s="211" t="s">
        <v>1</v>
      </c>
      <c r="F240" s="212" t="s">
        <v>320</v>
      </c>
      <c r="G240" s="209"/>
      <c r="H240" s="211" t="s">
        <v>1</v>
      </c>
      <c r="I240" s="213"/>
      <c r="J240" s="209"/>
      <c r="K240" s="209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138</v>
      </c>
      <c r="AU240" s="218" t="s">
        <v>83</v>
      </c>
      <c r="AV240" s="12" t="s">
        <v>81</v>
      </c>
      <c r="AW240" s="12" t="s">
        <v>31</v>
      </c>
      <c r="AX240" s="12" t="s">
        <v>74</v>
      </c>
      <c r="AY240" s="218" t="s">
        <v>129</v>
      </c>
    </row>
    <row r="241" spans="2:51" s="13" customFormat="1" ht="11.25">
      <c r="B241" s="219"/>
      <c r="C241" s="220"/>
      <c r="D241" s="210" t="s">
        <v>138</v>
      </c>
      <c r="E241" s="221" t="s">
        <v>1</v>
      </c>
      <c r="F241" s="222" t="s">
        <v>321</v>
      </c>
      <c r="G241" s="220"/>
      <c r="H241" s="223">
        <v>210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138</v>
      </c>
      <c r="AU241" s="229" t="s">
        <v>83</v>
      </c>
      <c r="AV241" s="13" t="s">
        <v>83</v>
      </c>
      <c r="AW241" s="13" t="s">
        <v>31</v>
      </c>
      <c r="AX241" s="13" t="s">
        <v>74</v>
      </c>
      <c r="AY241" s="229" t="s">
        <v>129</v>
      </c>
    </row>
    <row r="242" spans="2:51" s="12" customFormat="1" ht="11.25">
      <c r="B242" s="208"/>
      <c r="C242" s="209"/>
      <c r="D242" s="210" t="s">
        <v>138</v>
      </c>
      <c r="E242" s="211" t="s">
        <v>1</v>
      </c>
      <c r="F242" s="212" t="s">
        <v>322</v>
      </c>
      <c r="G242" s="209"/>
      <c r="H242" s="211" t="s">
        <v>1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138</v>
      </c>
      <c r="AU242" s="218" t="s">
        <v>83</v>
      </c>
      <c r="AV242" s="12" t="s">
        <v>81</v>
      </c>
      <c r="AW242" s="12" t="s">
        <v>31</v>
      </c>
      <c r="AX242" s="12" t="s">
        <v>74</v>
      </c>
      <c r="AY242" s="218" t="s">
        <v>129</v>
      </c>
    </row>
    <row r="243" spans="2:51" s="13" customFormat="1" ht="11.25">
      <c r="B243" s="219"/>
      <c r="C243" s="220"/>
      <c r="D243" s="210" t="s">
        <v>138</v>
      </c>
      <c r="E243" s="221" t="s">
        <v>1</v>
      </c>
      <c r="F243" s="222" t="s">
        <v>323</v>
      </c>
      <c r="G243" s="220"/>
      <c r="H243" s="223">
        <v>20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138</v>
      </c>
      <c r="AU243" s="229" t="s">
        <v>83</v>
      </c>
      <c r="AV243" s="13" t="s">
        <v>83</v>
      </c>
      <c r="AW243" s="13" t="s">
        <v>31</v>
      </c>
      <c r="AX243" s="13" t="s">
        <v>74</v>
      </c>
      <c r="AY243" s="229" t="s">
        <v>129</v>
      </c>
    </row>
    <row r="244" spans="2:51" s="13" customFormat="1" ht="11.25">
      <c r="B244" s="219"/>
      <c r="C244" s="220"/>
      <c r="D244" s="210" t="s">
        <v>138</v>
      </c>
      <c r="E244" s="221" t="s">
        <v>1</v>
      </c>
      <c r="F244" s="222" t="s">
        <v>324</v>
      </c>
      <c r="G244" s="220"/>
      <c r="H244" s="223">
        <v>410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138</v>
      </c>
      <c r="AU244" s="229" t="s">
        <v>83</v>
      </c>
      <c r="AV244" s="13" t="s">
        <v>83</v>
      </c>
      <c r="AW244" s="13" t="s">
        <v>31</v>
      </c>
      <c r="AX244" s="13" t="s">
        <v>74</v>
      </c>
      <c r="AY244" s="229" t="s">
        <v>129</v>
      </c>
    </row>
    <row r="245" spans="2:51" s="14" customFormat="1" ht="11.25">
      <c r="B245" s="230"/>
      <c r="C245" s="231"/>
      <c r="D245" s="210" t="s">
        <v>138</v>
      </c>
      <c r="E245" s="232" t="s">
        <v>1</v>
      </c>
      <c r="F245" s="233" t="s">
        <v>141</v>
      </c>
      <c r="G245" s="231"/>
      <c r="H245" s="234">
        <v>640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138</v>
      </c>
      <c r="AU245" s="240" t="s">
        <v>83</v>
      </c>
      <c r="AV245" s="14" t="s">
        <v>136</v>
      </c>
      <c r="AW245" s="14" t="s">
        <v>31</v>
      </c>
      <c r="AX245" s="14" t="s">
        <v>81</v>
      </c>
      <c r="AY245" s="240" t="s">
        <v>129</v>
      </c>
    </row>
    <row r="246" spans="2:65" s="1" customFormat="1" ht="16.5" customHeight="1">
      <c r="B246" s="33"/>
      <c r="C246" s="244" t="s">
        <v>325</v>
      </c>
      <c r="D246" s="244" t="s">
        <v>211</v>
      </c>
      <c r="E246" s="245" t="s">
        <v>326</v>
      </c>
      <c r="F246" s="246" t="s">
        <v>327</v>
      </c>
      <c r="G246" s="247" t="s">
        <v>134</v>
      </c>
      <c r="H246" s="248">
        <v>63.648</v>
      </c>
      <c r="I246" s="249"/>
      <c r="J246" s="250">
        <f>ROUND(I246*H246,2)</f>
        <v>0</v>
      </c>
      <c r="K246" s="246" t="s">
        <v>135</v>
      </c>
      <c r="L246" s="251"/>
      <c r="M246" s="252" t="s">
        <v>1</v>
      </c>
      <c r="N246" s="253" t="s">
        <v>39</v>
      </c>
      <c r="O246" s="65"/>
      <c r="P246" s="204">
        <f>O246*H246</f>
        <v>0</v>
      </c>
      <c r="Q246" s="204">
        <v>0.222</v>
      </c>
      <c r="R246" s="204">
        <f>Q246*H246</f>
        <v>14.129856</v>
      </c>
      <c r="S246" s="204">
        <v>0</v>
      </c>
      <c r="T246" s="205">
        <f>S246*H246</f>
        <v>0</v>
      </c>
      <c r="AR246" s="206" t="s">
        <v>205</v>
      </c>
      <c r="AT246" s="206" t="s">
        <v>211</v>
      </c>
      <c r="AU246" s="206" t="s">
        <v>83</v>
      </c>
      <c r="AY246" s="16" t="s">
        <v>129</v>
      </c>
      <c r="BE246" s="207">
        <f>IF(N246="základní",J246,0)</f>
        <v>0</v>
      </c>
      <c r="BF246" s="207">
        <f>IF(N246="snížená",J246,0)</f>
        <v>0</v>
      </c>
      <c r="BG246" s="207">
        <f>IF(N246="zákl. přenesená",J246,0)</f>
        <v>0</v>
      </c>
      <c r="BH246" s="207">
        <f>IF(N246="sníž. přenesená",J246,0)</f>
        <v>0</v>
      </c>
      <c r="BI246" s="207">
        <f>IF(N246="nulová",J246,0)</f>
        <v>0</v>
      </c>
      <c r="BJ246" s="16" t="s">
        <v>81</v>
      </c>
      <c r="BK246" s="207">
        <f>ROUND(I246*H246,2)</f>
        <v>0</v>
      </c>
      <c r="BL246" s="16" t="s">
        <v>136</v>
      </c>
      <c r="BM246" s="206" t="s">
        <v>328</v>
      </c>
    </row>
    <row r="247" spans="2:51" s="12" customFormat="1" ht="11.25">
      <c r="B247" s="208"/>
      <c r="C247" s="209"/>
      <c r="D247" s="210" t="s">
        <v>138</v>
      </c>
      <c r="E247" s="211" t="s">
        <v>1</v>
      </c>
      <c r="F247" s="212" t="s">
        <v>329</v>
      </c>
      <c r="G247" s="209"/>
      <c r="H247" s="211" t="s">
        <v>1</v>
      </c>
      <c r="I247" s="213"/>
      <c r="J247" s="209"/>
      <c r="K247" s="209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138</v>
      </c>
      <c r="AU247" s="218" t="s">
        <v>83</v>
      </c>
      <c r="AV247" s="12" t="s">
        <v>81</v>
      </c>
      <c r="AW247" s="12" t="s">
        <v>31</v>
      </c>
      <c r="AX247" s="12" t="s">
        <v>74</v>
      </c>
      <c r="AY247" s="218" t="s">
        <v>129</v>
      </c>
    </row>
    <row r="248" spans="2:51" s="12" customFormat="1" ht="11.25">
      <c r="B248" s="208"/>
      <c r="C248" s="209"/>
      <c r="D248" s="210" t="s">
        <v>138</v>
      </c>
      <c r="E248" s="211" t="s">
        <v>1</v>
      </c>
      <c r="F248" s="212" t="s">
        <v>330</v>
      </c>
      <c r="G248" s="209"/>
      <c r="H248" s="211" t="s">
        <v>1</v>
      </c>
      <c r="I248" s="213"/>
      <c r="J248" s="209"/>
      <c r="K248" s="209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138</v>
      </c>
      <c r="AU248" s="218" t="s">
        <v>83</v>
      </c>
      <c r="AV248" s="12" t="s">
        <v>81</v>
      </c>
      <c r="AW248" s="12" t="s">
        <v>31</v>
      </c>
      <c r="AX248" s="12" t="s">
        <v>74</v>
      </c>
      <c r="AY248" s="218" t="s">
        <v>129</v>
      </c>
    </row>
    <row r="249" spans="2:51" s="12" customFormat="1" ht="11.25">
      <c r="B249" s="208"/>
      <c r="C249" s="209"/>
      <c r="D249" s="210" t="s">
        <v>138</v>
      </c>
      <c r="E249" s="211" t="s">
        <v>1</v>
      </c>
      <c r="F249" s="212" t="s">
        <v>331</v>
      </c>
      <c r="G249" s="209"/>
      <c r="H249" s="211" t="s">
        <v>1</v>
      </c>
      <c r="I249" s="213"/>
      <c r="J249" s="209"/>
      <c r="K249" s="209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138</v>
      </c>
      <c r="AU249" s="218" t="s">
        <v>83</v>
      </c>
      <c r="AV249" s="12" t="s">
        <v>81</v>
      </c>
      <c r="AW249" s="12" t="s">
        <v>31</v>
      </c>
      <c r="AX249" s="12" t="s">
        <v>74</v>
      </c>
      <c r="AY249" s="218" t="s">
        <v>129</v>
      </c>
    </row>
    <row r="250" spans="2:51" s="12" customFormat="1" ht="11.25">
      <c r="B250" s="208"/>
      <c r="C250" s="209"/>
      <c r="D250" s="210" t="s">
        <v>138</v>
      </c>
      <c r="E250" s="211" t="s">
        <v>1</v>
      </c>
      <c r="F250" s="212" t="s">
        <v>332</v>
      </c>
      <c r="G250" s="209"/>
      <c r="H250" s="211" t="s">
        <v>1</v>
      </c>
      <c r="I250" s="213"/>
      <c r="J250" s="209"/>
      <c r="K250" s="209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138</v>
      </c>
      <c r="AU250" s="218" t="s">
        <v>83</v>
      </c>
      <c r="AV250" s="12" t="s">
        <v>81</v>
      </c>
      <c r="AW250" s="12" t="s">
        <v>31</v>
      </c>
      <c r="AX250" s="12" t="s">
        <v>74</v>
      </c>
      <c r="AY250" s="218" t="s">
        <v>129</v>
      </c>
    </row>
    <row r="251" spans="2:51" s="13" customFormat="1" ht="11.25">
      <c r="B251" s="219"/>
      <c r="C251" s="220"/>
      <c r="D251" s="210" t="s">
        <v>138</v>
      </c>
      <c r="E251" s="221" t="s">
        <v>1</v>
      </c>
      <c r="F251" s="222" t="s">
        <v>333</v>
      </c>
      <c r="G251" s="220"/>
      <c r="H251" s="223">
        <v>0.408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138</v>
      </c>
      <c r="AU251" s="229" t="s">
        <v>83</v>
      </c>
      <c r="AV251" s="13" t="s">
        <v>83</v>
      </c>
      <c r="AW251" s="13" t="s">
        <v>31</v>
      </c>
      <c r="AX251" s="13" t="s">
        <v>74</v>
      </c>
      <c r="AY251" s="229" t="s">
        <v>129</v>
      </c>
    </row>
    <row r="252" spans="2:51" s="12" customFormat="1" ht="11.25">
      <c r="B252" s="208"/>
      <c r="C252" s="209"/>
      <c r="D252" s="210" t="s">
        <v>138</v>
      </c>
      <c r="E252" s="211" t="s">
        <v>1</v>
      </c>
      <c r="F252" s="212" t="s">
        <v>334</v>
      </c>
      <c r="G252" s="209"/>
      <c r="H252" s="211" t="s">
        <v>1</v>
      </c>
      <c r="I252" s="213"/>
      <c r="J252" s="209"/>
      <c r="K252" s="209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138</v>
      </c>
      <c r="AU252" s="218" t="s">
        <v>83</v>
      </c>
      <c r="AV252" s="12" t="s">
        <v>81</v>
      </c>
      <c r="AW252" s="12" t="s">
        <v>31</v>
      </c>
      <c r="AX252" s="12" t="s">
        <v>74</v>
      </c>
      <c r="AY252" s="218" t="s">
        <v>129</v>
      </c>
    </row>
    <row r="253" spans="2:51" s="13" customFormat="1" ht="11.25">
      <c r="B253" s="219"/>
      <c r="C253" s="220"/>
      <c r="D253" s="210" t="s">
        <v>138</v>
      </c>
      <c r="E253" s="221" t="s">
        <v>1</v>
      </c>
      <c r="F253" s="222" t="s">
        <v>335</v>
      </c>
      <c r="G253" s="220"/>
      <c r="H253" s="223">
        <v>41.82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138</v>
      </c>
      <c r="AU253" s="229" t="s">
        <v>83</v>
      </c>
      <c r="AV253" s="13" t="s">
        <v>83</v>
      </c>
      <c r="AW253" s="13" t="s">
        <v>31</v>
      </c>
      <c r="AX253" s="13" t="s">
        <v>74</v>
      </c>
      <c r="AY253" s="229" t="s">
        <v>129</v>
      </c>
    </row>
    <row r="254" spans="2:51" s="12" customFormat="1" ht="11.25">
      <c r="B254" s="208"/>
      <c r="C254" s="209"/>
      <c r="D254" s="210" t="s">
        <v>138</v>
      </c>
      <c r="E254" s="211" t="s">
        <v>1</v>
      </c>
      <c r="F254" s="212" t="s">
        <v>336</v>
      </c>
      <c r="G254" s="209"/>
      <c r="H254" s="211" t="s">
        <v>1</v>
      </c>
      <c r="I254" s="213"/>
      <c r="J254" s="209"/>
      <c r="K254" s="209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138</v>
      </c>
      <c r="AU254" s="218" t="s">
        <v>83</v>
      </c>
      <c r="AV254" s="12" t="s">
        <v>81</v>
      </c>
      <c r="AW254" s="12" t="s">
        <v>31</v>
      </c>
      <c r="AX254" s="12" t="s">
        <v>74</v>
      </c>
      <c r="AY254" s="218" t="s">
        <v>129</v>
      </c>
    </row>
    <row r="255" spans="2:51" s="13" customFormat="1" ht="11.25">
      <c r="B255" s="219"/>
      <c r="C255" s="220"/>
      <c r="D255" s="210" t="s">
        <v>138</v>
      </c>
      <c r="E255" s="221" t="s">
        <v>1</v>
      </c>
      <c r="F255" s="222" t="s">
        <v>337</v>
      </c>
      <c r="G255" s="220"/>
      <c r="H255" s="223">
        <v>21.42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138</v>
      </c>
      <c r="AU255" s="229" t="s">
        <v>83</v>
      </c>
      <c r="AV255" s="13" t="s">
        <v>83</v>
      </c>
      <c r="AW255" s="13" t="s">
        <v>31</v>
      </c>
      <c r="AX255" s="13" t="s">
        <v>74</v>
      </c>
      <c r="AY255" s="229" t="s">
        <v>129</v>
      </c>
    </row>
    <row r="256" spans="2:51" s="14" customFormat="1" ht="11.25">
      <c r="B256" s="230"/>
      <c r="C256" s="231"/>
      <c r="D256" s="210" t="s">
        <v>138</v>
      </c>
      <c r="E256" s="232" t="s">
        <v>1</v>
      </c>
      <c r="F256" s="233" t="s">
        <v>141</v>
      </c>
      <c r="G256" s="231"/>
      <c r="H256" s="234">
        <v>63.648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138</v>
      </c>
      <c r="AU256" s="240" t="s">
        <v>83</v>
      </c>
      <c r="AV256" s="14" t="s">
        <v>136</v>
      </c>
      <c r="AW256" s="14" t="s">
        <v>31</v>
      </c>
      <c r="AX256" s="14" t="s">
        <v>81</v>
      </c>
      <c r="AY256" s="240" t="s">
        <v>129</v>
      </c>
    </row>
    <row r="257" spans="2:65" s="1" customFormat="1" ht="24" customHeight="1">
      <c r="B257" s="33"/>
      <c r="C257" s="195" t="s">
        <v>259</v>
      </c>
      <c r="D257" s="195" t="s">
        <v>131</v>
      </c>
      <c r="E257" s="196" t="s">
        <v>338</v>
      </c>
      <c r="F257" s="197" t="s">
        <v>339</v>
      </c>
      <c r="G257" s="198" t="s">
        <v>174</v>
      </c>
      <c r="H257" s="199">
        <v>115</v>
      </c>
      <c r="I257" s="200"/>
      <c r="J257" s="201">
        <f>ROUND(I257*H257,2)</f>
        <v>0</v>
      </c>
      <c r="K257" s="197" t="s">
        <v>135</v>
      </c>
      <c r="L257" s="37"/>
      <c r="M257" s="202" t="s">
        <v>1</v>
      </c>
      <c r="N257" s="203" t="s">
        <v>39</v>
      </c>
      <c r="O257" s="65"/>
      <c r="P257" s="204">
        <f>O257*H257</f>
        <v>0</v>
      </c>
      <c r="Q257" s="204">
        <v>0.1554</v>
      </c>
      <c r="R257" s="204">
        <f>Q257*H257</f>
        <v>17.871000000000002</v>
      </c>
      <c r="S257" s="204">
        <v>0</v>
      </c>
      <c r="T257" s="205">
        <f>S257*H257</f>
        <v>0</v>
      </c>
      <c r="AR257" s="206" t="s">
        <v>136</v>
      </c>
      <c r="AT257" s="206" t="s">
        <v>131</v>
      </c>
      <c r="AU257" s="206" t="s">
        <v>83</v>
      </c>
      <c r="AY257" s="16" t="s">
        <v>129</v>
      </c>
      <c r="BE257" s="207">
        <f>IF(N257="základní",J257,0)</f>
        <v>0</v>
      </c>
      <c r="BF257" s="207">
        <f>IF(N257="snížená",J257,0)</f>
        <v>0</v>
      </c>
      <c r="BG257" s="207">
        <f>IF(N257="zákl. přenesená",J257,0)</f>
        <v>0</v>
      </c>
      <c r="BH257" s="207">
        <f>IF(N257="sníž. přenesená",J257,0)</f>
        <v>0</v>
      </c>
      <c r="BI257" s="207">
        <f>IF(N257="nulová",J257,0)</f>
        <v>0</v>
      </c>
      <c r="BJ257" s="16" t="s">
        <v>81</v>
      </c>
      <c r="BK257" s="207">
        <f>ROUND(I257*H257,2)</f>
        <v>0</v>
      </c>
      <c r="BL257" s="16" t="s">
        <v>136</v>
      </c>
      <c r="BM257" s="206" t="s">
        <v>340</v>
      </c>
    </row>
    <row r="258" spans="2:51" s="12" customFormat="1" ht="11.25">
      <c r="B258" s="208"/>
      <c r="C258" s="209"/>
      <c r="D258" s="210" t="s">
        <v>138</v>
      </c>
      <c r="E258" s="211" t="s">
        <v>1</v>
      </c>
      <c r="F258" s="212" t="s">
        <v>341</v>
      </c>
      <c r="G258" s="209"/>
      <c r="H258" s="211" t="s">
        <v>1</v>
      </c>
      <c r="I258" s="213"/>
      <c r="J258" s="209"/>
      <c r="K258" s="209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138</v>
      </c>
      <c r="AU258" s="218" t="s">
        <v>83</v>
      </c>
      <c r="AV258" s="12" t="s">
        <v>81</v>
      </c>
      <c r="AW258" s="12" t="s">
        <v>31</v>
      </c>
      <c r="AX258" s="12" t="s">
        <v>74</v>
      </c>
      <c r="AY258" s="218" t="s">
        <v>129</v>
      </c>
    </row>
    <row r="259" spans="2:51" s="13" customFormat="1" ht="11.25">
      <c r="B259" s="219"/>
      <c r="C259" s="220"/>
      <c r="D259" s="210" t="s">
        <v>138</v>
      </c>
      <c r="E259" s="221" t="s">
        <v>1</v>
      </c>
      <c r="F259" s="222" t="s">
        <v>177</v>
      </c>
      <c r="G259" s="220"/>
      <c r="H259" s="223">
        <v>115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138</v>
      </c>
      <c r="AU259" s="229" t="s">
        <v>83</v>
      </c>
      <c r="AV259" s="13" t="s">
        <v>83</v>
      </c>
      <c r="AW259" s="13" t="s">
        <v>31</v>
      </c>
      <c r="AX259" s="13" t="s">
        <v>74</v>
      </c>
      <c r="AY259" s="229" t="s">
        <v>129</v>
      </c>
    </row>
    <row r="260" spans="2:51" s="14" customFormat="1" ht="11.25">
      <c r="B260" s="230"/>
      <c r="C260" s="231"/>
      <c r="D260" s="210" t="s">
        <v>138</v>
      </c>
      <c r="E260" s="232" t="s">
        <v>1</v>
      </c>
      <c r="F260" s="233" t="s">
        <v>141</v>
      </c>
      <c r="G260" s="231"/>
      <c r="H260" s="234">
        <v>115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AT260" s="240" t="s">
        <v>138</v>
      </c>
      <c r="AU260" s="240" t="s">
        <v>83</v>
      </c>
      <c r="AV260" s="14" t="s">
        <v>136</v>
      </c>
      <c r="AW260" s="14" t="s">
        <v>31</v>
      </c>
      <c r="AX260" s="14" t="s">
        <v>81</v>
      </c>
      <c r="AY260" s="240" t="s">
        <v>129</v>
      </c>
    </row>
    <row r="261" spans="2:65" s="1" customFormat="1" ht="16.5" customHeight="1">
      <c r="B261" s="33"/>
      <c r="C261" s="244" t="s">
        <v>342</v>
      </c>
      <c r="D261" s="244" t="s">
        <v>211</v>
      </c>
      <c r="E261" s="245" t="s">
        <v>343</v>
      </c>
      <c r="F261" s="246" t="s">
        <v>344</v>
      </c>
      <c r="G261" s="247" t="s">
        <v>174</v>
      </c>
      <c r="H261" s="248">
        <v>116.15</v>
      </c>
      <c r="I261" s="249"/>
      <c r="J261" s="250">
        <f>ROUND(I261*H261,2)</f>
        <v>0</v>
      </c>
      <c r="K261" s="246" t="s">
        <v>135</v>
      </c>
      <c r="L261" s="251"/>
      <c r="M261" s="252" t="s">
        <v>1</v>
      </c>
      <c r="N261" s="253" t="s">
        <v>39</v>
      </c>
      <c r="O261" s="65"/>
      <c r="P261" s="204">
        <f>O261*H261</f>
        <v>0</v>
      </c>
      <c r="Q261" s="204">
        <v>0.081</v>
      </c>
      <c r="R261" s="204">
        <f>Q261*H261</f>
        <v>9.408150000000001</v>
      </c>
      <c r="S261" s="204">
        <v>0</v>
      </c>
      <c r="T261" s="205">
        <f>S261*H261</f>
        <v>0</v>
      </c>
      <c r="AR261" s="206" t="s">
        <v>205</v>
      </c>
      <c r="AT261" s="206" t="s">
        <v>211</v>
      </c>
      <c r="AU261" s="206" t="s">
        <v>83</v>
      </c>
      <c r="AY261" s="16" t="s">
        <v>129</v>
      </c>
      <c r="BE261" s="207">
        <f>IF(N261="základní",J261,0)</f>
        <v>0</v>
      </c>
      <c r="BF261" s="207">
        <f>IF(N261="snížená",J261,0)</f>
        <v>0</v>
      </c>
      <c r="BG261" s="207">
        <f>IF(N261="zákl. přenesená",J261,0)</f>
        <v>0</v>
      </c>
      <c r="BH261" s="207">
        <f>IF(N261="sníž. přenesená",J261,0)</f>
        <v>0</v>
      </c>
      <c r="BI261" s="207">
        <f>IF(N261="nulová",J261,0)</f>
        <v>0</v>
      </c>
      <c r="BJ261" s="16" t="s">
        <v>81</v>
      </c>
      <c r="BK261" s="207">
        <f>ROUND(I261*H261,2)</f>
        <v>0</v>
      </c>
      <c r="BL261" s="16" t="s">
        <v>136</v>
      </c>
      <c r="BM261" s="206" t="s">
        <v>345</v>
      </c>
    </row>
    <row r="262" spans="2:51" s="13" customFormat="1" ht="11.25">
      <c r="B262" s="219"/>
      <c r="C262" s="220"/>
      <c r="D262" s="210" t="s">
        <v>138</v>
      </c>
      <c r="E262" s="221" t="s">
        <v>1</v>
      </c>
      <c r="F262" s="222" t="s">
        <v>346</v>
      </c>
      <c r="G262" s="220"/>
      <c r="H262" s="223">
        <v>116.15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138</v>
      </c>
      <c r="AU262" s="229" t="s">
        <v>83</v>
      </c>
      <c r="AV262" s="13" t="s">
        <v>83</v>
      </c>
      <c r="AW262" s="13" t="s">
        <v>31</v>
      </c>
      <c r="AX262" s="13" t="s">
        <v>74</v>
      </c>
      <c r="AY262" s="229" t="s">
        <v>129</v>
      </c>
    </row>
    <row r="263" spans="2:51" s="14" customFormat="1" ht="11.25">
      <c r="B263" s="230"/>
      <c r="C263" s="231"/>
      <c r="D263" s="210" t="s">
        <v>138</v>
      </c>
      <c r="E263" s="232" t="s">
        <v>1</v>
      </c>
      <c r="F263" s="233" t="s">
        <v>141</v>
      </c>
      <c r="G263" s="231"/>
      <c r="H263" s="234">
        <v>116.15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138</v>
      </c>
      <c r="AU263" s="240" t="s">
        <v>83</v>
      </c>
      <c r="AV263" s="14" t="s">
        <v>136</v>
      </c>
      <c r="AW263" s="14" t="s">
        <v>31</v>
      </c>
      <c r="AX263" s="14" t="s">
        <v>81</v>
      </c>
      <c r="AY263" s="240" t="s">
        <v>129</v>
      </c>
    </row>
    <row r="264" spans="2:65" s="1" customFormat="1" ht="24" customHeight="1">
      <c r="B264" s="33"/>
      <c r="C264" s="195" t="s">
        <v>347</v>
      </c>
      <c r="D264" s="195" t="s">
        <v>131</v>
      </c>
      <c r="E264" s="196" t="s">
        <v>348</v>
      </c>
      <c r="F264" s="197" t="s">
        <v>349</v>
      </c>
      <c r="G264" s="198" t="s">
        <v>180</v>
      </c>
      <c r="H264" s="199">
        <v>1.15</v>
      </c>
      <c r="I264" s="200"/>
      <c r="J264" s="201">
        <f>ROUND(I264*H264,2)</f>
        <v>0</v>
      </c>
      <c r="K264" s="197" t="s">
        <v>135</v>
      </c>
      <c r="L264" s="37"/>
      <c r="M264" s="202" t="s">
        <v>1</v>
      </c>
      <c r="N264" s="203" t="s">
        <v>39</v>
      </c>
      <c r="O264" s="65"/>
      <c r="P264" s="204">
        <f>O264*H264</f>
        <v>0</v>
      </c>
      <c r="Q264" s="204">
        <v>2.25634</v>
      </c>
      <c r="R264" s="204">
        <f>Q264*H264</f>
        <v>2.5947909999999994</v>
      </c>
      <c r="S264" s="204">
        <v>0</v>
      </c>
      <c r="T264" s="205">
        <f>S264*H264</f>
        <v>0</v>
      </c>
      <c r="AR264" s="206" t="s">
        <v>136</v>
      </c>
      <c r="AT264" s="206" t="s">
        <v>131</v>
      </c>
      <c r="AU264" s="206" t="s">
        <v>83</v>
      </c>
      <c r="AY264" s="16" t="s">
        <v>129</v>
      </c>
      <c r="BE264" s="207">
        <f>IF(N264="základní",J264,0)</f>
        <v>0</v>
      </c>
      <c r="BF264" s="207">
        <f>IF(N264="snížená",J264,0)</f>
        <v>0</v>
      </c>
      <c r="BG264" s="207">
        <f>IF(N264="zákl. přenesená",J264,0)</f>
        <v>0</v>
      </c>
      <c r="BH264" s="207">
        <f>IF(N264="sníž. přenesená",J264,0)</f>
        <v>0</v>
      </c>
      <c r="BI264" s="207">
        <f>IF(N264="nulová",J264,0)</f>
        <v>0</v>
      </c>
      <c r="BJ264" s="16" t="s">
        <v>81</v>
      </c>
      <c r="BK264" s="207">
        <f>ROUND(I264*H264,2)</f>
        <v>0</v>
      </c>
      <c r="BL264" s="16" t="s">
        <v>136</v>
      </c>
      <c r="BM264" s="206" t="s">
        <v>350</v>
      </c>
    </row>
    <row r="265" spans="2:51" s="12" customFormat="1" ht="11.25">
      <c r="B265" s="208"/>
      <c r="C265" s="209"/>
      <c r="D265" s="210" t="s">
        <v>138</v>
      </c>
      <c r="E265" s="211" t="s">
        <v>1</v>
      </c>
      <c r="F265" s="212" t="s">
        <v>351</v>
      </c>
      <c r="G265" s="209"/>
      <c r="H265" s="211" t="s">
        <v>1</v>
      </c>
      <c r="I265" s="213"/>
      <c r="J265" s="209"/>
      <c r="K265" s="209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138</v>
      </c>
      <c r="AU265" s="218" t="s">
        <v>83</v>
      </c>
      <c r="AV265" s="12" t="s">
        <v>81</v>
      </c>
      <c r="AW265" s="12" t="s">
        <v>31</v>
      </c>
      <c r="AX265" s="12" t="s">
        <v>74</v>
      </c>
      <c r="AY265" s="218" t="s">
        <v>129</v>
      </c>
    </row>
    <row r="266" spans="2:51" s="13" customFormat="1" ht="11.25">
      <c r="B266" s="219"/>
      <c r="C266" s="220"/>
      <c r="D266" s="210" t="s">
        <v>138</v>
      </c>
      <c r="E266" s="221" t="s">
        <v>1</v>
      </c>
      <c r="F266" s="222" t="s">
        <v>352</v>
      </c>
      <c r="G266" s="220"/>
      <c r="H266" s="223">
        <v>1.15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138</v>
      </c>
      <c r="AU266" s="229" t="s">
        <v>83</v>
      </c>
      <c r="AV266" s="13" t="s">
        <v>83</v>
      </c>
      <c r="AW266" s="13" t="s">
        <v>31</v>
      </c>
      <c r="AX266" s="13" t="s">
        <v>74</v>
      </c>
      <c r="AY266" s="229" t="s">
        <v>129</v>
      </c>
    </row>
    <row r="267" spans="2:51" s="14" customFormat="1" ht="11.25">
      <c r="B267" s="230"/>
      <c r="C267" s="231"/>
      <c r="D267" s="210" t="s">
        <v>138</v>
      </c>
      <c r="E267" s="232" t="s">
        <v>1</v>
      </c>
      <c r="F267" s="233" t="s">
        <v>141</v>
      </c>
      <c r="G267" s="231"/>
      <c r="H267" s="234">
        <v>1.15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138</v>
      </c>
      <c r="AU267" s="240" t="s">
        <v>83</v>
      </c>
      <c r="AV267" s="14" t="s">
        <v>136</v>
      </c>
      <c r="AW267" s="14" t="s">
        <v>31</v>
      </c>
      <c r="AX267" s="14" t="s">
        <v>81</v>
      </c>
      <c r="AY267" s="240" t="s">
        <v>129</v>
      </c>
    </row>
    <row r="268" spans="2:65" s="1" customFormat="1" ht="24" customHeight="1">
      <c r="B268" s="33"/>
      <c r="C268" s="195" t="s">
        <v>353</v>
      </c>
      <c r="D268" s="195" t="s">
        <v>131</v>
      </c>
      <c r="E268" s="196" t="s">
        <v>354</v>
      </c>
      <c r="F268" s="197" t="s">
        <v>355</v>
      </c>
      <c r="G268" s="198" t="s">
        <v>134</v>
      </c>
      <c r="H268" s="199">
        <v>2</v>
      </c>
      <c r="I268" s="200"/>
      <c r="J268" s="201">
        <f>ROUND(I268*H268,2)</f>
        <v>0</v>
      </c>
      <c r="K268" s="197" t="s">
        <v>135</v>
      </c>
      <c r="L268" s="37"/>
      <c r="M268" s="202" t="s">
        <v>1</v>
      </c>
      <c r="N268" s="203" t="s">
        <v>39</v>
      </c>
      <c r="O268" s="65"/>
      <c r="P268" s="204">
        <f>O268*H268</f>
        <v>0</v>
      </c>
      <c r="Q268" s="204">
        <v>0</v>
      </c>
      <c r="R268" s="204">
        <f>Q268*H268</f>
        <v>0</v>
      </c>
      <c r="S268" s="204">
        <v>0</v>
      </c>
      <c r="T268" s="205">
        <f>S268*H268</f>
        <v>0</v>
      </c>
      <c r="AR268" s="206" t="s">
        <v>136</v>
      </c>
      <c r="AT268" s="206" t="s">
        <v>131</v>
      </c>
      <c r="AU268" s="206" t="s">
        <v>83</v>
      </c>
      <c r="AY268" s="16" t="s">
        <v>129</v>
      </c>
      <c r="BE268" s="207">
        <f>IF(N268="základní",J268,0)</f>
        <v>0</v>
      </c>
      <c r="BF268" s="207">
        <f>IF(N268="snížená",J268,0)</f>
        <v>0</v>
      </c>
      <c r="BG268" s="207">
        <f>IF(N268="zákl. přenesená",J268,0)</f>
        <v>0</v>
      </c>
      <c r="BH268" s="207">
        <f>IF(N268="sníž. přenesená",J268,0)</f>
        <v>0</v>
      </c>
      <c r="BI268" s="207">
        <f>IF(N268="nulová",J268,0)</f>
        <v>0</v>
      </c>
      <c r="BJ268" s="16" t="s">
        <v>81</v>
      </c>
      <c r="BK268" s="207">
        <f>ROUND(I268*H268,2)</f>
        <v>0</v>
      </c>
      <c r="BL268" s="16" t="s">
        <v>136</v>
      </c>
      <c r="BM268" s="206" t="s">
        <v>356</v>
      </c>
    </row>
    <row r="269" spans="2:51" s="12" customFormat="1" ht="11.25">
      <c r="B269" s="208"/>
      <c r="C269" s="209"/>
      <c r="D269" s="210" t="s">
        <v>138</v>
      </c>
      <c r="E269" s="211" t="s">
        <v>1</v>
      </c>
      <c r="F269" s="212" t="s">
        <v>357</v>
      </c>
      <c r="G269" s="209"/>
      <c r="H269" s="211" t="s">
        <v>1</v>
      </c>
      <c r="I269" s="213"/>
      <c r="J269" s="209"/>
      <c r="K269" s="209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138</v>
      </c>
      <c r="AU269" s="218" t="s">
        <v>83</v>
      </c>
      <c r="AV269" s="12" t="s">
        <v>81</v>
      </c>
      <c r="AW269" s="12" t="s">
        <v>31</v>
      </c>
      <c r="AX269" s="12" t="s">
        <v>74</v>
      </c>
      <c r="AY269" s="218" t="s">
        <v>129</v>
      </c>
    </row>
    <row r="270" spans="2:51" s="13" customFormat="1" ht="11.25">
      <c r="B270" s="219"/>
      <c r="C270" s="220"/>
      <c r="D270" s="210" t="s">
        <v>138</v>
      </c>
      <c r="E270" s="221" t="s">
        <v>1</v>
      </c>
      <c r="F270" s="222" t="s">
        <v>171</v>
      </c>
      <c r="G270" s="220"/>
      <c r="H270" s="223">
        <v>2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138</v>
      </c>
      <c r="AU270" s="229" t="s">
        <v>83</v>
      </c>
      <c r="AV270" s="13" t="s">
        <v>83</v>
      </c>
      <c r="AW270" s="13" t="s">
        <v>31</v>
      </c>
      <c r="AX270" s="13" t="s">
        <v>74</v>
      </c>
      <c r="AY270" s="229" t="s">
        <v>129</v>
      </c>
    </row>
    <row r="271" spans="2:51" s="14" customFormat="1" ht="11.25">
      <c r="B271" s="230"/>
      <c r="C271" s="231"/>
      <c r="D271" s="210" t="s">
        <v>138</v>
      </c>
      <c r="E271" s="232" t="s">
        <v>1</v>
      </c>
      <c r="F271" s="233" t="s">
        <v>141</v>
      </c>
      <c r="G271" s="231"/>
      <c r="H271" s="234">
        <v>2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AT271" s="240" t="s">
        <v>138</v>
      </c>
      <c r="AU271" s="240" t="s">
        <v>83</v>
      </c>
      <c r="AV271" s="14" t="s">
        <v>136</v>
      </c>
      <c r="AW271" s="14" t="s">
        <v>31</v>
      </c>
      <c r="AX271" s="14" t="s">
        <v>81</v>
      </c>
      <c r="AY271" s="240" t="s">
        <v>129</v>
      </c>
    </row>
    <row r="272" spans="2:63" s="11" customFormat="1" ht="22.9" customHeight="1">
      <c r="B272" s="179"/>
      <c r="C272" s="180"/>
      <c r="D272" s="181" t="s">
        <v>73</v>
      </c>
      <c r="E272" s="193" t="s">
        <v>142</v>
      </c>
      <c r="F272" s="193" t="s">
        <v>143</v>
      </c>
      <c r="G272" s="180"/>
      <c r="H272" s="180"/>
      <c r="I272" s="183"/>
      <c r="J272" s="194">
        <f>BK272</f>
        <v>0</v>
      </c>
      <c r="K272" s="180"/>
      <c r="L272" s="185"/>
      <c r="M272" s="186"/>
      <c r="N272" s="187"/>
      <c r="O272" s="187"/>
      <c r="P272" s="188">
        <f>SUM(P273:P298)</f>
        <v>0</v>
      </c>
      <c r="Q272" s="187"/>
      <c r="R272" s="188">
        <f>SUM(R273:R298)</f>
        <v>0</v>
      </c>
      <c r="S272" s="187"/>
      <c r="T272" s="189">
        <f>SUM(T273:T298)</f>
        <v>0</v>
      </c>
      <c r="AR272" s="190" t="s">
        <v>81</v>
      </c>
      <c r="AT272" s="191" t="s">
        <v>73</v>
      </c>
      <c r="AU272" s="191" t="s">
        <v>81</v>
      </c>
      <c r="AY272" s="190" t="s">
        <v>129</v>
      </c>
      <c r="BK272" s="192">
        <f>SUM(BK273:BK298)</f>
        <v>0</v>
      </c>
    </row>
    <row r="273" spans="2:65" s="1" customFormat="1" ht="16.5" customHeight="1">
      <c r="B273" s="33"/>
      <c r="C273" s="195" t="s">
        <v>358</v>
      </c>
      <c r="D273" s="195" t="s">
        <v>131</v>
      </c>
      <c r="E273" s="196" t="s">
        <v>359</v>
      </c>
      <c r="F273" s="197" t="s">
        <v>360</v>
      </c>
      <c r="G273" s="198" t="s">
        <v>146</v>
      </c>
      <c r="H273" s="199">
        <v>23.73</v>
      </c>
      <c r="I273" s="200"/>
      <c r="J273" s="201">
        <f>ROUND(I273*H273,2)</f>
        <v>0</v>
      </c>
      <c r="K273" s="197" t="s">
        <v>135</v>
      </c>
      <c r="L273" s="37"/>
      <c r="M273" s="202" t="s">
        <v>1</v>
      </c>
      <c r="N273" s="203" t="s">
        <v>39</v>
      </c>
      <c r="O273" s="65"/>
      <c r="P273" s="204">
        <f>O273*H273</f>
        <v>0</v>
      </c>
      <c r="Q273" s="204">
        <v>0</v>
      </c>
      <c r="R273" s="204">
        <f>Q273*H273</f>
        <v>0</v>
      </c>
      <c r="S273" s="204">
        <v>0</v>
      </c>
      <c r="T273" s="205">
        <f>S273*H273</f>
        <v>0</v>
      </c>
      <c r="AR273" s="206" t="s">
        <v>136</v>
      </c>
      <c r="AT273" s="206" t="s">
        <v>131</v>
      </c>
      <c r="AU273" s="206" t="s">
        <v>83</v>
      </c>
      <c r="AY273" s="16" t="s">
        <v>129</v>
      </c>
      <c r="BE273" s="207">
        <f>IF(N273="základní",J273,0)</f>
        <v>0</v>
      </c>
      <c r="BF273" s="207">
        <f>IF(N273="snížená",J273,0)</f>
        <v>0</v>
      </c>
      <c r="BG273" s="207">
        <f>IF(N273="zákl. přenesená",J273,0)</f>
        <v>0</v>
      </c>
      <c r="BH273" s="207">
        <f>IF(N273="sníž. přenesená",J273,0)</f>
        <v>0</v>
      </c>
      <c r="BI273" s="207">
        <f>IF(N273="nulová",J273,0)</f>
        <v>0</v>
      </c>
      <c r="BJ273" s="16" t="s">
        <v>81</v>
      </c>
      <c r="BK273" s="207">
        <f>ROUND(I273*H273,2)</f>
        <v>0</v>
      </c>
      <c r="BL273" s="16" t="s">
        <v>136</v>
      </c>
      <c r="BM273" s="206" t="s">
        <v>361</v>
      </c>
    </row>
    <row r="274" spans="2:51" s="12" customFormat="1" ht="11.25">
      <c r="B274" s="208"/>
      <c r="C274" s="209"/>
      <c r="D274" s="210" t="s">
        <v>138</v>
      </c>
      <c r="E274" s="211" t="s">
        <v>1</v>
      </c>
      <c r="F274" s="212" t="s">
        <v>362</v>
      </c>
      <c r="G274" s="209"/>
      <c r="H274" s="211" t="s">
        <v>1</v>
      </c>
      <c r="I274" s="213"/>
      <c r="J274" s="209"/>
      <c r="K274" s="209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138</v>
      </c>
      <c r="AU274" s="218" t="s">
        <v>83</v>
      </c>
      <c r="AV274" s="12" t="s">
        <v>81</v>
      </c>
      <c r="AW274" s="12" t="s">
        <v>31</v>
      </c>
      <c r="AX274" s="12" t="s">
        <v>74</v>
      </c>
      <c r="AY274" s="218" t="s">
        <v>129</v>
      </c>
    </row>
    <row r="275" spans="2:51" s="13" customFormat="1" ht="11.25">
      <c r="B275" s="219"/>
      <c r="C275" s="220"/>
      <c r="D275" s="210" t="s">
        <v>138</v>
      </c>
      <c r="E275" s="221" t="s">
        <v>1</v>
      </c>
      <c r="F275" s="222" t="s">
        <v>363</v>
      </c>
      <c r="G275" s="220"/>
      <c r="H275" s="223">
        <v>23.575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138</v>
      </c>
      <c r="AU275" s="229" t="s">
        <v>83</v>
      </c>
      <c r="AV275" s="13" t="s">
        <v>83</v>
      </c>
      <c r="AW275" s="13" t="s">
        <v>31</v>
      </c>
      <c r="AX275" s="13" t="s">
        <v>74</v>
      </c>
      <c r="AY275" s="229" t="s">
        <v>129</v>
      </c>
    </row>
    <row r="276" spans="2:51" s="12" customFormat="1" ht="11.25">
      <c r="B276" s="208"/>
      <c r="C276" s="209"/>
      <c r="D276" s="210" t="s">
        <v>138</v>
      </c>
      <c r="E276" s="211" t="s">
        <v>1</v>
      </c>
      <c r="F276" s="212" t="s">
        <v>364</v>
      </c>
      <c r="G276" s="209"/>
      <c r="H276" s="211" t="s">
        <v>1</v>
      </c>
      <c r="I276" s="213"/>
      <c r="J276" s="209"/>
      <c r="K276" s="209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138</v>
      </c>
      <c r="AU276" s="218" t="s">
        <v>83</v>
      </c>
      <c r="AV276" s="12" t="s">
        <v>81</v>
      </c>
      <c r="AW276" s="12" t="s">
        <v>31</v>
      </c>
      <c r="AX276" s="12" t="s">
        <v>74</v>
      </c>
      <c r="AY276" s="218" t="s">
        <v>129</v>
      </c>
    </row>
    <row r="277" spans="2:51" s="13" customFormat="1" ht="11.25">
      <c r="B277" s="219"/>
      <c r="C277" s="220"/>
      <c r="D277" s="210" t="s">
        <v>138</v>
      </c>
      <c r="E277" s="221" t="s">
        <v>1</v>
      </c>
      <c r="F277" s="222" t="s">
        <v>365</v>
      </c>
      <c r="G277" s="220"/>
      <c r="H277" s="223">
        <v>0.155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138</v>
      </c>
      <c r="AU277" s="229" t="s">
        <v>83</v>
      </c>
      <c r="AV277" s="13" t="s">
        <v>83</v>
      </c>
      <c r="AW277" s="13" t="s">
        <v>31</v>
      </c>
      <c r="AX277" s="13" t="s">
        <v>74</v>
      </c>
      <c r="AY277" s="229" t="s">
        <v>129</v>
      </c>
    </row>
    <row r="278" spans="2:51" s="14" customFormat="1" ht="11.25">
      <c r="B278" s="230"/>
      <c r="C278" s="231"/>
      <c r="D278" s="210" t="s">
        <v>138</v>
      </c>
      <c r="E278" s="232" t="s">
        <v>1</v>
      </c>
      <c r="F278" s="233" t="s">
        <v>141</v>
      </c>
      <c r="G278" s="231"/>
      <c r="H278" s="234">
        <v>23.73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138</v>
      </c>
      <c r="AU278" s="240" t="s">
        <v>83</v>
      </c>
      <c r="AV278" s="14" t="s">
        <v>136</v>
      </c>
      <c r="AW278" s="14" t="s">
        <v>31</v>
      </c>
      <c r="AX278" s="14" t="s">
        <v>81</v>
      </c>
      <c r="AY278" s="240" t="s">
        <v>129</v>
      </c>
    </row>
    <row r="279" spans="2:65" s="1" customFormat="1" ht="24" customHeight="1">
      <c r="B279" s="33"/>
      <c r="C279" s="195" t="s">
        <v>366</v>
      </c>
      <c r="D279" s="195" t="s">
        <v>131</v>
      </c>
      <c r="E279" s="196" t="s">
        <v>367</v>
      </c>
      <c r="F279" s="197" t="s">
        <v>368</v>
      </c>
      <c r="G279" s="198" t="s">
        <v>146</v>
      </c>
      <c r="H279" s="199">
        <v>71.191</v>
      </c>
      <c r="I279" s="200"/>
      <c r="J279" s="201">
        <f>ROUND(I279*H279,2)</f>
        <v>0</v>
      </c>
      <c r="K279" s="197" t="s">
        <v>135</v>
      </c>
      <c r="L279" s="37"/>
      <c r="M279" s="202" t="s">
        <v>1</v>
      </c>
      <c r="N279" s="203" t="s">
        <v>39</v>
      </c>
      <c r="O279" s="65"/>
      <c r="P279" s="204">
        <f>O279*H279</f>
        <v>0</v>
      </c>
      <c r="Q279" s="204">
        <v>0</v>
      </c>
      <c r="R279" s="204">
        <f>Q279*H279</f>
        <v>0</v>
      </c>
      <c r="S279" s="204">
        <v>0</v>
      </c>
      <c r="T279" s="205">
        <f>S279*H279</f>
        <v>0</v>
      </c>
      <c r="AR279" s="206" t="s">
        <v>136</v>
      </c>
      <c r="AT279" s="206" t="s">
        <v>131</v>
      </c>
      <c r="AU279" s="206" t="s">
        <v>83</v>
      </c>
      <c r="AY279" s="16" t="s">
        <v>129</v>
      </c>
      <c r="BE279" s="207">
        <f>IF(N279="základní",J279,0)</f>
        <v>0</v>
      </c>
      <c r="BF279" s="207">
        <f>IF(N279="snížená",J279,0)</f>
        <v>0</v>
      </c>
      <c r="BG279" s="207">
        <f>IF(N279="zákl. přenesená",J279,0)</f>
        <v>0</v>
      </c>
      <c r="BH279" s="207">
        <f>IF(N279="sníž. přenesená",J279,0)</f>
        <v>0</v>
      </c>
      <c r="BI279" s="207">
        <f>IF(N279="nulová",J279,0)</f>
        <v>0</v>
      </c>
      <c r="BJ279" s="16" t="s">
        <v>81</v>
      </c>
      <c r="BK279" s="207">
        <f>ROUND(I279*H279,2)</f>
        <v>0</v>
      </c>
      <c r="BL279" s="16" t="s">
        <v>136</v>
      </c>
      <c r="BM279" s="206" t="s">
        <v>369</v>
      </c>
    </row>
    <row r="280" spans="2:51" s="12" customFormat="1" ht="11.25">
      <c r="B280" s="208"/>
      <c r="C280" s="209"/>
      <c r="D280" s="210" t="s">
        <v>138</v>
      </c>
      <c r="E280" s="211" t="s">
        <v>1</v>
      </c>
      <c r="F280" s="212" t="s">
        <v>362</v>
      </c>
      <c r="G280" s="209"/>
      <c r="H280" s="211" t="s">
        <v>1</v>
      </c>
      <c r="I280" s="213"/>
      <c r="J280" s="209"/>
      <c r="K280" s="209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138</v>
      </c>
      <c r="AU280" s="218" t="s">
        <v>83</v>
      </c>
      <c r="AV280" s="12" t="s">
        <v>81</v>
      </c>
      <c r="AW280" s="12" t="s">
        <v>31</v>
      </c>
      <c r="AX280" s="12" t="s">
        <v>74</v>
      </c>
      <c r="AY280" s="218" t="s">
        <v>129</v>
      </c>
    </row>
    <row r="281" spans="2:51" s="13" customFormat="1" ht="11.25">
      <c r="B281" s="219"/>
      <c r="C281" s="220"/>
      <c r="D281" s="210" t="s">
        <v>138</v>
      </c>
      <c r="E281" s="221" t="s">
        <v>1</v>
      </c>
      <c r="F281" s="222" t="s">
        <v>370</v>
      </c>
      <c r="G281" s="220"/>
      <c r="H281" s="223">
        <v>70.725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138</v>
      </c>
      <c r="AU281" s="229" t="s">
        <v>83</v>
      </c>
      <c r="AV281" s="13" t="s">
        <v>83</v>
      </c>
      <c r="AW281" s="13" t="s">
        <v>31</v>
      </c>
      <c r="AX281" s="13" t="s">
        <v>74</v>
      </c>
      <c r="AY281" s="229" t="s">
        <v>129</v>
      </c>
    </row>
    <row r="282" spans="2:51" s="12" customFormat="1" ht="11.25">
      <c r="B282" s="208"/>
      <c r="C282" s="209"/>
      <c r="D282" s="210" t="s">
        <v>138</v>
      </c>
      <c r="E282" s="211" t="s">
        <v>1</v>
      </c>
      <c r="F282" s="212" t="s">
        <v>364</v>
      </c>
      <c r="G282" s="209"/>
      <c r="H282" s="211" t="s">
        <v>1</v>
      </c>
      <c r="I282" s="213"/>
      <c r="J282" s="209"/>
      <c r="K282" s="209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138</v>
      </c>
      <c r="AU282" s="218" t="s">
        <v>83</v>
      </c>
      <c r="AV282" s="12" t="s">
        <v>81</v>
      </c>
      <c r="AW282" s="12" t="s">
        <v>31</v>
      </c>
      <c r="AX282" s="12" t="s">
        <v>74</v>
      </c>
      <c r="AY282" s="218" t="s">
        <v>129</v>
      </c>
    </row>
    <row r="283" spans="2:51" s="13" customFormat="1" ht="11.25">
      <c r="B283" s="219"/>
      <c r="C283" s="220"/>
      <c r="D283" s="210" t="s">
        <v>138</v>
      </c>
      <c r="E283" s="221" t="s">
        <v>1</v>
      </c>
      <c r="F283" s="222" t="s">
        <v>371</v>
      </c>
      <c r="G283" s="220"/>
      <c r="H283" s="223">
        <v>0.466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138</v>
      </c>
      <c r="AU283" s="229" t="s">
        <v>83</v>
      </c>
      <c r="AV283" s="13" t="s">
        <v>83</v>
      </c>
      <c r="AW283" s="13" t="s">
        <v>31</v>
      </c>
      <c r="AX283" s="13" t="s">
        <v>74</v>
      </c>
      <c r="AY283" s="229" t="s">
        <v>129</v>
      </c>
    </row>
    <row r="284" spans="2:51" s="14" customFormat="1" ht="11.25">
      <c r="B284" s="230"/>
      <c r="C284" s="231"/>
      <c r="D284" s="210" t="s">
        <v>138</v>
      </c>
      <c r="E284" s="232" t="s">
        <v>1</v>
      </c>
      <c r="F284" s="233" t="s">
        <v>141</v>
      </c>
      <c r="G284" s="231"/>
      <c r="H284" s="234">
        <v>71.19099999999999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138</v>
      </c>
      <c r="AU284" s="240" t="s">
        <v>83</v>
      </c>
      <c r="AV284" s="14" t="s">
        <v>136</v>
      </c>
      <c r="AW284" s="14" t="s">
        <v>31</v>
      </c>
      <c r="AX284" s="14" t="s">
        <v>81</v>
      </c>
      <c r="AY284" s="240" t="s">
        <v>129</v>
      </c>
    </row>
    <row r="285" spans="2:65" s="1" customFormat="1" ht="24" customHeight="1">
      <c r="B285" s="33"/>
      <c r="C285" s="195" t="s">
        <v>372</v>
      </c>
      <c r="D285" s="195" t="s">
        <v>131</v>
      </c>
      <c r="E285" s="196" t="s">
        <v>373</v>
      </c>
      <c r="F285" s="197" t="s">
        <v>374</v>
      </c>
      <c r="G285" s="198" t="s">
        <v>146</v>
      </c>
      <c r="H285" s="199">
        <v>23.73</v>
      </c>
      <c r="I285" s="200"/>
      <c r="J285" s="201">
        <f>ROUND(I285*H285,2)</f>
        <v>0</v>
      </c>
      <c r="K285" s="197" t="s">
        <v>135</v>
      </c>
      <c r="L285" s="37"/>
      <c r="M285" s="202" t="s">
        <v>1</v>
      </c>
      <c r="N285" s="203" t="s">
        <v>39</v>
      </c>
      <c r="O285" s="65"/>
      <c r="P285" s="204">
        <f>O285*H285</f>
        <v>0</v>
      </c>
      <c r="Q285" s="204">
        <v>0</v>
      </c>
      <c r="R285" s="204">
        <f>Q285*H285</f>
        <v>0</v>
      </c>
      <c r="S285" s="204">
        <v>0</v>
      </c>
      <c r="T285" s="205">
        <f>S285*H285</f>
        <v>0</v>
      </c>
      <c r="AR285" s="206" t="s">
        <v>136</v>
      </c>
      <c r="AT285" s="206" t="s">
        <v>131</v>
      </c>
      <c r="AU285" s="206" t="s">
        <v>83</v>
      </c>
      <c r="AY285" s="16" t="s">
        <v>129</v>
      </c>
      <c r="BE285" s="207">
        <f>IF(N285="základní",J285,0)</f>
        <v>0</v>
      </c>
      <c r="BF285" s="207">
        <f>IF(N285="snížená",J285,0)</f>
        <v>0</v>
      </c>
      <c r="BG285" s="207">
        <f>IF(N285="zákl. přenesená",J285,0)</f>
        <v>0</v>
      </c>
      <c r="BH285" s="207">
        <f>IF(N285="sníž. přenesená",J285,0)</f>
        <v>0</v>
      </c>
      <c r="BI285" s="207">
        <f>IF(N285="nulová",J285,0)</f>
        <v>0</v>
      </c>
      <c r="BJ285" s="16" t="s">
        <v>81</v>
      </c>
      <c r="BK285" s="207">
        <f>ROUND(I285*H285,2)</f>
        <v>0</v>
      </c>
      <c r="BL285" s="16" t="s">
        <v>136</v>
      </c>
      <c r="BM285" s="206" t="s">
        <v>375</v>
      </c>
    </row>
    <row r="286" spans="2:51" s="12" customFormat="1" ht="11.25">
      <c r="B286" s="208"/>
      <c r="C286" s="209"/>
      <c r="D286" s="210" t="s">
        <v>138</v>
      </c>
      <c r="E286" s="211" t="s">
        <v>1</v>
      </c>
      <c r="F286" s="212" t="s">
        <v>362</v>
      </c>
      <c r="G286" s="209"/>
      <c r="H286" s="211" t="s">
        <v>1</v>
      </c>
      <c r="I286" s="213"/>
      <c r="J286" s="209"/>
      <c r="K286" s="209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138</v>
      </c>
      <c r="AU286" s="218" t="s">
        <v>83</v>
      </c>
      <c r="AV286" s="12" t="s">
        <v>81</v>
      </c>
      <c r="AW286" s="12" t="s">
        <v>31</v>
      </c>
      <c r="AX286" s="12" t="s">
        <v>74</v>
      </c>
      <c r="AY286" s="218" t="s">
        <v>129</v>
      </c>
    </row>
    <row r="287" spans="2:51" s="13" customFormat="1" ht="11.25">
      <c r="B287" s="219"/>
      <c r="C287" s="220"/>
      <c r="D287" s="210" t="s">
        <v>138</v>
      </c>
      <c r="E287" s="221" t="s">
        <v>1</v>
      </c>
      <c r="F287" s="222" t="s">
        <v>363</v>
      </c>
      <c r="G287" s="220"/>
      <c r="H287" s="223">
        <v>23.575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138</v>
      </c>
      <c r="AU287" s="229" t="s">
        <v>83</v>
      </c>
      <c r="AV287" s="13" t="s">
        <v>83</v>
      </c>
      <c r="AW287" s="13" t="s">
        <v>31</v>
      </c>
      <c r="AX287" s="13" t="s">
        <v>74</v>
      </c>
      <c r="AY287" s="229" t="s">
        <v>129</v>
      </c>
    </row>
    <row r="288" spans="2:51" s="12" customFormat="1" ht="11.25">
      <c r="B288" s="208"/>
      <c r="C288" s="209"/>
      <c r="D288" s="210" t="s">
        <v>138</v>
      </c>
      <c r="E288" s="211" t="s">
        <v>1</v>
      </c>
      <c r="F288" s="212" t="s">
        <v>364</v>
      </c>
      <c r="G288" s="209"/>
      <c r="H288" s="211" t="s">
        <v>1</v>
      </c>
      <c r="I288" s="213"/>
      <c r="J288" s="209"/>
      <c r="K288" s="209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138</v>
      </c>
      <c r="AU288" s="218" t="s">
        <v>83</v>
      </c>
      <c r="AV288" s="12" t="s">
        <v>81</v>
      </c>
      <c r="AW288" s="12" t="s">
        <v>31</v>
      </c>
      <c r="AX288" s="12" t="s">
        <v>74</v>
      </c>
      <c r="AY288" s="218" t="s">
        <v>129</v>
      </c>
    </row>
    <row r="289" spans="2:51" s="13" customFormat="1" ht="11.25">
      <c r="B289" s="219"/>
      <c r="C289" s="220"/>
      <c r="D289" s="210" t="s">
        <v>138</v>
      </c>
      <c r="E289" s="221" t="s">
        <v>1</v>
      </c>
      <c r="F289" s="222" t="s">
        <v>365</v>
      </c>
      <c r="G289" s="220"/>
      <c r="H289" s="223">
        <v>0.155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138</v>
      </c>
      <c r="AU289" s="229" t="s">
        <v>83</v>
      </c>
      <c r="AV289" s="13" t="s">
        <v>83</v>
      </c>
      <c r="AW289" s="13" t="s">
        <v>31</v>
      </c>
      <c r="AX289" s="13" t="s">
        <v>74</v>
      </c>
      <c r="AY289" s="229" t="s">
        <v>129</v>
      </c>
    </row>
    <row r="290" spans="2:51" s="14" customFormat="1" ht="11.25">
      <c r="B290" s="230"/>
      <c r="C290" s="231"/>
      <c r="D290" s="210" t="s">
        <v>138</v>
      </c>
      <c r="E290" s="232" t="s">
        <v>1</v>
      </c>
      <c r="F290" s="233" t="s">
        <v>141</v>
      </c>
      <c r="G290" s="231"/>
      <c r="H290" s="234">
        <v>23.73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138</v>
      </c>
      <c r="AU290" s="240" t="s">
        <v>83</v>
      </c>
      <c r="AV290" s="14" t="s">
        <v>136</v>
      </c>
      <c r="AW290" s="14" t="s">
        <v>31</v>
      </c>
      <c r="AX290" s="14" t="s">
        <v>81</v>
      </c>
      <c r="AY290" s="240" t="s">
        <v>129</v>
      </c>
    </row>
    <row r="291" spans="2:65" s="1" customFormat="1" ht="24" customHeight="1">
      <c r="B291" s="33"/>
      <c r="C291" s="195" t="s">
        <v>376</v>
      </c>
      <c r="D291" s="195" t="s">
        <v>131</v>
      </c>
      <c r="E291" s="196" t="s">
        <v>377</v>
      </c>
      <c r="F291" s="197" t="s">
        <v>378</v>
      </c>
      <c r="G291" s="198" t="s">
        <v>146</v>
      </c>
      <c r="H291" s="199">
        <v>23.575</v>
      </c>
      <c r="I291" s="200"/>
      <c r="J291" s="201">
        <f>ROUND(I291*H291,2)</f>
        <v>0</v>
      </c>
      <c r="K291" s="197" t="s">
        <v>135</v>
      </c>
      <c r="L291" s="37"/>
      <c r="M291" s="202" t="s">
        <v>1</v>
      </c>
      <c r="N291" s="203" t="s">
        <v>39</v>
      </c>
      <c r="O291" s="65"/>
      <c r="P291" s="204">
        <f>O291*H291</f>
        <v>0</v>
      </c>
      <c r="Q291" s="204">
        <v>0</v>
      </c>
      <c r="R291" s="204">
        <f>Q291*H291</f>
        <v>0</v>
      </c>
      <c r="S291" s="204">
        <v>0</v>
      </c>
      <c r="T291" s="205">
        <f>S291*H291</f>
        <v>0</v>
      </c>
      <c r="AR291" s="206" t="s">
        <v>136</v>
      </c>
      <c r="AT291" s="206" t="s">
        <v>131</v>
      </c>
      <c r="AU291" s="206" t="s">
        <v>83</v>
      </c>
      <c r="AY291" s="16" t="s">
        <v>129</v>
      </c>
      <c r="BE291" s="207">
        <f>IF(N291="základní",J291,0)</f>
        <v>0</v>
      </c>
      <c r="BF291" s="207">
        <f>IF(N291="snížená",J291,0)</f>
        <v>0</v>
      </c>
      <c r="BG291" s="207">
        <f>IF(N291="zákl. přenesená",J291,0)</f>
        <v>0</v>
      </c>
      <c r="BH291" s="207">
        <f>IF(N291="sníž. přenesená",J291,0)</f>
        <v>0</v>
      </c>
      <c r="BI291" s="207">
        <f>IF(N291="nulová",J291,0)</f>
        <v>0</v>
      </c>
      <c r="BJ291" s="16" t="s">
        <v>81</v>
      </c>
      <c r="BK291" s="207">
        <f>ROUND(I291*H291,2)</f>
        <v>0</v>
      </c>
      <c r="BL291" s="16" t="s">
        <v>136</v>
      </c>
      <c r="BM291" s="206" t="s">
        <v>379</v>
      </c>
    </row>
    <row r="292" spans="2:51" s="12" customFormat="1" ht="11.25">
      <c r="B292" s="208"/>
      <c r="C292" s="209"/>
      <c r="D292" s="210" t="s">
        <v>138</v>
      </c>
      <c r="E292" s="211" t="s">
        <v>1</v>
      </c>
      <c r="F292" s="212" t="s">
        <v>362</v>
      </c>
      <c r="G292" s="209"/>
      <c r="H292" s="211" t="s">
        <v>1</v>
      </c>
      <c r="I292" s="213"/>
      <c r="J292" s="209"/>
      <c r="K292" s="209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138</v>
      </c>
      <c r="AU292" s="218" t="s">
        <v>83</v>
      </c>
      <c r="AV292" s="12" t="s">
        <v>81</v>
      </c>
      <c r="AW292" s="12" t="s">
        <v>31</v>
      </c>
      <c r="AX292" s="12" t="s">
        <v>74</v>
      </c>
      <c r="AY292" s="218" t="s">
        <v>129</v>
      </c>
    </row>
    <row r="293" spans="2:51" s="13" customFormat="1" ht="11.25">
      <c r="B293" s="219"/>
      <c r="C293" s="220"/>
      <c r="D293" s="210" t="s">
        <v>138</v>
      </c>
      <c r="E293" s="221" t="s">
        <v>1</v>
      </c>
      <c r="F293" s="222" t="s">
        <v>363</v>
      </c>
      <c r="G293" s="220"/>
      <c r="H293" s="223">
        <v>23.575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138</v>
      </c>
      <c r="AU293" s="229" t="s">
        <v>83</v>
      </c>
      <c r="AV293" s="13" t="s">
        <v>83</v>
      </c>
      <c r="AW293" s="13" t="s">
        <v>31</v>
      </c>
      <c r="AX293" s="13" t="s">
        <v>74</v>
      </c>
      <c r="AY293" s="229" t="s">
        <v>129</v>
      </c>
    </row>
    <row r="294" spans="2:51" s="14" customFormat="1" ht="11.25">
      <c r="B294" s="230"/>
      <c r="C294" s="231"/>
      <c r="D294" s="210" t="s">
        <v>138</v>
      </c>
      <c r="E294" s="232" t="s">
        <v>1</v>
      </c>
      <c r="F294" s="233" t="s">
        <v>141</v>
      </c>
      <c r="G294" s="231"/>
      <c r="H294" s="234">
        <v>23.575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138</v>
      </c>
      <c r="AU294" s="240" t="s">
        <v>83</v>
      </c>
      <c r="AV294" s="14" t="s">
        <v>136</v>
      </c>
      <c r="AW294" s="14" t="s">
        <v>31</v>
      </c>
      <c r="AX294" s="14" t="s">
        <v>81</v>
      </c>
      <c r="AY294" s="240" t="s">
        <v>129</v>
      </c>
    </row>
    <row r="295" spans="2:65" s="1" customFormat="1" ht="24" customHeight="1">
      <c r="B295" s="33"/>
      <c r="C295" s="195" t="s">
        <v>380</v>
      </c>
      <c r="D295" s="195" t="s">
        <v>131</v>
      </c>
      <c r="E295" s="196" t="s">
        <v>381</v>
      </c>
      <c r="F295" s="197" t="s">
        <v>382</v>
      </c>
      <c r="G295" s="198" t="s">
        <v>146</v>
      </c>
      <c r="H295" s="199">
        <v>0.155</v>
      </c>
      <c r="I295" s="200"/>
      <c r="J295" s="201">
        <f>ROUND(I295*H295,2)</f>
        <v>0</v>
      </c>
      <c r="K295" s="197" t="s">
        <v>135</v>
      </c>
      <c r="L295" s="37"/>
      <c r="M295" s="202" t="s">
        <v>1</v>
      </c>
      <c r="N295" s="203" t="s">
        <v>39</v>
      </c>
      <c r="O295" s="65"/>
      <c r="P295" s="204">
        <f>O295*H295</f>
        <v>0</v>
      </c>
      <c r="Q295" s="204">
        <v>0</v>
      </c>
      <c r="R295" s="204">
        <f>Q295*H295</f>
        <v>0</v>
      </c>
      <c r="S295" s="204">
        <v>0</v>
      </c>
      <c r="T295" s="205">
        <f>S295*H295</f>
        <v>0</v>
      </c>
      <c r="AR295" s="206" t="s">
        <v>136</v>
      </c>
      <c r="AT295" s="206" t="s">
        <v>131</v>
      </c>
      <c r="AU295" s="206" t="s">
        <v>83</v>
      </c>
      <c r="AY295" s="16" t="s">
        <v>129</v>
      </c>
      <c r="BE295" s="207">
        <f>IF(N295="základní",J295,0)</f>
        <v>0</v>
      </c>
      <c r="BF295" s="207">
        <f>IF(N295="snížená",J295,0)</f>
        <v>0</v>
      </c>
      <c r="BG295" s="207">
        <f>IF(N295="zákl. přenesená",J295,0)</f>
        <v>0</v>
      </c>
      <c r="BH295" s="207">
        <f>IF(N295="sníž. přenesená",J295,0)</f>
        <v>0</v>
      </c>
      <c r="BI295" s="207">
        <f>IF(N295="nulová",J295,0)</f>
        <v>0</v>
      </c>
      <c r="BJ295" s="16" t="s">
        <v>81</v>
      </c>
      <c r="BK295" s="207">
        <f>ROUND(I295*H295,2)</f>
        <v>0</v>
      </c>
      <c r="BL295" s="16" t="s">
        <v>136</v>
      </c>
      <c r="BM295" s="206" t="s">
        <v>383</v>
      </c>
    </row>
    <row r="296" spans="2:51" s="12" customFormat="1" ht="11.25">
      <c r="B296" s="208"/>
      <c r="C296" s="209"/>
      <c r="D296" s="210" t="s">
        <v>138</v>
      </c>
      <c r="E296" s="211" t="s">
        <v>1</v>
      </c>
      <c r="F296" s="212" t="s">
        <v>364</v>
      </c>
      <c r="G296" s="209"/>
      <c r="H296" s="211" t="s">
        <v>1</v>
      </c>
      <c r="I296" s="213"/>
      <c r="J296" s="209"/>
      <c r="K296" s="209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138</v>
      </c>
      <c r="AU296" s="218" t="s">
        <v>83</v>
      </c>
      <c r="AV296" s="12" t="s">
        <v>81</v>
      </c>
      <c r="AW296" s="12" t="s">
        <v>31</v>
      </c>
      <c r="AX296" s="12" t="s">
        <v>74</v>
      </c>
      <c r="AY296" s="218" t="s">
        <v>129</v>
      </c>
    </row>
    <row r="297" spans="2:51" s="13" customFormat="1" ht="11.25">
      <c r="B297" s="219"/>
      <c r="C297" s="220"/>
      <c r="D297" s="210" t="s">
        <v>138</v>
      </c>
      <c r="E297" s="221" t="s">
        <v>1</v>
      </c>
      <c r="F297" s="222" t="s">
        <v>365</v>
      </c>
      <c r="G297" s="220"/>
      <c r="H297" s="223">
        <v>0.155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138</v>
      </c>
      <c r="AU297" s="229" t="s">
        <v>83</v>
      </c>
      <c r="AV297" s="13" t="s">
        <v>83</v>
      </c>
      <c r="AW297" s="13" t="s">
        <v>31</v>
      </c>
      <c r="AX297" s="13" t="s">
        <v>74</v>
      </c>
      <c r="AY297" s="229" t="s">
        <v>129</v>
      </c>
    </row>
    <row r="298" spans="2:51" s="14" customFormat="1" ht="11.25">
      <c r="B298" s="230"/>
      <c r="C298" s="231"/>
      <c r="D298" s="210" t="s">
        <v>138</v>
      </c>
      <c r="E298" s="232" t="s">
        <v>1</v>
      </c>
      <c r="F298" s="233" t="s">
        <v>141</v>
      </c>
      <c r="G298" s="231"/>
      <c r="H298" s="234">
        <v>0.155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138</v>
      </c>
      <c r="AU298" s="240" t="s">
        <v>83</v>
      </c>
      <c r="AV298" s="14" t="s">
        <v>136</v>
      </c>
      <c r="AW298" s="14" t="s">
        <v>31</v>
      </c>
      <c r="AX298" s="14" t="s">
        <v>81</v>
      </c>
      <c r="AY298" s="240" t="s">
        <v>129</v>
      </c>
    </row>
    <row r="299" spans="2:63" s="11" customFormat="1" ht="22.9" customHeight="1">
      <c r="B299" s="179"/>
      <c r="C299" s="180"/>
      <c r="D299" s="181" t="s">
        <v>73</v>
      </c>
      <c r="E299" s="193" t="s">
        <v>384</v>
      </c>
      <c r="F299" s="193" t="s">
        <v>385</v>
      </c>
      <c r="G299" s="180"/>
      <c r="H299" s="180"/>
      <c r="I299" s="183"/>
      <c r="J299" s="194">
        <f>BK299</f>
        <v>0</v>
      </c>
      <c r="K299" s="180"/>
      <c r="L299" s="185"/>
      <c r="M299" s="186"/>
      <c r="N299" s="187"/>
      <c r="O299" s="187"/>
      <c r="P299" s="188">
        <f>P300</f>
        <v>0</v>
      </c>
      <c r="Q299" s="187"/>
      <c r="R299" s="188">
        <f>R300</f>
        <v>0</v>
      </c>
      <c r="S299" s="187"/>
      <c r="T299" s="189">
        <f>T300</f>
        <v>0</v>
      </c>
      <c r="AR299" s="190" t="s">
        <v>81</v>
      </c>
      <c r="AT299" s="191" t="s">
        <v>73</v>
      </c>
      <c r="AU299" s="191" t="s">
        <v>81</v>
      </c>
      <c r="AY299" s="190" t="s">
        <v>129</v>
      </c>
      <c r="BK299" s="192">
        <f>BK300</f>
        <v>0</v>
      </c>
    </row>
    <row r="300" spans="2:65" s="1" customFormat="1" ht="24" customHeight="1">
      <c r="B300" s="33"/>
      <c r="C300" s="195" t="s">
        <v>386</v>
      </c>
      <c r="D300" s="195" t="s">
        <v>131</v>
      </c>
      <c r="E300" s="196" t="s">
        <v>387</v>
      </c>
      <c r="F300" s="197" t="s">
        <v>388</v>
      </c>
      <c r="G300" s="198" t="s">
        <v>146</v>
      </c>
      <c r="H300" s="199">
        <v>121.677</v>
      </c>
      <c r="I300" s="200"/>
      <c r="J300" s="201">
        <f>ROUND(I300*H300,2)</f>
        <v>0</v>
      </c>
      <c r="K300" s="197" t="s">
        <v>135</v>
      </c>
      <c r="L300" s="37"/>
      <c r="M300" s="254" t="s">
        <v>1</v>
      </c>
      <c r="N300" s="255" t="s">
        <v>39</v>
      </c>
      <c r="O300" s="256"/>
      <c r="P300" s="257">
        <f>O300*H300</f>
        <v>0</v>
      </c>
      <c r="Q300" s="257">
        <v>0</v>
      </c>
      <c r="R300" s="257">
        <f>Q300*H300</f>
        <v>0</v>
      </c>
      <c r="S300" s="257">
        <v>0</v>
      </c>
      <c r="T300" s="258">
        <f>S300*H300</f>
        <v>0</v>
      </c>
      <c r="AR300" s="206" t="s">
        <v>136</v>
      </c>
      <c r="AT300" s="206" t="s">
        <v>131</v>
      </c>
      <c r="AU300" s="206" t="s">
        <v>83</v>
      </c>
      <c r="AY300" s="16" t="s">
        <v>129</v>
      </c>
      <c r="BE300" s="207">
        <f>IF(N300="základní",J300,0)</f>
        <v>0</v>
      </c>
      <c r="BF300" s="207">
        <f>IF(N300="snížená",J300,0)</f>
        <v>0</v>
      </c>
      <c r="BG300" s="207">
        <f>IF(N300="zákl. přenesená",J300,0)</f>
        <v>0</v>
      </c>
      <c r="BH300" s="207">
        <f>IF(N300="sníž. přenesená",J300,0)</f>
        <v>0</v>
      </c>
      <c r="BI300" s="207">
        <f>IF(N300="nulová",J300,0)</f>
        <v>0</v>
      </c>
      <c r="BJ300" s="16" t="s">
        <v>81</v>
      </c>
      <c r="BK300" s="207">
        <f>ROUND(I300*H300,2)</f>
        <v>0</v>
      </c>
      <c r="BL300" s="16" t="s">
        <v>136</v>
      </c>
      <c r="BM300" s="206" t="s">
        <v>389</v>
      </c>
    </row>
    <row r="301" spans="2:12" s="1" customFormat="1" ht="6.95" customHeight="1">
      <c r="B301" s="48"/>
      <c r="C301" s="49"/>
      <c r="D301" s="49"/>
      <c r="E301" s="49"/>
      <c r="F301" s="49"/>
      <c r="G301" s="49"/>
      <c r="H301" s="49"/>
      <c r="I301" s="147"/>
      <c r="J301" s="49"/>
      <c r="K301" s="49"/>
      <c r="L301" s="37"/>
    </row>
  </sheetData>
  <sheetProtection algorithmName="SHA-512" hashValue="HG0t48FafbsJuksgMHyXVXg/GTBPFYNWaSGrL59yIevCdlQdgD6BuKhFP7zW5kj1wuvsxD65cWANJPzUM5Enig==" saltValue="GeT7b4Np0XAYq+CtPf8Q6nJNPZH30JMMwt7Yicxmx7bQ7VD4f0mFIvHL6uaWKy/cZlamtjnBMYwbiSmMFehrKA==" spinCount="100000" sheet="1" objects="1" scenarios="1" formatColumns="0" formatRows="0" autoFilter="0"/>
  <autoFilter ref="C128:K300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97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101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Zborovská, Šumperk</v>
      </c>
      <c r="F7" s="308"/>
      <c r="G7" s="308"/>
      <c r="H7" s="308"/>
      <c r="L7" s="19"/>
    </row>
    <row r="8" spans="2:12" ht="12" customHeight="1">
      <c r="B8" s="19"/>
      <c r="D8" s="115" t="s">
        <v>102</v>
      </c>
      <c r="L8" s="19"/>
    </row>
    <row r="9" spans="2:12" s="1" customFormat="1" ht="16.5" customHeight="1">
      <c r="B9" s="37"/>
      <c r="E9" s="307" t="s">
        <v>159</v>
      </c>
      <c r="F9" s="309"/>
      <c r="G9" s="309"/>
      <c r="H9" s="309"/>
      <c r="I9" s="116"/>
      <c r="L9" s="37"/>
    </row>
    <row r="10" spans="2:12" s="1" customFormat="1" ht="12" customHeight="1">
      <c r="B10" s="37"/>
      <c r="D10" s="115" t="s">
        <v>104</v>
      </c>
      <c r="I10" s="116"/>
      <c r="L10" s="37"/>
    </row>
    <row r="11" spans="2:12" s="1" customFormat="1" ht="36.95" customHeight="1">
      <c r="B11" s="37"/>
      <c r="E11" s="310" t="s">
        <v>390</v>
      </c>
      <c r="F11" s="309"/>
      <c r="G11" s="309"/>
      <c r="H11" s="309"/>
      <c r="I11" s="116"/>
      <c r="L11" s="37"/>
    </row>
    <row r="12" spans="2:12" s="1" customFormat="1" ht="11.25">
      <c r="B12" s="37"/>
      <c r="I12" s="116"/>
      <c r="L12" s="37"/>
    </row>
    <row r="13" spans="2:12" s="1" customFormat="1" ht="12" customHeight="1">
      <c r="B13" s="37"/>
      <c r="D13" s="115" t="s">
        <v>18</v>
      </c>
      <c r="F13" s="104" t="s">
        <v>1</v>
      </c>
      <c r="I13" s="117" t="s">
        <v>19</v>
      </c>
      <c r="J13" s="104" t="s">
        <v>1</v>
      </c>
      <c r="L13" s="37"/>
    </row>
    <row r="14" spans="2:12" s="1" customFormat="1" ht="12" customHeight="1">
      <c r="B14" s="37"/>
      <c r="D14" s="115" t="s">
        <v>20</v>
      </c>
      <c r="F14" s="104" t="s">
        <v>21</v>
      </c>
      <c r="I14" s="117" t="s">
        <v>22</v>
      </c>
      <c r="J14" s="118" t="str">
        <f>'Rekapitulace stavby'!AN8</f>
        <v>22. 2. 2020</v>
      </c>
      <c r="L14" s="37"/>
    </row>
    <row r="15" spans="2:12" s="1" customFormat="1" ht="10.9" customHeight="1">
      <c r="B15" s="37"/>
      <c r="I15" s="116"/>
      <c r="L15" s="37"/>
    </row>
    <row r="16" spans="2:12" s="1" customFormat="1" ht="12" customHeight="1">
      <c r="B16" s="37"/>
      <c r="D16" s="115" t="s">
        <v>24</v>
      </c>
      <c r="I16" s="117" t="s">
        <v>25</v>
      </c>
      <c r="J16" s="104" t="str">
        <f>IF('Rekapitulace stavby'!AN10="","",'Rekapitulace stavby'!AN10)</f>
        <v/>
      </c>
      <c r="L16" s="37"/>
    </row>
    <row r="17" spans="2:12" s="1" customFormat="1" ht="18" customHeight="1">
      <c r="B17" s="37"/>
      <c r="E17" s="104" t="str">
        <f>IF('Rekapitulace stavby'!E11="","",'Rekapitulace stavby'!E11)</f>
        <v xml:space="preserve"> </v>
      </c>
      <c r="I17" s="117" t="s">
        <v>27</v>
      </c>
      <c r="J17" s="104" t="str">
        <f>IF('Rekapitulace stavby'!AN11="","",'Rekapitulace stavby'!AN11)</f>
        <v/>
      </c>
      <c r="L17" s="37"/>
    </row>
    <row r="18" spans="2:12" s="1" customFormat="1" ht="6.95" customHeight="1">
      <c r="B18" s="37"/>
      <c r="I18" s="116"/>
      <c r="L18" s="37"/>
    </row>
    <row r="19" spans="2:12" s="1" customFormat="1" ht="12" customHeight="1">
      <c r="B19" s="37"/>
      <c r="D19" s="115" t="s">
        <v>28</v>
      </c>
      <c r="I19" s="117" t="s">
        <v>25</v>
      </c>
      <c r="J19" s="29" t="str">
        <f>'Rekapitulace stavby'!AN13</f>
        <v>Vyplň údaj</v>
      </c>
      <c r="L19" s="37"/>
    </row>
    <row r="20" spans="2:12" s="1" customFormat="1" ht="18" customHeight="1">
      <c r="B20" s="37"/>
      <c r="E20" s="311" t="str">
        <f>'Rekapitulace stavby'!E14</f>
        <v>Vyplň údaj</v>
      </c>
      <c r="F20" s="312"/>
      <c r="G20" s="312"/>
      <c r="H20" s="312"/>
      <c r="I20" s="117" t="s">
        <v>27</v>
      </c>
      <c r="J20" s="29" t="str">
        <f>'Rekapitulace stavby'!AN14</f>
        <v>Vyplň údaj</v>
      </c>
      <c r="L20" s="37"/>
    </row>
    <row r="21" spans="2:12" s="1" customFormat="1" ht="6.95" customHeight="1">
      <c r="B21" s="37"/>
      <c r="I21" s="116"/>
      <c r="L21" s="37"/>
    </row>
    <row r="22" spans="2:12" s="1" customFormat="1" ht="12" customHeight="1">
      <c r="B22" s="37"/>
      <c r="D22" s="115" t="s">
        <v>30</v>
      </c>
      <c r="I22" s="117" t="s">
        <v>25</v>
      </c>
      <c r="J22" s="104" t="str">
        <f>IF('Rekapitulace stavby'!AN16="","",'Rekapitulace stavby'!AN16)</f>
        <v/>
      </c>
      <c r="L22" s="37"/>
    </row>
    <row r="23" spans="2:12" s="1" customFormat="1" ht="18" customHeight="1">
      <c r="B23" s="37"/>
      <c r="E23" s="104" t="str">
        <f>IF('Rekapitulace stavby'!E17="","",'Rekapitulace stavby'!E17)</f>
        <v xml:space="preserve"> </v>
      </c>
      <c r="I23" s="117" t="s">
        <v>27</v>
      </c>
      <c r="J23" s="104" t="str">
        <f>IF('Rekapitulace stavby'!AN17="","",'Rekapitulace stavby'!AN17)</f>
        <v/>
      </c>
      <c r="L23" s="37"/>
    </row>
    <row r="24" spans="2:12" s="1" customFormat="1" ht="6.95" customHeight="1">
      <c r="B24" s="37"/>
      <c r="I24" s="116"/>
      <c r="L24" s="37"/>
    </row>
    <row r="25" spans="2:12" s="1" customFormat="1" ht="12" customHeight="1">
      <c r="B25" s="37"/>
      <c r="D25" s="115" t="s">
        <v>32</v>
      </c>
      <c r="I25" s="117" t="s">
        <v>25</v>
      </c>
      <c r="J25" s="104" t="str">
        <f>IF('Rekapitulace stavby'!AN19="","",'Rekapitulace stavby'!AN19)</f>
        <v/>
      </c>
      <c r="L25" s="37"/>
    </row>
    <row r="26" spans="2:12" s="1" customFormat="1" ht="18" customHeight="1">
      <c r="B26" s="37"/>
      <c r="E26" s="104" t="str">
        <f>IF('Rekapitulace stavby'!E20="","",'Rekapitulace stavby'!E20)</f>
        <v xml:space="preserve"> </v>
      </c>
      <c r="I26" s="117" t="s">
        <v>27</v>
      </c>
      <c r="J26" s="104" t="str">
        <f>IF('Rekapitulace stavby'!AN20="","",'Rekapitulace stavby'!AN20)</f>
        <v/>
      </c>
      <c r="L26" s="37"/>
    </row>
    <row r="27" spans="2:12" s="1" customFormat="1" ht="6.95" customHeight="1">
      <c r="B27" s="37"/>
      <c r="I27" s="116"/>
      <c r="L27" s="37"/>
    </row>
    <row r="28" spans="2:12" s="1" customFormat="1" ht="12" customHeight="1">
      <c r="B28" s="37"/>
      <c r="D28" s="115" t="s">
        <v>33</v>
      </c>
      <c r="I28" s="116"/>
      <c r="L28" s="37"/>
    </row>
    <row r="29" spans="2:12" s="7" customFormat="1" ht="16.5" customHeight="1">
      <c r="B29" s="119"/>
      <c r="E29" s="313" t="s">
        <v>1</v>
      </c>
      <c r="F29" s="313"/>
      <c r="G29" s="313"/>
      <c r="H29" s="313"/>
      <c r="I29" s="120"/>
      <c r="L29" s="119"/>
    </row>
    <row r="30" spans="2:12" s="1" customFormat="1" ht="6.95" customHeight="1">
      <c r="B30" s="37"/>
      <c r="I30" s="116"/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25.35" customHeight="1">
      <c r="B32" s="37"/>
      <c r="D32" s="122" t="s">
        <v>34</v>
      </c>
      <c r="I32" s="116"/>
      <c r="J32" s="123">
        <f>ROUND(J122,2)</f>
        <v>0</v>
      </c>
      <c r="L32" s="37"/>
    </row>
    <row r="33" spans="2:12" s="1" customFormat="1" ht="6.95" customHeight="1">
      <c r="B33" s="37"/>
      <c r="D33" s="61"/>
      <c r="E33" s="61"/>
      <c r="F33" s="61"/>
      <c r="G33" s="61"/>
      <c r="H33" s="61"/>
      <c r="I33" s="121"/>
      <c r="J33" s="61"/>
      <c r="K33" s="61"/>
      <c r="L33" s="37"/>
    </row>
    <row r="34" spans="2:12" s="1" customFormat="1" ht="14.45" customHeight="1">
      <c r="B34" s="37"/>
      <c r="F34" s="124" t="s">
        <v>36</v>
      </c>
      <c r="I34" s="125" t="s">
        <v>35</v>
      </c>
      <c r="J34" s="124" t="s">
        <v>37</v>
      </c>
      <c r="L34" s="37"/>
    </row>
    <row r="35" spans="2:12" s="1" customFormat="1" ht="14.45" customHeight="1">
      <c r="B35" s="37"/>
      <c r="D35" s="126" t="s">
        <v>38</v>
      </c>
      <c r="E35" s="115" t="s">
        <v>39</v>
      </c>
      <c r="F35" s="127">
        <f>ROUND((SUM(BE122:BE132)),2)</f>
        <v>0</v>
      </c>
      <c r="I35" s="128">
        <v>0.21</v>
      </c>
      <c r="J35" s="127">
        <f>ROUND(((SUM(BE122:BE132))*I35),2)</f>
        <v>0</v>
      </c>
      <c r="L35" s="37"/>
    </row>
    <row r="36" spans="2:12" s="1" customFormat="1" ht="14.45" customHeight="1">
      <c r="B36" s="37"/>
      <c r="E36" s="115" t="s">
        <v>40</v>
      </c>
      <c r="F36" s="127">
        <f>ROUND((SUM(BF122:BF132)),2)</f>
        <v>0</v>
      </c>
      <c r="I36" s="128">
        <v>0.15</v>
      </c>
      <c r="J36" s="127">
        <f>ROUND(((SUM(BF122:BF132))*I36),2)</f>
        <v>0</v>
      </c>
      <c r="L36" s="37"/>
    </row>
    <row r="37" spans="2:12" s="1" customFormat="1" ht="14.45" customHeight="1" hidden="1">
      <c r="B37" s="37"/>
      <c r="E37" s="115" t="s">
        <v>41</v>
      </c>
      <c r="F37" s="127">
        <f>ROUND((SUM(BG122:BG132)),2)</f>
        <v>0</v>
      </c>
      <c r="I37" s="128">
        <v>0.21</v>
      </c>
      <c r="J37" s="127">
        <f>0</f>
        <v>0</v>
      </c>
      <c r="L37" s="37"/>
    </row>
    <row r="38" spans="2:12" s="1" customFormat="1" ht="14.45" customHeight="1" hidden="1">
      <c r="B38" s="37"/>
      <c r="E38" s="115" t="s">
        <v>42</v>
      </c>
      <c r="F38" s="127">
        <f>ROUND((SUM(BH122:BH132)),2)</f>
        <v>0</v>
      </c>
      <c r="I38" s="128">
        <v>0.15</v>
      </c>
      <c r="J38" s="127">
        <f>0</f>
        <v>0</v>
      </c>
      <c r="L38" s="37"/>
    </row>
    <row r="39" spans="2:12" s="1" customFormat="1" ht="14.45" customHeight="1" hidden="1">
      <c r="B39" s="37"/>
      <c r="E39" s="115" t="s">
        <v>43</v>
      </c>
      <c r="F39" s="127">
        <f>ROUND((SUM(BI122:BI132)),2)</f>
        <v>0</v>
      </c>
      <c r="I39" s="128">
        <v>0</v>
      </c>
      <c r="J39" s="127">
        <f>0</f>
        <v>0</v>
      </c>
      <c r="L39" s="37"/>
    </row>
    <row r="40" spans="2:12" s="1" customFormat="1" ht="6.95" customHeight="1">
      <c r="B40" s="37"/>
      <c r="I40" s="116"/>
      <c r="L40" s="37"/>
    </row>
    <row r="41" spans="2:12" s="1" customFormat="1" ht="25.35" customHeight="1">
      <c r="B41" s="37"/>
      <c r="C41" s="129"/>
      <c r="D41" s="130" t="s">
        <v>44</v>
      </c>
      <c r="E41" s="131"/>
      <c r="F41" s="131"/>
      <c r="G41" s="132" t="s">
        <v>45</v>
      </c>
      <c r="H41" s="133" t="s">
        <v>46</v>
      </c>
      <c r="I41" s="134"/>
      <c r="J41" s="135">
        <f>SUM(J32:J39)</f>
        <v>0</v>
      </c>
      <c r="K41" s="136"/>
      <c r="L41" s="37"/>
    </row>
    <row r="42" spans="2:12" s="1" customFormat="1" ht="14.45" customHeight="1">
      <c r="B42" s="37"/>
      <c r="I42" s="116"/>
      <c r="L42" s="37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106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Zborovská, Šumperk</v>
      </c>
      <c r="F85" s="315"/>
      <c r="G85" s="315"/>
      <c r="H85" s="315"/>
      <c r="I85" s="116"/>
      <c r="J85" s="34"/>
      <c r="K85" s="34"/>
      <c r="L85" s="37"/>
    </row>
    <row r="86" spans="2:12" ht="12" customHeight="1">
      <c r="B86" s="20"/>
      <c r="C86" s="28" t="s">
        <v>102</v>
      </c>
      <c r="D86" s="21"/>
      <c r="E86" s="21"/>
      <c r="F86" s="21"/>
      <c r="G86" s="21"/>
      <c r="H86" s="21"/>
      <c r="J86" s="21"/>
      <c r="K86" s="21"/>
      <c r="L86" s="19"/>
    </row>
    <row r="87" spans="2:12" s="1" customFormat="1" ht="16.5" customHeight="1">
      <c r="B87" s="33"/>
      <c r="C87" s="34"/>
      <c r="D87" s="34"/>
      <c r="E87" s="314" t="s">
        <v>159</v>
      </c>
      <c r="F87" s="316"/>
      <c r="G87" s="316"/>
      <c r="H87" s="316"/>
      <c r="I87" s="116"/>
      <c r="J87" s="34"/>
      <c r="K87" s="34"/>
      <c r="L87" s="37"/>
    </row>
    <row r="88" spans="2:12" s="1" customFormat="1" ht="12" customHeight="1">
      <c r="B88" s="33"/>
      <c r="C88" s="28" t="s">
        <v>104</v>
      </c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6.5" customHeight="1">
      <c r="B89" s="33"/>
      <c r="C89" s="34"/>
      <c r="D89" s="34"/>
      <c r="E89" s="282" t="str">
        <f>E11</f>
        <v>SO 192 - Dopravní značení provizorní - DIO</v>
      </c>
      <c r="F89" s="316"/>
      <c r="G89" s="316"/>
      <c r="H89" s="316"/>
      <c r="I89" s="116"/>
      <c r="J89" s="34"/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2" customHeight="1">
      <c r="B91" s="33"/>
      <c r="C91" s="28" t="s">
        <v>20</v>
      </c>
      <c r="D91" s="34"/>
      <c r="E91" s="34"/>
      <c r="F91" s="26" t="str">
        <f>F14</f>
        <v>Šumperk</v>
      </c>
      <c r="G91" s="34"/>
      <c r="H91" s="34"/>
      <c r="I91" s="117" t="s">
        <v>22</v>
      </c>
      <c r="J91" s="60" t="str">
        <f>IF(J14="","",J14)</f>
        <v>22. 2. 2020</v>
      </c>
      <c r="K91" s="34"/>
      <c r="L91" s="37"/>
    </row>
    <row r="92" spans="2:12" s="1" customFormat="1" ht="6.95" customHeight="1">
      <c r="B92" s="33"/>
      <c r="C92" s="34"/>
      <c r="D92" s="34"/>
      <c r="E92" s="34"/>
      <c r="F92" s="34"/>
      <c r="G92" s="34"/>
      <c r="H92" s="34"/>
      <c r="I92" s="116"/>
      <c r="J92" s="34"/>
      <c r="K92" s="34"/>
      <c r="L92" s="37"/>
    </row>
    <row r="93" spans="2:12" s="1" customFormat="1" ht="15.2" customHeight="1">
      <c r="B93" s="33"/>
      <c r="C93" s="28" t="s">
        <v>24</v>
      </c>
      <c r="D93" s="34"/>
      <c r="E93" s="34"/>
      <c r="F93" s="26" t="str">
        <f>E17</f>
        <v xml:space="preserve"> </v>
      </c>
      <c r="G93" s="34"/>
      <c r="H93" s="34"/>
      <c r="I93" s="117" t="s">
        <v>30</v>
      </c>
      <c r="J93" s="31" t="str">
        <f>E23</f>
        <v xml:space="preserve"> </v>
      </c>
      <c r="K93" s="34"/>
      <c r="L93" s="37"/>
    </row>
    <row r="94" spans="2:12" s="1" customFormat="1" ht="15.2" customHeight="1">
      <c r="B94" s="33"/>
      <c r="C94" s="28" t="s">
        <v>28</v>
      </c>
      <c r="D94" s="34"/>
      <c r="E94" s="34"/>
      <c r="F94" s="26" t="str">
        <f>IF(E20="","",E20)</f>
        <v>Vyplň údaj</v>
      </c>
      <c r="G94" s="34"/>
      <c r="H94" s="34"/>
      <c r="I94" s="117" t="s">
        <v>32</v>
      </c>
      <c r="J94" s="31" t="str">
        <f>E26</f>
        <v xml:space="preserve"> </v>
      </c>
      <c r="K94" s="34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12" s="1" customFormat="1" ht="29.25" customHeight="1">
      <c r="B96" s="33"/>
      <c r="C96" s="151" t="s">
        <v>107</v>
      </c>
      <c r="D96" s="152"/>
      <c r="E96" s="152"/>
      <c r="F96" s="152"/>
      <c r="G96" s="152"/>
      <c r="H96" s="152"/>
      <c r="I96" s="153"/>
      <c r="J96" s="154" t="s">
        <v>108</v>
      </c>
      <c r="K96" s="152"/>
      <c r="L96" s="37"/>
    </row>
    <row r="97" spans="2:12" s="1" customFormat="1" ht="10.35" customHeight="1">
      <c r="B97" s="33"/>
      <c r="C97" s="34"/>
      <c r="D97" s="34"/>
      <c r="E97" s="34"/>
      <c r="F97" s="34"/>
      <c r="G97" s="34"/>
      <c r="H97" s="34"/>
      <c r="I97" s="116"/>
      <c r="J97" s="34"/>
      <c r="K97" s="34"/>
      <c r="L97" s="37"/>
    </row>
    <row r="98" spans="2:47" s="1" customFormat="1" ht="22.9" customHeight="1">
      <c r="B98" s="33"/>
      <c r="C98" s="155" t="s">
        <v>109</v>
      </c>
      <c r="D98" s="34"/>
      <c r="E98" s="34"/>
      <c r="F98" s="34"/>
      <c r="G98" s="34"/>
      <c r="H98" s="34"/>
      <c r="I98" s="116"/>
      <c r="J98" s="78">
        <f>J122</f>
        <v>0</v>
      </c>
      <c r="K98" s="34"/>
      <c r="L98" s="37"/>
      <c r="AU98" s="16" t="s">
        <v>110</v>
      </c>
    </row>
    <row r="99" spans="2:12" s="8" customFormat="1" ht="24.95" customHeight="1">
      <c r="B99" s="156"/>
      <c r="C99" s="157"/>
      <c r="D99" s="158" t="s">
        <v>111</v>
      </c>
      <c r="E99" s="159"/>
      <c r="F99" s="159"/>
      <c r="G99" s="159"/>
      <c r="H99" s="159"/>
      <c r="I99" s="160"/>
      <c r="J99" s="161">
        <f>J123</f>
        <v>0</v>
      </c>
      <c r="K99" s="157"/>
      <c r="L99" s="162"/>
    </row>
    <row r="100" spans="2:12" s="9" customFormat="1" ht="19.9" customHeight="1">
      <c r="B100" s="163"/>
      <c r="C100" s="98"/>
      <c r="D100" s="164" t="s">
        <v>165</v>
      </c>
      <c r="E100" s="165"/>
      <c r="F100" s="165"/>
      <c r="G100" s="165"/>
      <c r="H100" s="165"/>
      <c r="I100" s="166"/>
      <c r="J100" s="167">
        <f>J124</f>
        <v>0</v>
      </c>
      <c r="K100" s="98"/>
      <c r="L100" s="168"/>
    </row>
    <row r="101" spans="2:12" s="1" customFormat="1" ht="21.75" customHeight="1">
      <c r="B101" s="33"/>
      <c r="C101" s="34"/>
      <c r="D101" s="34"/>
      <c r="E101" s="34"/>
      <c r="F101" s="34"/>
      <c r="G101" s="34"/>
      <c r="H101" s="34"/>
      <c r="I101" s="116"/>
      <c r="J101" s="34"/>
      <c r="K101" s="34"/>
      <c r="L101" s="37"/>
    </row>
    <row r="102" spans="2:12" s="1" customFormat="1" ht="6.95" customHeight="1">
      <c r="B102" s="48"/>
      <c r="C102" s="49"/>
      <c r="D102" s="49"/>
      <c r="E102" s="49"/>
      <c r="F102" s="49"/>
      <c r="G102" s="49"/>
      <c r="H102" s="49"/>
      <c r="I102" s="147"/>
      <c r="J102" s="49"/>
      <c r="K102" s="49"/>
      <c r="L102" s="37"/>
    </row>
    <row r="106" spans="2:12" s="1" customFormat="1" ht="6.95" customHeight="1">
      <c r="B106" s="50"/>
      <c r="C106" s="51"/>
      <c r="D106" s="51"/>
      <c r="E106" s="51"/>
      <c r="F106" s="51"/>
      <c r="G106" s="51"/>
      <c r="H106" s="51"/>
      <c r="I106" s="150"/>
      <c r="J106" s="51"/>
      <c r="K106" s="51"/>
      <c r="L106" s="37"/>
    </row>
    <row r="107" spans="2:12" s="1" customFormat="1" ht="24.95" customHeight="1">
      <c r="B107" s="33"/>
      <c r="C107" s="22" t="s">
        <v>114</v>
      </c>
      <c r="D107" s="34"/>
      <c r="E107" s="34"/>
      <c r="F107" s="34"/>
      <c r="G107" s="34"/>
      <c r="H107" s="34"/>
      <c r="I107" s="116"/>
      <c r="J107" s="34"/>
      <c r="K107" s="34"/>
      <c r="L107" s="37"/>
    </row>
    <row r="108" spans="2:12" s="1" customFormat="1" ht="6.95" customHeight="1">
      <c r="B108" s="33"/>
      <c r="C108" s="34"/>
      <c r="D108" s="34"/>
      <c r="E108" s="34"/>
      <c r="F108" s="34"/>
      <c r="G108" s="34"/>
      <c r="H108" s="34"/>
      <c r="I108" s="116"/>
      <c r="J108" s="34"/>
      <c r="K108" s="34"/>
      <c r="L108" s="37"/>
    </row>
    <row r="109" spans="2:12" s="1" customFormat="1" ht="12" customHeight="1">
      <c r="B109" s="33"/>
      <c r="C109" s="28" t="s">
        <v>16</v>
      </c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6.5" customHeight="1">
      <c r="B110" s="33"/>
      <c r="C110" s="34"/>
      <c r="D110" s="34"/>
      <c r="E110" s="314" t="str">
        <f>E7</f>
        <v>Oprava místní komunikace na ul. Zborovská, Šumperk</v>
      </c>
      <c r="F110" s="315"/>
      <c r="G110" s="315"/>
      <c r="H110" s="315"/>
      <c r="I110" s="116"/>
      <c r="J110" s="34"/>
      <c r="K110" s="34"/>
      <c r="L110" s="37"/>
    </row>
    <row r="111" spans="2:12" ht="12" customHeight="1">
      <c r="B111" s="20"/>
      <c r="C111" s="28" t="s">
        <v>102</v>
      </c>
      <c r="D111" s="21"/>
      <c r="E111" s="21"/>
      <c r="F111" s="21"/>
      <c r="G111" s="21"/>
      <c r="H111" s="21"/>
      <c r="J111" s="21"/>
      <c r="K111" s="21"/>
      <c r="L111" s="19"/>
    </row>
    <row r="112" spans="2:12" s="1" customFormat="1" ht="16.5" customHeight="1">
      <c r="B112" s="33"/>
      <c r="C112" s="34"/>
      <c r="D112" s="34"/>
      <c r="E112" s="314" t="s">
        <v>159</v>
      </c>
      <c r="F112" s="316"/>
      <c r="G112" s="316"/>
      <c r="H112" s="316"/>
      <c r="I112" s="116"/>
      <c r="J112" s="34"/>
      <c r="K112" s="34"/>
      <c r="L112" s="37"/>
    </row>
    <row r="113" spans="2:12" s="1" customFormat="1" ht="12" customHeight="1">
      <c r="B113" s="33"/>
      <c r="C113" s="28" t="s">
        <v>104</v>
      </c>
      <c r="D113" s="34"/>
      <c r="E113" s="34"/>
      <c r="F113" s="34"/>
      <c r="G113" s="34"/>
      <c r="H113" s="34"/>
      <c r="I113" s="116"/>
      <c r="J113" s="34"/>
      <c r="K113" s="34"/>
      <c r="L113" s="37"/>
    </row>
    <row r="114" spans="2:12" s="1" customFormat="1" ht="16.5" customHeight="1">
      <c r="B114" s="33"/>
      <c r="C114" s="34"/>
      <c r="D114" s="34"/>
      <c r="E114" s="282" t="str">
        <f>E11</f>
        <v>SO 192 - Dopravní značení provizorní - DIO</v>
      </c>
      <c r="F114" s="316"/>
      <c r="G114" s="316"/>
      <c r="H114" s="316"/>
      <c r="I114" s="116"/>
      <c r="J114" s="34"/>
      <c r="K114" s="34"/>
      <c r="L114" s="37"/>
    </row>
    <row r="115" spans="2:12" s="1" customFormat="1" ht="6.95" customHeight="1">
      <c r="B115" s="33"/>
      <c r="C115" s="34"/>
      <c r="D115" s="34"/>
      <c r="E115" s="34"/>
      <c r="F115" s="34"/>
      <c r="G115" s="34"/>
      <c r="H115" s="34"/>
      <c r="I115" s="116"/>
      <c r="J115" s="34"/>
      <c r="K115" s="34"/>
      <c r="L115" s="37"/>
    </row>
    <row r="116" spans="2:12" s="1" customFormat="1" ht="12" customHeight="1">
      <c r="B116" s="33"/>
      <c r="C116" s="28" t="s">
        <v>20</v>
      </c>
      <c r="D116" s="34"/>
      <c r="E116" s="34"/>
      <c r="F116" s="26" t="str">
        <f>F14</f>
        <v>Šumperk</v>
      </c>
      <c r="G116" s="34"/>
      <c r="H116" s="34"/>
      <c r="I116" s="117" t="s">
        <v>22</v>
      </c>
      <c r="J116" s="60" t="str">
        <f>IF(J14="","",J14)</f>
        <v>22. 2. 2020</v>
      </c>
      <c r="K116" s="34"/>
      <c r="L116" s="37"/>
    </row>
    <row r="117" spans="2:12" s="1" customFormat="1" ht="6.95" customHeight="1">
      <c r="B117" s="33"/>
      <c r="C117" s="34"/>
      <c r="D117" s="34"/>
      <c r="E117" s="34"/>
      <c r="F117" s="34"/>
      <c r="G117" s="34"/>
      <c r="H117" s="34"/>
      <c r="I117" s="116"/>
      <c r="J117" s="34"/>
      <c r="K117" s="34"/>
      <c r="L117" s="37"/>
    </row>
    <row r="118" spans="2:12" s="1" customFormat="1" ht="15.2" customHeight="1">
      <c r="B118" s="33"/>
      <c r="C118" s="28" t="s">
        <v>24</v>
      </c>
      <c r="D118" s="34"/>
      <c r="E118" s="34"/>
      <c r="F118" s="26" t="str">
        <f>E17</f>
        <v xml:space="preserve"> </v>
      </c>
      <c r="G118" s="34"/>
      <c r="H118" s="34"/>
      <c r="I118" s="117" t="s">
        <v>30</v>
      </c>
      <c r="J118" s="31" t="str">
        <f>E23</f>
        <v xml:space="preserve"> </v>
      </c>
      <c r="K118" s="34"/>
      <c r="L118" s="37"/>
    </row>
    <row r="119" spans="2:12" s="1" customFormat="1" ht="15.2" customHeight="1">
      <c r="B119" s="33"/>
      <c r="C119" s="28" t="s">
        <v>28</v>
      </c>
      <c r="D119" s="34"/>
      <c r="E119" s="34"/>
      <c r="F119" s="26" t="str">
        <f>IF(E20="","",E20)</f>
        <v>Vyplň údaj</v>
      </c>
      <c r="G119" s="34"/>
      <c r="H119" s="34"/>
      <c r="I119" s="117" t="s">
        <v>32</v>
      </c>
      <c r="J119" s="31" t="str">
        <f>E26</f>
        <v xml:space="preserve"> </v>
      </c>
      <c r="K119" s="34"/>
      <c r="L119" s="37"/>
    </row>
    <row r="120" spans="2:12" s="1" customFormat="1" ht="10.35" customHeight="1">
      <c r="B120" s="33"/>
      <c r="C120" s="34"/>
      <c r="D120" s="34"/>
      <c r="E120" s="34"/>
      <c r="F120" s="34"/>
      <c r="G120" s="34"/>
      <c r="H120" s="34"/>
      <c r="I120" s="116"/>
      <c r="J120" s="34"/>
      <c r="K120" s="34"/>
      <c r="L120" s="37"/>
    </row>
    <row r="121" spans="2:20" s="10" customFormat="1" ht="29.25" customHeight="1">
      <c r="B121" s="169"/>
      <c r="C121" s="170" t="s">
        <v>115</v>
      </c>
      <c r="D121" s="171" t="s">
        <v>59</v>
      </c>
      <c r="E121" s="171" t="s">
        <v>55</v>
      </c>
      <c r="F121" s="171" t="s">
        <v>56</v>
      </c>
      <c r="G121" s="171" t="s">
        <v>116</v>
      </c>
      <c r="H121" s="171" t="s">
        <v>117</v>
      </c>
      <c r="I121" s="172" t="s">
        <v>118</v>
      </c>
      <c r="J121" s="171" t="s">
        <v>108</v>
      </c>
      <c r="K121" s="173" t="s">
        <v>119</v>
      </c>
      <c r="L121" s="174"/>
      <c r="M121" s="69" t="s">
        <v>1</v>
      </c>
      <c r="N121" s="70" t="s">
        <v>38</v>
      </c>
      <c r="O121" s="70" t="s">
        <v>120</v>
      </c>
      <c r="P121" s="70" t="s">
        <v>121</v>
      </c>
      <c r="Q121" s="70" t="s">
        <v>122</v>
      </c>
      <c r="R121" s="70" t="s">
        <v>123</v>
      </c>
      <c r="S121" s="70" t="s">
        <v>124</v>
      </c>
      <c r="T121" s="71" t="s">
        <v>125</v>
      </c>
    </row>
    <row r="122" spans="2:63" s="1" customFormat="1" ht="22.9" customHeight="1">
      <c r="B122" s="33"/>
      <c r="C122" s="76" t="s">
        <v>126</v>
      </c>
      <c r="D122" s="34"/>
      <c r="E122" s="34"/>
      <c r="F122" s="34"/>
      <c r="G122" s="34"/>
      <c r="H122" s="34"/>
      <c r="I122" s="116"/>
      <c r="J122" s="175">
        <f>BK122</f>
        <v>0</v>
      </c>
      <c r="K122" s="34"/>
      <c r="L122" s="37"/>
      <c r="M122" s="72"/>
      <c r="N122" s="73"/>
      <c r="O122" s="73"/>
      <c r="P122" s="176">
        <f>P123</f>
        <v>0</v>
      </c>
      <c r="Q122" s="73"/>
      <c r="R122" s="176">
        <f>R123</f>
        <v>0</v>
      </c>
      <c r="S122" s="73"/>
      <c r="T122" s="177">
        <f>T123</f>
        <v>0</v>
      </c>
      <c r="AT122" s="16" t="s">
        <v>73</v>
      </c>
      <c r="AU122" s="16" t="s">
        <v>110</v>
      </c>
      <c r="BK122" s="178">
        <f>BK123</f>
        <v>0</v>
      </c>
    </row>
    <row r="123" spans="2:63" s="11" customFormat="1" ht="25.9" customHeight="1">
      <c r="B123" s="179"/>
      <c r="C123" s="180"/>
      <c r="D123" s="181" t="s">
        <v>73</v>
      </c>
      <c r="E123" s="182" t="s">
        <v>127</v>
      </c>
      <c r="F123" s="182" t="s">
        <v>128</v>
      </c>
      <c r="G123" s="180"/>
      <c r="H123" s="180"/>
      <c r="I123" s="183"/>
      <c r="J123" s="184">
        <f>BK123</f>
        <v>0</v>
      </c>
      <c r="K123" s="180"/>
      <c r="L123" s="185"/>
      <c r="M123" s="186"/>
      <c r="N123" s="187"/>
      <c r="O123" s="187"/>
      <c r="P123" s="188">
        <f>P124</f>
        <v>0</v>
      </c>
      <c r="Q123" s="187"/>
      <c r="R123" s="188">
        <f>R124</f>
        <v>0</v>
      </c>
      <c r="S123" s="187"/>
      <c r="T123" s="189">
        <f>T124</f>
        <v>0</v>
      </c>
      <c r="AR123" s="190" t="s">
        <v>81</v>
      </c>
      <c r="AT123" s="191" t="s">
        <v>73</v>
      </c>
      <c r="AU123" s="191" t="s">
        <v>74</v>
      </c>
      <c r="AY123" s="190" t="s">
        <v>129</v>
      </c>
      <c r="BK123" s="192">
        <f>BK124</f>
        <v>0</v>
      </c>
    </row>
    <row r="124" spans="2:63" s="11" customFormat="1" ht="22.9" customHeight="1">
      <c r="B124" s="179"/>
      <c r="C124" s="180"/>
      <c r="D124" s="181" t="s">
        <v>73</v>
      </c>
      <c r="E124" s="193" t="s">
        <v>210</v>
      </c>
      <c r="F124" s="193" t="s">
        <v>310</v>
      </c>
      <c r="G124" s="180"/>
      <c r="H124" s="180"/>
      <c r="I124" s="183"/>
      <c r="J124" s="194">
        <f>BK124</f>
        <v>0</v>
      </c>
      <c r="K124" s="180"/>
      <c r="L124" s="185"/>
      <c r="M124" s="186"/>
      <c r="N124" s="187"/>
      <c r="O124" s="187"/>
      <c r="P124" s="188">
        <f>SUM(P125:P132)</f>
        <v>0</v>
      </c>
      <c r="Q124" s="187"/>
      <c r="R124" s="188">
        <f>SUM(R125:R132)</f>
        <v>0</v>
      </c>
      <c r="S124" s="187"/>
      <c r="T124" s="189">
        <f>SUM(T125:T132)</f>
        <v>0</v>
      </c>
      <c r="AR124" s="190" t="s">
        <v>81</v>
      </c>
      <c r="AT124" s="191" t="s">
        <v>73</v>
      </c>
      <c r="AU124" s="191" t="s">
        <v>81</v>
      </c>
      <c r="AY124" s="190" t="s">
        <v>129</v>
      </c>
      <c r="BK124" s="192">
        <f>SUM(BK125:BK132)</f>
        <v>0</v>
      </c>
    </row>
    <row r="125" spans="2:65" s="1" customFormat="1" ht="24" customHeight="1">
      <c r="B125" s="33"/>
      <c r="C125" s="195" t="s">
        <v>81</v>
      </c>
      <c r="D125" s="195" t="s">
        <v>131</v>
      </c>
      <c r="E125" s="196" t="s">
        <v>391</v>
      </c>
      <c r="F125" s="197" t="s">
        <v>392</v>
      </c>
      <c r="G125" s="198" t="s">
        <v>270</v>
      </c>
      <c r="H125" s="199">
        <v>14</v>
      </c>
      <c r="I125" s="200"/>
      <c r="J125" s="201">
        <f>ROUND(I125*H125,2)</f>
        <v>0</v>
      </c>
      <c r="K125" s="197" t="s">
        <v>1</v>
      </c>
      <c r="L125" s="37"/>
      <c r="M125" s="202" t="s">
        <v>1</v>
      </c>
      <c r="N125" s="203" t="s">
        <v>39</v>
      </c>
      <c r="O125" s="65"/>
      <c r="P125" s="204">
        <f>O125*H125</f>
        <v>0</v>
      </c>
      <c r="Q125" s="204">
        <v>0</v>
      </c>
      <c r="R125" s="204">
        <f>Q125*H125</f>
        <v>0</v>
      </c>
      <c r="S125" s="204">
        <v>0</v>
      </c>
      <c r="T125" s="205">
        <f>S125*H125</f>
        <v>0</v>
      </c>
      <c r="AR125" s="206" t="s">
        <v>136</v>
      </c>
      <c r="AT125" s="206" t="s">
        <v>131</v>
      </c>
      <c r="AU125" s="206" t="s">
        <v>83</v>
      </c>
      <c r="AY125" s="16" t="s">
        <v>129</v>
      </c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16" t="s">
        <v>81</v>
      </c>
      <c r="BK125" s="207">
        <f>ROUND(I125*H125,2)</f>
        <v>0</v>
      </c>
      <c r="BL125" s="16" t="s">
        <v>136</v>
      </c>
      <c r="BM125" s="206" t="s">
        <v>393</v>
      </c>
    </row>
    <row r="126" spans="2:51" s="12" customFormat="1" ht="22.5">
      <c r="B126" s="208"/>
      <c r="C126" s="209"/>
      <c r="D126" s="210" t="s">
        <v>138</v>
      </c>
      <c r="E126" s="211" t="s">
        <v>1</v>
      </c>
      <c r="F126" s="212" t="s">
        <v>394</v>
      </c>
      <c r="G126" s="209"/>
      <c r="H126" s="211" t="s">
        <v>1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138</v>
      </c>
      <c r="AU126" s="218" t="s">
        <v>83</v>
      </c>
      <c r="AV126" s="12" t="s">
        <v>81</v>
      </c>
      <c r="AW126" s="12" t="s">
        <v>31</v>
      </c>
      <c r="AX126" s="12" t="s">
        <v>74</v>
      </c>
      <c r="AY126" s="218" t="s">
        <v>129</v>
      </c>
    </row>
    <row r="127" spans="2:51" s="13" customFormat="1" ht="11.25">
      <c r="B127" s="219"/>
      <c r="C127" s="220"/>
      <c r="D127" s="210" t="s">
        <v>138</v>
      </c>
      <c r="E127" s="221" t="s">
        <v>1</v>
      </c>
      <c r="F127" s="222" t="s">
        <v>83</v>
      </c>
      <c r="G127" s="220"/>
      <c r="H127" s="223">
        <v>2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138</v>
      </c>
      <c r="AU127" s="229" t="s">
        <v>83</v>
      </c>
      <c r="AV127" s="13" t="s">
        <v>83</v>
      </c>
      <c r="AW127" s="13" t="s">
        <v>31</v>
      </c>
      <c r="AX127" s="13" t="s">
        <v>74</v>
      </c>
      <c r="AY127" s="229" t="s">
        <v>129</v>
      </c>
    </row>
    <row r="128" spans="2:51" s="12" customFormat="1" ht="11.25">
      <c r="B128" s="208"/>
      <c r="C128" s="209"/>
      <c r="D128" s="210" t="s">
        <v>138</v>
      </c>
      <c r="E128" s="211" t="s">
        <v>1</v>
      </c>
      <c r="F128" s="212" t="s">
        <v>395</v>
      </c>
      <c r="G128" s="209"/>
      <c r="H128" s="211" t="s">
        <v>1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138</v>
      </c>
      <c r="AU128" s="218" t="s">
        <v>83</v>
      </c>
      <c r="AV128" s="12" t="s">
        <v>81</v>
      </c>
      <c r="AW128" s="12" t="s">
        <v>31</v>
      </c>
      <c r="AX128" s="12" t="s">
        <v>74</v>
      </c>
      <c r="AY128" s="218" t="s">
        <v>129</v>
      </c>
    </row>
    <row r="129" spans="2:51" s="13" customFormat="1" ht="11.25">
      <c r="B129" s="219"/>
      <c r="C129" s="220"/>
      <c r="D129" s="210" t="s">
        <v>138</v>
      </c>
      <c r="E129" s="221" t="s">
        <v>1</v>
      </c>
      <c r="F129" s="222" t="s">
        <v>136</v>
      </c>
      <c r="G129" s="220"/>
      <c r="H129" s="223">
        <v>4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138</v>
      </c>
      <c r="AU129" s="229" t="s">
        <v>83</v>
      </c>
      <c r="AV129" s="13" t="s">
        <v>83</v>
      </c>
      <c r="AW129" s="13" t="s">
        <v>31</v>
      </c>
      <c r="AX129" s="13" t="s">
        <v>74</v>
      </c>
      <c r="AY129" s="229" t="s">
        <v>129</v>
      </c>
    </row>
    <row r="130" spans="2:51" s="12" customFormat="1" ht="11.25">
      <c r="B130" s="208"/>
      <c r="C130" s="209"/>
      <c r="D130" s="210" t="s">
        <v>138</v>
      </c>
      <c r="E130" s="211" t="s">
        <v>1</v>
      </c>
      <c r="F130" s="212" t="s">
        <v>396</v>
      </c>
      <c r="G130" s="209"/>
      <c r="H130" s="211" t="s">
        <v>1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138</v>
      </c>
      <c r="AU130" s="218" t="s">
        <v>83</v>
      </c>
      <c r="AV130" s="12" t="s">
        <v>81</v>
      </c>
      <c r="AW130" s="12" t="s">
        <v>31</v>
      </c>
      <c r="AX130" s="12" t="s">
        <v>74</v>
      </c>
      <c r="AY130" s="218" t="s">
        <v>129</v>
      </c>
    </row>
    <row r="131" spans="2:51" s="13" customFormat="1" ht="11.25">
      <c r="B131" s="219"/>
      <c r="C131" s="220"/>
      <c r="D131" s="210" t="s">
        <v>138</v>
      </c>
      <c r="E131" s="221" t="s">
        <v>1</v>
      </c>
      <c r="F131" s="222" t="s">
        <v>205</v>
      </c>
      <c r="G131" s="220"/>
      <c r="H131" s="223">
        <v>8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138</v>
      </c>
      <c r="AU131" s="229" t="s">
        <v>83</v>
      </c>
      <c r="AV131" s="13" t="s">
        <v>83</v>
      </c>
      <c r="AW131" s="13" t="s">
        <v>31</v>
      </c>
      <c r="AX131" s="13" t="s">
        <v>74</v>
      </c>
      <c r="AY131" s="229" t="s">
        <v>129</v>
      </c>
    </row>
    <row r="132" spans="2:51" s="14" customFormat="1" ht="11.25">
      <c r="B132" s="230"/>
      <c r="C132" s="231"/>
      <c r="D132" s="210" t="s">
        <v>138</v>
      </c>
      <c r="E132" s="232" t="s">
        <v>1</v>
      </c>
      <c r="F132" s="233" t="s">
        <v>141</v>
      </c>
      <c r="G132" s="231"/>
      <c r="H132" s="234">
        <v>14</v>
      </c>
      <c r="I132" s="235"/>
      <c r="J132" s="231"/>
      <c r="K132" s="231"/>
      <c r="L132" s="236"/>
      <c r="M132" s="241"/>
      <c r="N132" s="242"/>
      <c r="O132" s="242"/>
      <c r="P132" s="242"/>
      <c r="Q132" s="242"/>
      <c r="R132" s="242"/>
      <c r="S132" s="242"/>
      <c r="T132" s="243"/>
      <c r="AT132" s="240" t="s">
        <v>138</v>
      </c>
      <c r="AU132" s="240" t="s">
        <v>83</v>
      </c>
      <c r="AV132" s="14" t="s">
        <v>136</v>
      </c>
      <c r="AW132" s="14" t="s">
        <v>31</v>
      </c>
      <c r="AX132" s="14" t="s">
        <v>81</v>
      </c>
      <c r="AY132" s="240" t="s">
        <v>129</v>
      </c>
    </row>
    <row r="133" spans="2:12" s="1" customFormat="1" ht="6.95" customHeight="1">
      <c r="B133" s="48"/>
      <c r="C133" s="49"/>
      <c r="D133" s="49"/>
      <c r="E133" s="49"/>
      <c r="F133" s="49"/>
      <c r="G133" s="49"/>
      <c r="H133" s="49"/>
      <c r="I133" s="147"/>
      <c r="J133" s="49"/>
      <c r="K133" s="49"/>
      <c r="L133" s="37"/>
    </row>
  </sheetData>
  <sheetProtection algorithmName="SHA-512" hashValue="HNGZE3X8AKbdaxVBMBH4EOW9ItbpI+CNKG+Nz1UJLiphc5kz3yRhqt/bE/MEbaqTd7kYdLiryY/ltCmJazuGUg==" saltValue="+K7JsszkT0tO+K4SH3Zm8IFa0FFcvu/j9mfeRokG7Mq3uE68/jWPTen1cv8JlSStCZT1W4M0m55+i4HFCD5dVA==" spinCount="100000" sheet="1" objects="1" scenarios="1" formatColumns="0" formatRows="0" autoFilter="0"/>
  <autoFilter ref="C121:K13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9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100</v>
      </c>
    </row>
    <row r="3" spans="2:46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19"/>
      <c r="AT3" s="16" t="s">
        <v>83</v>
      </c>
    </row>
    <row r="4" spans="2:46" ht="24.95" customHeight="1">
      <c r="B4" s="19"/>
      <c r="D4" s="113" t="s">
        <v>101</v>
      </c>
      <c r="L4" s="19"/>
      <c r="M4" s="114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15" t="s">
        <v>16</v>
      </c>
      <c r="L6" s="19"/>
    </row>
    <row r="7" spans="2:12" ht="16.5" customHeight="1">
      <c r="B7" s="19"/>
      <c r="E7" s="307" t="str">
        <f>'Rekapitulace stavby'!K6</f>
        <v>Oprava místní komunikace na ul. Zborovská, Šumperk</v>
      </c>
      <c r="F7" s="308"/>
      <c r="G7" s="308"/>
      <c r="H7" s="308"/>
      <c r="L7" s="19"/>
    </row>
    <row r="8" spans="2:12" s="1" customFormat="1" ht="12" customHeight="1">
      <c r="B8" s="37"/>
      <c r="D8" s="115" t="s">
        <v>102</v>
      </c>
      <c r="I8" s="116"/>
      <c r="L8" s="37"/>
    </row>
    <row r="9" spans="2:12" s="1" customFormat="1" ht="36.95" customHeight="1">
      <c r="B9" s="37"/>
      <c r="E9" s="310" t="s">
        <v>397</v>
      </c>
      <c r="F9" s="309"/>
      <c r="G9" s="309"/>
      <c r="H9" s="309"/>
      <c r="I9" s="116"/>
      <c r="L9" s="37"/>
    </row>
    <row r="10" spans="2:12" s="1" customFormat="1" ht="11.25">
      <c r="B10" s="37"/>
      <c r="I10" s="116"/>
      <c r="L10" s="37"/>
    </row>
    <row r="11" spans="2:12" s="1" customFormat="1" ht="12" customHeight="1">
      <c r="B11" s="37"/>
      <c r="D11" s="115" t="s">
        <v>18</v>
      </c>
      <c r="F11" s="104" t="s">
        <v>1</v>
      </c>
      <c r="I11" s="117" t="s">
        <v>19</v>
      </c>
      <c r="J11" s="104" t="s">
        <v>1</v>
      </c>
      <c r="L11" s="37"/>
    </row>
    <row r="12" spans="2:12" s="1" customFormat="1" ht="12" customHeight="1">
      <c r="B12" s="37"/>
      <c r="D12" s="115" t="s">
        <v>20</v>
      </c>
      <c r="F12" s="104" t="s">
        <v>21</v>
      </c>
      <c r="I12" s="117" t="s">
        <v>22</v>
      </c>
      <c r="J12" s="118" t="str">
        <f>'Rekapitulace stavby'!AN8</f>
        <v>22. 2. 2020</v>
      </c>
      <c r="L12" s="37"/>
    </row>
    <row r="13" spans="2:12" s="1" customFormat="1" ht="10.9" customHeight="1">
      <c r="B13" s="37"/>
      <c r="I13" s="116"/>
      <c r="L13" s="37"/>
    </row>
    <row r="14" spans="2:12" s="1" customFormat="1" ht="12" customHeight="1">
      <c r="B14" s="37"/>
      <c r="D14" s="115" t="s">
        <v>24</v>
      </c>
      <c r="I14" s="117" t="s">
        <v>25</v>
      </c>
      <c r="J14" s="104" t="str">
        <f>IF('Rekapitulace stavby'!AN10="","",'Rekapitulace stavby'!AN10)</f>
        <v/>
      </c>
      <c r="L14" s="37"/>
    </row>
    <row r="15" spans="2:12" s="1" customFormat="1" ht="18" customHeight="1">
      <c r="B15" s="37"/>
      <c r="E15" s="104" t="str">
        <f>IF('Rekapitulace stavby'!E11="","",'Rekapitulace stavby'!E11)</f>
        <v xml:space="preserve"> </v>
      </c>
      <c r="I15" s="117" t="s">
        <v>27</v>
      </c>
      <c r="J15" s="104" t="str">
        <f>IF('Rekapitulace stavby'!AN11="","",'Rekapitulace stavby'!AN11)</f>
        <v/>
      </c>
      <c r="L15" s="37"/>
    </row>
    <row r="16" spans="2:12" s="1" customFormat="1" ht="6.95" customHeight="1">
      <c r="B16" s="37"/>
      <c r="I16" s="116"/>
      <c r="L16" s="37"/>
    </row>
    <row r="17" spans="2:12" s="1" customFormat="1" ht="12" customHeight="1">
      <c r="B17" s="37"/>
      <c r="D17" s="115" t="s">
        <v>28</v>
      </c>
      <c r="I17" s="117" t="s">
        <v>25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11" t="str">
        <f>'Rekapitulace stavby'!E14</f>
        <v>Vyplň údaj</v>
      </c>
      <c r="F18" s="312"/>
      <c r="G18" s="312"/>
      <c r="H18" s="312"/>
      <c r="I18" s="117" t="s">
        <v>27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16"/>
      <c r="L19" s="37"/>
    </row>
    <row r="20" spans="2:12" s="1" customFormat="1" ht="12" customHeight="1">
      <c r="B20" s="37"/>
      <c r="D20" s="115" t="s">
        <v>30</v>
      </c>
      <c r="I20" s="117" t="s">
        <v>25</v>
      </c>
      <c r="J20" s="104" t="str">
        <f>IF('Rekapitulace stavby'!AN16="","",'Rekapitulace stavby'!AN16)</f>
        <v/>
      </c>
      <c r="L20" s="37"/>
    </row>
    <row r="21" spans="2:12" s="1" customFormat="1" ht="18" customHeight="1">
      <c r="B21" s="37"/>
      <c r="E21" s="104" t="str">
        <f>IF('Rekapitulace stavby'!E17="","",'Rekapitulace stavby'!E17)</f>
        <v xml:space="preserve"> </v>
      </c>
      <c r="I21" s="117" t="s">
        <v>27</v>
      </c>
      <c r="J21" s="104" t="str">
        <f>IF('Rekapitulace stavby'!AN17="","",'Rekapitulace stavby'!AN17)</f>
        <v/>
      </c>
      <c r="L21" s="37"/>
    </row>
    <row r="22" spans="2:12" s="1" customFormat="1" ht="6.95" customHeight="1">
      <c r="B22" s="37"/>
      <c r="I22" s="116"/>
      <c r="L22" s="37"/>
    </row>
    <row r="23" spans="2:12" s="1" customFormat="1" ht="12" customHeight="1">
      <c r="B23" s="37"/>
      <c r="D23" s="115" t="s">
        <v>32</v>
      </c>
      <c r="I23" s="117" t="s">
        <v>25</v>
      </c>
      <c r="J23" s="104" t="str">
        <f>IF('Rekapitulace stavby'!AN19="","",'Rekapitulace stavby'!AN19)</f>
        <v/>
      </c>
      <c r="L23" s="37"/>
    </row>
    <row r="24" spans="2:12" s="1" customFormat="1" ht="18" customHeight="1">
      <c r="B24" s="37"/>
      <c r="E24" s="104" t="str">
        <f>IF('Rekapitulace stavby'!E20="","",'Rekapitulace stavby'!E20)</f>
        <v xml:space="preserve"> </v>
      </c>
      <c r="I24" s="117" t="s">
        <v>27</v>
      </c>
      <c r="J24" s="104" t="str">
        <f>IF('Rekapitulace stavby'!AN20="","",'Rekapitulace stavby'!AN20)</f>
        <v/>
      </c>
      <c r="L24" s="37"/>
    </row>
    <row r="25" spans="2:12" s="1" customFormat="1" ht="6.95" customHeight="1">
      <c r="B25" s="37"/>
      <c r="I25" s="116"/>
      <c r="L25" s="37"/>
    </row>
    <row r="26" spans="2:12" s="1" customFormat="1" ht="12" customHeight="1">
      <c r="B26" s="37"/>
      <c r="D26" s="115" t="s">
        <v>33</v>
      </c>
      <c r="I26" s="116"/>
      <c r="L26" s="37"/>
    </row>
    <row r="27" spans="2:12" s="7" customFormat="1" ht="16.5" customHeight="1">
      <c r="B27" s="119"/>
      <c r="E27" s="313" t="s">
        <v>1</v>
      </c>
      <c r="F27" s="313"/>
      <c r="G27" s="313"/>
      <c r="H27" s="313"/>
      <c r="I27" s="120"/>
      <c r="L27" s="119"/>
    </row>
    <row r="28" spans="2:12" s="1" customFormat="1" ht="6.95" customHeight="1">
      <c r="B28" s="37"/>
      <c r="I28" s="116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21"/>
      <c r="J29" s="61"/>
      <c r="K29" s="61"/>
      <c r="L29" s="37"/>
    </row>
    <row r="30" spans="2:12" s="1" customFormat="1" ht="25.35" customHeight="1">
      <c r="B30" s="37"/>
      <c r="D30" s="122" t="s">
        <v>34</v>
      </c>
      <c r="I30" s="116"/>
      <c r="J30" s="123">
        <f>ROUND(J118,2)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21"/>
      <c r="J31" s="61"/>
      <c r="K31" s="61"/>
      <c r="L31" s="37"/>
    </row>
    <row r="32" spans="2:12" s="1" customFormat="1" ht="14.45" customHeight="1">
      <c r="B32" s="37"/>
      <c r="F32" s="124" t="s">
        <v>36</v>
      </c>
      <c r="I32" s="125" t="s">
        <v>35</v>
      </c>
      <c r="J32" s="124" t="s">
        <v>37</v>
      </c>
      <c r="L32" s="37"/>
    </row>
    <row r="33" spans="2:12" s="1" customFormat="1" ht="14.45" customHeight="1">
      <c r="B33" s="37"/>
      <c r="D33" s="126" t="s">
        <v>38</v>
      </c>
      <c r="E33" s="115" t="s">
        <v>39</v>
      </c>
      <c r="F33" s="127">
        <f>ROUND((SUM(BE118:BE122)),2)</f>
        <v>0</v>
      </c>
      <c r="I33" s="128">
        <v>0.21</v>
      </c>
      <c r="J33" s="127">
        <f>ROUND(((SUM(BE118:BE122))*I33),2)</f>
        <v>0</v>
      </c>
      <c r="L33" s="37"/>
    </row>
    <row r="34" spans="2:12" s="1" customFormat="1" ht="14.45" customHeight="1">
      <c r="B34" s="37"/>
      <c r="E34" s="115" t="s">
        <v>40</v>
      </c>
      <c r="F34" s="127">
        <f>ROUND((SUM(BF118:BF122)),2)</f>
        <v>0</v>
      </c>
      <c r="I34" s="128">
        <v>0.15</v>
      </c>
      <c r="J34" s="127">
        <f>ROUND(((SUM(BF118:BF122))*I34),2)</f>
        <v>0</v>
      </c>
      <c r="L34" s="37"/>
    </row>
    <row r="35" spans="2:12" s="1" customFormat="1" ht="14.45" customHeight="1" hidden="1">
      <c r="B35" s="37"/>
      <c r="E35" s="115" t="s">
        <v>41</v>
      </c>
      <c r="F35" s="127">
        <f>ROUND((SUM(BG118:BG122)),2)</f>
        <v>0</v>
      </c>
      <c r="I35" s="128">
        <v>0.21</v>
      </c>
      <c r="J35" s="127">
        <f>0</f>
        <v>0</v>
      </c>
      <c r="L35" s="37"/>
    </row>
    <row r="36" spans="2:12" s="1" customFormat="1" ht="14.45" customHeight="1" hidden="1">
      <c r="B36" s="37"/>
      <c r="E36" s="115" t="s">
        <v>42</v>
      </c>
      <c r="F36" s="127">
        <f>ROUND((SUM(BH118:BH122)),2)</f>
        <v>0</v>
      </c>
      <c r="I36" s="128">
        <v>0.15</v>
      </c>
      <c r="J36" s="127">
        <f>0</f>
        <v>0</v>
      </c>
      <c r="L36" s="37"/>
    </row>
    <row r="37" spans="2:12" s="1" customFormat="1" ht="14.45" customHeight="1" hidden="1">
      <c r="B37" s="37"/>
      <c r="E37" s="115" t="s">
        <v>43</v>
      </c>
      <c r="F37" s="127">
        <f>ROUND((SUM(BI118:BI122)),2)</f>
        <v>0</v>
      </c>
      <c r="I37" s="128">
        <v>0</v>
      </c>
      <c r="J37" s="127">
        <f>0</f>
        <v>0</v>
      </c>
      <c r="L37" s="37"/>
    </row>
    <row r="38" spans="2:12" s="1" customFormat="1" ht="6.95" customHeight="1">
      <c r="B38" s="37"/>
      <c r="I38" s="116"/>
      <c r="L38" s="37"/>
    </row>
    <row r="39" spans="2:12" s="1" customFormat="1" ht="25.35" customHeight="1">
      <c r="B39" s="37"/>
      <c r="C39" s="129"/>
      <c r="D39" s="130" t="s">
        <v>44</v>
      </c>
      <c r="E39" s="131"/>
      <c r="F39" s="131"/>
      <c r="G39" s="132" t="s">
        <v>45</v>
      </c>
      <c r="H39" s="133" t="s">
        <v>46</v>
      </c>
      <c r="I39" s="134"/>
      <c r="J39" s="135">
        <f>SUM(J30:J37)</f>
        <v>0</v>
      </c>
      <c r="K39" s="136"/>
      <c r="L39" s="37"/>
    </row>
    <row r="40" spans="2:12" s="1" customFormat="1" ht="14.45" customHeight="1">
      <c r="B40" s="37"/>
      <c r="I40" s="116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37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7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37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7"/>
      <c r="D65" s="137" t="s">
        <v>51</v>
      </c>
      <c r="E65" s="138"/>
      <c r="F65" s="138"/>
      <c r="G65" s="137" t="s">
        <v>52</v>
      </c>
      <c r="H65" s="138"/>
      <c r="I65" s="139"/>
      <c r="J65" s="138"/>
      <c r="K65" s="138"/>
      <c r="L65" s="37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7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37"/>
    </row>
    <row r="77" spans="2:12" s="1" customFormat="1" ht="14.45" customHeight="1">
      <c r="B77" s="145"/>
      <c r="C77" s="146"/>
      <c r="D77" s="146"/>
      <c r="E77" s="146"/>
      <c r="F77" s="146"/>
      <c r="G77" s="146"/>
      <c r="H77" s="146"/>
      <c r="I77" s="147"/>
      <c r="J77" s="146"/>
      <c r="K77" s="146"/>
      <c r="L77" s="37"/>
    </row>
    <row r="81" spans="2:12" s="1" customFormat="1" ht="6.95" customHeight="1">
      <c r="B81" s="148"/>
      <c r="C81" s="149"/>
      <c r="D81" s="149"/>
      <c r="E81" s="149"/>
      <c r="F81" s="149"/>
      <c r="G81" s="149"/>
      <c r="H81" s="149"/>
      <c r="I81" s="150"/>
      <c r="J81" s="149"/>
      <c r="K81" s="149"/>
      <c r="L81" s="37"/>
    </row>
    <row r="82" spans="2:12" s="1" customFormat="1" ht="24.95" customHeight="1">
      <c r="B82" s="33"/>
      <c r="C82" s="22" t="s">
        <v>106</v>
      </c>
      <c r="D82" s="34"/>
      <c r="E82" s="34"/>
      <c r="F82" s="34"/>
      <c r="G82" s="34"/>
      <c r="H82" s="34"/>
      <c r="I82" s="116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16"/>
      <c r="J84" s="34"/>
      <c r="K84" s="34"/>
      <c r="L84" s="37"/>
    </row>
    <row r="85" spans="2:12" s="1" customFormat="1" ht="16.5" customHeight="1">
      <c r="B85" s="33"/>
      <c r="C85" s="34"/>
      <c r="D85" s="34"/>
      <c r="E85" s="314" t="str">
        <f>E7</f>
        <v>Oprava místní komunikace na ul. Zborovská, Šumperk</v>
      </c>
      <c r="F85" s="315"/>
      <c r="G85" s="315"/>
      <c r="H85" s="315"/>
      <c r="I85" s="116"/>
      <c r="J85" s="34"/>
      <c r="K85" s="34"/>
      <c r="L85" s="37"/>
    </row>
    <row r="86" spans="2:12" s="1" customFormat="1" ht="12" customHeight="1">
      <c r="B86" s="33"/>
      <c r="C86" s="28" t="s">
        <v>102</v>
      </c>
      <c r="D86" s="34"/>
      <c r="E86" s="34"/>
      <c r="F86" s="34"/>
      <c r="G86" s="34"/>
      <c r="H86" s="34"/>
      <c r="I86" s="116"/>
      <c r="J86" s="34"/>
      <c r="K86" s="34"/>
      <c r="L86" s="37"/>
    </row>
    <row r="87" spans="2:12" s="1" customFormat="1" ht="16.5" customHeight="1">
      <c r="B87" s="33"/>
      <c r="C87" s="34"/>
      <c r="D87" s="34"/>
      <c r="E87" s="282" t="str">
        <f>E9</f>
        <v>1000 - Ostatní náklady</v>
      </c>
      <c r="F87" s="316"/>
      <c r="G87" s="316"/>
      <c r="H87" s="316"/>
      <c r="I87" s="116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7"/>
    </row>
    <row r="89" spans="2:12" s="1" customFormat="1" ht="12" customHeight="1">
      <c r="B89" s="33"/>
      <c r="C89" s="28" t="s">
        <v>20</v>
      </c>
      <c r="D89" s="34"/>
      <c r="E89" s="34"/>
      <c r="F89" s="26" t="str">
        <f>F12</f>
        <v>Šumperk</v>
      </c>
      <c r="G89" s="34"/>
      <c r="H89" s="34"/>
      <c r="I89" s="117" t="s">
        <v>22</v>
      </c>
      <c r="J89" s="60" t="str">
        <f>IF(J12="","",J12)</f>
        <v>22. 2. 2020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7"/>
    </row>
    <row r="91" spans="2:12" s="1" customFormat="1" ht="15.2" customHeight="1">
      <c r="B91" s="33"/>
      <c r="C91" s="28" t="s">
        <v>24</v>
      </c>
      <c r="D91" s="34"/>
      <c r="E91" s="34"/>
      <c r="F91" s="26" t="str">
        <f>E15</f>
        <v xml:space="preserve"> </v>
      </c>
      <c r="G91" s="34"/>
      <c r="H91" s="34"/>
      <c r="I91" s="117" t="s">
        <v>30</v>
      </c>
      <c r="J91" s="31" t="str">
        <f>E21</f>
        <v xml:space="preserve"> </v>
      </c>
      <c r="K91" s="34"/>
      <c r="L91" s="37"/>
    </row>
    <row r="92" spans="2:12" s="1" customFormat="1" ht="15.2" customHeight="1">
      <c r="B92" s="33"/>
      <c r="C92" s="28" t="s">
        <v>28</v>
      </c>
      <c r="D92" s="34"/>
      <c r="E92" s="34"/>
      <c r="F92" s="26" t="str">
        <f>IF(E18="","",E18)</f>
        <v>Vyplň údaj</v>
      </c>
      <c r="G92" s="34"/>
      <c r="H92" s="34"/>
      <c r="I92" s="117" t="s">
        <v>32</v>
      </c>
      <c r="J92" s="31" t="str">
        <f>E24</f>
        <v xml:space="preserve"> 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16"/>
      <c r="J93" s="34"/>
      <c r="K93" s="34"/>
      <c r="L93" s="37"/>
    </row>
    <row r="94" spans="2:12" s="1" customFormat="1" ht="29.25" customHeight="1">
      <c r="B94" s="33"/>
      <c r="C94" s="151" t="s">
        <v>107</v>
      </c>
      <c r="D94" s="152"/>
      <c r="E94" s="152"/>
      <c r="F94" s="152"/>
      <c r="G94" s="152"/>
      <c r="H94" s="152"/>
      <c r="I94" s="153"/>
      <c r="J94" s="154" t="s">
        <v>108</v>
      </c>
      <c r="K94" s="152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16"/>
      <c r="J95" s="34"/>
      <c r="K95" s="34"/>
      <c r="L95" s="37"/>
    </row>
    <row r="96" spans="2:47" s="1" customFormat="1" ht="22.9" customHeight="1">
      <c r="B96" s="33"/>
      <c r="C96" s="155" t="s">
        <v>109</v>
      </c>
      <c r="D96" s="34"/>
      <c r="E96" s="34"/>
      <c r="F96" s="34"/>
      <c r="G96" s="34"/>
      <c r="H96" s="34"/>
      <c r="I96" s="116"/>
      <c r="J96" s="78">
        <f>J118</f>
        <v>0</v>
      </c>
      <c r="K96" s="34"/>
      <c r="L96" s="37"/>
      <c r="AU96" s="16" t="s">
        <v>110</v>
      </c>
    </row>
    <row r="97" spans="2:12" s="8" customFormat="1" ht="24.95" customHeight="1">
      <c r="B97" s="156"/>
      <c r="C97" s="157"/>
      <c r="D97" s="158" t="s">
        <v>398</v>
      </c>
      <c r="E97" s="159"/>
      <c r="F97" s="159"/>
      <c r="G97" s="159"/>
      <c r="H97" s="159"/>
      <c r="I97" s="160"/>
      <c r="J97" s="161">
        <f>J119</f>
        <v>0</v>
      </c>
      <c r="K97" s="157"/>
      <c r="L97" s="162"/>
    </row>
    <row r="98" spans="2:12" s="9" customFormat="1" ht="19.9" customHeight="1">
      <c r="B98" s="163"/>
      <c r="C98" s="98"/>
      <c r="D98" s="164" t="s">
        <v>399</v>
      </c>
      <c r="E98" s="165"/>
      <c r="F98" s="165"/>
      <c r="G98" s="165"/>
      <c r="H98" s="165"/>
      <c r="I98" s="166"/>
      <c r="J98" s="167">
        <f>J120</f>
        <v>0</v>
      </c>
      <c r="K98" s="98"/>
      <c r="L98" s="168"/>
    </row>
    <row r="99" spans="2:12" s="1" customFormat="1" ht="21.75" customHeight="1">
      <c r="B99" s="33"/>
      <c r="C99" s="34"/>
      <c r="D99" s="34"/>
      <c r="E99" s="34"/>
      <c r="F99" s="34"/>
      <c r="G99" s="34"/>
      <c r="H99" s="34"/>
      <c r="I99" s="116"/>
      <c r="J99" s="34"/>
      <c r="K99" s="34"/>
      <c r="L99" s="37"/>
    </row>
    <row r="100" spans="2:12" s="1" customFormat="1" ht="6.95" customHeight="1">
      <c r="B100" s="48"/>
      <c r="C100" s="49"/>
      <c r="D100" s="49"/>
      <c r="E100" s="49"/>
      <c r="F100" s="49"/>
      <c r="G100" s="49"/>
      <c r="H100" s="49"/>
      <c r="I100" s="147"/>
      <c r="J100" s="49"/>
      <c r="K100" s="49"/>
      <c r="L100" s="37"/>
    </row>
    <row r="104" spans="2:12" s="1" customFormat="1" ht="6.95" customHeight="1">
      <c r="B104" s="50"/>
      <c r="C104" s="51"/>
      <c r="D104" s="51"/>
      <c r="E104" s="51"/>
      <c r="F104" s="51"/>
      <c r="G104" s="51"/>
      <c r="H104" s="51"/>
      <c r="I104" s="150"/>
      <c r="J104" s="51"/>
      <c r="K104" s="51"/>
      <c r="L104" s="37"/>
    </row>
    <row r="105" spans="2:12" s="1" customFormat="1" ht="24.95" customHeight="1">
      <c r="B105" s="33"/>
      <c r="C105" s="22" t="s">
        <v>114</v>
      </c>
      <c r="D105" s="34"/>
      <c r="E105" s="34"/>
      <c r="F105" s="34"/>
      <c r="G105" s="34"/>
      <c r="H105" s="34"/>
      <c r="I105" s="116"/>
      <c r="J105" s="34"/>
      <c r="K105" s="34"/>
      <c r="L105" s="37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16"/>
      <c r="J106" s="34"/>
      <c r="K106" s="34"/>
      <c r="L106" s="37"/>
    </row>
    <row r="107" spans="2:12" s="1" customFormat="1" ht="12" customHeight="1">
      <c r="B107" s="33"/>
      <c r="C107" s="28" t="s">
        <v>16</v>
      </c>
      <c r="D107" s="34"/>
      <c r="E107" s="34"/>
      <c r="F107" s="34"/>
      <c r="G107" s="34"/>
      <c r="H107" s="34"/>
      <c r="I107" s="116"/>
      <c r="J107" s="34"/>
      <c r="K107" s="34"/>
      <c r="L107" s="37"/>
    </row>
    <row r="108" spans="2:12" s="1" customFormat="1" ht="16.5" customHeight="1">
      <c r="B108" s="33"/>
      <c r="C108" s="34"/>
      <c r="D108" s="34"/>
      <c r="E108" s="314" t="str">
        <f>E7</f>
        <v>Oprava místní komunikace na ul. Zborovská, Šumperk</v>
      </c>
      <c r="F108" s="315"/>
      <c r="G108" s="315"/>
      <c r="H108" s="315"/>
      <c r="I108" s="116"/>
      <c r="J108" s="34"/>
      <c r="K108" s="34"/>
      <c r="L108" s="37"/>
    </row>
    <row r="109" spans="2:12" s="1" customFormat="1" ht="12" customHeight="1">
      <c r="B109" s="33"/>
      <c r="C109" s="28" t="s">
        <v>102</v>
      </c>
      <c r="D109" s="34"/>
      <c r="E109" s="34"/>
      <c r="F109" s="34"/>
      <c r="G109" s="34"/>
      <c r="H109" s="34"/>
      <c r="I109" s="116"/>
      <c r="J109" s="34"/>
      <c r="K109" s="34"/>
      <c r="L109" s="37"/>
    </row>
    <row r="110" spans="2:12" s="1" customFormat="1" ht="16.5" customHeight="1">
      <c r="B110" s="33"/>
      <c r="C110" s="34"/>
      <c r="D110" s="34"/>
      <c r="E110" s="282" t="str">
        <f>E9</f>
        <v>1000 - Ostatní náklady</v>
      </c>
      <c r="F110" s="316"/>
      <c r="G110" s="316"/>
      <c r="H110" s="316"/>
      <c r="I110" s="116"/>
      <c r="J110" s="34"/>
      <c r="K110" s="34"/>
      <c r="L110" s="37"/>
    </row>
    <row r="111" spans="2:12" s="1" customFormat="1" ht="6.95" customHeight="1">
      <c r="B111" s="33"/>
      <c r="C111" s="34"/>
      <c r="D111" s="34"/>
      <c r="E111" s="34"/>
      <c r="F111" s="34"/>
      <c r="G111" s="34"/>
      <c r="H111" s="34"/>
      <c r="I111" s="116"/>
      <c r="J111" s="34"/>
      <c r="K111" s="34"/>
      <c r="L111" s="37"/>
    </row>
    <row r="112" spans="2:12" s="1" customFormat="1" ht="12" customHeight="1">
      <c r="B112" s="33"/>
      <c r="C112" s="28" t="s">
        <v>20</v>
      </c>
      <c r="D112" s="34"/>
      <c r="E112" s="34"/>
      <c r="F112" s="26" t="str">
        <f>F12</f>
        <v>Šumperk</v>
      </c>
      <c r="G112" s="34"/>
      <c r="H112" s="34"/>
      <c r="I112" s="117" t="s">
        <v>22</v>
      </c>
      <c r="J112" s="60" t="str">
        <f>IF(J12="","",J12)</f>
        <v>22. 2. 2020</v>
      </c>
      <c r="K112" s="34"/>
      <c r="L112" s="37"/>
    </row>
    <row r="113" spans="2:12" s="1" customFormat="1" ht="6.95" customHeight="1">
      <c r="B113" s="33"/>
      <c r="C113" s="34"/>
      <c r="D113" s="34"/>
      <c r="E113" s="34"/>
      <c r="F113" s="34"/>
      <c r="G113" s="34"/>
      <c r="H113" s="34"/>
      <c r="I113" s="116"/>
      <c r="J113" s="34"/>
      <c r="K113" s="34"/>
      <c r="L113" s="37"/>
    </row>
    <row r="114" spans="2:12" s="1" customFormat="1" ht="15.2" customHeight="1">
      <c r="B114" s="33"/>
      <c r="C114" s="28" t="s">
        <v>24</v>
      </c>
      <c r="D114" s="34"/>
      <c r="E114" s="34"/>
      <c r="F114" s="26" t="str">
        <f>E15</f>
        <v xml:space="preserve"> </v>
      </c>
      <c r="G114" s="34"/>
      <c r="H114" s="34"/>
      <c r="I114" s="117" t="s">
        <v>30</v>
      </c>
      <c r="J114" s="31" t="str">
        <f>E21</f>
        <v xml:space="preserve"> </v>
      </c>
      <c r="K114" s="34"/>
      <c r="L114" s="37"/>
    </row>
    <row r="115" spans="2:12" s="1" customFormat="1" ht="15.2" customHeight="1">
      <c r="B115" s="33"/>
      <c r="C115" s="28" t="s">
        <v>28</v>
      </c>
      <c r="D115" s="34"/>
      <c r="E115" s="34"/>
      <c r="F115" s="26" t="str">
        <f>IF(E18="","",E18)</f>
        <v>Vyplň údaj</v>
      </c>
      <c r="G115" s="34"/>
      <c r="H115" s="34"/>
      <c r="I115" s="117" t="s">
        <v>32</v>
      </c>
      <c r="J115" s="31" t="str">
        <f>E24</f>
        <v xml:space="preserve"> </v>
      </c>
      <c r="K115" s="34"/>
      <c r="L115" s="37"/>
    </row>
    <row r="116" spans="2:12" s="1" customFormat="1" ht="10.35" customHeight="1">
      <c r="B116" s="33"/>
      <c r="C116" s="34"/>
      <c r="D116" s="34"/>
      <c r="E116" s="34"/>
      <c r="F116" s="34"/>
      <c r="G116" s="34"/>
      <c r="H116" s="34"/>
      <c r="I116" s="116"/>
      <c r="J116" s="34"/>
      <c r="K116" s="34"/>
      <c r="L116" s="37"/>
    </row>
    <row r="117" spans="2:20" s="10" customFormat="1" ht="29.25" customHeight="1">
      <c r="B117" s="169"/>
      <c r="C117" s="170" t="s">
        <v>115</v>
      </c>
      <c r="D117" s="171" t="s">
        <v>59</v>
      </c>
      <c r="E117" s="171" t="s">
        <v>55</v>
      </c>
      <c r="F117" s="171" t="s">
        <v>56</v>
      </c>
      <c r="G117" s="171" t="s">
        <v>116</v>
      </c>
      <c r="H117" s="171" t="s">
        <v>117</v>
      </c>
      <c r="I117" s="172" t="s">
        <v>118</v>
      </c>
      <c r="J117" s="171" t="s">
        <v>108</v>
      </c>
      <c r="K117" s="173" t="s">
        <v>119</v>
      </c>
      <c r="L117" s="174"/>
      <c r="M117" s="69" t="s">
        <v>1</v>
      </c>
      <c r="N117" s="70" t="s">
        <v>38</v>
      </c>
      <c r="O117" s="70" t="s">
        <v>120</v>
      </c>
      <c r="P117" s="70" t="s">
        <v>121</v>
      </c>
      <c r="Q117" s="70" t="s">
        <v>122</v>
      </c>
      <c r="R117" s="70" t="s">
        <v>123</v>
      </c>
      <c r="S117" s="70" t="s">
        <v>124</v>
      </c>
      <c r="T117" s="71" t="s">
        <v>125</v>
      </c>
    </row>
    <row r="118" spans="2:63" s="1" customFormat="1" ht="22.9" customHeight="1">
      <c r="B118" s="33"/>
      <c r="C118" s="76" t="s">
        <v>126</v>
      </c>
      <c r="D118" s="34"/>
      <c r="E118" s="34"/>
      <c r="F118" s="34"/>
      <c r="G118" s="34"/>
      <c r="H118" s="34"/>
      <c r="I118" s="116"/>
      <c r="J118" s="175">
        <f>BK118</f>
        <v>0</v>
      </c>
      <c r="K118" s="34"/>
      <c r="L118" s="37"/>
      <c r="M118" s="72"/>
      <c r="N118" s="73"/>
      <c r="O118" s="73"/>
      <c r="P118" s="176">
        <f>P119</f>
        <v>0</v>
      </c>
      <c r="Q118" s="73"/>
      <c r="R118" s="176">
        <f>R119</f>
        <v>0</v>
      </c>
      <c r="S118" s="73"/>
      <c r="T118" s="177">
        <f>T119</f>
        <v>0</v>
      </c>
      <c r="AT118" s="16" t="s">
        <v>73</v>
      </c>
      <c r="AU118" s="16" t="s">
        <v>110</v>
      </c>
      <c r="BK118" s="178">
        <f>BK119</f>
        <v>0</v>
      </c>
    </row>
    <row r="119" spans="2:63" s="11" customFormat="1" ht="25.9" customHeight="1">
      <c r="B119" s="179"/>
      <c r="C119" s="180"/>
      <c r="D119" s="181" t="s">
        <v>73</v>
      </c>
      <c r="E119" s="182" t="s">
        <v>400</v>
      </c>
      <c r="F119" s="182" t="s">
        <v>401</v>
      </c>
      <c r="G119" s="180"/>
      <c r="H119" s="180"/>
      <c r="I119" s="183"/>
      <c r="J119" s="184">
        <f>BK119</f>
        <v>0</v>
      </c>
      <c r="K119" s="180"/>
      <c r="L119" s="185"/>
      <c r="M119" s="186"/>
      <c r="N119" s="187"/>
      <c r="O119" s="187"/>
      <c r="P119" s="188">
        <f>P120</f>
        <v>0</v>
      </c>
      <c r="Q119" s="187"/>
      <c r="R119" s="188">
        <f>R120</f>
        <v>0</v>
      </c>
      <c r="S119" s="187"/>
      <c r="T119" s="189">
        <f>T120</f>
        <v>0</v>
      </c>
      <c r="AR119" s="190" t="s">
        <v>136</v>
      </c>
      <c r="AT119" s="191" t="s">
        <v>73</v>
      </c>
      <c r="AU119" s="191" t="s">
        <v>74</v>
      </c>
      <c r="AY119" s="190" t="s">
        <v>129</v>
      </c>
      <c r="BK119" s="192">
        <f>BK120</f>
        <v>0</v>
      </c>
    </row>
    <row r="120" spans="2:63" s="11" customFormat="1" ht="22.9" customHeight="1">
      <c r="B120" s="179"/>
      <c r="C120" s="180"/>
      <c r="D120" s="181" t="s">
        <v>73</v>
      </c>
      <c r="E120" s="193" t="s">
        <v>402</v>
      </c>
      <c r="F120" s="193" t="s">
        <v>401</v>
      </c>
      <c r="G120" s="180"/>
      <c r="H120" s="180"/>
      <c r="I120" s="183"/>
      <c r="J120" s="194">
        <f>BK120</f>
        <v>0</v>
      </c>
      <c r="K120" s="180"/>
      <c r="L120" s="185"/>
      <c r="M120" s="186"/>
      <c r="N120" s="187"/>
      <c r="O120" s="187"/>
      <c r="P120" s="188">
        <f>SUM(P121:P122)</f>
        <v>0</v>
      </c>
      <c r="Q120" s="187"/>
      <c r="R120" s="188">
        <f>SUM(R121:R122)</f>
        <v>0</v>
      </c>
      <c r="S120" s="187"/>
      <c r="T120" s="189">
        <f>SUM(T121:T122)</f>
        <v>0</v>
      </c>
      <c r="AR120" s="190" t="s">
        <v>136</v>
      </c>
      <c r="AT120" s="191" t="s">
        <v>73</v>
      </c>
      <c r="AU120" s="191" t="s">
        <v>81</v>
      </c>
      <c r="AY120" s="190" t="s">
        <v>129</v>
      </c>
      <c r="BK120" s="192">
        <f>SUM(BK121:BK122)</f>
        <v>0</v>
      </c>
    </row>
    <row r="121" spans="2:65" s="1" customFormat="1" ht="24" customHeight="1">
      <c r="B121" s="33"/>
      <c r="C121" s="195" t="s">
        <v>81</v>
      </c>
      <c r="D121" s="195" t="s">
        <v>131</v>
      </c>
      <c r="E121" s="196" t="s">
        <v>403</v>
      </c>
      <c r="F121" s="197" t="s">
        <v>404</v>
      </c>
      <c r="G121" s="198" t="s">
        <v>264</v>
      </c>
      <c r="H121" s="199">
        <v>1</v>
      </c>
      <c r="I121" s="200"/>
      <c r="J121" s="201">
        <f>ROUND(I121*H121,2)</f>
        <v>0</v>
      </c>
      <c r="K121" s="197" t="s">
        <v>1</v>
      </c>
      <c r="L121" s="37"/>
      <c r="M121" s="202" t="s">
        <v>1</v>
      </c>
      <c r="N121" s="203" t="s">
        <v>39</v>
      </c>
      <c r="O121" s="65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AR121" s="206" t="s">
        <v>405</v>
      </c>
      <c r="AT121" s="206" t="s">
        <v>131</v>
      </c>
      <c r="AU121" s="206" t="s">
        <v>83</v>
      </c>
      <c r="AY121" s="16" t="s">
        <v>129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6" t="s">
        <v>81</v>
      </c>
      <c r="BK121" s="207">
        <f>ROUND(I121*H121,2)</f>
        <v>0</v>
      </c>
      <c r="BL121" s="16" t="s">
        <v>405</v>
      </c>
      <c r="BM121" s="206" t="s">
        <v>406</v>
      </c>
    </row>
    <row r="122" spans="2:51" s="13" customFormat="1" ht="11.25">
      <c r="B122" s="219"/>
      <c r="C122" s="220"/>
      <c r="D122" s="210" t="s">
        <v>138</v>
      </c>
      <c r="E122" s="221" t="s">
        <v>1</v>
      </c>
      <c r="F122" s="222" t="s">
        <v>81</v>
      </c>
      <c r="G122" s="220"/>
      <c r="H122" s="223">
        <v>1</v>
      </c>
      <c r="I122" s="224"/>
      <c r="J122" s="220"/>
      <c r="K122" s="220"/>
      <c r="L122" s="225"/>
      <c r="M122" s="259"/>
      <c r="N122" s="260"/>
      <c r="O122" s="260"/>
      <c r="P122" s="260"/>
      <c r="Q122" s="260"/>
      <c r="R122" s="260"/>
      <c r="S122" s="260"/>
      <c r="T122" s="261"/>
      <c r="AT122" s="229" t="s">
        <v>138</v>
      </c>
      <c r="AU122" s="229" t="s">
        <v>83</v>
      </c>
      <c r="AV122" s="13" t="s">
        <v>83</v>
      </c>
      <c r="AW122" s="13" t="s">
        <v>31</v>
      </c>
      <c r="AX122" s="13" t="s">
        <v>81</v>
      </c>
      <c r="AY122" s="229" t="s">
        <v>129</v>
      </c>
    </row>
    <row r="123" spans="2:12" s="1" customFormat="1" ht="6.95" customHeight="1">
      <c r="B123" s="48"/>
      <c r="C123" s="49"/>
      <c r="D123" s="49"/>
      <c r="E123" s="49"/>
      <c r="F123" s="49"/>
      <c r="G123" s="49"/>
      <c r="H123" s="49"/>
      <c r="I123" s="147"/>
      <c r="J123" s="49"/>
      <c r="K123" s="49"/>
      <c r="L123" s="37"/>
    </row>
  </sheetData>
  <sheetProtection algorithmName="SHA-512" hashValue="68sUtIp4XqL6Ig4EKJ4mzV5Cqih2fYafqv2Ehy0PxwFOJeKLgdUSaBs6gQw9jLzFlY+kybLg65/vn7Vts7KMfA==" saltValue="53M1faGsRNy+OjHf+aHeFfL6J4BKZYnDQ+D7oJijwLz1lhTahyrVwYSMY/wLT03fsBcgZAlZJ5bIMq3BzLjZBQ==" spinCount="100000" sheet="1" objects="1" scenarios="1" formatColumns="0" formatRows="0" autoFilter="0"/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Nádeníčková Eva, Ing.</cp:lastModifiedBy>
  <dcterms:created xsi:type="dcterms:W3CDTF">2020-03-24T03:14:14Z</dcterms:created>
  <dcterms:modified xsi:type="dcterms:W3CDTF">2020-03-24T12:53:26Z</dcterms:modified>
  <cp:category/>
  <cp:version/>
  <cp:contentType/>
  <cp:contentStatus/>
</cp:coreProperties>
</file>