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ekapitulace stavby" sheetId="1" r:id="rId1"/>
    <sheet name="K10-001-2021 - Oprava hla..." sheetId="2" r:id="rId2"/>
    <sheet name="Pokyny pro vyplnění" sheetId="3" r:id="rId3"/>
  </sheets>
  <definedNames>
    <definedName name="_xlnm._FilterDatabase" localSheetId="1" hidden="1">'K10-001-2021 - Oprava hla...'!$C$82:$K$82</definedName>
    <definedName name="_xlnm.Print_Titles" localSheetId="1">'K10-001-2021 - Oprava hla...'!$82:$82</definedName>
    <definedName name="_xlnm.Print_Titles" localSheetId="0">'Rekapitulace stavby'!$49:$49</definedName>
    <definedName name="_xlnm.Print_Area" localSheetId="1">'K10-001-2021 - Oprava hla...'!$C$4:$J$34,'K10-001-2021 - Oprava hla...'!$C$40:$J$66,'K10-001-2021 - Oprava hla...'!$C$72:$K$226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<sst xmlns="http://schemas.openxmlformats.org/spreadsheetml/2006/main" count="2516" uniqueCount="750">
  <si>
    <t>Export VZ</t>
  </si>
  <si>
    <t>List obsahuje:</t>
  </si>
  <si>
    <t>3.0</t>
  </si>
  <si>
    <t>ZAMOK</t>
  </si>
  <si>
    <t>False</t>
  </si>
  <si>
    <t>{45c93f3f-74d9-4191-ab99-04f505fb61b7}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</si>
  <si>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</si>
  <si>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</si>
  <si>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</si>
  <si>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</si>
  <si>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</si>
  <si>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</si>
  <si>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</si>
  <si>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</si>
  <si>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K10/001/2021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</si>
  <si>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</si>
  <si>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</si>
  <si>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teplé vody (TV) při tepelném zdroji K10 - Evaldova 8,16,24, Špk</t>
  </si>
  <si>
    <t>0,1</t>
  </si>
  <si>
    <t>KSO:</t>
  </si>
  <si>
    <t/>
  </si>
  <si>
    <t>CC-CZ:</t>
  </si>
  <si>
    <t>1</t>
  </si>
  <si>
    <t>Místo:</t>
  </si>
  <si>
    <t>Evaldova, Šumperk</t>
  </si>
  <si>
    <t>Datum:</t>
  </si>
  <si>
    <t>24. 1. 2021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</si>
  <si>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</si>
  <si>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</si>
  <si>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</si>
  <si>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</si>
  <si>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</si>
  <si>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</si>
  <si>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</si>
  <si>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</si>
  <si>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</si>
  <si>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</si>
  <si>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</si>
  <si>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</si>
  <si>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</si>
  <si>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</si>
  <si>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</si>
  <si>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</si>
  <si>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</si>
  <si>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</si>
  <si>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</si>
  <si>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</si>
  <si>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</si>
  <si>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</si>
  <si>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</si>
  <si>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</si>
  <si>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</si>
  <si>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</si>
  <si>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</si>
  <si>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</si>
  <si>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</si>
  <si>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</si>
  <si>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</si>
  <si>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</si>
  <si>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</si>
  <si>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</si>
  <si>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</si>
  <si>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</si>
  <si>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</si>
  <si>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</si>
  <si>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</si>
  <si>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</si>
  <si>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</si>
  <si>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</si>
  <si>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</si>
  <si>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</si>
  <si>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</si>
  <si>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</si>
  <si>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</si>
  <si>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</si>
  <si>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</si>
  <si>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</si>
  <si>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</si>
  <si>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</si>
  <si>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</si>
  <si>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</si>
  <si>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</si>
  <si>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</si>
  <si>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</si>
  <si>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</si>
  <si>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</si>
  <si>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</si>
  <si>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</si>
  <si>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</si>
  <si>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</si>
  <si>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</si>
  <si>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</si>
  <si>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</si>
  <si>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</si>
  <si>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</si>
  <si>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</si>
  <si>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</si>
  <si>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</si>
  <si>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</si>
  <si>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</si>
  <si>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</si>
  <si>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</si>
  <si>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</si>
  <si>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</si>
  <si>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</si>
  <si>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</si>
  <si>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</si>
  <si>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</si>
  <si>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</si>
  <si>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</si>
  <si>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</si>
  <si>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</si>
  <si>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</si>
  <si>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</si>
  <si>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</si>
  <si>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</si>
  <si>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</si>
  <si>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</si>
  <si>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</si>
  <si>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</si>
  <si>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</si>
  <si>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</si>
  <si>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</si>
  <si>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</si>
  <si>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</si>
  <si>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-30860220</t>
  </si>
  <si>
    <t>VV</t>
  </si>
  <si>
    <t>40*0,5"dlažba 50/50</t>
  </si>
  <si>
    <t>113106123</t>
  </si>
  <si>
    <t>Rozebrání dlažeb komunikací pro pěší ze zámkových dlaždic</t>
  </si>
  <si>
    <t>-1107100736</t>
  </si>
  <si>
    <t>3*2*1,8"zámková dlažba</t>
  </si>
  <si>
    <t>3</t>
  </si>
  <si>
    <t>113107122</t>
  </si>
  <si>
    <t>Odstranění podkladu pl do 50 m2 z kameniva drceného tl 200 mm</t>
  </si>
  <si>
    <t>449595643</t>
  </si>
  <si>
    <t>3*2*1,8"chodník</t>
  </si>
  <si>
    <t>113107124</t>
  </si>
  <si>
    <t>Odstranění podkladu pl do 50 m2 z kameniva drceného tl 400 mm</t>
  </si>
  <si>
    <t>436108980</t>
  </si>
  <si>
    <t>17*1+5*2"asf. silnice</t>
  </si>
  <si>
    <t>5</t>
  </si>
  <si>
    <t>113107142</t>
  </si>
  <si>
    <t>Odstranění podkladu pl do 50 m2 živičných tl do 100 mm</t>
  </si>
  <si>
    <t>-2105824619</t>
  </si>
  <si>
    <t>6</t>
  </si>
  <si>
    <t>113202111</t>
  </si>
  <si>
    <t>Vytrhání obrub krajníků obrubníků stojatých</t>
  </si>
  <si>
    <t>m</t>
  </si>
  <si>
    <t>-30932617</t>
  </si>
  <si>
    <t>5*3+15</t>
  </si>
  <si>
    <t>7</t>
  </si>
  <si>
    <t>119002121</t>
  </si>
  <si>
    <t>Pomocné konstrukce při zabezpečení výkopů přechodovou lávkou l do 2 m včetně zábradlí zřízení</t>
  </si>
  <si>
    <t>kus</t>
  </si>
  <si>
    <t>267178089</t>
  </si>
  <si>
    <t>8</t>
  </si>
  <si>
    <t>119002122</t>
  </si>
  <si>
    <t>Pomocné konstrukce při zabezpečení výkopů přechodovou lávkou l do 2 m včetně zábradlí odstranění</t>
  </si>
  <si>
    <t>1711851231</t>
  </si>
  <si>
    <t>9</t>
  </si>
  <si>
    <t>121101101</t>
  </si>
  <si>
    <t>Sejmutí ornice s přemístěním na vzdálenost do 50 m</t>
  </si>
  <si>
    <t>m3</t>
  </si>
  <si>
    <t>-1699388497</t>
  </si>
  <si>
    <t>P</t>
  </si>
  <si>
    <t>Poznámka k položce:
ornice bude ponechána na závěrečné terénní úpravy</t>
  </si>
  <si>
    <t>(26+47+3)*2*0,15</t>
  </si>
  <si>
    <t>122201101.1</t>
  </si>
  <si>
    <t>Úprava rýhy pro osazení obrub</t>
  </si>
  <si>
    <t>1540241024</t>
  </si>
  <si>
    <t>30*0,3*0,3</t>
  </si>
  <si>
    <t>11</t>
  </si>
  <si>
    <t>122201102</t>
  </si>
  <si>
    <t>Odkopávky a prokopávky nezapažené v hornině tř. 3 objem do 1000 m3</t>
  </si>
  <si>
    <t>-314072616</t>
  </si>
  <si>
    <t>112*1*1</t>
  </si>
  <si>
    <t>12</t>
  </si>
  <si>
    <t>122201109</t>
  </si>
  <si>
    <t>Příplatek za lepivost u odkopávek v hornině tř. 1 až 3</t>
  </si>
  <si>
    <t>-322361322</t>
  </si>
  <si>
    <t>13</t>
  </si>
  <si>
    <t>130001101</t>
  </si>
  <si>
    <t>Příplatek za ztížení vykopávky v blízkosti podzemního vedení</t>
  </si>
  <si>
    <t>922109375</t>
  </si>
  <si>
    <t>(2*1+40*1)*0,5</t>
  </si>
  <si>
    <t>14</t>
  </si>
  <si>
    <t>131103102</t>
  </si>
  <si>
    <t>Hloubení jam ručním nebo pneum nářadím v nesoudržných horninách tř. 1 a 2</t>
  </si>
  <si>
    <t>-1576523648</t>
  </si>
  <si>
    <t>112*0,75*0,3"obsyp pískem</t>
  </si>
  <si>
    <t>174101101</t>
  </si>
  <si>
    <t>Zásyp jam, šachet rýh nebo kolem objektů sypaninou se zhutněním</t>
  </si>
  <si>
    <t>-961984801</t>
  </si>
  <si>
    <t>16</t>
  </si>
  <si>
    <t>175151101</t>
  </si>
  <si>
    <t>Obsypání potrubí strojně sypaninou bez prohození, uloženou do 3 m</t>
  </si>
  <si>
    <t>-593032524</t>
  </si>
  <si>
    <t>112*0,75*0,3</t>
  </si>
  <si>
    <t>17</t>
  </si>
  <si>
    <t>M</t>
  </si>
  <si>
    <t>583312000</t>
  </si>
  <si>
    <t>štěrkopísek zásypový materiál</t>
  </si>
  <si>
    <t>t</t>
  </si>
  <si>
    <t>-48069531</t>
  </si>
  <si>
    <t>25,2*2 'Přepočtené koeficientem množství</t>
  </si>
  <si>
    <t>18</t>
  </si>
  <si>
    <t>181301102</t>
  </si>
  <si>
    <t>Rozprostření ornice tl vrstvy do 150 mm pl do 500 m2 v rovině nebo ve svahu do 1:5</t>
  </si>
  <si>
    <t>-665101830</t>
  </si>
  <si>
    <t>(26+47+3)*2</t>
  </si>
  <si>
    <t>19</t>
  </si>
  <si>
    <t>181411131</t>
  </si>
  <si>
    <t>Založení parkového trávníku výsevem plochy do 1000 m2 v rovině a ve svahu do 1:5</t>
  </si>
  <si>
    <t>-1274116356</t>
  </si>
  <si>
    <t>20</t>
  </si>
  <si>
    <t>005724100</t>
  </si>
  <si>
    <t>osivo směs travní parková</t>
  </si>
  <si>
    <t>kg</t>
  </si>
  <si>
    <t>-1587683874</t>
  </si>
  <si>
    <t>152*0,025</t>
  </si>
  <si>
    <t>Svislé a kompletní konstrukce</t>
  </si>
  <si>
    <t>310239211.1</t>
  </si>
  <si>
    <t>Zapravení prostupu potrubí do objektu,zednické práce včetně materiálu avyspravení hydroizolace</t>
  </si>
  <si>
    <t>ks</t>
  </si>
  <si>
    <t>659519980</t>
  </si>
  <si>
    <t>Vodorovné konstrukce</t>
  </si>
  <si>
    <t>22</t>
  </si>
  <si>
    <t>451573111</t>
  </si>
  <si>
    <t>Lože pod potrubí otevřený výkop ze štěrkopísku</t>
  </si>
  <si>
    <t>-595947198</t>
  </si>
  <si>
    <t>112*0,75*0,1</t>
  </si>
  <si>
    <t>Komunikace pozemní</t>
  </si>
  <si>
    <t>23</t>
  </si>
  <si>
    <t>564661111</t>
  </si>
  <si>
    <t>Podklad z kameniva hrubého drceného vel. 63-125 mm tl 200 mm</t>
  </si>
  <si>
    <t>-1277414699</t>
  </si>
  <si>
    <t>24</t>
  </si>
  <si>
    <t>564761111</t>
  </si>
  <si>
    <t>Podklad z kameniva hrubého drceného vel. 32-63 mm tl 200 mm</t>
  </si>
  <si>
    <t>-1553680369</t>
  </si>
  <si>
    <t>25</t>
  </si>
  <si>
    <t>564851111</t>
  </si>
  <si>
    <t>Podklad ze štěrkodrtě ŠD tl. 150mm</t>
  </si>
  <si>
    <t>-937790163</t>
  </si>
  <si>
    <t>3*2*1,8"chodníky</t>
  </si>
  <si>
    <t>26</t>
  </si>
  <si>
    <t>572341112.1</t>
  </si>
  <si>
    <t>Vyspravení krytu komunikací po překopech plochy přes 15 m2 asfalt betonem ACO (AB) tl 100 mm</t>
  </si>
  <si>
    <t>98406024</t>
  </si>
  <si>
    <t>17+5*2"silnice</t>
  </si>
  <si>
    <t>27</t>
  </si>
  <si>
    <t>573211111</t>
  </si>
  <si>
    <t>Postřik živičný spojovací z asfaltu v množství do 0,70 kg/m2</t>
  </si>
  <si>
    <t>1107494090</t>
  </si>
  <si>
    <t>28</t>
  </si>
  <si>
    <t>596811220</t>
  </si>
  <si>
    <t>Kladení betonové dlažby komunikací pro pěší do lože z kameniva vel do 0,25 m2 plochy do 50 m2</t>
  </si>
  <si>
    <t>1824344784</t>
  </si>
  <si>
    <t>40*0,5</t>
  </si>
  <si>
    <t>Trubní vedení</t>
  </si>
  <si>
    <t>29</t>
  </si>
  <si>
    <t>866161001.2</t>
  </si>
  <si>
    <t>Montáž potrubí předizolovaného DN25</t>
  </si>
  <si>
    <t>-488109825</t>
  </si>
  <si>
    <t>30</t>
  </si>
  <si>
    <t>286165570.1</t>
  </si>
  <si>
    <t>potrubí PEX  S 32/75 v roli</t>
  </si>
  <si>
    <t>1810623703</t>
  </si>
  <si>
    <t>Poznámka k položce:
Tepelná ztráta potrubí qmax=5,579 W/m při TM=50K</t>
  </si>
  <si>
    <t>31</t>
  </si>
  <si>
    <t>286167080.11</t>
  </si>
  <si>
    <t>přechod šroub. PEX-ocel, S 32x4,4-1" vněj. záv.</t>
  </si>
  <si>
    <t>2040324684</t>
  </si>
  <si>
    <t>32</t>
  </si>
  <si>
    <t>286165570.2a</t>
  </si>
  <si>
    <t>smršt. víko PEX DHEC 40/90</t>
  </si>
  <si>
    <t>138443714</t>
  </si>
  <si>
    <t>33</t>
  </si>
  <si>
    <t>286165570.2b</t>
  </si>
  <si>
    <t>těsnící kruh PEX pr.90</t>
  </si>
  <si>
    <t>1623283054</t>
  </si>
  <si>
    <t>34</t>
  </si>
  <si>
    <t>866161001.1</t>
  </si>
  <si>
    <t>Montáž potrubí předizolovaného DN32</t>
  </si>
  <si>
    <t>-616364739</t>
  </si>
  <si>
    <t>35</t>
  </si>
  <si>
    <t>286165590.1</t>
  </si>
  <si>
    <t>potrubí PEX S 40/90 v roli 10bar</t>
  </si>
  <si>
    <t>-660122465</t>
  </si>
  <si>
    <t>Poznámka k položce:
Tepelná ztráta potrubí qmax=5,829 W/m při TM=50K</t>
  </si>
  <si>
    <t>36</t>
  </si>
  <si>
    <t>286167080.2</t>
  </si>
  <si>
    <t>přechod šroub. PEX-ocel, S 40x5,5-1,1/4" vněj. záv.</t>
  </si>
  <si>
    <t>250623237</t>
  </si>
  <si>
    <t>37</t>
  </si>
  <si>
    <t>286165590.1a</t>
  </si>
  <si>
    <t>266741337</t>
  </si>
  <si>
    <t>38</t>
  </si>
  <si>
    <t>286165590.1b</t>
  </si>
  <si>
    <t>1866540405</t>
  </si>
  <si>
    <t>39</t>
  </si>
  <si>
    <t>866171002.1</t>
  </si>
  <si>
    <t>Montáž potrubí předizolovaného DN40</t>
  </si>
  <si>
    <t>-1647351469</t>
  </si>
  <si>
    <t>6+25+9+17</t>
  </si>
  <si>
    <t>40</t>
  </si>
  <si>
    <t>286165620.1</t>
  </si>
  <si>
    <t>potrubí PEX S 50/110 v roli 10bar</t>
  </si>
  <si>
    <t>-224893323</t>
  </si>
  <si>
    <t>Poznámka k položce:
Tepelná ztráta potrubí qmax=6,011 W/m při TM=50K</t>
  </si>
  <si>
    <t>41</t>
  </si>
  <si>
    <t>286167080.3</t>
  </si>
  <si>
    <t>přechod šroub. PEX-ocel, S 50x6,9-1,1/2" vněj. záv.</t>
  </si>
  <si>
    <t>-1966448743</t>
  </si>
  <si>
    <t>42</t>
  </si>
  <si>
    <t>286167790.2</t>
  </si>
  <si>
    <t>T kus šroub. PEX S 50/40/50 mosaz</t>
  </si>
  <si>
    <t>1834531751</t>
  </si>
  <si>
    <t>43</t>
  </si>
  <si>
    <t>286167790.4</t>
  </si>
  <si>
    <t>T obj. děl. PEX 110-125/75-90/110-125</t>
  </si>
  <si>
    <t>984834017</t>
  </si>
  <si>
    <t>44</t>
  </si>
  <si>
    <t>286167590.1</t>
  </si>
  <si>
    <t>spojka PEX 90st.šroub. 50*6,9 S mosaz</t>
  </si>
  <si>
    <t>-1974469849</t>
  </si>
  <si>
    <t>45</t>
  </si>
  <si>
    <t>286166050.1</t>
  </si>
  <si>
    <t>obj. ohybu PEX 90°50/110</t>
  </si>
  <si>
    <t>582359898</t>
  </si>
  <si>
    <t>46</t>
  </si>
  <si>
    <t>286165620.1a</t>
  </si>
  <si>
    <t>smršt. víko PEX DHEC 50/110</t>
  </si>
  <si>
    <t>-123493486</t>
  </si>
  <si>
    <t>47</t>
  </si>
  <si>
    <t>286165620.1b</t>
  </si>
  <si>
    <t>těsnící kruh PEX pr.110</t>
  </si>
  <si>
    <t>-2096160224</t>
  </si>
  <si>
    <t>48</t>
  </si>
  <si>
    <t>866181003.1</t>
  </si>
  <si>
    <t>Montáž potrubí předizolovaného DN50</t>
  </si>
  <si>
    <t>1526811633</t>
  </si>
  <si>
    <t>49</t>
  </si>
  <si>
    <t>286165650.11</t>
  </si>
  <si>
    <t>trubka PEX S 63/125 v roli</t>
  </si>
  <si>
    <t>998132446</t>
  </si>
  <si>
    <t>50</t>
  </si>
  <si>
    <t>286167080.4</t>
  </si>
  <si>
    <t>přechod šroub. PEX-ocel, S 63x8,7-2" vnější záv. mosaz</t>
  </si>
  <si>
    <t>-16330136</t>
  </si>
  <si>
    <t>51</t>
  </si>
  <si>
    <t>286165650.11a</t>
  </si>
  <si>
    <t>smršt. víko PEX DHEC 63/125</t>
  </si>
  <si>
    <t>110026117</t>
  </si>
  <si>
    <t>52</t>
  </si>
  <si>
    <t>286165650.11b</t>
  </si>
  <si>
    <t>těsnící kruh PEX pr.125</t>
  </si>
  <si>
    <t>716795343</t>
  </si>
  <si>
    <t>53</t>
  </si>
  <si>
    <t>866231005.1</t>
  </si>
  <si>
    <t>Montáž potrubí předizolovaného DN 65</t>
  </si>
  <si>
    <t>1571016637</t>
  </si>
  <si>
    <t>25+9+17</t>
  </si>
  <si>
    <t>54</t>
  </si>
  <si>
    <t>286165650.2</t>
  </si>
  <si>
    <t>trubka PEX S 75/140 v roli</t>
  </si>
  <si>
    <t>2088770727</t>
  </si>
  <si>
    <t>55</t>
  </si>
  <si>
    <t>286167790.3</t>
  </si>
  <si>
    <t>T kus šroub. PEX S75/63/63 mosaz</t>
  </si>
  <si>
    <t>-1824191670</t>
  </si>
  <si>
    <t>56</t>
  </si>
  <si>
    <t>286167790.6</t>
  </si>
  <si>
    <t>T obj. děl. PEX 140x125x125</t>
  </si>
  <si>
    <t>1036477828</t>
  </si>
  <si>
    <t>57</t>
  </si>
  <si>
    <t>286167590.4</t>
  </si>
  <si>
    <t>spojka PEX 90st.šroub.PEX S 75  S mosaz</t>
  </si>
  <si>
    <t>1951840599</t>
  </si>
  <si>
    <t>58</t>
  </si>
  <si>
    <t>286166060.1</t>
  </si>
  <si>
    <t>obj. ohybu PEX 90° 75/140</t>
  </si>
  <si>
    <t>-65301336</t>
  </si>
  <si>
    <t>59</t>
  </si>
  <si>
    <t>866241005.1</t>
  </si>
  <si>
    <t>Montáž potrubí předizolovaného DN 80</t>
  </si>
  <si>
    <t>-444060284</t>
  </si>
  <si>
    <t>(15+16+8+10)*2</t>
  </si>
  <si>
    <t>60</t>
  </si>
  <si>
    <t>286165650.1</t>
  </si>
  <si>
    <t>trubka PEX S 90/160 v roli</t>
  </si>
  <si>
    <t>1460558293</t>
  </si>
  <si>
    <t>61</t>
  </si>
  <si>
    <t>286167790.5</t>
  </si>
  <si>
    <t>T kus šroub. PEX S 90/90/90 mosaz</t>
  </si>
  <si>
    <t>1063472429</t>
  </si>
  <si>
    <t>62</t>
  </si>
  <si>
    <t>286167790.55</t>
  </si>
  <si>
    <t>T kus šroub. PEX S 90/75/90 mosaz</t>
  </si>
  <si>
    <t>-1044646599</t>
  </si>
  <si>
    <t>63</t>
  </si>
  <si>
    <t>286167790.5a</t>
  </si>
  <si>
    <t>T kus šroub. PEX S 90/50/73 mosaz</t>
  </si>
  <si>
    <t>841774224</t>
  </si>
  <si>
    <t>64</t>
  </si>
  <si>
    <t>286167790.5b</t>
  </si>
  <si>
    <t>T kus šroub. PEX S 90/32/50 mosaz</t>
  </si>
  <si>
    <t>1939462739</t>
  </si>
  <si>
    <t>65</t>
  </si>
  <si>
    <t>286167790.7</t>
  </si>
  <si>
    <t>T obj. děl. PEX 160x160x160</t>
  </si>
  <si>
    <t>1811081317</t>
  </si>
  <si>
    <t>66</t>
  </si>
  <si>
    <t>286167790.8</t>
  </si>
  <si>
    <t>T obj. děl. PEX 160x140x160</t>
  </si>
  <si>
    <t>-620140695</t>
  </si>
  <si>
    <t>67</t>
  </si>
  <si>
    <t>286167790.9</t>
  </si>
  <si>
    <t>T obj. děl. PEX 160x110x140</t>
  </si>
  <si>
    <t>1889943986</t>
  </si>
  <si>
    <t>68</t>
  </si>
  <si>
    <t>286167790.9a</t>
  </si>
  <si>
    <t>T obj. děl. PEX 160x75x110</t>
  </si>
  <si>
    <t>-1597716418</t>
  </si>
  <si>
    <t>69</t>
  </si>
  <si>
    <t>286167590.3</t>
  </si>
  <si>
    <t>spojka PEX 90st.šroub. PEX S 90  S mosaz</t>
  </si>
  <si>
    <t>-328847727</t>
  </si>
  <si>
    <t>70</t>
  </si>
  <si>
    <t>286166060.2</t>
  </si>
  <si>
    <t>obj. ohybu PEX 90° 90/160</t>
  </si>
  <si>
    <t>-1731128828</t>
  </si>
  <si>
    <t>71</t>
  </si>
  <si>
    <t>286167080.41</t>
  </si>
  <si>
    <t>přechod šroub. PEX-ocel, S 90-3" vnější záv. mosaz</t>
  </si>
  <si>
    <t>1880205618</t>
  </si>
  <si>
    <t>72</t>
  </si>
  <si>
    <t>286165650.1a</t>
  </si>
  <si>
    <t>smršt. víko PEX DHEC 90/160</t>
  </si>
  <si>
    <t>-1575946683</t>
  </si>
  <si>
    <t>73</t>
  </si>
  <si>
    <t>286165650.1b</t>
  </si>
  <si>
    <t>těsnící kruh PEX pr.160</t>
  </si>
  <si>
    <t>-1364348133</t>
  </si>
  <si>
    <t>74</t>
  </si>
  <si>
    <t>892271111</t>
  </si>
  <si>
    <t>Tlaková zkouška vodou potrubí DN 100 nebo 125</t>
  </si>
  <si>
    <t>747677626</t>
  </si>
  <si>
    <t>112*2</t>
  </si>
  <si>
    <t>75</t>
  </si>
  <si>
    <t>899722111</t>
  </si>
  <si>
    <t>Krytí potrubí z plastů výstražnou fólií z PVC 25 cm-zelená</t>
  </si>
  <si>
    <t>1790760276</t>
  </si>
  <si>
    <t>76</t>
  </si>
  <si>
    <t>722170807.1</t>
  </si>
  <si>
    <t>Demontáž rozvodů vody z plastů do D 110</t>
  </si>
  <si>
    <t>-281654923</t>
  </si>
  <si>
    <t>Ostatní konstrukce a práce, bourání</t>
  </si>
  <si>
    <t>77</t>
  </si>
  <si>
    <t>916131213</t>
  </si>
  <si>
    <t>Osazení silničního obrubníku betonového stojatého s boční opěrou do lože z betonu prostého</t>
  </si>
  <si>
    <t>513444907</t>
  </si>
  <si>
    <t>78</t>
  </si>
  <si>
    <t>592174650</t>
  </si>
  <si>
    <t>obrubník betonový silniční Standard 100x15x25 cm</t>
  </si>
  <si>
    <t>-499074003</t>
  </si>
  <si>
    <t>79</t>
  </si>
  <si>
    <t>916231213</t>
  </si>
  <si>
    <t>Osazení chodníkového obrubníku betonového stojatého s boční opěrou do lože z betonu prostého</t>
  </si>
  <si>
    <t>1248679716</t>
  </si>
  <si>
    <t>80</t>
  </si>
  <si>
    <t>592174170</t>
  </si>
  <si>
    <t>obrubník betonový chodníkový Standard 100x10x25 cm</t>
  </si>
  <si>
    <t>-2109076985</t>
  </si>
  <si>
    <t>81</t>
  </si>
  <si>
    <t>919735113</t>
  </si>
  <si>
    <t>Řezání stávajícího živičného krytu hl do 150 mm</t>
  </si>
  <si>
    <t>-414851159</t>
  </si>
  <si>
    <t>2*5+17</t>
  </si>
  <si>
    <t>82</t>
  </si>
  <si>
    <t>979024442</t>
  </si>
  <si>
    <t>Očištění vybouraných obrubníků a krajníků chodníkových</t>
  </si>
  <si>
    <t>-1769290866</t>
  </si>
  <si>
    <t>83</t>
  </si>
  <si>
    <t>979024443</t>
  </si>
  <si>
    <t>Očištění vybouraných obrubníků a krajníků silničních</t>
  </si>
  <si>
    <t>-1033203046</t>
  </si>
  <si>
    <t>84</t>
  </si>
  <si>
    <t>979054441</t>
  </si>
  <si>
    <t>Očištění vybouraných z desek nebo dlaždic s původním spárováním z kameniva těženého</t>
  </si>
  <si>
    <t>580328368</t>
  </si>
  <si>
    <t>85</t>
  </si>
  <si>
    <t>979054451</t>
  </si>
  <si>
    <t>Očištění vybouraných zámkových dlaždic s původním spárováním z kameniva těženého</t>
  </si>
  <si>
    <t>-1617501808</t>
  </si>
  <si>
    <t>997</t>
  </si>
  <si>
    <t>Přesun sutě</t>
  </si>
  <si>
    <t>86</t>
  </si>
  <si>
    <t>997221571</t>
  </si>
  <si>
    <t>Vodorovná doprava vybouraných hmot do 1 km</t>
  </si>
  <si>
    <t>638450927</t>
  </si>
  <si>
    <t>0,9+4,887+57,978</t>
  </si>
  <si>
    <t>87</t>
  </si>
  <si>
    <t>997221579</t>
  </si>
  <si>
    <t>Příplatek ZKD 1 km u vodorovné dopravy vybouraných hmot</t>
  </si>
  <si>
    <t>814148451</t>
  </si>
  <si>
    <t>Poznámka k položce:
na veřejnou skládku na vzdálenost 8km za posledních 7km</t>
  </si>
  <si>
    <t>63,765</t>
  </si>
  <si>
    <t>63,765*7 'Přepočtené koeficientem množství</t>
  </si>
  <si>
    <t>88</t>
  </si>
  <si>
    <t>997013813</t>
  </si>
  <si>
    <t>Poplatek za uložení stavebního odpadu z plastických hmot na skládce (skládkovné)</t>
  </si>
  <si>
    <t>455249190</t>
  </si>
  <si>
    <t>89</t>
  </si>
  <si>
    <t>997221845</t>
  </si>
  <si>
    <t>Poplatek za uložení odpadu z asfaltových povrchů na skládce (skládkovné)</t>
  </si>
  <si>
    <t>-956328227</t>
  </si>
  <si>
    <t>90</t>
  </si>
  <si>
    <t>997221855</t>
  </si>
  <si>
    <t>Poplatek za uložení odpadu z kameniva na skládce (skládkovné)</t>
  </si>
  <si>
    <t>-1148778272</t>
  </si>
  <si>
    <t>998</t>
  </si>
  <si>
    <t>Přesun hmot</t>
  </si>
  <si>
    <t>91</t>
  </si>
  <si>
    <t>998276129.1</t>
  </si>
  <si>
    <t>Doprava potrubí PEX TV na staveniště</t>
  </si>
  <si>
    <t>kpl</t>
  </si>
  <si>
    <t>-1764676045</t>
  </si>
  <si>
    <t>PSV</t>
  </si>
  <si>
    <t>Práce a dodávky PSV</t>
  </si>
  <si>
    <t>VRN</t>
  </si>
  <si>
    <t>Vedlejší rozpočtové náklady</t>
  </si>
  <si>
    <t>VRN1</t>
  </si>
  <si>
    <t>Průzkumné, geodetické a projektové práce</t>
  </si>
  <si>
    <t>92</t>
  </si>
  <si>
    <t>012103000.1</t>
  </si>
  <si>
    <t>Geodetické práce před výstavbou-vytyčení inženýrských sítí</t>
  </si>
  <si>
    <t>1024</t>
  </si>
  <si>
    <t>-960934120</t>
  </si>
  <si>
    <t>93</t>
  </si>
  <si>
    <t>012303000</t>
  </si>
  <si>
    <t>Geodetické práce po výstavbě</t>
  </si>
  <si>
    <t>-918238389</t>
  </si>
  <si>
    <t>94</t>
  </si>
  <si>
    <t>012403000.1</t>
  </si>
  <si>
    <t>Aktualizace map</t>
  </si>
  <si>
    <t>250716633</t>
  </si>
  <si>
    <t>95</t>
  </si>
  <si>
    <t>013254000</t>
  </si>
  <si>
    <t>Dokumentace skutečného provedení stavby</t>
  </si>
  <si>
    <t>-511213319</t>
  </si>
  <si>
    <t>VRN3</t>
  </si>
  <si>
    <t>Zařízení staveniště</t>
  </si>
  <si>
    <t>96</t>
  </si>
  <si>
    <t>031203000.1</t>
  </si>
  <si>
    <t>Zařízení staveniště 3%</t>
  </si>
  <si>
    <t>%</t>
  </si>
  <si>
    <t>1825847359</t>
  </si>
  <si>
    <t>97</t>
  </si>
  <si>
    <t>034203000.1</t>
  </si>
  <si>
    <t>Zabezpečení staveniště 1%</t>
  </si>
  <si>
    <t>533261745</t>
  </si>
  <si>
    <t>98</t>
  </si>
  <si>
    <t>039203000.1</t>
  </si>
  <si>
    <t>Úprava terénu po zrušení zařízení staveniště 2%</t>
  </si>
  <si>
    <t>681979723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</si>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</sst>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4" fillId="0" borderId="0" applyAlignment="0">
      <protection locked="0"/>
    </xf>
    <xf numFmtId="0" fontId="68" fillId="0" borderId="0" applyNumberFormat="0" applyFill="0" applyBorder="0" applyAlignment="0" applyProtection="0"/>
    <xf numFmtId="0" fontId="58" fillId="22" borderId="6" applyNumberFormat="0" applyFont="0" applyAlignment="0" applyProtection="0"/>
    <xf numFmtId="9" fontId="58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7" fillId="0" borderId="24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74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6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2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/>
    </xf>
    <xf numFmtId="174" fontId="93" fillId="0" borderId="22" xfId="0" applyNumberFormat="1" applyFont="1" applyBorder="1" applyAlignment="1">
      <alignment/>
    </xf>
    <xf numFmtId="174" fontId="93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2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4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vertical="center" wrapText="1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75" fontId="96" fillId="0" borderId="36" xfId="0" applyNumberFormat="1" applyFont="1" applyBorder="1" applyAlignment="1" applyProtection="1">
      <alignment vertical="center"/>
      <protection/>
    </xf>
    <xf numFmtId="4" fontId="96" fillId="22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2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95" fillId="0" borderId="0" xfId="0" applyFont="1" applyBorder="1" applyAlignment="1">
      <alignment vertical="center" wrapText="1"/>
    </xf>
    <xf numFmtId="175" fontId="4" fillId="22" borderId="36" xfId="0" applyNumberFormat="1" applyFont="1" applyFill="1" applyBorder="1" applyAlignment="1" applyProtection="1">
      <alignment vertical="center"/>
      <protection locked="0"/>
    </xf>
    <xf numFmtId="0" fontId="77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7" fillId="0" borderId="32" xfId="0" applyNumberFormat="1" applyFont="1" applyBorder="1" applyAlignment="1">
      <alignment vertical="center"/>
    </xf>
    <xf numFmtId="174" fontId="77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7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7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1" fillId="33" borderId="0" xfId="36" applyFill="1" applyAlignment="1">
      <alignment/>
    </xf>
    <xf numFmtId="0" fontId="98" fillId="0" borderId="0" xfId="36" applyFont="1" applyAlignment="1">
      <alignment horizontal="center" vertical="center"/>
    </xf>
    <xf numFmtId="0" fontId="99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100" fillId="33" borderId="0" xfId="36" applyFont="1" applyFill="1" applyAlignment="1">
      <alignment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100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8" fillId="0" borderId="0" xfId="46" applyFont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11" fillId="0" borderId="42" xfId="46" applyFont="1" applyBorder="1" applyAlignment="1">
      <alignment horizontal="left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1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vertical="center" wrapText="1"/>
      <protection locked="0"/>
    </xf>
    <xf numFmtId="0" fontId="5" fillId="0" borderId="0" xfId="46" applyFont="1" applyAlignment="1">
      <alignment vertical="center"/>
      <protection locked="0"/>
    </xf>
    <xf numFmtId="0" fontId="5" fillId="0" borderId="0" xfId="46" applyFont="1" applyAlignment="1">
      <alignment horizontal="left" vertical="center"/>
      <protection locked="0"/>
    </xf>
    <xf numFmtId="49" fontId="5" fillId="0" borderId="0" xfId="46" applyNumberFormat="1" applyFont="1" applyAlignment="1">
      <alignment horizontal="left" vertical="center" wrapText="1"/>
      <protection locked="0"/>
    </xf>
    <xf numFmtId="49" fontId="5" fillId="0" borderId="0" xfId="46" applyNumberFormat="1" applyFont="1" applyAlignment="1">
      <alignment vertical="center" wrapText="1"/>
      <protection locked="0"/>
    </xf>
    <xf numFmtId="0" fontId="4" fillId="0" borderId="43" xfId="46" applyFont="1" applyBorder="1" applyAlignment="1">
      <alignment vertical="center" wrapText="1"/>
      <protection locked="0"/>
    </xf>
    <xf numFmtId="0" fontId="54" fillId="0" borderId="42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8" fillId="0" borderId="0" xfId="46" applyFont="1" applyAlignment="1">
      <alignment horizontal="center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1" fillId="0" borderId="0" xfId="46" applyFont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1" fillId="0" borderId="42" xfId="46" applyFont="1" applyBorder="1" applyAlignment="1">
      <alignment horizontal="left" vertical="center"/>
      <protection locked="0"/>
    </xf>
    <xf numFmtId="0" fontId="11" fillId="0" borderId="42" xfId="46" applyFont="1" applyBorder="1" applyAlignment="1">
      <alignment horizontal="center" vertical="center"/>
      <protection locked="0"/>
    </xf>
    <xf numFmtId="0" fontId="7" fillId="0" borderId="42" xfId="46" applyFont="1" applyBorder="1" applyAlignment="1">
      <alignment horizontal="left" vertical="center"/>
      <protection locked="0"/>
    </xf>
    <xf numFmtId="0" fontId="10" fillId="0" borderId="0" xfId="46" applyFont="1" applyAlignment="1">
      <alignment horizontal="left" vertical="center"/>
      <protection locked="0"/>
    </xf>
    <xf numFmtId="0" fontId="5" fillId="0" borderId="0" xfId="46" applyFont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54" fillId="0" borderId="42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/>
      <protection locked="0"/>
    </xf>
    <xf numFmtId="0" fontId="54" fillId="0" borderId="0" xfId="46" applyFont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Alignment="1">
      <alignment horizontal="left" vertical="top"/>
      <protection locked="0"/>
    </xf>
    <xf numFmtId="0" fontId="5" fillId="0" borderId="0" xfId="46" applyFont="1" applyAlignment="1">
      <alignment horizontal="center" vertical="top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1" fillId="0" borderId="0" xfId="46" applyFont="1" applyAlignment="1">
      <alignment vertical="center"/>
      <protection locked="0"/>
    </xf>
    <xf numFmtId="0" fontId="7" fillId="0" borderId="42" xfId="46" applyFont="1" applyBorder="1" applyAlignment="1">
      <alignment vertical="center"/>
      <protection locked="0"/>
    </xf>
    <xf numFmtId="0" fontId="11" fillId="0" borderId="42" xfId="46" applyFont="1" applyBorder="1" applyAlignment="1">
      <alignment vertical="center"/>
      <protection locked="0"/>
    </xf>
    <xf numFmtId="49" fontId="5" fillId="0" borderId="0" xfId="46" applyNumberFormat="1" applyFont="1" applyAlignment="1">
      <alignment horizontal="left" vertical="center"/>
      <protection locked="0"/>
    </xf>
    <xf numFmtId="0" fontId="4" fillId="0" borderId="42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1" fillId="0" borderId="42" xfId="46" applyFont="1" applyBorder="1" applyAlignment="1">
      <alignment horizontal="left"/>
      <protection locked="0"/>
    </xf>
    <xf numFmtId="0" fontId="7" fillId="0" borderId="42" xfId="46" applyFont="1" applyBorder="1" applyAlignment="1">
      <alignment/>
      <protection locked="0"/>
    </xf>
    <xf numFmtId="0" fontId="11" fillId="0" borderId="42" xfId="46" applyFont="1" applyBorder="1" applyAlignment="1">
      <alignment horizontal="left"/>
      <protection locked="0"/>
    </xf>
    <xf numFmtId="0" fontId="5" fillId="0" borderId="0" xfId="46" applyFont="1" applyAlignment="1">
      <alignment horizontal="left" vertical="center"/>
      <protection locked="0"/>
    </xf>
    <xf numFmtId="0" fontId="4" fillId="0" borderId="40" xfId="46" applyFont="1" applyBorder="1" applyAlignment="1">
      <alignment vertical="top"/>
      <protection locked="0"/>
    </xf>
    <xf numFmtId="0" fontId="5" fillId="0" borderId="0" xfId="46" applyFont="1" applyAlignment="1">
      <alignment horizontal="left"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Alignment="1">
      <alignment horizontal="center" vertical="center"/>
      <protection locked="0"/>
    </xf>
    <xf numFmtId="0" fontId="4" fillId="0" borderId="0" xfId="46" applyFont="1" applyAlignment="1">
      <alignment horizontal="left"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1DB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A72A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52" width="21.7109375" style="0" hidden="1" customWidth="1"/>
    <col min="53" max="53" width="19.28125" style="0" hidden="1" customWidth="1"/>
    <col min="54" max="54" width="25.00390625" style="0" hidden="1" customWidth="1"/>
    <col min="55" max="56" width="19.281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7" t="s">
        <v>567</v>
      </c>
      <c r="L1" s="247"/>
      <c r="M1" s="247"/>
      <c r="N1" s="247"/>
      <c r="O1" s="247"/>
      <c r="P1" s="247"/>
      <c r="Q1" s="247"/>
      <c r="R1" s="247"/>
      <c r="S1" s="247"/>
      <c r="T1" s="245"/>
      <c r="U1" s="245"/>
      <c r="V1" s="245"/>
      <c r="W1" s="247" t="s">
        <v>568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39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5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"/>
      <c r="AQ5" s="22"/>
      <c r="BE5" s="201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"/>
      <c r="AQ6" s="22"/>
      <c r="BE6" s="202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2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2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2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2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2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2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2"/>
      <c r="BS13" s="15" t="s">
        <v>18</v>
      </c>
    </row>
    <row r="14" spans="2:71" ht="12.75">
      <c r="B14" s="19"/>
      <c r="C14" s="20"/>
      <c r="D14" s="20"/>
      <c r="E14" s="208" t="s">
        <v>36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2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2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2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2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2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2"/>
      <c r="BS19" s="15" t="s">
        <v>6</v>
      </c>
    </row>
    <row r="20" spans="2:71" ht="22.5" customHeight="1">
      <c r="B20" s="19"/>
      <c r="C20" s="20"/>
      <c r="D20" s="20"/>
      <c r="E20" s="209" t="s">
        <v>20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"/>
      <c r="AP20" s="20"/>
      <c r="AQ20" s="22"/>
      <c r="BE20" s="202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2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2"/>
    </row>
    <row r="23" spans="2:57" s="1" customFormat="1" ht="25.5" customHeight="1">
      <c r="B23" s="32"/>
      <c r="C23" s="33"/>
      <c r="D23" s="34" t="s">
        <v>41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0">
        <f>ROUND(AG51,2)</f>
        <v>0</v>
      </c>
      <c r="AL23" s="211"/>
      <c r="AM23" s="211"/>
      <c r="AN23" s="211"/>
      <c r="AO23" s="211"/>
      <c r="AP23" s="33"/>
      <c r="AQ23" s="36"/>
      <c r="BE23" s="203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3"/>
    </row>
    <row r="25" spans="2:57" s="1" customFormat="1" ht="12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2" t="s">
        <v>42</v>
      </c>
      <c r="M25" s="213"/>
      <c r="N25" s="213"/>
      <c r="O25" s="213"/>
      <c r="P25" s="33"/>
      <c r="Q25" s="33"/>
      <c r="R25" s="33"/>
      <c r="S25" s="33"/>
      <c r="T25" s="33"/>
      <c r="U25" s="33"/>
      <c r="V25" s="33"/>
      <c r="W25" s="212" t="s">
        <v>43</v>
      </c>
      <c r="X25" s="213"/>
      <c r="Y25" s="213"/>
      <c r="Z25" s="213"/>
      <c r="AA25" s="213"/>
      <c r="AB25" s="213"/>
      <c r="AC25" s="213"/>
      <c r="AD25" s="213"/>
      <c r="AE25" s="213"/>
      <c r="AF25" s="33"/>
      <c r="AG25" s="33"/>
      <c r="AH25" s="33"/>
      <c r="AI25" s="33"/>
      <c r="AJ25" s="33"/>
      <c r="AK25" s="212" t="s">
        <v>44</v>
      </c>
      <c r="AL25" s="213"/>
      <c r="AM25" s="213"/>
      <c r="AN25" s="213"/>
      <c r="AO25" s="213"/>
      <c r="AP25" s="33"/>
      <c r="AQ25" s="36"/>
      <c r="BE25" s="203"/>
    </row>
    <row r="26" spans="2:57" s="2" customFormat="1" ht="14.25" customHeight="1" hidden="1">
      <c r="B26" s="38"/>
      <c r="C26" s="39"/>
      <c r="D26" s="40" t="s">
        <v>45</v>
      </c>
      <c r="E26" s="39"/>
      <c r="F26" s="40" t="s">
        <v>46</v>
      </c>
      <c r="G26" s="39"/>
      <c r="H26" s="39"/>
      <c r="I26" s="39"/>
      <c r="J26" s="39"/>
      <c r="K26" s="39"/>
      <c r="L26" s="214">
        <v>0.21</v>
      </c>
      <c r="M26" s="215"/>
      <c r="N26" s="215"/>
      <c r="O26" s="215"/>
      <c r="P26" s="39"/>
      <c r="Q26" s="39"/>
      <c r="R26" s="39"/>
      <c r="S26" s="39"/>
      <c r="T26" s="39"/>
      <c r="U26" s="39"/>
      <c r="V26" s="39"/>
      <c r="W26" s="216">
        <f>ROUND(AZ51,2)</f>
        <v>0</v>
      </c>
      <c r="X26" s="215"/>
      <c r="Y26" s="215"/>
      <c r="Z26" s="215"/>
      <c r="AA26" s="215"/>
      <c r="AB26" s="215"/>
      <c r="AC26" s="215"/>
      <c r="AD26" s="215"/>
      <c r="AE26" s="215"/>
      <c r="AF26" s="39"/>
      <c r="AG26" s="39"/>
      <c r="AH26" s="39"/>
      <c r="AI26" s="39"/>
      <c r="AJ26" s="39"/>
      <c r="AK26" s="216">
        <f>ROUND(AV51,2)</f>
        <v>0</v>
      </c>
      <c r="AL26" s="215"/>
      <c r="AM26" s="215"/>
      <c r="AN26" s="215"/>
      <c r="AO26" s="215"/>
      <c r="AP26" s="39"/>
      <c r="AQ26" s="41"/>
      <c r="BE26" s="204"/>
    </row>
    <row r="27" spans="2:57" s="2" customFormat="1" ht="14.25" customHeight="1" hidden="1">
      <c r="B27" s="38"/>
      <c r="C27" s="39"/>
      <c r="D27" s="39"/>
      <c r="E27" s="39"/>
      <c r="F27" s="40" t="s">
        <v>47</v>
      </c>
      <c r="G27" s="39"/>
      <c r="H27" s="39"/>
      <c r="I27" s="39"/>
      <c r="J27" s="39"/>
      <c r="K27" s="39"/>
      <c r="L27" s="214">
        <v>0.15</v>
      </c>
      <c r="M27" s="215"/>
      <c r="N27" s="215"/>
      <c r="O27" s="215"/>
      <c r="P27" s="39"/>
      <c r="Q27" s="39"/>
      <c r="R27" s="39"/>
      <c r="S27" s="39"/>
      <c r="T27" s="39"/>
      <c r="U27" s="39"/>
      <c r="V27" s="39"/>
      <c r="W27" s="216">
        <f>ROUND(BA51,2)</f>
        <v>0</v>
      </c>
      <c r="X27" s="215"/>
      <c r="Y27" s="215"/>
      <c r="Z27" s="215"/>
      <c r="AA27" s="215"/>
      <c r="AB27" s="215"/>
      <c r="AC27" s="215"/>
      <c r="AD27" s="215"/>
      <c r="AE27" s="215"/>
      <c r="AF27" s="39"/>
      <c r="AG27" s="39"/>
      <c r="AH27" s="39"/>
      <c r="AI27" s="39"/>
      <c r="AJ27" s="39"/>
      <c r="AK27" s="216">
        <f>ROUND(AW51,2)</f>
        <v>0</v>
      </c>
      <c r="AL27" s="215"/>
      <c r="AM27" s="215"/>
      <c r="AN27" s="215"/>
      <c r="AO27" s="215"/>
      <c r="AP27" s="39"/>
      <c r="AQ27" s="41"/>
      <c r="BE27" s="204"/>
    </row>
    <row r="28" spans="2:57" s="2" customFormat="1" ht="14.25" customHeight="1">
      <c r="B28" s="38"/>
      <c r="C28" s="39"/>
      <c r="D28" s="40" t="s">
        <v>45</v>
      </c>
      <c r="E28" s="39"/>
      <c r="F28" s="40" t="s">
        <v>48</v>
      </c>
      <c r="G28" s="39"/>
      <c r="H28" s="39"/>
      <c r="I28" s="39"/>
      <c r="J28" s="39"/>
      <c r="K28" s="39"/>
      <c r="L28" s="214">
        <v>0.21</v>
      </c>
      <c r="M28" s="215"/>
      <c r="N28" s="215"/>
      <c r="O28" s="215"/>
      <c r="P28" s="39"/>
      <c r="Q28" s="39"/>
      <c r="R28" s="39"/>
      <c r="S28" s="39"/>
      <c r="T28" s="39"/>
      <c r="U28" s="39"/>
      <c r="V28" s="39"/>
      <c r="W28" s="216">
        <f>ROUND(BB51,2)</f>
        <v>0</v>
      </c>
      <c r="X28" s="215"/>
      <c r="Y28" s="215"/>
      <c r="Z28" s="215"/>
      <c r="AA28" s="215"/>
      <c r="AB28" s="215"/>
      <c r="AC28" s="215"/>
      <c r="AD28" s="215"/>
      <c r="AE28" s="215"/>
      <c r="AF28" s="39"/>
      <c r="AG28" s="39"/>
      <c r="AH28" s="39"/>
      <c r="AI28" s="39"/>
      <c r="AJ28" s="39"/>
      <c r="AK28" s="216">
        <v>0</v>
      </c>
      <c r="AL28" s="215"/>
      <c r="AM28" s="215"/>
      <c r="AN28" s="215"/>
      <c r="AO28" s="215"/>
      <c r="AP28" s="39"/>
      <c r="AQ28" s="41"/>
      <c r="BE28" s="204"/>
    </row>
    <row r="29" spans="2:57" s="2" customFormat="1" ht="14.25" customHeight="1">
      <c r="B29" s="38"/>
      <c r="C29" s="39"/>
      <c r="D29" s="39"/>
      <c r="E29" s="39"/>
      <c r="F29" s="40" t="s">
        <v>49</v>
      </c>
      <c r="G29" s="39"/>
      <c r="H29" s="39"/>
      <c r="I29" s="39"/>
      <c r="J29" s="39"/>
      <c r="K29" s="39"/>
      <c r="L29" s="214">
        <v>0.15</v>
      </c>
      <c r="M29" s="215"/>
      <c r="N29" s="215"/>
      <c r="O29" s="215"/>
      <c r="P29" s="39"/>
      <c r="Q29" s="39"/>
      <c r="R29" s="39"/>
      <c r="S29" s="39"/>
      <c r="T29" s="39"/>
      <c r="U29" s="39"/>
      <c r="V29" s="39"/>
      <c r="W29" s="216">
        <f>ROUND(BC51,2)</f>
        <v>0</v>
      </c>
      <c r="X29" s="215"/>
      <c r="Y29" s="215"/>
      <c r="Z29" s="215"/>
      <c r="AA29" s="215"/>
      <c r="AB29" s="215"/>
      <c r="AC29" s="215"/>
      <c r="AD29" s="215"/>
      <c r="AE29" s="215"/>
      <c r="AF29" s="39"/>
      <c r="AG29" s="39"/>
      <c r="AH29" s="39"/>
      <c r="AI29" s="39"/>
      <c r="AJ29" s="39"/>
      <c r="AK29" s="216">
        <v>0</v>
      </c>
      <c r="AL29" s="215"/>
      <c r="AM29" s="215"/>
      <c r="AN29" s="215"/>
      <c r="AO29" s="215"/>
      <c r="AP29" s="39"/>
      <c r="AQ29" s="41"/>
      <c r="BE29" s="204"/>
    </row>
    <row r="30" spans="2:57" s="2" customFormat="1" ht="14.25" customHeight="1" hidden="1">
      <c r="B30" s="38"/>
      <c r="C30" s="39"/>
      <c r="D30" s="39"/>
      <c r="E30" s="39"/>
      <c r="F30" s="40" t="s">
        <v>50</v>
      </c>
      <c r="G30" s="39"/>
      <c r="H30" s="39"/>
      <c r="I30" s="39"/>
      <c r="J30" s="39"/>
      <c r="K30" s="39"/>
      <c r="L30" s="214">
        <v>0</v>
      </c>
      <c r="M30" s="215"/>
      <c r="N30" s="215"/>
      <c r="O30" s="215"/>
      <c r="P30" s="39"/>
      <c r="Q30" s="39"/>
      <c r="R30" s="39"/>
      <c r="S30" s="39"/>
      <c r="T30" s="39"/>
      <c r="U30" s="39"/>
      <c r="V30" s="39"/>
      <c r="W30" s="216">
        <f>ROUND(BD51,2)</f>
        <v>0</v>
      </c>
      <c r="X30" s="215"/>
      <c r="Y30" s="215"/>
      <c r="Z30" s="215"/>
      <c r="AA30" s="215"/>
      <c r="AB30" s="215"/>
      <c r="AC30" s="215"/>
      <c r="AD30" s="215"/>
      <c r="AE30" s="215"/>
      <c r="AF30" s="39"/>
      <c r="AG30" s="39"/>
      <c r="AH30" s="39"/>
      <c r="AI30" s="39"/>
      <c r="AJ30" s="39"/>
      <c r="AK30" s="216">
        <v>0</v>
      </c>
      <c r="AL30" s="215"/>
      <c r="AM30" s="215"/>
      <c r="AN30" s="215"/>
      <c r="AO30" s="215"/>
      <c r="AP30" s="39"/>
      <c r="AQ30" s="41"/>
      <c r="BE30" s="204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3"/>
    </row>
    <row r="32" spans="2:57" s="1" customFormat="1" ht="25.5" customHeight="1">
      <c r="B32" s="32"/>
      <c r="C32" s="42"/>
      <c r="D32" s="43" t="s">
        <v>51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52</v>
      </c>
      <c r="U32" s="44"/>
      <c r="V32" s="44"/>
      <c r="W32" s="44"/>
      <c r="X32" s="217" t="s">
        <v>53</v>
      </c>
      <c r="Y32" s="218"/>
      <c r="Z32" s="218"/>
      <c r="AA32" s="218"/>
      <c r="AB32" s="218"/>
      <c r="AC32" s="44"/>
      <c r="AD32" s="44"/>
      <c r="AE32" s="44"/>
      <c r="AF32" s="44"/>
      <c r="AG32" s="44"/>
      <c r="AH32" s="44"/>
      <c r="AI32" s="44"/>
      <c r="AJ32" s="44"/>
      <c r="AK32" s="219">
        <f>SUM(AK23:AK30)</f>
        <v>0</v>
      </c>
      <c r="AL32" s="218"/>
      <c r="AM32" s="218"/>
      <c r="AN32" s="218"/>
      <c r="AO32" s="220"/>
      <c r="AP32" s="42"/>
      <c r="AQ32" s="46"/>
      <c r="BE32" s="203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54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K10/001/2021</v>
      </c>
      <c r="AR41" s="53"/>
    </row>
    <row r="42" spans="2:44" s="4" customFormat="1" ht="36.75" customHeight="1">
      <c r="B42" s="55"/>
      <c r="C42" s="56" t="s">
        <v>16</v>
      </c>
      <c r="L42" s="221" t="str">
        <f>K6</f>
        <v>Oprava hlavního rozvodu teplé vody (TV) při tepelném zdroji K10 - Evaldova 8,16,24, Špk</v>
      </c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R42" s="55"/>
    </row>
    <row r="43" spans="2:44" s="1" customFormat="1" ht="6.75" customHeight="1">
      <c r="B43" s="32"/>
      <c r="AR43" s="32"/>
    </row>
    <row r="44" spans="2:44" s="1" customFormat="1" ht="12.75">
      <c r="B44" s="32"/>
      <c r="C44" s="54" t="s">
        <v>23</v>
      </c>
      <c r="L44" s="57" t="str">
        <f>IF(K8="","",K8)</f>
        <v>Evaldova, Šumperk</v>
      </c>
      <c r="AI44" s="54" t="s">
        <v>25</v>
      </c>
      <c r="AM44" s="223" t="str">
        <f>IF(AN8="","",AN8)</f>
        <v>24. 1. 2021</v>
      </c>
      <c r="AN44" s="203"/>
      <c r="AR44" s="32"/>
    </row>
    <row r="45" spans="2:44" s="1" customFormat="1" ht="6.75" customHeight="1">
      <c r="B45" s="32"/>
      <c r="AR45" s="32"/>
    </row>
    <row r="46" spans="2:56" s="1" customFormat="1" ht="12.75">
      <c r="B46" s="32"/>
      <c r="C46" s="54" t="s">
        <v>29</v>
      </c>
      <c r="L46" s="3" t="str">
        <f>IF(E11="","",E11)</f>
        <v>Podniky města Šumperka a.s.</v>
      </c>
      <c r="AI46" s="54" t="s">
        <v>37</v>
      </c>
      <c r="AM46" s="224" t="str">
        <f>IF(E17="","",E17)</f>
        <v> </v>
      </c>
      <c r="AN46" s="203"/>
      <c r="AO46" s="203"/>
      <c r="AP46" s="203"/>
      <c r="AR46" s="32"/>
      <c r="AS46" s="225" t="s">
        <v>55</v>
      </c>
      <c r="AT46" s="226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2.75">
      <c r="B47" s="32"/>
      <c r="C47" s="54" t="s">
        <v>35</v>
      </c>
      <c r="L47" s="3">
        <f>IF(E14="Vyplň údaj","",E14)</f>
      </c>
      <c r="AR47" s="32"/>
      <c r="AS47" s="227"/>
      <c r="AT47" s="213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27"/>
      <c r="AT48" s="213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28" t="s">
        <v>56</v>
      </c>
      <c r="D49" s="229"/>
      <c r="E49" s="229"/>
      <c r="F49" s="229"/>
      <c r="G49" s="229"/>
      <c r="H49" s="63"/>
      <c r="I49" s="230" t="s">
        <v>57</v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31" t="s">
        <v>58</v>
      </c>
      <c r="AH49" s="229"/>
      <c r="AI49" s="229"/>
      <c r="AJ49" s="229"/>
      <c r="AK49" s="229"/>
      <c r="AL49" s="229"/>
      <c r="AM49" s="229"/>
      <c r="AN49" s="230" t="s">
        <v>59</v>
      </c>
      <c r="AO49" s="229"/>
      <c r="AP49" s="229"/>
      <c r="AQ49" s="64" t="s">
        <v>60</v>
      </c>
      <c r="AR49" s="32"/>
      <c r="AS49" s="65" t="s">
        <v>61</v>
      </c>
      <c r="AT49" s="66" t="s">
        <v>62</v>
      </c>
      <c r="AU49" s="66" t="s">
        <v>63</v>
      </c>
      <c r="AV49" s="66" t="s">
        <v>64</v>
      </c>
      <c r="AW49" s="66" t="s">
        <v>65</v>
      </c>
      <c r="AX49" s="66" t="s">
        <v>66</v>
      </c>
      <c r="AY49" s="66" t="s">
        <v>67</v>
      </c>
      <c r="AZ49" s="66" t="s">
        <v>68</v>
      </c>
      <c r="BA49" s="66" t="s">
        <v>69</v>
      </c>
      <c r="BB49" s="66" t="s">
        <v>70</v>
      </c>
      <c r="BC49" s="66" t="s">
        <v>71</v>
      </c>
      <c r="BD49" s="67" t="s">
        <v>72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73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5">
        <f>ROUND(AG52,2)</f>
        <v>0</v>
      </c>
      <c r="AH51" s="235"/>
      <c r="AI51" s="235"/>
      <c r="AJ51" s="235"/>
      <c r="AK51" s="235"/>
      <c r="AL51" s="235"/>
      <c r="AM51" s="235"/>
      <c r="AN51" s="236">
        <f>SUM(AG51,AT51)</f>
        <v>0</v>
      </c>
      <c r="AO51" s="236"/>
      <c r="AP51" s="236"/>
      <c r="AQ51" s="71" t="s">
        <v>20</v>
      </c>
      <c r="AR51" s="55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6" t="s">
        <v>74</v>
      </c>
      <c r="BT51" s="56" t="s">
        <v>75</v>
      </c>
      <c r="BV51" s="56" t="s">
        <v>76</v>
      </c>
      <c r="BW51" s="56" t="s">
        <v>5</v>
      </c>
      <c r="BX51" s="56" t="s">
        <v>77</v>
      </c>
      <c r="CL51" s="56" t="s">
        <v>20</v>
      </c>
    </row>
    <row r="52" spans="1:90" s="5" customFormat="1" ht="27" customHeight="1">
      <c r="A52" s="240" t="s">
        <v>569</v>
      </c>
      <c r="B52" s="76"/>
      <c r="C52" s="77"/>
      <c r="D52" s="234" t="s">
        <v>14</v>
      </c>
      <c r="E52" s="233"/>
      <c r="F52" s="233"/>
      <c r="G52" s="233"/>
      <c r="H52" s="233"/>
      <c r="I52" s="78"/>
      <c r="J52" s="234" t="s">
        <v>17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2">
        <f>'K10-001-2021 - Oprava hla...'!J25</f>
        <v>0</v>
      </c>
      <c r="AH52" s="233"/>
      <c r="AI52" s="233"/>
      <c r="AJ52" s="233"/>
      <c r="AK52" s="233"/>
      <c r="AL52" s="233"/>
      <c r="AM52" s="233"/>
      <c r="AN52" s="232">
        <f>SUM(AG52,AT52)</f>
        <v>0</v>
      </c>
      <c r="AO52" s="233"/>
      <c r="AP52" s="233"/>
      <c r="AQ52" s="79" t="s">
        <v>78</v>
      </c>
      <c r="AR52" s="76"/>
      <c r="AS52" s="80">
        <v>0</v>
      </c>
      <c r="AT52" s="81">
        <f>ROUND(SUM(AV52:AW52),2)</f>
        <v>0</v>
      </c>
      <c r="AU52" s="82">
        <f>'K10-001-2021 - Oprava hla...'!P83</f>
        <v>0</v>
      </c>
      <c r="AV52" s="81">
        <f>'K10-001-2021 - Oprava hla...'!J28</f>
        <v>0</v>
      </c>
      <c r="AW52" s="81">
        <f>'K10-001-2021 - Oprava hla...'!J29</f>
        <v>0</v>
      </c>
      <c r="AX52" s="81">
        <f>'K10-001-2021 - Oprava hla...'!J30</f>
        <v>0</v>
      </c>
      <c r="AY52" s="81">
        <f>'K10-001-2021 - Oprava hla...'!J31</f>
        <v>0</v>
      </c>
      <c r="AZ52" s="81">
        <f>'K10-001-2021 - Oprava hla...'!F28</f>
        <v>0</v>
      </c>
      <c r="BA52" s="81">
        <f>'K10-001-2021 - Oprava hla...'!F29</f>
        <v>0</v>
      </c>
      <c r="BB52" s="81">
        <f>'K10-001-2021 - Oprava hla...'!F30</f>
        <v>0</v>
      </c>
      <c r="BC52" s="81">
        <f>'K10-001-2021 - Oprava hla...'!F31</f>
        <v>0</v>
      </c>
      <c r="BD52" s="83">
        <f>'K10-001-2021 - Oprava hla...'!F32</f>
        <v>0</v>
      </c>
      <c r="BT52" s="84" t="s">
        <v>22</v>
      </c>
      <c r="BU52" s="84" t="s">
        <v>79</v>
      </c>
      <c r="BV52" s="84" t="s">
        <v>76</v>
      </c>
      <c r="BW52" s="84" t="s">
        <v>5</v>
      </c>
      <c r="BX52" s="84" t="s">
        <v>77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K10-001-2021 - Oprava hla...'!C2" tooltip="K10-001-2021 - Oprava hl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8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3"/>
      <c r="B1" s="242"/>
      <c r="C1" s="242"/>
      <c r="D1" s="241" t="s">
        <v>1</v>
      </c>
      <c r="E1" s="242"/>
      <c r="F1" s="243" t="s">
        <v>570</v>
      </c>
      <c r="G1" s="248" t="s">
        <v>571</v>
      </c>
      <c r="H1" s="248"/>
      <c r="I1" s="249"/>
      <c r="J1" s="243" t="s">
        <v>572</v>
      </c>
      <c r="K1" s="241" t="s">
        <v>80</v>
      </c>
      <c r="L1" s="243" t="s">
        <v>573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81</v>
      </c>
    </row>
    <row r="4" spans="2:46" ht="36.75" customHeight="1">
      <c r="B4" s="19"/>
      <c r="C4" s="20"/>
      <c r="D4" s="21" t="s">
        <v>82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2.7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7" t="s">
        <v>17</v>
      </c>
      <c r="F7" s="213"/>
      <c r="G7" s="213"/>
      <c r="H7" s="213"/>
      <c r="I7" s="88"/>
      <c r="J7" s="33"/>
      <c r="K7" s="36"/>
    </row>
    <row r="8" spans="2:11" s="1" customFormat="1" ht="12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24. 1. 2021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209" t="s">
        <v>20</v>
      </c>
      <c r="F22" s="238"/>
      <c r="G22" s="238"/>
      <c r="H22" s="238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59"/>
      <c r="E24" s="59"/>
      <c r="F24" s="59"/>
      <c r="G24" s="59"/>
      <c r="H24" s="59"/>
      <c r="I24" s="95"/>
      <c r="J24" s="59"/>
      <c r="K24" s="96"/>
    </row>
    <row r="25" spans="2:11" s="1" customFormat="1" ht="24.75" customHeight="1">
      <c r="B25" s="32"/>
      <c r="C25" s="33"/>
      <c r="D25" s="97" t="s">
        <v>41</v>
      </c>
      <c r="E25" s="33"/>
      <c r="F25" s="33"/>
      <c r="G25" s="33"/>
      <c r="H25" s="33"/>
      <c r="I25" s="88"/>
      <c r="J25" s="98">
        <f>ROUND(J83,2)</f>
        <v>0</v>
      </c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95"/>
      <c r="J26" s="59"/>
      <c r="K26" s="96"/>
    </row>
    <row r="27" spans="2:11" s="1" customFormat="1" ht="14.25" customHeight="1">
      <c r="B27" s="32"/>
      <c r="C27" s="33"/>
      <c r="D27" s="33"/>
      <c r="E27" s="33"/>
      <c r="F27" s="37" t="s">
        <v>43</v>
      </c>
      <c r="G27" s="33"/>
      <c r="H27" s="33"/>
      <c r="I27" s="99" t="s">
        <v>42</v>
      </c>
      <c r="J27" s="37" t="s">
        <v>44</v>
      </c>
      <c r="K27" s="36"/>
    </row>
    <row r="28" spans="2:11" s="1" customFormat="1" ht="14.25" customHeight="1" hidden="1">
      <c r="B28" s="32"/>
      <c r="C28" s="33"/>
      <c r="D28" s="40" t="s">
        <v>45</v>
      </c>
      <c r="E28" s="40" t="s">
        <v>46</v>
      </c>
      <c r="F28" s="100">
        <f>ROUND(SUM(BE83:BE226),2)</f>
        <v>0</v>
      </c>
      <c r="G28" s="33"/>
      <c r="H28" s="33"/>
      <c r="I28" s="101">
        <v>0.21</v>
      </c>
      <c r="J28" s="100">
        <f>ROUND(ROUND((SUM(BE83:BE226)),2)*I28,2)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47</v>
      </c>
      <c r="F29" s="100">
        <f>ROUND(SUM(BF83:BF226),2)</f>
        <v>0</v>
      </c>
      <c r="G29" s="33"/>
      <c r="H29" s="33"/>
      <c r="I29" s="101">
        <v>0.15</v>
      </c>
      <c r="J29" s="100">
        <f>ROUND(ROUND((SUM(BF83:BF226)),2)*I29,2)</f>
        <v>0</v>
      </c>
      <c r="K29" s="36"/>
    </row>
    <row r="30" spans="2:11" s="1" customFormat="1" ht="14.25" customHeight="1">
      <c r="B30" s="32"/>
      <c r="C30" s="33"/>
      <c r="D30" s="40" t="s">
        <v>45</v>
      </c>
      <c r="E30" s="40" t="s">
        <v>48</v>
      </c>
      <c r="F30" s="100">
        <f>ROUND(SUM(BG83:BG226),2)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49</v>
      </c>
      <c r="F31" s="100">
        <f>ROUND(SUM(BH83:BH226),2)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50</v>
      </c>
      <c r="F32" s="100">
        <f>ROUND(SUM(BI83:BI226),2)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102"/>
      <c r="D34" s="103" t="s">
        <v>51</v>
      </c>
      <c r="E34" s="63"/>
      <c r="F34" s="63"/>
      <c r="G34" s="104" t="s">
        <v>52</v>
      </c>
      <c r="H34" s="105" t="s">
        <v>53</v>
      </c>
      <c r="I34" s="106"/>
      <c r="J34" s="107">
        <f>SUM(J25:J32)</f>
        <v>0</v>
      </c>
      <c r="K34" s="108"/>
    </row>
    <row r="35" spans="2:11" s="1" customFormat="1" ht="14.25" customHeight="1">
      <c r="B35" s="47"/>
      <c r="C35" s="48"/>
      <c r="D35" s="48"/>
      <c r="E35" s="48"/>
      <c r="F35" s="48"/>
      <c r="G35" s="48"/>
      <c r="H35" s="48"/>
      <c r="I35" s="109"/>
      <c r="J35" s="48"/>
      <c r="K35" s="49"/>
    </row>
    <row r="39" spans="2:11" s="1" customFormat="1" ht="6.75" customHeight="1">
      <c r="B39" s="50"/>
      <c r="C39" s="51"/>
      <c r="D39" s="51"/>
      <c r="E39" s="51"/>
      <c r="F39" s="51"/>
      <c r="G39" s="51"/>
      <c r="H39" s="51"/>
      <c r="I39" s="110"/>
      <c r="J39" s="51"/>
      <c r="K39" s="111"/>
    </row>
    <row r="40" spans="2:11" s="1" customFormat="1" ht="36.75" customHeight="1">
      <c r="B40" s="32"/>
      <c r="C40" s="21" t="s">
        <v>83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7" t="str">
        <f>E7</f>
        <v>Oprava hlavního rozvodu teplé vody (TV) při tepelném zdroji K10 - Evaldova 8,16,24, Špk</v>
      </c>
      <c r="F43" s="213"/>
      <c r="G43" s="213"/>
      <c r="H43" s="213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Evaldova, Šumperk</v>
      </c>
      <c r="G45" s="33"/>
      <c r="H45" s="33"/>
      <c r="I45" s="89" t="s">
        <v>25</v>
      </c>
      <c r="J45" s="90" t="str">
        <f>IF(J10="","",J10)</f>
        <v>24. 1. 2021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2.75">
      <c r="B47" s="32"/>
      <c r="C47" s="28" t="s">
        <v>29</v>
      </c>
      <c r="D47" s="33"/>
      <c r="E47" s="33"/>
      <c r="F47" s="26" t="str">
        <f>E13</f>
        <v>Podniky města Šumperka a.s.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84</v>
      </c>
      <c r="D50" s="102"/>
      <c r="E50" s="102"/>
      <c r="F50" s="102"/>
      <c r="G50" s="102"/>
      <c r="H50" s="102"/>
      <c r="I50" s="113"/>
      <c r="J50" s="114" t="s">
        <v>85</v>
      </c>
      <c r="K50" s="115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6" t="s">
        <v>86</v>
      </c>
      <c r="D52" s="33"/>
      <c r="E52" s="33"/>
      <c r="F52" s="33"/>
      <c r="G52" s="33"/>
      <c r="H52" s="33"/>
      <c r="I52" s="88"/>
      <c r="J52" s="98">
        <f>J83</f>
        <v>0</v>
      </c>
      <c r="K52" s="36"/>
      <c r="AU52" s="15" t="s">
        <v>87</v>
      </c>
    </row>
    <row r="53" spans="2:11" s="7" customFormat="1" ht="24.75" customHeight="1">
      <c r="B53" s="117"/>
      <c r="C53" s="118"/>
      <c r="D53" s="119" t="s">
        <v>88</v>
      </c>
      <c r="E53" s="120"/>
      <c r="F53" s="120"/>
      <c r="G53" s="120"/>
      <c r="H53" s="120"/>
      <c r="I53" s="121"/>
      <c r="J53" s="122">
        <f>J84</f>
        <v>0</v>
      </c>
      <c r="K53" s="123"/>
    </row>
    <row r="54" spans="2:11" s="8" customFormat="1" ht="19.5" customHeight="1">
      <c r="B54" s="124"/>
      <c r="C54" s="125"/>
      <c r="D54" s="126" t="s">
        <v>89</v>
      </c>
      <c r="E54" s="127"/>
      <c r="F54" s="127"/>
      <c r="G54" s="127"/>
      <c r="H54" s="127"/>
      <c r="I54" s="128"/>
      <c r="J54" s="129">
        <f>J85</f>
        <v>0</v>
      </c>
      <c r="K54" s="130"/>
    </row>
    <row r="55" spans="2:11" s="8" customFormat="1" ht="19.5" customHeight="1">
      <c r="B55" s="124"/>
      <c r="C55" s="125"/>
      <c r="D55" s="126" t="s">
        <v>90</v>
      </c>
      <c r="E55" s="127"/>
      <c r="F55" s="127"/>
      <c r="G55" s="127"/>
      <c r="H55" s="127"/>
      <c r="I55" s="128"/>
      <c r="J55" s="129">
        <f>J121</f>
        <v>0</v>
      </c>
      <c r="K55" s="130"/>
    </row>
    <row r="56" spans="2:11" s="8" customFormat="1" ht="19.5" customHeight="1">
      <c r="B56" s="124"/>
      <c r="C56" s="125"/>
      <c r="D56" s="126" t="s">
        <v>91</v>
      </c>
      <c r="E56" s="127"/>
      <c r="F56" s="127"/>
      <c r="G56" s="127"/>
      <c r="H56" s="127"/>
      <c r="I56" s="128"/>
      <c r="J56" s="129">
        <f>J123</f>
        <v>0</v>
      </c>
      <c r="K56" s="130"/>
    </row>
    <row r="57" spans="2:11" s="8" customFormat="1" ht="19.5" customHeight="1">
      <c r="B57" s="124"/>
      <c r="C57" s="125"/>
      <c r="D57" s="126" t="s">
        <v>92</v>
      </c>
      <c r="E57" s="127"/>
      <c r="F57" s="127"/>
      <c r="G57" s="127"/>
      <c r="H57" s="127"/>
      <c r="I57" s="128"/>
      <c r="J57" s="129">
        <f>J126</f>
        <v>0</v>
      </c>
      <c r="K57" s="130"/>
    </row>
    <row r="58" spans="2:11" s="8" customFormat="1" ht="19.5" customHeight="1">
      <c r="B58" s="124"/>
      <c r="C58" s="125"/>
      <c r="D58" s="126" t="s">
        <v>93</v>
      </c>
      <c r="E58" s="127"/>
      <c r="F58" s="127"/>
      <c r="G58" s="127"/>
      <c r="H58" s="127"/>
      <c r="I58" s="128"/>
      <c r="J58" s="129">
        <f>J136</f>
        <v>0</v>
      </c>
      <c r="K58" s="130"/>
    </row>
    <row r="59" spans="2:11" s="8" customFormat="1" ht="19.5" customHeight="1">
      <c r="B59" s="124"/>
      <c r="C59" s="125"/>
      <c r="D59" s="126" t="s">
        <v>94</v>
      </c>
      <c r="E59" s="127"/>
      <c r="F59" s="127"/>
      <c r="G59" s="127"/>
      <c r="H59" s="127"/>
      <c r="I59" s="128"/>
      <c r="J59" s="129">
        <f>J193</f>
        <v>0</v>
      </c>
      <c r="K59" s="130"/>
    </row>
    <row r="60" spans="2:11" s="8" customFormat="1" ht="19.5" customHeight="1">
      <c r="B60" s="124"/>
      <c r="C60" s="125"/>
      <c r="D60" s="126" t="s">
        <v>95</v>
      </c>
      <c r="E60" s="127"/>
      <c r="F60" s="127"/>
      <c r="G60" s="127"/>
      <c r="H60" s="127"/>
      <c r="I60" s="128"/>
      <c r="J60" s="129">
        <f>J204</f>
        <v>0</v>
      </c>
      <c r="K60" s="130"/>
    </row>
    <row r="61" spans="2:11" s="8" customFormat="1" ht="19.5" customHeight="1">
      <c r="B61" s="124"/>
      <c r="C61" s="125"/>
      <c r="D61" s="126" t="s">
        <v>96</v>
      </c>
      <c r="E61" s="127"/>
      <c r="F61" s="127"/>
      <c r="G61" s="127"/>
      <c r="H61" s="127"/>
      <c r="I61" s="128"/>
      <c r="J61" s="129">
        <f>J214</f>
        <v>0</v>
      </c>
      <c r="K61" s="130"/>
    </row>
    <row r="62" spans="2:11" s="7" customFormat="1" ht="24.75" customHeight="1">
      <c r="B62" s="117"/>
      <c r="C62" s="118"/>
      <c r="D62" s="119" t="s">
        <v>97</v>
      </c>
      <c r="E62" s="120"/>
      <c r="F62" s="120"/>
      <c r="G62" s="120"/>
      <c r="H62" s="120"/>
      <c r="I62" s="121"/>
      <c r="J62" s="122">
        <f>J216</f>
        <v>0</v>
      </c>
      <c r="K62" s="123"/>
    </row>
    <row r="63" spans="2:11" s="7" customFormat="1" ht="24.75" customHeight="1">
      <c r="B63" s="117"/>
      <c r="C63" s="118"/>
      <c r="D63" s="119" t="s">
        <v>98</v>
      </c>
      <c r="E63" s="120"/>
      <c r="F63" s="120"/>
      <c r="G63" s="120"/>
      <c r="H63" s="120"/>
      <c r="I63" s="121"/>
      <c r="J63" s="122">
        <f>J217</f>
        <v>0</v>
      </c>
      <c r="K63" s="123"/>
    </row>
    <row r="64" spans="2:11" s="8" customFormat="1" ht="19.5" customHeight="1">
      <c r="B64" s="124"/>
      <c r="C64" s="125"/>
      <c r="D64" s="126" t="s">
        <v>99</v>
      </c>
      <c r="E64" s="127"/>
      <c r="F64" s="127"/>
      <c r="G64" s="127"/>
      <c r="H64" s="127"/>
      <c r="I64" s="128"/>
      <c r="J64" s="129">
        <f>J218</f>
        <v>0</v>
      </c>
      <c r="K64" s="130"/>
    </row>
    <row r="65" spans="2:11" s="8" customFormat="1" ht="19.5" customHeight="1">
      <c r="B65" s="124"/>
      <c r="C65" s="125"/>
      <c r="D65" s="126" t="s">
        <v>100</v>
      </c>
      <c r="E65" s="127"/>
      <c r="F65" s="127"/>
      <c r="G65" s="127"/>
      <c r="H65" s="127"/>
      <c r="I65" s="128"/>
      <c r="J65" s="129">
        <f>J223</f>
        <v>0</v>
      </c>
      <c r="K65" s="130"/>
    </row>
    <row r="66" spans="2:11" s="1" customFormat="1" ht="21.75" customHeight="1">
      <c r="B66" s="32"/>
      <c r="C66" s="33"/>
      <c r="D66" s="33"/>
      <c r="E66" s="33"/>
      <c r="F66" s="33"/>
      <c r="G66" s="33"/>
      <c r="H66" s="33"/>
      <c r="I66" s="88"/>
      <c r="J66" s="33"/>
      <c r="K66" s="36"/>
    </row>
    <row r="67" spans="2:11" s="1" customFormat="1" ht="6.75" customHeight="1">
      <c r="B67" s="47"/>
      <c r="C67" s="48"/>
      <c r="D67" s="48"/>
      <c r="E67" s="48"/>
      <c r="F67" s="48"/>
      <c r="G67" s="48"/>
      <c r="H67" s="48"/>
      <c r="I67" s="109"/>
      <c r="J67" s="48"/>
      <c r="K67" s="49"/>
    </row>
    <row r="71" spans="2:12" s="1" customFormat="1" ht="6.75" customHeight="1">
      <c r="B71" s="50"/>
      <c r="C71" s="51"/>
      <c r="D71" s="51"/>
      <c r="E71" s="51"/>
      <c r="F71" s="51"/>
      <c r="G71" s="51"/>
      <c r="H71" s="51"/>
      <c r="I71" s="110"/>
      <c r="J71" s="51"/>
      <c r="K71" s="51"/>
      <c r="L71" s="32"/>
    </row>
    <row r="72" spans="2:12" s="1" customFormat="1" ht="36.75" customHeight="1">
      <c r="B72" s="32"/>
      <c r="C72" s="52" t="s">
        <v>101</v>
      </c>
      <c r="I72" s="131"/>
      <c r="L72" s="32"/>
    </row>
    <row r="73" spans="2:12" s="1" customFormat="1" ht="6.75" customHeight="1">
      <c r="B73" s="32"/>
      <c r="I73" s="131"/>
      <c r="L73" s="32"/>
    </row>
    <row r="74" spans="2:12" s="1" customFormat="1" ht="14.25" customHeight="1">
      <c r="B74" s="32"/>
      <c r="C74" s="54" t="s">
        <v>16</v>
      </c>
      <c r="I74" s="131"/>
      <c r="L74" s="32"/>
    </row>
    <row r="75" spans="2:12" s="1" customFormat="1" ht="23.25" customHeight="1">
      <c r="B75" s="32"/>
      <c r="E75" s="221" t="str">
        <f>E7</f>
        <v>Oprava hlavního rozvodu teplé vody (TV) při tepelném zdroji K10 - Evaldova 8,16,24, Špk</v>
      </c>
      <c r="F75" s="203"/>
      <c r="G75" s="203"/>
      <c r="H75" s="203"/>
      <c r="I75" s="131"/>
      <c r="L75" s="32"/>
    </row>
    <row r="76" spans="2:12" s="1" customFormat="1" ht="6.75" customHeight="1">
      <c r="B76" s="32"/>
      <c r="I76" s="131"/>
      <c r="L76" s="32"/>
    </row>
    <row r="77" spans="2:12" s="1" customFormat="1" ht="18" customHeight="1">
      <c r="B77" s="32"/>
      <c r="C77" s="54" t="s">
        <v>23</v>
      </c>
      <c r="F77" s="132" t="str">
        <f>F10</f>
        <v>Evaldova, Šumperk</v>
      </c>
      <c r="I77" s="133" t="s">
        <v>25</v>
      </c>
      <c r="J77" s="58" t="str">
        <f>IF(J10="","",J10)</f>
        <v>24. 1. 2021</v>
      </c>
      <c r="L77" s="32"/>
    </row>
    <row r="78" spans="2:12" s="1" customFormat="1" ht="6.75" customHeight="1">
      <c r="B78" s="32"/>
      <c r="I78" s="131"/>
      <c r="L78" s="32"/>
    </row>
    <row r="79" spans="2:12" s="1" customFormat="1" ht="12.75">
      <c r="B79" s="32"/>
      <c r="C79" s="54" t="s">
        <v>29</v>
      </c>
      <c r="F79" s="132" t="str">
        <f>E13</f>
        <v>Podniky města Šumperka a.s.</v>
      </c>
      <c r="I79" s="133" t="s">
        <v>37</v>
      </c>
      <c r="J79" s="132" t="str">
        <f>E19</f>
        <v> </v>
      </c>
      <c r="L79" s="32"/>
    </row>
    <row r="80" spans="2:12" s="1" customFormat="1" ht="14.25" customHeight="1">
      <c r="B80" s="32"/>
      <c r="C80" s="54" t="s">
        <v>35</v>
      </c>
      <c r="F80" s="132">
        <f>IF(E16="","",E16)</f>
      </c>
      <c r="I80" s="131"/>
      <c r="L80" s="32"/>
    </row>
    <row r="81" spans="2:12" s="1" customFormat="1" ht="9.75" customHeight="1">
      <c r="B81" s="32"/>
      <c r="I81" s="131"/>
      <c r="L81" s="32"/>
    </row>
    <row r="82" spans="2:20" s="9" customFormat="1" ht="29.25" customHeight="1">
      <c r="B82" s="134"/>
      <c r="C82" s="135" t="s">
        <v>102</v>
      </c>
      <c r="D82" s="136" t="s">
        <v>60</v>
      </c>
      <c r="E82" s="136" t="s">
        <v>56</v>
      </c>
      <c r="F82" s="136" t="s">
        <v>103</v>
      </c>
      <c r="G82" s="136" t="s">
        <v>104</v>
      </c>
      <c r="H82" s="136" t="s">
        <v>105</v>
      </c>
      <c r="I82" s="137" t="s">
        <v>106</v>
      </c>
      <c r="J82" s="136" t="s">
        <v>85</v>
      </c>
      <c r="K82" s="138" t="s">
        <v>107</v>
      </c>
      <c r="L82" s="134"/>
      <c r="M82" s="65" t="s">
        <v>108</v>
      </c>
      <c r="N82" s="66" t="s">
        <v>45</v>
      </c>
      <c r="O82" s="66" t="s">
        <v>109</v>
      </c>
      <c r="P82" s="66" t="s">
        <v>110</v>
      </c>
      <c r="Q82" s="66" t="s">
        <v>111</v>
      </c>
      <c r="R82" s="66" t="s">
        <v>112</v>
      </c>
      <c r="S82" s="66" t="s">
        <v>113</v>
      </c>
      <c r="T82" s="67" t="s">
        <v>114</v>
      </c>
    </row>
    <row r="83" spans="2:63" s="1" customFormat="1" ht="29.25" customHeight="1">
      <c r="B83" s="32"/>
      <c r="C83" s="69" t="s">
        <v>86</v>
      </c>
      <c r="I83" s="131"/>
      <c r="J83" s="139">
        <f>BK83</f>
        <v>0</v>
      </c>
      <c r="L83" s="32"/>
      <c r="M83" s="68"/>
      <c r="N83" s="59"/>
      <c r="O83" s="59"/>
      <c r="P83" s="140">
        <f>P84+P216+P217</f>
        <v>0</v>
      </c>
      <c r="Q83" s="59"/>
      <c r="R83" s="140">
        <f>R84+R216+R217</f>
        <v>2.7335299999999996</v>
      </c>
      <c r="S83" s="59"/>
      <c r="T83" s="141">
        <f>T84+T216+T217</f>
        <v>26.62468</v>
      </c>
      <c r="AT83" s="15" t="s">
        <v>74</v>
      </c>
      <c r="AU83" s="15" t="s">
        <v>87</v>
      </c>
      <c r="BK83" s="142">
        <f>BK84+BK216+BK217</f>
        <v>0</v>
      </c>
    </row>
    <row r="84" spans="2:63" s="10" customFormat="1" ht="36.75" customHeight="1">
      <c r="B84" s="143"/>
      <c r="D84" s="144" t="s">
        <v>74</v>
      </c>
      <c r="E84" s="145" t="s">
        <v>115</v>
      </c>
      <c r="F84" s="145" t="s">
        <v>116</v>
      </c>
      <c r="I84" s="146"/>
      <c r="J84" s="147">
        <f>BK84</f>
        <v>0</v>
      </c>
      <c r="L84" s="143"/>
      <c r="M84" s="148"/>
      <c r="N84" s="149"/>
      <c r="O84" s="149"/>
      <c r="P84" s="150">
        <f>P85+P121+P123+P126+P136+P193+P204+P214</f>
        <v>0</v>
      </c>
      <c r="Q84" s="149"/>
      <c r="R84" s="150">
        <f>R85+R121+R123+R126+R136+R193+R204+R214</f>
        <v>2.7335299999999996</v>
      </c>
      <c r="S84" s="149"/>
      <c r="T84" s="151">
        <f>T85+T121+T123+T126+T136+T193+T204+T214</f>
        <v>26.62468</v>
      </c>
      <c r="AR84" s="144" t="s">
        <v>22</v>
      </c>
      <c r="AT84" s="152" t="s">
        <v>74</v>
      </c>
      <c r="AU84" s="152" t="s">
        <v>75</v>
      </c>
      <c r="AY84" s="144" t="s">
        <v>117</v>
      </c>
      <c r="BK84" s="153">
        <f>BK85+BK121+BK123+BK126+BK136+BK193+BK204+BK214</f>
        <v>0</v>
      </c>
    </row>
    <row r="85" spans="2:63" s="10" customFormat="1" ht="19.5" customHeight="1">
      <c r="B85" s="143"/>
      <c r="D85" s="154" t="s">
        <v>74</v>
      </c>
      <c r="E85" s="155" t="s">
        <v>22</v>
      </c>
      <c r="F85" s="155" t="s">
        <v>118</v>
      </c>
      <c r="I85" s="146"/>
      <c r="J85" s="156">
        <f>BK85</f>
        <v>0</v>
      </c>
      <c r="L85" s="143"/>
      <c r="M85" s="148"/>
      <c r="N85" s="149"/>
      <c r="O85" s="149"/>
      <c r="P85" s="150">
        <f>SUM(P86:P120)</f>
        <v>0</v>
      </c>
      <c r="Q85" s="149"/>
      <c r="R85" s="150">
        <f>SUM(R86:R120)</f>
        <v>0.0016</v>
      </c>
      <c r="S85" s="149"/>
      <c r="T85" s="151">
        <f>SUM(T86:T120)</f>
        <v>26.553</v>
      </c>
      <c r="AR85" s="144" t="s">
        <v>22</v>
      </c>
      <c r="AT85" s="152" t="s">
        <v>74</v>
      </c>
      <c r="AU85" s="152" t="s">
        <v>22</v>
      </c>
      <c r="AY85" s="144" t="s">
        <v>117</v>
      </c>
      <c r="BK85" s="153">
        <f>SUM(BK86:BK120)</f>
        <v>0</v>
      </c>
    </row>
    <row r="86" spans="2:65" s="1" customFormat="1" ht="22.5" customHeight="1">
      <c r="B86" s="157"/>
      <c r="C86" s="158" t="s">
        <v>22</v>
      </c>
      <c r="D86" s="158" t="s">
        <v>119</v>
      </c>
      <c r="E86" s="159" t="s">
        <v>120</v>
      </c>
      <c r="F86" s="160" t="s">
        <v>121</v>
      </c>
      <c r="G86" s="161" t="s">
        <v>122</v>
      </c>
      <c r="H86" s="162">
        <v>20</v>
      </c>
      <c r="I86" s="163"/>
      <c r="J86" s="164">
        <f>ROUND(I86*H86,2)</f>
        <v>0</v>
      </c>
      <c r="K86" s="160" t="s">
        <v>123</v>
      </c>
      <c r="L86" s="32"/>
      <c r="M86" s="165" t="s">
        <v>20</v>
      </c>
      <c r="N86" s="166" t="s">
        <v>48</v>
      </c>
      <c r="O86" s="33"/>
      <c r="P86" s="167">
        <f>O86*H86</f>
        <v>0</v>
      </c>
      <c r="Q86" s="167">
        <v>0</v>
      </c>
      <c r="R86" s="167">
        <f>Q86*H86</f>
        <v>0</v>
      </c>
      <c r="S86" s="167">
        <v>0.06</v>
      </c>
      <c r="T86" s="168">
        <f>S86*H86</f>
        <v>1.2</v>
      </c>
      <c r="AR86" s="15" t="s">
        <v>124</v>
      </c>
      <c r="AT86" s="15" t="s">
        <v>119</v>
      </c>
      <c r="AU86" s="15" t="s">
        <v>81</v>
      </c>
      <c r="AY86" s="15" t="s">
        <v>117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124</v>
      </c>
      <c r="BK86" s="169">
        <f>ROUND(I86*H86,2)</f>
        <v>0</v>
      </c>
      <c r="BL86" s="15" t="s">
        <v>124</v>
      </c>
      <c r="BM86" s="15" t="s">
        <v>125</v>
      </c>
    </row>
    <row r="87" spans="2:51" s="11" customFormat="1" ht="22.5" customHeight="1">
      <c r="B87" s="170"/>
      <c r="D87" s="171" t="s">
        <v>126</v>
      </c>
      <c r="E87" s="172" t="s">
        <v>20</v>
      </c>
      <c r="F87" s="173" t="s">
        <v>127</v>
      </c>
      <c r="H87" s="174">
        <v>20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126</v>
      </c>
      <c r="AU87" s="179" t="s">
        <v>81</v>
      </c>
      <c r="AV87" s="11" t="s">
        <v>81</v>
      </c>
      <c r="AW87" s="11" t="s">
        <v>39</v>
      </c>
      <c r="AX87" s="11" t="s">
        <v>22</v>
      </c>
      <c r="AY87" s="179" t="s">
        <v>117</v>
      </c>
    </row>
    <row r="88" spans="2:65" s="1" customFormat="1" ht="22.5" customHeight="1">
      <c r="B88" s="157"/>
      <c r="C88" s="158" t="s">
        <v>81</v>
      </c>
      <c r="D88" s="158" t="s">
        <v>119</v>
      </c>
      <c r="E88" s="159" t="s">
        <v>128</v>
      </c>
      <c r="F88" s="160" t="s">
        <v>129</v>
      </c>
      <c r="G88" s="161" t="s">
        <v>122</v>
      </c>
      <c r="H88" s="162">
        <v>10.8</v>
      </c>
      <c r="I88" s="163"/>
      <c r="J88" s="164">
        <f>ROUND(I88*H88,2)</f>
        <v>0</v>
      </c>
      <c r="K88" s="160" t="s">
        <v>123</v>
      </c>
      <c r="L88" s="32"/>
      <c r="M88" s="165" t="s">
        <v>20</v>
      </c>
      <c r="N88" s="166" t="s">
        <v>48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0.26</v>
      </c>
      <c r="T88" s="168">
        <f>S88*H88</f>
        <v>2.8080000000000003</v>
      </c>
      <c r="AR88" s="15" t="s">
        <v>124</v>
      </c>
      <c r="AT88" s="15" t="s">
        <v>119</v>
      </c>
      <c r="AU88" s="15" t="s">
        <v>81</v>
      </c>
      <c r="AY88" s="15" t="s">
        <v>117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124</v>
      </c>
      <c r="BK88" s="169">
        <f>ROUND(I88*H88,2)</f>
        <v>0</v>
      </c>
      <c r="BL88" s="15" t="s">
        <v>124</v>
      </c>
      <c r="BM88" s="15" t="s">
        <v>130</v>
      </c>
    </row>
    <row r="89" spans="2:51" s="11" customFormat="1" ht="22.5" customHeight="1">
      <c r="B89" s="170"/>
      <c r="D89" s="171" t="s">
        <v>126</v>
      </c>
      <c r="E89" s="172" t="s">
        <v>20</v>
      </c>
      <c r="F89" s="173" t="s">
        <v>131</v>
      </c>
      <c r="H89" s="174">
        <v>10.8</v>
      </c>
      <c r="I89" s="175"/>
      <c r="L89" s="170"/>
      <c r="M89" s="176"/>
      <c r="N89" s="177"/>
      <c r="O89" s="177"/>
      <c r="P89" s="177"/>
      <c r="Q89" s="177"/>
      <c r="R89" s="177"/>
      <c r="S89" s="177"/>
      <c r="T89" s="178"/>
      <c r="AT89" s="179" t="s">
        <v>126</v>
      </c>
      <c r="AU89" s="179" t="s">
        <v>81</v>
      </c>
      <c r="AV89" s="11" t="s">
        <v>81</v>
      </c>
      <c r="AW89" s="11" t="s">
        <v>39</v>
      </c>
      <c r="AX89" s="11" t="s">
        <v>22</v>
      </c>
      <c r="AY89" s="179" t="s">
        <v>117</v>
      </c>
    </row>
    <row r="90" spans="2:65" s="1" customFormat="1" ht="22.5" customHeight="1">
      <c r="B90" s="157"/>
      <c r="C90" s="158" t="s">
        <v>132</v>
      </c>
      <c r="D90" s="158" t="s">
        <v>119</v>
      </c>
      <c r="E90" s="159" t="s">
        <v>133</v>
      </c>
      <c r="F90" s="160" t="s">
        <v>134</v>
      </c>
      <c r="G90" s="161" t="s">
        <v>122</v>
      </c>
      <c r="H90" s="162">
        <v>10.8</v>
      </c>
      <c r="I90" s="163"/>
      <c r="J90" s="164">
        <f>ROUND(I90*H90,2)</f>
        <v>0</v>
      </c>
      <c r="K90" s="160" t="s">
        <v>123</v>
      </c>
      <c r="L90" s="32"/>
      <c r="M90" s="165" t="s">
        <v>20</v>
      </c>
      <c r="N90" s="166" t="s">
        <v>48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0.235</v>
      </c>
      <c r="T90" s="168">
        <f>S90*H90</f>
        <v>2.538</v>
      </c>
      <c r="AR90" s="15" t="s">
        <v>124</v>
      </c>
      <c r="AT90" s="15" t="s">
        <v>119</v>
      </c>
      <c r="AU90" s="15" t="s">
        <v>81</v>
      </c>
      <c r="AY90" s="15" t="s">
        <v>117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124</v>
      </c>
      <c r="BK90" s="169">
        <f>ROUND(I90*H90,2)</f>
        <v>0</v>
      </c>
      <c r="BL90" s="15" t="s">
        <v>124</v>
      </c>
      <c r="BM90" s="15" t="s">
        <v>135</v>
      </c>
    </row>
    <row r="91" spans="2:51" s="11" customFormat="1" ht="22.5" customHeight="1">
      <c r="B91" s="170"/>
      <c r="D91" s="171" t="s">
        <v>126</v>
      </c>
      <c r="E91" s="172" t="s">
        <v>20</v>
      </c>
      <c r="F91" s="173" t="s">
        <v>136</v>
      </c>
      <c r="H91" s="174">
        <v>10.8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126</v>
      </c>
      <c r="AU91" s="179" t="s">
        <v>81</v>
      </c>
      <c r="AV91" s="11" t="s">
        <v>81</v>
      </c>
      <c r="AW91" s="11" t="s">
        <v>39</v>
      </c>
      <c r="AX91" s="11" t="s">
        <v>22</v>
      </c>
      <c r="AY91" s="179" t="s">
        <v>117</v>
      </c>
    </row>
    <row r="92" spans="2:65" s="1" customFormat="1" ht="22.5" customHeight="1">
      <c r="B92" s="157"/>
      <c r="C92" s="158" t="s">
        <v>124</v>
      </c>
      <c r="D92" s="158" t="s">
        <v>119</v>
      </c>
      <c r="E92" s="159" t="s">
        <v>137</v>
      </c>
      <c r="F92" s="160" t="s">
        <v>138</v>
      </c>
      <c r="G92" s="161" t="s">
        <v>122</v>
      </c>
      <c r="H92" s="162">
        <v>27</v>
      </c>
      <c r="I92" s="163"/>
      <c r="J92" s="164">
        <f>ROUND(I92*H92,2)</f>
        <v>0</v>
      </c>
      <c r="K92" s="160" t="s">
        <v>123</v>
      </c>
      <c r="L92" s="32"/>
      <c r="M92" s="165" t="s">
        <v>20</v>
      </c>
      <c r="N92" s="166" t="s">
        <v>48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0.56</v>
      </c>
      <c r="T92" s="168">
        <f>S92*H92</f>
        <v>15.120000000000001</v>
      </c>
      <c r="AR92" s="15" t="s">
        <v>124</v>
      </c>
      <c r="AT92" s="15" t="s">
        <v>119</v>
      </c>
      <c r="AU92" s="15" t="s">
        <v>81</v>
      </c>
      <c r="AY92" s="15" t="s">
        <v>117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124</v>
      </c>
      <c r="BK92" s="169">
        <f>ROUND(I92*H92,2)</f>
        <v>0</v>
      </c>
      <c r="BL92" s="15" t="s">
        <v>124</v>
      </c>
      <c r="BM92" s="15" t="s">
        <v>139</v>
      </c>
    </row>
    <row r="93" spans="2:51" s="11" customFormat="1" ht="22.5" customHeight="1">
      <c r="B93" s="170"/>
      <c r="D93" s="171" t="s">
        <v>126</v>
      </c>
      <c r="E93" s="172" t="s">
        <v>20</v>
      </c>
      <c r="F93" s="173" t="s">
        <v>140</v>
      </c>
      <c r="H93" s="174">
        <v>27</v>
      </c>
      <c r="I93" s="175"/>
      <c r="L93" s="170"/>
      <c r="M93" s="176"/>
      <c r="N93" s="177"/>
      <c r="O93" s="177"/>
      <c r="P93" s="177"/>
      <c r="Q93" s="177"/>
      <c r="R93" s="177"/>
      <c r="S93" s="177"/>
      <c r="T93" s="178"/>
      <c r="AT93" s="179" t="s">
        <v>126</v>
      </c>
      <c r="AU93" s="179" t="s">
        <v>81</v>
      </c>
      <c r="AV93" s="11" t="s">
        <v>81</v>
      </c>
      <c r="AW93" s="11" t="s">
        <v>39</v>
      </c>
      <c r="AX93" s="11" t="s">
        <v>22</v>
      </c>
      <c r="AY93" s="179" t="s">
        <v>117</v>
      </c>
    </row>
    <row r="94" spans="2:65" s="1" customFormat="1" ht="22.5" customHeight="1">
      <c r="B94" s="157"/>
      <c r="C94" s="158" t="s">
        <v>141</v>
      </c>
      <c r="D94" s="158" t="s">
        <v>119</v>
      </c>
      <c r="E94" s="159" t="s">
        <v>142</v>
      </c>
      <c r="F94" s="160" t="s">
        <v>143</v>
      </c>
      <c r="G94" s="161" t="s">
        <v>122</v>
      </c>
      <c r="H94" s="162">
        <v>27</v>
      </c>
      <c r="I94" s="163"/>
      <c r="J94" s="164">
        <f>ROUND(I94*H94,2)</f>
        <v>0</v>
      </c>
      <c r="K94" s="160" t="s">
        <v>123</v>
      </c>
      <c r="L94" s="32"/>
      <c r="M94" s="165" t="s">
        <v>20</v>
      </c>
      <c r="N94" s="166" t="s">
        <v>48</v>
      </c>
      <c r="O94" s="33"/>
      <c r="P94" s="167">
        <f>O94*H94</f>
        <v>0</v>
      </c>
      <c r="Q94" s="167">
        <v>0</v>
      </c>
      <c r="R94" s="167">
        <f>Q94*H94</f>
        <v>0</v>
      </c>
      <c r="S94" s="167">
        <v>0.181</v>
      </c>
      <c r="T94" s="168">
        <f>S94*H94</f>
        <v>4.887</v>
      </c>
      <c r="AR94" s="15" t="s">
        <v>124</v>
      </c>
      <c r="AT94" s="15" t="s">
        <v>119</v>
      </c>
      <c r="AU94" s="15" t="s">
        <v>81</v>
      </c>
      <c r="AY94" s="15" t="s">
        <v>117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5" t="s">
        <v>124</v>
      </c>
      <c r="BK94" s="169">
        <f>ROUND(I94*H94,2)</f>
        <v>0</v>
      </c>
      <c r="BL94" s="15" t="s">
        <v>124</v>
      </c>
      <c r="BM94" s="15" t="s">
        <v>144</v>
      </c>
    </row>
    <row r="95" spans="2:65" s="1" customFormat="1" ht="22.5" customHeight="1">
      <c r="B95" s="157"/>
      <c r="C95" s="158" t="s">
        <v>145</v>
      </c>
      <c r="D95" s="158" t="s">
        <v>119</v>
      </c>
      <c r="E95" s="159" t="s">
        <v>146</v>
      </c>
      <c r="F95" s="160" t="s">
        <v>147</v>
      </c>
      <c r="G95" s="161" t="s">
        <v>148</v>
      </c>
      <c r="H95" s="162">
        <v>30</v>
      </c>
      <c r="I95" s="163"/>
      <c r="J95" s="164">
        <f>ROUND(I95*H95,2)</f>
        <v>0</v>
      </c>
      <c r="K95" s="160" t="s">
        <v>123</v>
      </c>
      <c r="L95" s="32"/>
      <c r="M95" s="165" t="s">
        <v>20</v>
      </c>
      <c r="N95" s="166" t="s">
        <v>48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124</v>
      </c>
      <c r="AT95" s="15" t="s">
        <v>119</v>
      </c>
      <c r="AU95" s="15" t="s">
        <v>81</v>
      </c>
      <c r="AY95" s="15" t="s">
        <v>117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124</v>
      </c>
      <c r="BK95" s="169">
        <f>ROUND(I95*H95,2)</f>
        <v>0</v>
      </c>
      <c r="BL95" s="15" t="s">
        <v>124</v>
      </c>
      <c r="BM95" s="15" t="s">
        <v>149</v>
      </c>
    </row>
    <row r="96" spans="2:51" s="11" customFormat="1" ht="22.5" customHeight="1">
      <c r="B96" s="170"/>
      <c r="D96" s="171" t="s">
        <v>126</v>
      </c>
      <c r="E96" s="172" t="s">
        <v>20</v>
      </c>
      <c r="F96" s="173" t="s">
        <v>150</v>
      </c>
      <c r="H96" s="174">
        <v>30</v>
      </c>
      <c r="I96" s="175"/>
      <c r="L96" s="170"/>
      <c r="M96" s="176"/>
      <c r="N96" s="177"/>
      <c r="O96" s="177"/>
      <c r="P96" s="177"/>
      <c r="Q96" s="177"/>
      <c r="R96" s="177"/>
      <c r="S96" s="177"/>
      <c r="T96" s="178"/>
      <c r="AT96" s="179" t="s">
        <v>126</v>
      </c>
      <c r="AU96" s="179" t="s">
        <v>81</v>
      </c>
      <c r="AV96" s="11" t="s">
        <v>81</v>
      </c>
      <c r="AW96" s="11" t="s">
        <v>39</v>
      </c>
      <c r="AX96" s="11" t="s">
        <v>22</v>
      </c>
      <c r="AY96" s="179" t="s">
        <v>117</v>
      </c>
    </row>
    <row r="97" spans="2:65" s="1" customFormat="1" ht="31.5" customHeight="1">
      <c r="B97" s="157"/>
      <c r="C97" s="158" t="s">
        <v>151</v>
      </c>
      <c r="D97" s="158" t="s">
        <v>119</v>
      </c>
      <c r="E97" s="159" t="s">
        <v>152</v>
      </c>
      <c r="F97" s="160" t="s">
        <v>153</v>
      </c>
      <c r="G97" s="161" t="s">
        <v>154</v>
      </c>
      <c r="H97" s="162">
        <v>2</v>
      </c>
      <c r="I97" s="163"/>
      <c r="J97" s="164">
        <f>ROUND(I97*H97,2)</f>
        <v>0</v>
      </c>
      <c r="K97" s="160" t="s">
        <v>123</v>
      </c>
      <c r="L97" s="32"/>
      <c r="M97" s="165" t="s">
        <v>20</v>
      </c>
      <c r="N97" s="166" t="s">
        <v>48</v>
      </c>
      <c r="O97" s="33"/>
      <c r="P97" s="167">
        <f>O97*H97</f>
        <v>0</v>
      </c>
      <c r="Q97" s="167">
        <v>0.0008</v>
      </c>
      <c r="R97" s="167">
        <f>Q97*H97</f>
        <v>0.0016</v>
      </c>
      <c r="S97" s="167">
        <v>0</v>
      </c>
      <c r="T97" s="168">
        <f>S97*H97</f>
        <v>0</v>
      </c>
      <c r="AR97" s="15" t="s">
        <v>124</v>
      </c>
      <c r="AT97" s="15" t="s">
        <v>119</v>
      </c>
      <c r="AU97" s="15" t="s">
        <v>81</v>
      </c>
      <c r="AY97" s="15" t="s">
        <v>117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124</v>
      </c>
      <c r="BK97" s="169">
        <f>ROUND(I97*H97,2)</f>
        <v>0</v>
      </c>
      <c r="BL97" s="15" t="s">
        <v>124</v>
      </c>
      <c r="BM97" s="15" t="s">
        <v>155</v>
      </c>
    </row>
    <row r="98" spans="2:65" s="1" customFormat="1" ht="31.5" customHeight="1">
      <c r="B98" s="157"/>
      <c r="C98" s="158" t="s">
        <v>156</v>
      </c>
      <c r="D98" s="158" t="s">
        <v>119</v>
      </c>
      <c r="E98" s="159" t="s">
        <v>157</v>
      </c>
      <c r="F98" s="160" t="s">
        <v>158</v>
      </c>
      <c r="G98" s="161" t="s">
        <v>154</v>
      </c>
      <c r="H98" s="162">
        <v>2</v>
      </c>
      <c r="I98" s="163"/>
      <c r="J98" s="164">
        <f>ROUND(I98*H98,2)</f>
        <v>0</v>
      </c>
      <c r="K98" s="160" t="s">
        <v>123</v>
      </c>
      <c r="L98" s="32"/>
      <c r="M98" s="165" t="s">
        <v>20</v>
      </c>
      <c r="N98" s="166" t="s">
        <v>48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124</v>
      </c>
      <c r="AT98" s="15" t="s">
        <v>119</v>
      </c>
      <c r="AU98" s="15" t="s">
        <v>81</v>
      </c>
      <c r="AY98" s="15" t="s">
        <v>117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124</v>
      </c>
      <c r="BK98" s="169">
        <f>ROUND(I98*H98,2)</f>
        <v>0</v>
      </c>
      <c r="BL98" s="15" t="s">
        <v>124</v>
      </c>
      <c r="BM98" s="15" t="s">
        <v>159</v>
      </c>
    </row>
    <row r="99" spans="2:65" s="1" customFormat="1" ht="22.5" customHeight="1">
      <c r="B99" s="157"/>
      <c r="C99" s="158" t="s">
        <v>160</v>
      </c>
      <c r="D99" s="158" t="s">
        <v>119</v>
      </c>
      <c r="E99" s="159" t="s">
        <v>161</v>
      </c>
      <c r="F99" s="160" t="s">
        <v>162</v>
      </c>
      <c r="G99" s="161" t="s">
        <v>163</v>
      </c>
      <c r="H99" s="162">
        <v>22.8</v>
      </c>
      <c r="I99" s="163"/>
      <c r="J99" s="164">
        <f>ROUND(I99*H99,2)</f>
        <v>0</v>
      </c>
      <c r="K99" s="160" t="s">
        <v>123</v>
      </c>
      <c r="L99" s="32"/>
      <c r="M99" s="165" t="s">
        <v>20</v>
      </c>
      <c r="N99" s="166" t="s">
        <v>48</v>
      </c>
      <c r="O99" s="33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5" t="s">
        <v>124</v>
      </c>
      <c r="AT99" s="15" t="s">
        <v>119</v>
      </c>
      <c r="AU99" s="15" t="s">
        <v>81</v>
      </c>
      <c r="AY99" s="15" t="s">
        <v>117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124</v>
      </c>
      <c r="BK99" s="169">
        <f>ROUND(I99*H99,2)</f>
        <v>0</v>
      </c>
      <c r="BL99" s="15" t="s">
        <v>124</v>
      </c>
      <c r="BM99" s="15" t="s">
        <v>164</v>
      </c>
    </row>
    <row r="100" spans="2:47" s="1" customFormat="1" ht="30" customHeight="1">
      <c r="B100" s="32"/>
      <c r="D100" s="180" t="s">
        <v>165</v>
      </c>
      <c r="F100" s="181" t="s">
        <v>166</v>
      </c>
      <c r="I100" s="131"/>
      <c r="L100" s="32"/>
      <c r="M100" s="61"/>
      <c r="N100" s="33"/>
      <c r="O100" s="33"/>
      <c r="P100" s="33"/>
      <c r="Q100" s="33"/>
      <c r="R100" s="33"/>
      <c r="S100" s="33"/>
      <c r="T100" s="62"/>
      <c r="AT100" s="15" t="s">
        <v>165</v>
      </c>
      <c r="AU100" s="15" t="s">
        <v>81</v>
      </c>
    </row>
    <row r="101" spans="2:51" s="11" customFormat="1" ht="22.5" customHeight="1">
      <c r="B101" s="170"/>
      <c r="D101" s="171" t="s">
        <v>126</v>
      </c>
      <c r="E101" s="172" t="s">
        <v>20</v>
      </c>
      <c r="F101" s="173" t="s">
        <v>167</v>
      </c>
      <c r="H101" s="174">
        <v>22.8</v>
      </c>
      <c r="I101" s="175"/>
      <c r="L101" s="170"/>
      <c r="M101" s="176"/>
      <c r="N101" s="177"/>
      <c r="O101" s="177"/>
      <c r="P101" s="177"/>
      <c r="Q101" s="177"/>
      <c r="R101" s="177"/>
      <c r="S101" s="177"/>
      <c r="T101" s="178"/>
      <c r="AT101" s="179" t="s">
        <v>126</v>
      </c>
      <c r="AU101" s="179" t="s">
        <v>81</v>
      </c>
      <c r="AV101" s="11" t="s">
        <v>81</v>
      </c>
      <c r="AW101" s="11" t="s">
        <v>39</v>
      </c>
      <c r="AX101" s="11" t="s">
        <v>22</v>
      </c>
      <c r="AY101" s="179" t="s">
        <v>117</v>
      </c>
    </row>
    <row r="102" spans="2:65" s="1" customFormat="1" ht="22.5" customHeight="1">
      <c r="B102" s="157"/>
      <c r="C102" s="158" t="s">
        <v>27</v>
      </c>
      <c r="D102" s="158" t="s">
        <v>119</v>
      </c>
      <c r="E102" s="159" t="s">
        <v>168</v>
      </c>
      <c r="F102" s="160" t="s">
        <v>169</v>
      </c>
      <c r="G102" s="161" t="s">
        <v>163</v>
      </c>
      <c r="H102" s="162">
        <v>2.7</v>
      </c>
      <c r="I102" s="163"/>
      <c r="J102" s="164">
        <f>ROUND(I102*H102,2)</f>
        <v>0</v>
      </c>
      <c r="K102" s="160" t="s">
        <v>20</v>
      </c>
      <c r="L102" s="32"/>
      <c r="M102" s="165" t="s">
        <v>20</v>
      </c>
      <c r="N102" s="166" t="s">
        <v>48</v>
      </c>
      <c r="O102" s="33"/>
      <c r="P102" s="167">
        <f>O102*H102</f>
        <v>0</v>
      </c>
      <c r="Q102" s="167">
        <v>0</v>
      </c>
      <c r="R102" s="167">
        <f>Q102*H102</f>
        <v>0</v>
      </c>
      <c r="S102" s="167">
        <v>0</v>
      </c>
      <c r="T102" s="168">
        <f>S102*H102</f>
        <v>0</v>
      </c>
      <c r="AR102" s="15" t="s">
        <v>124</v>
      </c>
      <c r="AT102" s="15" t="s">
        <v>119</v>
      </c>
      <c r="AU102" s="15" t="s">
        <v>81</v>
      </c>
      <c r="AY102" s="15" t="s">
        <v>117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124</v>
      </c>
      <c r="BK102" s="169">
        <f>ROUND(I102*H102,2)</f>
        <v>0</v>
      </c>
      <c r="BL102" s="15" t="s">
        <v>124</v>
      </c>
      <c r="BM102" s="15" t="s">
        <v>170</v>
      </c>
    </row>
    <row r="103" spans="2:51" s="11" customFormat="1" ht="22.5" customHeight="1">
      <c r="B103" s="170"/>
      <c r="D103" s="171" t="s">
        <v>126</v>
      </c>
      <c r="E103" s="172" t="s">
        <v>20</v>
      </c>
      <c r="F103" s="173" t="s">
        <v>171</v>
      </c>
      <c r="H103" s="174">
        <v>2.7</v>
      </c>
      <c r="I103" s="175"/>
      <c r="L103" s="170"/>
      <c r="M103" s="176"/>
      <c r="N103" s="177"/>
      <c r="O103" s="177"/>
      <c r="P103" s="177"/>
      <c r="Q103" s="177"/>
      <c r="R103" s="177"/>
      <c r="S103" s="177"/>
      <c r="T103" s="178"/>
      <c r="AT103" s="179" t="s">
        <v>126</v>
      </c>
      <c r="AU103" s="179" t="s">
        <v>81</v>
      </c>
      <c r="AV103" s="11" t="s">
        <v>81</v>
      </c>
      <c r="AW103" s="11" t="s">
        <v>39</v>
      </c>
      <c r="AX103" s="11" t="s">
        <v>22</v>
      </c>
      <c r="AY103" s="179" t="s">
        <v>117</v>
      </c>
    </row>
    <row r="104" spans="2:65" s="1" customFormat="1" ht="22.5" customHeight="1">
      <c r="B104" s="157"/>
      <c r="C104" s="158" t="s">
        <v>172</v>
      </c>
      <c r="D104" s="158" t="s">
        <v>119</v>
      </c>
      <c r="E104" s="159" t="s">
        <v>173</v>
      </c>
      <c r="F104" s="160" t="s">
        <v>174</v>
      </c>
      <c r="G104" s="161" t="s">
        <v>163</v>
      </c>
      <c r="H104" s="162">
        <v>112</v>
      </c>
      <c r="I104" s="163"/>
      <c r="J104" s="164">
        <f>ROUND(I104*H104,2)</f>
        <v>0</v>
      </c>
      <c r="K104" s="160" t="s">
        <v>123</v>
      </c>
      <c r="L104" s="32"/>
      <c r="M104" s="165" t="s">
        <v>20</v>
      </c>
      <c r="N104" s="166" t="s">
        <v>48</v>
      </c>
      <c r="O104" s="33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124</v>
      </c>
      <c r="AT104" s="15" t="s">
        <v>119</v>
      </c>
      <c r="AU104" s="15" t="s">
        <v>81</v>
      </c>
      <c r="AY104" s="15" t="s">
        <v>117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124</v>
      </c>
      <c r="BK104" s="169">
        <f>ROUND(I104*H104,2)</f>
        <v>0</v>
      </c>
      <c r="BL104" s="15" t="s">
        <v>124</v>
      </c>
      <c r="BM104" s="15" t="s">
        <v>175</v>
      </c>
    </row>
    <row r="105" spans="2:51" s="11" customFormat="1" ht="22.5" customHeight="1">
      <c r="B105" s="170"/>
      <c r="D105" s="171" t="s">
        <v>126</v>
      </c>
      <c r="E105" s="172" t="s">
        <v>20</v>
      </c>
      <c r="F105" s="173" t="s">
        <v>176</v>
      </c>
      <c r="H105" s="174">
        <v>112</v>
      </c>
      <c r="I105" s="175"/>
      <c r="L105" s="170"/>
      <c r="M105" s="176"/>
      <c r="N105" s="177"/>
      <c r="O105" s="177"/>
      <c r="P105" s="177"/>
      <c r="Q105" s="177"/>
      <c r="R105" s="177"/>
      <c r="S105" s="177"/>
      <c r="T105" s="178"/>
      <c r="AT105" s="179" t="s">
        <v>126</v>
      </c>
      <c r="AU105" s="179" t="s">
        <v>81</v>
      </c>
      <c r="AV105" s="11" t="s">
        <v>81</v>
      </c>
      <c r="AW105" s="11" t="s">
        <v>39</v>
      </c>
      <c r="AX105" s="11" t="s">
        <v>22</v>
      </c>
      <c r="AY105" s="179" t="s">
        <v>117</v>
      </c>
    </row>
    <row r="106" spans="2:65" s="1" customFormat="1" ht="22.5" customHeight="1">
      <c r="B106" s="157"/>
      <c r="C106" s="158" t="s">
        <v>177</v>
      </c>
      <c r="D106" s="158" t="s">
        <v>119</v>
      </c>
      <c r="E106" s="159" t="s">
        <v>178</v>
      </c>
      <c r="F106" s="160" t="s">
        <v>179</v>
      </c>
      <c r="G106" s="161" t="s">
        <v>163</v>
      </c>
      <c r="H106" s="162">
        <v>112</v>
      </c>
      <c r="I106" s="163"/>
      <c r="J106" s="164">
        <f>ROUND(I106*H106,2)</f>
        <v>0</v>
      </c>
      <c r="K106" s="160" t="s">
        <v>123</v>
      </c>
      <c r="L106" s="32"/>
      <c r="M106" s="165" t="s">
        <v>20</v>
      </c>
      <c r="N106" s="166" t="s">
        <v>48</v>
      </c>
      <c r="O106" s="33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5" t="s">
        <v>124</v>
      </c>
      <c r="AT106" s="15" t="s">
        <v>119</v>
      </c>
      <c r="AU106" s="15" t="s">
        <v>81</v>
      </c>
      <c r="AY106" s="15" t="s">
        <v>117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124</v>
      </c>
      <c r="BK106" s="169">
        <f>ROUND(I106*H106,2)</f>
        <v>0</v>
      </c>
      <c r="BL106" s="15" t="s">
        <v>124</v>
      </c>
      <c r="BM106" s="15" t="s">
        <v>180</v>
      </c>
    </row>
    <row r="107" spans="2:65" s="1" customFormat="1" ht="22.5" customHeight="1">
      <c r="B107" s="157"/>
      <c r="C107" s="158" t="s">
        <v>181</v>
      </c>
      <c r="D107" s="158" t="s">
        <v>119</v>
      </c>
      <c r="E107" s="159" t="s">
        <v>182</v>
      </c>
      <c r="F107" s="160" t="s">
        <v>183</v>
      </c>
      <c r="G107" s="161" t="s">
        <v>163</v>
      </c>
      <c r="H107" s="162">
        <v>21</v>
      </c>
      <c r="I107" s="163"/>
      <c r="J107" s="164">
        <f>ROUND(I107*H107,2)</f>
        <v>0</v>
      </c>
      <c r="K107" s="160" t="s">
        <v>123</v>
      </c>
      <c r="L107" s="32"/>
      <c r="M107" s="165" t="s">
        <v>20</v>
      </c>
      <c r="N107" s="166" t="s">
        <v>48</v>
      </c>
      <c r="O107" s="33"/>
      <c r="P107" s="167">
        <f>O107*H107</f>
        <v>0</v>
      </c>
      <c r="Q107" s="167">
        <v>0</v>
      </c>
      <c r="R107" s="167">
        <f>Q107*H107</f>
        <v>0</v>
      </c>
      <c r="S107" s="167">
        <v>0</v>
      </c>
      <c r="T107" s="168">
        <f>S107*H107</f>
        <v>0</v>
      </c>
      <c r="AR107" s="15" t="s">
        <v>124</v>
      </c>
      <c r="AT107" s="15" t="s">
        <v>119</v>
      </c>
      <c r="AU107" s="15" t="s">
        <v>81</v>
      </c>
      <c r="AY107" s="15" t="s">
        <v>117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124</v>
      </c>
      <c r="BK107" s="169">
        <f>ROUND(I107*H107,2)</f>
        <v>0</v>
      </c>
      <c r="BL107" s="15" t="s">
        <v>124</v>
      </c>
      <c r="BM107" s="15" t="s">
        <v>184</v>
      </c>
    </row>
    <row r="108" spans="2:51" s="11" customFormat="1" ht="22.5" customHeight="1">
      <c r="B108" s="170"/>
      <c r="D108" s="171" t="s">
        <v>126</v>
      </c>
      <c r="E108" s="172" t="s">
        <v>20</v>
      </c>
      <c r="F108" s="173" t="s">
        <v>185</v>
      </c>
      <c r="H108" s="174">
        <v>21</v>
      </c>
      <c r="I108" s="175"/>
      <c r="L108" s="170"/>
      <c r="M108" s="176"/>
      <c r="N108" s="177"/>
      <c r="O108" s="177"/>
      <c r="P108" s="177"/>
      <c r="Q108" s="177"/>
      <c r="R108" s="177"/>
      <c r="S108" s="177"/>
      <c r="T108" s="178"/>
      <c r="AT108" s="179" t="s">
        <v>126</v>
      </c>
      <c r="AU108" s="179" t="s">
        <v>81</v>
      </c>
      <c r="AV108" s="11" t="s">
        <v>81</v>
      </c>
      <c r="AW108" s="11" t="s">
        <v>39</v>
      </c>
      <c r="AX108" s="11" t="s">
        <v>22</v>
      </c>
      <c r="AY108" s="179" t="s">
        <v>117</v>
      </c>
    </row>
    <row r="109" spans="2:65" s="1" customFormat="1" ht="22.5" customHeight="1">
      <c r="B109" s="157"/>
      <c r="C109" s="158" t="s">
        <v>186</v>
      </c>
      <c r="D109" s="158" t="s">
        <v>119</v>
      </c>
      <c r="E109" s="159" t="s">
        <v>187</v>
      </c>
      <c r="F109" s="160" t="s">
        <v>188</v>
      </c>
      <c r="G109" s="161" t="s">
        <v>163</v>
      </c>
      <c r="H109" s="162">
        <v>25.2</v>
      </c>
      <c r="I109" s="163"/>
      <c r="J109" s="164">
        <f>ROUND(I109*H109,2)</f>
        <v>0</v>
      </c>
      <c r="K109" s="160" t="s">
        <v>123</v>
      </c>
      <c r="L109" s="32"/>
      <c r="M109" s="165" t="s">
        <v>20</v>
      </c>
      <c r="N109" s="166" t="s">
        <v>48</v>
      </c>
      <c r="O109" s="33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5" t="s">
        <v>124</v>
      </c>
      <c r="AT109" s="15" t="s">
        <v>119</v>
      </c>
      <c r="AU109" s="15" t="s">
        <v>81</v>
      </c>
      <c r="AY109" s="15" t="s">
        <v>117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124</v>
      </c>
      <c r="BK109" s="169">
        <f>ROUND(I109*H109,2)</f>
        <v>0</v>
      </c>
      <c r="BL109" s="15" t="s">
        <v>124</v>
      </c>
      <c r="BM109" s="15" t="s">
        <v>189</v>
      </c>
    </row>
    <row r="110" spans="2:51" s="11" customFormat="1" ht="22.5" customHeight="1">
      <c r="B110" s="170"/>
      <c r="D110" s="171" t="s">
        <v>126</v>
      </c>
      <c r="E110" s="172" t="s">
        <v>20</v>
      </c>
      <c r="F110" s="173" t="s">
        <v>190</v>
      </c>
      <c r="H110" s="174">
        <v>25.2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126</v>
      </c>
      <c r="AU110" s="179" t="s">
        <v>81</v>
      </c>
      <c r="AV110" s="11" t="s">
        <v>81</v>
      </c>
      <c r="AW110" s="11" t="s">
        <v>39</v>
      </c>
      <c r="AX110" s="11" t="s">
        <v>22</v>
      </c>
      <c r="AY110" s="179" t="s">
        <v>117</v>
      </c>
    </row>
    <row r="111" spans="2:65" s="1" customFormat="1" ht="22.5" customHeight="1">
      <c r="B111" s="157"/>
      <c r="C111" s="158" t="s">
        <v>8</v>
      </c>
      <c r="D111" s="158" t="s">
        <v>119</v>
      </c>
      <c r="E111" s="159" t="s">
        <v>191</v>
      </c>
      <c r="F111" s="160" t="s">
        <v>192</v>
      </c>
      <c r="G111" s="161" t="s">
        <v>163</v>
      </c>
      <c r="H111" s="162">
        <v>112</v>
      </c>
      <c r="I111" s="163"/>
      <c r="J111" s="164">
        <f>ROUND(I111*H111,2)</f>
        <v>0</v>
      </c>
      <c r="K111" s="160" t="s">
        <v>123</v>
      </c>
      <c r="L111" s="32"/>
      <c r="M111" s="165" t="s">
        <v>20</v>
      </c>
      <c r="N111" s="166" t="s">
        <v>48</v>
      </c>
      <c r="O111" s="33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5" t="s">
        <v>124</v>
      </c>
      <c r="AT111" s="15" t="s">
        <v>119</v>
      </c>
      <c r="AU111" s="15" t="s">
        <v>81</v>
      </c>
      <c r="AY111" s="15" t="s">
        <v>117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124</v>
      </c>
      <c r="BK111" s="169">
        <f>ROUND(I111*H111,2)</f>
        <v>0</v>
      </c>
      <c r="BL111" s="15" t="s">
        <v>124</v>
      </c>
      <c r="BM111" s="15" t="s">
        <v>193</v>
      </c>
    </row>
    <row r="112" spans="2:65" s="1" customFormat="1" ht="22.5" customHeight="1">
      <c r="B112" s="157"/>
      <c r="C112" s="158" t="s">
        <v>194</v>
      </c>
      <c r="D112" s="158" t="s">
        <v>119</v>
      </c>
      <c r="E112" s="159" t="s">
        <v>195</v>
      </c>
      <c r="F112" s="160" t="s">
        <v>196</v>
      </c>
      <c r="G112" s="161" t="s">
        <v>163</v>
      </c>
      <c r="H112" s="162">
        <v>25.2</v>
      </c>
      <c r="I112" s="163"/>
      <c r="J112" s="164">
        <f>ROUND(I112*H112,2)</f>
        <v>0</v>
      </c>
      <c r="K112" s="160" t="s">
        <v>123</v>
      </c>
      <c r="L112" s="32"/>
      <c r="M112" s="165" t="s">
        <v>20</v>
      </c>
      <c r="N112" s="166" t="s">
        <v>48</v>
      </c>
      <c r="O112" s="33"/>
      <c r="P112" s="167">
        <f>O112*H112</f>
        <v>0</v>
      </c>
      <c r="Q112" s="167">
        <v>0</v>
      </c>
      <c r="R112" s="167">
        <f>Q112*H112</f>
        <v>0</v>
      </c>
      <c r="S112" s="167">
        <v>0</v>
      </c>
      <c r="T112" s="168">
        <f>S112*H112</f>
        <v>0</v>
      </c>
      <c r="AR112" s="15" t="s">
        <v>124</v>
      </c>
      <c r="AT112" s="15" t="s">
        <v>119</v>
      </c>
      <c r="AU112" s="15" t="s">
        <v>81</v>
      </c>
      <c r="AY112" s="15" t="s">
        <v>117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124</v>
      </c>
      <c r="BK112" s="169">
        <f>ROUND(I112*H112,2)</f>
        <v>0</v>
      </c>
      <c r="BL112" s="15" t="s">
        <v>124</v>
      </c>
      <c r="BM112" s="15" t="s">
        <v>197</v>
      </c>
    </row>
    <row r="113" spans="2:51" s="11" customFormat="1" ht="22.5" customHeight="1">
      <c r="B113" s="170"/>
      <c r="D113" s="171" t="s">
        <v>126</v>
      </c>
      <c r="E113" s="172" t="s">
        <v>20</v>
      </c>
      <c r="F113" s="173" t="s">
        <v>198</v>
      </c>
      <c r="H113" s="174">
        <v>25.2</v>
      </c>
      <c r="I113" s="175"/>
      <c r="L113" s="170"/>
      <c r="M113" s="176"/>
      <c r="N113" s="177"/>
      <c r="O113" s="177"/>
      <c r="P113" s="177"/>
      <c r="Q113" s="177"/>
      <c r="R113" s="177"/>
      <c r="S113" s="177"/>
      <c r="T113" s="178"/>
      <c r="AT113" s="179" t="s">
        <v>126</v>
      </c>
      <c r="AU113" s="179" t="s">
        <v>81</v>
      </c>
      <c r="AV113" s="11" t="s">
        <v>81</v>
      </c>
      <c r="AW113" s="11" t="s">
        <v>39</v>
      </c>
      <c r="AX113" s="11" t="s">
        <v>22</v>
      </c>
      <c r="AY113" s="179" t="s">
        <v>117</v>
      </c>
    </row>
    <row r="114" spans="2:65" s="1" customFormat="1" ht="22.5" customHeight="1">
      <c r="B114" s="157"/>
      <c r="C114" s="182" t="s">
        <v>199</v>
      </c>
      <c r="D114" s="182" t="s">
        <v>200</v>
      </c>
      <c r="E114" s="183" t="s">
        <v>201</v>
      </c>
      <c r="F114" s="184" t="s">
        <v>202</v>
      </c>
      <c r="G114" s="185" t="s">
        <v>203</v>
      </c>
      <c r="H114" s="186">
        <v>50.4</v>
      </c>
      <c r="I114" s="187"/>
      <c r="J114" s="188">
        <f>ROUND(I114*H114,2)</f>
        <v>0</v>
      </c>
      <c r="K114" s="184" t="s">
        <v>123</v>
      </c>
      <c r="L114" s="189"/>
      <c r="M114" s="190" t="s">
        <v>20</v>
      </c>
      <c r="N114" s="191" t="s">
        <v>48</v>
      </c>
      <c r="O114" s="33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5" t="s">
        <v>156</v>
      </c>
      <c r="AT114" s="15" t="s">
        <v>200</v>
      </c>
      <c r="AU114" s="15" t="s">
        <v>81</v>
      </c>
      <c r="AY114" s="15" t="s">
        <v>117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124</v>
      </c>
      <c r="BK114" s="169">
        <f>ROUND(I114*H114,2)</f>
        <v>0</v>
      </c>
      <c r="BL114" s="15" t="s">
        <v>124</v>
      </c>
      <c r="BM114" s="15" t="s">
        <v>204</v>
      </c>
    </row>
    <row r="115" spans="2:51" s="11" customFormat="1" ht="22.5" customHeight="1">
      <c r="B115" s="170"/>
      <c r="D115" s="171" t="s">
        <v>126</v>
      </c>
      <c r="F115" s="173" t="s">
        <v>205</v>
      </c>
      <c r="H115" s="174">
        <v>50.4</v>
      </c>
      <c r="I115" s="175"/>
      <c r="L115" s="170"/>
      <c r="M115" s="176"/>
      <c r="N115" s="177"/>
      <c r="O115" s="177"/>
      <c r="P115" s="177"/>
      <c r="Q115" s="177"/>
      <c r="R115" s="177"/>
      <c r="S115" s="177"/>
      <c r="T115" s="178"/>
      <c r="AT115" s="179" t="s">
        <v>126</v>
      </c>
      <c r="AU115" s="179" t="s">
        <v>81</v>
      </c>
      <c r="AV115" s="11" t="s">
        <v>81</v>
      </c>
      <c r="AW115" s="11" t="s">
        <v>4</v>
      </c>
      <c r="AX115" s="11" t="s">
        <v>22</v>
      </c>
      <c r="AY115" s="179" t="s">
        <v>117</v>
      </c>
    </row>
    <row r="116" spans="2:65" s="1" customFormat="1" ht="22.5" customHeight="1">
      <c r="B116" s="157"/>
      <c r="C116" s="158" t="s">
        <v>206</v>
      </c>
      <c r="D116" s="158" t="s">
        <v>119</v>
      </c>
      <c r="E116" s="159" t="s">
        <v>207</v>
      </c>
      <c r="F116" s="160" t="s">
        <v>208</v>
      </c>
      <c r="G116" s="161" t="s">
        <v>122</v>
      </c>
      <c r="H116" s="162">
        <v>152</v>
      </c>
      <c r="I116" s="163"/>
      <c r="J116" s="164">
        <f>ROUND(I116*H116,2)</f>
        <v>0</v>
      </c>
      <c r="K116" s="160" t="s">
        <v>123</v>
      </c>
      <c r="L116" s="32"/>
      <c r="M116" s="165" t="s">
        <v>20</v>
      </c>
      <c r="N116" s="166" t="s">
        <v>48</v>
      </c>
      <c r="O116" s="33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5" t="s">
        <v>124</v>
      </c>
      <c r="AT116" s="15" t="s">
        <v>119</v>
      </c>
      <c r="AU116" s="15" t="s">
        <v>81</v>
      </c>
      <c r="AY116" s="15" t="s">
        <v>117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124</v>
      </c>
      <c r="BK116" s="169">
        <f>ROUND(I116*H116,2)</f>
        <v>0</v>
      </c>
      <c r="BL116" s="15" t="s">
        <v>124</v>
      </c>
      <c r="BM116" s="15" t="s">
        <v>209</v>
      </c>
    </row>
    <row r="117" spans="2:51" s="11" customFormat="1" ht="22.5" customHeight="1">
      <c r="B117" s="170"/>
      <c r="D117" s="171" t="s">
        <v>126</v>
      </c>
      <c r="E117" s="172" t="s">
        <v>20</v>
      </c>
      <c r="F117" s="173" t="s">
        <v>210</v>
      </c>
      <c r="H117" s="174">
        <v>152</v>
      </c>
      <c r="I117" s="175"/>
      <c r="L117" s="170"/>
      <c r="M117" s="176"/>
      <c r="N117" s="177"/>
      <c r="O117" s="177"/>
      <c r="P117" s="177"/>
      <c r="Q117" s="177"/>
      <c r="R117" s="177"/>
      <c r="S117" s="177"/>
      <c r="T117" s="178"/>
      <c r="AT117" s="179" t="s">
        <v>126</v>
      </c>
      <c r="AU117" s="179" t="s">
        <v>81</v>
      </c>
      <c r="AV117" s="11" t="s">
        <v>81</v>
      </c>
      <c r="AW117" s="11" t="s">
        <v>39</v>
      </c>
      <c r="AX117" s="11" t="s">
        <v>22</v>
      </c>
      <c r="AY117" s="179" t="s">
        <v>117</v>
      </c>
    </row>
    <row r="118" spans="2:65" s="1" customFormat="1" ht="22.5" customHeight="1">
      <c r="B118" s="157"/>
      <c r="C118" s="158" t="s">
        <v>211</v>
      </c>
      <c r="D118" s="158" t="s">
        <v>119</v>
      </c>
      <c r="E118" s="159" t="s">
        <v>212</v>
      </c>
      <c r="F118" s="160" t="s">
        <v>213</v>
      </c>
      <c r="G118" s="161" t="s">
        <v>122</v>
      </c>
      <c r="H118" s="162">
        <v>152</v>
      </c>
      <c r="I118" s="163"/>
      <c r="J118" s="164">
        <f>ROUND(I118*H118,2)</f>
        <v>0</v>
      </c>
      <c r="K118" s="160" t="s">
        <v>123</v>
      </c>
      <c r="L118" s="32"/>
      <c r="M118" s="165" t="s">
        <v>20</v>
      </c>
      <c r="N118" s="166" t="s">
        <v>48</v>
      </c>
      <c r="O118" s="33"/>
      <c r="P118" s="167">
        <f>O118*H118</f>
        <v>0</v>
      </c>
      <c r="Q118" s="167">
        <v>0</v>
      </c>
      <c r="R118" s="167">
        <f>Q118*H118</f>
        <v>0</v>
      </c>
      <c r="S118" s="167">
        <v>0</v>
      </c>
      <c r="T118" s="168">
        <f>S118*H118</f>
        <v>0</v>
      </c>
      <c r="AR118" s="15" t="s">
        <v>124</v>
      </c>
      <c r="AT118" s="15" t="s">
        <v>119</v>
      </c>
      <c r="AU118" s="15" t="s">
        <v>81</v>
      </c>
      <c r="AY118" s="15" t="s">
        <v>117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124</v>
      </c>
      <c r="BK118" s="169">
        <f>ROUND(I118*H118,2)</f>
        <v>0</v>
      </c>
      <c r="BL118" s="15" t="s">
        <v>124</v>
      </c>
      <c r="BM118" s="15" t="s">
        <v>214</v>
      </c>
    </row>
    <row r="119" spans="2:65" s="1" customFormat="1" ht="22.5" customHeight="1">
      <c r="B119" s="157"/>
      <c r="C119" s="182" t="s">
        <v>215</v>
      </c>
      <c r="D119" s="182" t="s">
        <v>200</v>
      </c>
      <c r="E119" s="183" t="s">
        <v>216</v>
      </c>
      <c r="F119" s="184" t="s">
        <v>217</v>
      </c>
      <c r="G119" s="185" t="s">
        <v>218</v>
      </c>
      <c r="H119" s="186">
        <v>3.8</v>
      </c>
      <c r="I119" s="187"/>
      <c r="J119" s="188">
        <f>ROUND(I119*H119,2)</f>
        <v>0</v>
      </c>
      <c r="K119" s="184" t="s">
        <v>123</v>
      </c>
      <c r="L119" s="189"/>
      <c r="M119" s="190" t="s">
        <v>20</v>
      </c>
      <c r="N119" s="191" t="s">
        <v>48</v>
      </c>
      <c r="O119" s="33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5" t="s">
        <v>156</v>
      </c>
      <c r="AT119" s="15" t="s">
        <v>200</v>
      </c>
      <c r="AU119" s="15" t="s">
        <v>81</v>
      </c>
      <c r="AY119" s="15" t="s">
        <v>117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124</v>
      </c>
      <c r="BK119" s="169">
        <f>ROUND(I119*H119,2)</f>
        <v>0</v>
      </c>
      <c r="BL119" s="15" t="s">
        <v>124</v>
      </c>
      <c r="BM119" s="15" t="s">
        <v>219</v>
      </c>
    </row>
    <row r="120" spans="2:51" s="11" customFormat="1" ht="22.5" customHeight="1">
      <c r="B120" s="170"/>
      <c r="D120" s="180" t="s">
        <v>126</v>
      </c>
      <c r="E120" s="179" t="s">
        <v>20</v>
      </c>
      <c r="F120" s="192" t="s">
        <v>220</v>
      </c>
      <c r="H120" s="193">
        <v>3.8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126</v>
      </c>
      <c r="AU120" s="179" t="s">
        <v>81</v>
      </c>
      <c r="AV120" s="11" t="s">
        <v>81</v>
      </c>
      <c r="AW120" s="11" t="s">
        <v>39</v>
      </c>
      <c r="AX120" s="11" t="s">
        <v>22</v>
      </c>
      <c r="AY120" s="179" t="s">
        <v>117</v>
      </c>
    </row>
    <row r="121" spans="2:63" s="10" customFormat="1" ht="29.25" customHeight="1">
      <c r="B121" s="143"/>
      <c r="D121" s="154" t="s">
        <v>74</v>
      </c>
      <c r="E121" s="155" t="s">
        <v>132</v>
      </c>
      <c r="F121" s="155" t="s">
        <v>221</v>
      </c>
      <c r="I121" s="146"/>
      <c r="J121" s="156">
        <f>BK121</f>
        <v>0</v>
      </c>
      <c r="L121" s="143"/>
      <c r="M121" s="148"/>
      <c r="N121" s="149"/>
      <c r="O121" s="149"/>
      <c r="P121" s="150">
        <f>P122</f>
        <v>0</v>
      </c>
      <c r="Q121" s="149"/>
      <c r="R121" s="150">
        <f>R122</f>
        <v>0</v>
      </c>
      <c r="S121" s="149"/>
      <c r="T121" s="151">
        <f>T122</f>
        <v>0</v>
      </c>
      <c r="AR121" s="144" t="s">
        <v>22</v>
      </c>
      <c r="AT121" s="152" t="s">
        <v>74</v>
      </c>
      <c r="AU121" s="152" t="s">
        <v>22</v>
      </c>
      <c r="AY121" s="144" t="s">
        <v>117</v>
      </c>
      <c r="BK121" s="153">
        <f>BK122</f>
        <v>0</v>
      </c>
    </row>
    <row r="122" spans="2:65" s="1" customFormat="1" ht="31.5" customHeight="1">
      <c r="B122" s="157"/>
      <c r="C122" s="158" t="s">
        <v>7</v>
      </c>
      <c r="D122" s="158" t="s">
        <v>119</v>
      </c>
      <c r="E122" s="159" t="s">
        <v>222</v>
      </c>
      <c r="F122" s="160" t="s">
        <v>223</v>
      </c>
      <c r="G122" s="161" t="s">
        <v>224</v>
      </c>
      <c r="H122" s="162">
        <v>3</v>
      </c>
      <c r="I122" s="163"/>
      <c r="J122" s="164">
        <f>ROUND(I122*H122,2)</f>
        <v>0</v>
      </c>
      <c r="K122" s="160" t="s">
        <v>20</v>
      </c>
      <c r="L122" s="32"/>
      <c r="M122" s="165" t="s">
        <v>20</v>
      </c>
      <c r="N122" s="166" t="s">
        <v>48</v>
      </c>
      <c r="O122" s="33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5" t="s">
        <v>124</v>
      </c>
      <c r="AT122" s="15" t="s">
        <v>119</v>
      </c>
      <c r="AU122" s="15" t="s">
        <v>81</v>
      </c>
      <c r="AY122" s="15" t="s">
        <v>117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124</v>
      </c>
      <c r="BK122" s="169">
        <f>ROUND(I122*H122,2)</f>
        <v>0</v>
      </c>
      <c r="BL122" s="15" t="s">
        <v>124</v>
      </c>
      <c r="BM122" s="15" t="s">
        <v>225</v>
      </c>
    </row>
    <row r="123" spans="2:63" s="10" customFormat="1" ht="29.25" customHeight="1">
      <c r="B123" s="143"/>
      <c r="D123" s="154" t="s">
        <v>74</v>
      </c>
      <c r="E123" s="155" t="s">
        <v>124</v>
      </c>
      <c r="F123" s="155" t="s">
        <v>226</v>
      </c>
      <c r="I123" s="146"/>
      <c r="J123" s="156">
        <f>BK123</f>
        <v>0</v>
      </c>
      <c r="L123" s="143"/>
      <c r="M123" s="148"/>
      <c r="N123" s="149"/>
      <c r="O123" s="149"/>
      <c r="P123" s="150">
        <f>SUM(P124:P125)</f>
        <v>0</v>
      </c>
      <c r="Q123" s="149"/>
      <c r="R123" s="150">
        <f>SUM(R124:R125)</f>
        <v>0</v>
      </c>
      <c r="S123" s="149"/>
      <c r="T123" s="151">
        <f>SUM(T124:T125)</f>
        <v>0</v>
      </c>
      <c r="AR123" s="144" t="s">
        <v>22</v>
      </c>
      <c r="AT123" s="152" t="s">
        <v>74</v>
      </c>
      <c r="AU123" s="152" t="s">
        <v>22</v>
      </c>
      <c r="AY123" s="144" t="s">
        <v>117</v>
      </c>
      <c r="BK123" s="153">
        <f>SUM(BK124:BK125)</f>
        <v>0</v>
      </c>
    </row>
    <row r="124" spans="2:65" s="1" customFormat="1" ht="22.5" customHeight="1">
      <c r="B124" s="157"/>
      <c r="C124" s="158" t="s">
        <v>227</v>
      </c>
      <c r="D124" s="158" t="s">
        <v>119</v>
      </c>
      <c r="E124" s="159" t="s">
        <v>228</v>
      </c>
      <c r="F124" s="160" t="s">
        <v>229</v>
      </c>
      <c r="G124" s="161" t="s">
        <v>163</v>
      </c>
      <c r="H124" s="162">
        <v>8.4</v>
      </c>
      <c r="I124" s="163"/>
      <c r="J124" s="164">
        <f>ROUND(I124*H124,2)</f>
        <v>0</v>
      </c>
      <c r="K124" s="160" t="s">
        <v>123</v>
      </c>
      <c r="L124" s="32"/>
      <c r="M124" s="165" t="s">
        <v>20</v>
      </c>
      <c r="N124" s="166" t="s">
        <v>48</v>
      </c>
      <c r="O124" s="33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5" t="s">
        <v>124</v>
      </c>
      <c r="AT124" s="15" t="s">
        <v>119</v>
      </c>
      <c r="AU124" s="15" t="s">
        <v>81</v>
      </c>
      <c r="AY124" s="15" t="s">
        <v>117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5" t="s">
        <v>124</v>
      </c>
      <c r="BK124" s="169">
        <f>ROUND(I124*H124,2)</f>
        <v>0</v>
      </c>
      <c r="BL124" s="15" t="s">
        <v>124</v>
      </c>
      <c r="BM124" s="15" t="s">
        <v>230</v>
      </c>
    </row>
    <row r="125" spans="2:51" s="11" customFormat="1" ht="22.5" customHeight="1">
      <c r="B125" s="170"/>
      <c r="D125" s="180" t="s">
        <v>126</v>
      </c>
      <c r="E125" s="179" t="s">
        <v>20</v>
      </c>
      <c r="F125" s="192" t="s">
        <v>231</v>
      </c>
      <c r="H125" s="193">
        <v>8.4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126</v>
      </c>
      <c r="AU125" s="179" t="s">
        <v>81</v>
      </c>
      <c r="AV125" s="11" t="s">
        <v>81</v>
      </c>
      <c r="AW125" s="11" t="s">
        <v>39</v>
      </c>
      <c r="AX125" s="11" t="s">
        <v>22</v>
      </c>
      <c r="AY125" s="179" t="s">
        <v>117</v>
      </c>
    </row>
    <row r="126" spans="2:63" s="10" customFormat="1" ht="29.25" customHeight="1">
      <c r="B126" s="143"/>
      <c r="D126" s="154" t="s">
        <v>74</v>
      </c>
      <c r="E126" s="155" t="s">
        <v>141</v>
      </c>
      <c r="F126" s="155" t="s">
        <v>232</v>
      </c>
      <c r="I126" s="146"/>
      <c r="J126" s="156">
        <f>BK126</f>
        <v>0</v>
      </c>
      <c r="L126" s="143"/>
      <c r="M126" s="148"/>
      <c r="N126" s="149"/>
      <c r="O126" s="149"/>
      <c r="P126" s="150">
        <f>SUM(P127:P135)</f>
        <v>0</v>
      </c>
      <c r="Q126" s="149"/>
      <c r="R126" s="150">
        <f>SUM(R127:R135)</f>
        <v>2.02</v>
      </c>
      <c r="S126" s="149"/>
      <c r="T126" s="151">
        <f>SUM(T127:T135)</f>
        <v>0</v>
      </c>
      <c r="AR126" s="144" t="s">
        <v>22</v>
      </c>
      <c r="AT126" s="152" t="s">
        <v>74</v>
      </c>
      <c r="AU126" s="152" t="s">
        <v>22</v>
      </c>
      <c r="AY126" s="144" t="s">
        <v>117</v>
      </c>
      <c r="BK126" s="153">
        <f>SUM(BK127:BK135)</f>
        <v>0</v>
      </c>
    </row>
    <row r="127" spans="2:65" s="1" customFormat="1" ht="22.5" customHeight="1">
      <c r="B127" s="157"/>
      <c r="C127" s="158" t="s">
        <v>233</v>
      </c>
      <c r="D127" s="158" t="s">
        <v>119</v>
      </c>
      <c r="E127" s="159" t="s">
        <v>234</v>
      </c>
      <c r="F127" s="160" t="s">
        <v>235</v>
      </c>
      <c r="G127" s="161" t="s">
        <v>122</v>
      </c>
      <c r="H127" s="162">
        <v>27</v>
      </c>
      <c r="I127" s="163"/>
      <c r="J127" s="164">
        <f>ROUND(I127*H127,2)</f>
        <v>0</v>
      </c>
      <c r="K127" s="160" t="s">
        <v>123</v>
      </c>
      <c r="L127" s="32"/>
      <c r="M127" s="165" t="s">
        <v>20</v>
      </c>
      <c r="N127" s="166" t="s">
        <v>48</v>
      </c>
      <c r="O127" s="33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5" t="s">
        <v>124</v>
      </c>
      <c r="AT127" s="15" t="s">
        <v>119</v>
      </c>
      <c r="AU127" s="15" t="s">
        <v>81</v>
      </c>
      <c r="AY127" s="15" t="s">
        <v>117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124</v>
      </c>
      <c r="BK127" s="169">
        <f>ROUND(I127*H127,2)</f>
        <v>0</v>
      </c>
      <c r="BL127" s="15" t="s">
        <v>124</v>
      </c>
      <c r="BM127" s="15" t="s">
        <v>236</v>
      </c>
    </row>
    <row r="128" spans="2:65" s="1" customFormat="1" ht="22.5" customHeight="1">
      <c r="B128" s="157"/>
      <c r="C128" s="158" t="s">
        <v>237</v>
      </c>
      <c r="D128" s="158" t="s">
        <v>119</v>
      </c>
      <c r="E128" s="159" t="s">
        <v>238</v>
      </c>
      <c r="F128" s="160" t="s">
        <v>239</v>
      </c>
      <c r="G128" s="161" t="s">
        <v>122</v>
      </c>
      <c r="H128" s="162">
        <v>27</v>
      </c>
      <c r="I128" s="163"/>
      <c r="J128" s="164">
        <f>ROUND(I128*H128,2)</f>
        <v>0</v>
      </c>
      <c r="K128" s="160" t="s">
        <v>123</v>
      </c>
      <c r="L128" s="32"/>
      <c r="M128" s="165" t="s">
        <v>20</v>
      </c>
      <c r="N128" s="166" t="s">
        <v>48</v>
      </c>
      <c r="O128" s="33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5" t="s">
        <v>124</v>
      </c>
      <c r="AT128" s="15" t="s">
        <v>119</v>
      </c>
      <c r="AU128" s="15" t="s">
        <v>81</v>
      </c>
      <c r="AY128" s="15" t="s">
        <v>117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124</v>
      </c>
      <c r="BK128" s="169">
        <f>ROUND(I128*H128,2)</f>
        <v>0</v>
      </c>
      <c r="BL128" s="15" t="s">
        <v>124</v>
      </c>
      <c r="BM128" s="15" t="s">
        <v>240</v>
      </c>
    </row>
    <row r="129" spans="2:65" s="1" customFormat="1" ht="22.5" customHeight="1">
      <c r="B129" s="157"/>
      <c r="C129" s="158" t="s">
        <v>241</v>
      </c>
      <c r="D129" s="158" t="s">
        <v>119</v>
      </c>
      <c r="E129" s="159" t="s">
        <v>242</v>
      </c>
      <c r="F129" s="160" t="s">
        <v>243</v>
      </c>
      <c r="G129" s="161" t="s">
        <v>122</v>
      </c>
      <c r="H129" s="162">
        <v>10.8</v>
      </c>
      <c r="I129" s="163"/>
      <c r="J129" s="164">
        <f>ROUND(I129*H129,2)</f>
        <v>0</v>
      </c>
      <c r="K129" s="160" t="s">
        <v>123</v>
      </c>
      <c r="L129" s="32"/>
      <c r="M129" s="165" t="s">
        <v>20</v>
      </c>
      <c r="N129" s="166" t="s">
        <v>48</v>
      </c>
      <c r="O129" s="33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15" t="s">
        <v>124</v>
      </c>
      <c r="AT129" s="15" t="s">
        <v>119</v>
      </c>
      <c r="AU129" s="15" t="s">
        <v>81</v>
      </c>
      <c r="AY129" s="15" t="s">
        <v>117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124</v>
      </c>
      <c r="BK129" s="169">
        <f>ROUND(I129*H129,2)</f>
        <v>0</v>
      </c>
      <c r="BL129" s="15" t="s">
        <v>124</v>
      </c>
      <c r="BM129" s="15" t="s">
        <v>244</v>
      </c>
    </row>
    <row r="130" spans="2:51" s="11" customFormat="1" ht="22.5" customHeight="1">
      <c r="B130" s="170"/>
      <c r="D130" s="171" t="s">
        <v>126</v>
      </c>
      <c r="E130" s="172" t="s">
        <v>20</v>
      </c>
      <c r="F130" s="173" t="s">
        <v>245</v>
      </c>
      <c r="H130" s="174">
        <v>10.8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126</v>
      </c>
      <c r="AU130" s="179" t="s">
        <v>81</v>
      </c>
      <c r="AV130" s="11" t="s">
        <v>81</v>
      </c>
      <c r="AW130" s="11" t="s">
        <v>39</v>
      </c>
      <c r="AX130" s="11" t="s">
        <v>22</v>
      </c>
      <c r="AY130" s="179" t="s">
        <v>117</v>
      </c>
    </row>
    <row r="131" spans="2:65" s="1" customFormat="1" ht="31.5" customHeight="1">
      <c r="B131" s="157"/>
      <c r="C131" s="158" t="s">
        <v>246</v>
      </c>
      <c r="D131" s="158" t="s">
        <v>119</v>
      </c>
      <c r="E131" s="159" t="s">
        <v>247</v>
      </c>
      <c r="F131" s="160" t="s">
        <v>248</v>
      </c>
      <c r="G131" s="161" t="s">
        <v>122</v>
      </c>
      <c r="H131" s="162">
        <v>27</v>
      </c>
      <c r="I131" s="163"/>
      <c r="J131" s="164">
        <f>ROUND(I131*H131,2)</f>
        <v>0</v>
      </c>
      <c r="K131" s="160" t="s">
        <v>20</v>
      </c>
      <c r="L131" s="32"/>
      <c r="M131" s="165" t="s">
        <v>20</v>
      </c>
      <c r="N131" s="166" t="s">
        <v>48</v>
      </c>
      <c r="O131" s="33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5" t="s">
        <v>124</v>
      </c>
      <c r="AT131" s="15" t="s">
        <v>119</v>
      </c>
      <c r="AU131" s="15" t="s">
        <v>81</v>
      </c>
      <c r="AY131" s="15" t="s">
        <v>117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124</v>
      </c>
      <c r="BK131" s="169">
        <f>ROUND(I131*H131,2)</f>
        <v>0</v>
      </c>
      <c r="BL131" s="15" t="s">
        <v>124</v>
      </c>
      <c r="BM131" s="15" t="s">
        <v>249</v>
      </c>
    </row>
    <row r="132" spans="2:51" s="11" customFormat="1" ht="22.5" customHeight="1">
      <c r="B132" s="170"/>
      <c r="D132" s="171" t="s">
        <v>126</v>
      </c>
      <c r="E132" s="172" t="s">
        <v>20</v>
      </c>
      <c r="F132" s="173" t="s">
        <v>250</v>
      </c>
      <c r="H132" s="174">
        <v>27</v>
      </c>
      <c r="I132" s="175"/>
      <c r="L132" s="170"/>
      <c r="M132" s="176"/>
      <c r="N132" s="177"/>
      <c r="O132" s="177"/>
      <c r="P132" s="177"/>
      <c r="Q132" s="177"/>
      <c r="R132" s="177"/>
      <c r="S132" s="177"/>
      <c r="T132" s="178"/>
      <c r="AT132" s="179" t="s">
        <v>126</v>
      </c>
      <c r="AU132" s="179" t="s">
        <v>81</v>
      </c>
      <c r="AV132" s="11" t="s">
        <v>81</v>
      </c>
      <c r="AW132" s="11" t="s">
        <v>39</v>
      </c>
      <c r="AX132" s="11" t="s">
        <v>22</v>
      </c>
      <c r="AY132" s="179" t="s">
        <v>117</v>
      </c>
    </row>
    <row r="133" spans="2:65" s="1" customFormat="1" ht="22.5" customHeight="1">
      <c r="B133" s="157"/>
      <c r="C133" s="158" t="s">
        <v>251</v>
      </c>
      <c r="D133" s="158" t="s">
        <v>119</v>
      </c>
      <c r="E133" s="159" t="s">
        <v>252</v>
      </c>
      <c r="F133" s="160" t="s">
        <v>253</v>
      </c>
      <c r="G133" s="161" t="s">
        <v>122</v>
      </c>
      <c r="H133" s="162">
        <v>27</v>
      </c>
      <c r="I133" s="163"/>
      <c r="J133" s="164">
        <f>ROUND(I133*H133,2)</f>
        <v>0</v>
      </c>
      <c r="K133" s="160" t="s">
        <v>123</v>
      </c>
      <c r="L133" s="32"/>
      <c r="M133" s="165" t="s">
        <v>20</v>
      </c>
      <c r="N133" s="166" t="s">
        <v>48</v>
      </c>
      <c r="O133" s="33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AR133" s="15" t="s">
        <v>124</v>
      </c>
      <c r="AT133" s="15" t="s">
        <v>119</v>
      </c>
      <c r="AU133" s="15" t="s">
        <v>81</v>
      </c>
      <c r="AY133" s="15" t="s">
        <v>117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124</v>
      </c>
      <c r="BK133" s="169">
        <f>ROUND(I133*H133,2)</f>
        <v>0</v>
      </c>
      <c r="BL133" s="15" t="s">
        <v>124</v>
      </c>
      <c r="BM133" s="15" t="s">
        <v>254</v>
      </c>
    </row>
    <row r="134" spans="2:65" s="1" customFormat="1" ht="31.5" customHeight="1">
      <c r="B134" s="157"/>
      <c r="C134" s="158" t="s">
        <v>255</v>
      </c>
      <c r="D134" s="158" t="s">
        <v>119</v>
      </c>
      <c r="E134" s="159" t="s">
        <v>256</v>
      </c>
      <c r="F134" s="160" t="s">
        <v>257</v>
      </c>
      <c r="G134" s="161" t="s">
        <v>122</v>
      </c>
      <c r="H134" s="162">
        <v>20</v>
      </c>
      <c r="I134" s="163"/>
      <c r="J134" s="164">
        <f>ROUND(I134*H134,2)</f>
        <v>0</v>
      </c>
      <c r="K134" s="160" t="s">
        <v>123</v>
      </c>
      <c r="L134" s="32"/>
      <c r="M134" s="165" t="s">
        <v>20</v>
      </c>
      <c r="N134" s="166" t="s">
        <v>48</v>
      </c>
      <c r="O134" s="33"/>
      <c r="P134" s="167">
        <f>O134*H134</f>
        <v>0</v>
      </c>
      <c r="Q134" s="167">
        <v>0.101</v>
      </c>
      <c r="R134" s="167">
        <f>Q134*H134</f>
        <v>2.02</v>
      </c>
      <c r="S134" s="167">
        <v>0</v>
      </c>
      <c r="T134" s="168">
        <f>S134*H134</f>
        <v>0</v>
      </c>
      <c r="AR134" s="15" t="s">
        <v>124</v>
      </c>
      <c r="AT134" s="15" t="s">
        <v>119</v>
      </c>
      <c r="AU134" s="15" t="s">
        <v>81</v>
      </c>
      <c r="AY134" s="15" t="s">
        <v>117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124</v>
      </c>
      <c r="BK134" s="169">
        <f>ROUND(I134*H134,2)</f>
        <v>0</v>
      </c>
      <c r="BL134" s="15" t="s">
        <v>124</v>
      </c>
      <c r="BM134" s="15" t="s">
        <v>258</v>
      </c>
    </row>
    <row r="135" spans="2:51" s="11" customFormat="1" ht="22.5" customHeight="1">
      <c r="B135" s="170"/>
      <c r="D135" s="180" t="s">
        <v>126</v>
      </c>
      <c r="E135" s="179" t="s">
        <v>20</v>
      </c>
      <c r="F135" s="192" t="s">
        <v>259</v>
      </c>
      <c r="H135" s="193">
        <v>20</v>
      </c>
      <c r="I135" s="175"/>
      <c r="L135" s="170"/>
      <c r="M135" s="176"/>
      <c r="N135" s="177"/>
      <c r="O135" s="177"/>
      <c r="P135" s="177"/>
      <c r="Q135" s="177"/>
      <c r="R135" s="177"/>
      <c r="S135" s="177"/>
      <c r="T135" s="178"/>
      <c r="AT135" s="179" t="s">
        <v>126</v>
      </c>
      <c r="AU135" s="179" t="s">
        <v>81</v>
      </c>
      <c r="AV135" s="11" t="s">
        <v>81</v>
      </c>
      <c r="AW135" s="11" t="s">
        <v>39</v>
      </c>
      <c r="AX135" s="11" t="s">
        <v>22</v>
      </c>
      <c r="AY135" s="179" t="s">
        <v>117</v>
      </c>
    </row>
    <row r="136" spans="2:63" s="10" customFormat="1" ht="29.25" customHeight="1">
      <c r="B136" s="143"/>
      <c r="D136" s="154" t="s">
        <v>74</v>
      </c>
      <c r="E136" s="155" t="s">
        <v>156</v>
      </c>
      <c r="F136" s="155" t="s">
        <v>260</v>
      </c>
      <c r="I136" s="146"/>
      <c r="J136" s="156">
        <f>BK136</f>
        <v>0</v>
      </c>
      <c r="L136" s="143"/>
      <c r="M136" s="148"/>
      <c r="N136" s="149"/>
      <c r="O136" s="149"/>
      <c r="P136" s="150">
        <f>SUM(P137:P192)</f>
        <v>0</v>
      </c>
      <c r="Q136" s="149"/>
      <c r="R136" s="150">
        <f>SUM(R137:R192)</f>
        <v>0.4447299999999999</v>
      </c>
      <c r="S136" s="149"/>
      <c r="T136" s="151">
        <f>SUM(T137:T192)</f>
        <v>0.07168000000000001</v>
      </c>
      <c r="AR136" s="144" t="s">
        <v>22</v>
      </c>
      <c r="AT136" s="152" t="s">
        <v>74</v>
      </c>
      <c r="AU136" s="152" t="s">
        <v>22</v>
      </c>
      <c r="AY136" s="144" t="s">
        <v>117</v>
      </c>
      <c r="BK136" s="153">
        <f>SUM(BK137:BK192)</f>
        <v>0</v>
      </c>
    </row>
    <row r="137" spans="2:65" s="1" customFormat="1" ht="22.5" customHeight="1">
      <c r="B137" s="157"/>
      <c r="C137" s="158" t="s">
        <v>261</v>
      </c>
      <c r="D137" s="158" t="s">
        <v>119</v>
      </c>
      <c r="E137" s="159" t="s">
        <v>262</v>
      </c>
      <c r="F137" s="160" t="s">
        <v>263</v>
      </c>
      <c r="G137" s="161" t="s">
        <v>148</v>
      </c>
      <c r="H137" s="162">
        <v>6</v>
      </c>
      <c r="I137" s="163"/>
      <c r="J137" s="164">
        <f>ROUND(I137*H137,2)</f>
        <v>0</v>
      </c>
      <c r="K137" s="160" t="s">
        <v>20</v>
      </c>
      <c r="L137" s="32"/>
      <c r="M137" s="165" t="s">
        <v>20</v>
      </c>
      <c r="N137" s="166" t="s">
        <v>48</v>
      </c>
      <c r="O137" s="33"/>
      <c r="P137" s="167">
        <f>O137*H137</f>
        <v>0</v>
      </c>
      <c r="Q137" s="167">
        <v>0.00023</v>
      </c>
      <c r="R137" s="167">
        <f>Q137*H137</f>
        <v>0.0013800000000000002</v>
      </c>
      <c r="S137" s="167">
        <v>0</v>
      </c>
      <c r="T137" s="168">
        <f>S137*H137</f>
        <v>0</v>
      </c>
      <c r="AR137" s="15" t="s">
        <v>124</v>
      </c>
      <c r="AT137" s="15" t="s">
        <v>119</v>
      </c>
      <c r="AU137" s="15" t="s">
        <v>81</v>
      </c>
      <c r="AY137" s="15" t="s">
        <v>117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124</v>
      </c>
      <c r="BK137" s="169">
        <f>ROUND(I137*H137,2)</f>
        <v>0</v>
      </c>
      <c r="BL137" s="15" t="s">
        <v>124</v>
      </c>
      <c r="BM137" s="15" t="s">
        <v>264</v>
      </c>
    </row>
    <row r="138" spans="2:65" s="1" customFormat="1" ht="22.5" customHeight="1">
      <c r="B138" s="157"/>
      <c r="C138" s="182" t="s">
        <v>265</v>
      </c>
      <c r="D138" s="182" t="s">
        <v>200</v>
      </c>
      <c r="E138" s="183" t="s">
        <v>266</v>
      </c>
      <c r="F138" s="184" t="s">
        <v>267</v>
      </c>
      <c r="G138" s="185" t="s">
        <v>148</v>
      </c>
      <c r="H138" s="186">
        <v>6</v>
      </c>
      <c r="I138" s="187"/>
      <c r="J138" s="188">
        <f>ROUND(I138*H138,2)</f>
        <v>0</v>
      </c>
      <c r="K138" s="184" t="s">
        <v>20</v>
      </c>
      <c r="L138" s="189"/>
      <c r="M138" s="190" t="s">
        <v>20</v>
      </c>
      <c r="N138" s="191" t="s">
        <v>48</v>
      </c>
      <c r="O138" s="33"/>
      <c r="P138" s="167">
        <f>O138*H138</f>
        <v>0</v>
      </c>
      <c r="Q138" s="167">
        <v>0.00039</v>
      </c>
      <c r="R138" s="167">
        <f>Q138*H138</f>
        <v>0.00234</v>
      </c>
      <c r="S138" s="167">
        <v>0</v>
      </c>
      <c r="T138" s="168">
        <f>S138*H138</f>
        <v>0</v>
      </c>
      <c r="AR138" s="15" t="s">
        <v>156</v>
      </c>
      <c r="AT138" s="15" t="s">
        <v>200</v>
      </c>
      <c r="AU138" s="15" t="s">
        <v>81</v>
      </c>
      <c r="AY138" s="15" t="s">
        <v>117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5" t="s">
        <v>124</v>
      </c>
      <c r="BK138" s="169">
        <f>ROUND(I138*H138,2)</f>
        <v>0</v>
      </c>
      <c r="BL138" s="15" t="s">
        <v>124</v>
      </c>
      <c r="BM138" s="15" t="s">
        <v>268</v>
      </c>
    </row>
    <row r="139" spans="2:47" s="1" customFormat="1" ht="30" customHeight="1">
      <c r="B139" s="32"/>
      <c r="D139" s="171" t="s">
        <v>165</v>
      </c>
      <c r="F139" s="194" t="s">
        <v>269</v>
      </c>
      <c r="I139" s="131"/>
      <c r="L139" s="32"/>
      <c r="M139" s="61"/>
      <c r="N139" s="33"/>
      <c r="O139" s="33"/>
      <c r="P139" s="33"/>
      <c r="Q139" s="33"/>
      <c r="R139" s="33"/>
      <c r="S139" s="33"/>
      <c r="T139" s="62"/>
      <c r="AT139" s="15" t="s">
        <v>165</v>
      </c>
      <c r="AU139" s="15" t="s">
        <v>81</v>
      </c>
    </row>
    <row r="140" spans="2:65" s="1" customFormat="1" ht="22.5" customHeight="1">
      <c r="B140" s="157"/>
      <c r="C140" s="182" t="s">
        <v>270</v>
      </c>
      <c r="D140" s="182" t="s">
        <v>200</v>
      </c>
      <c r="E140" s="183" t="s">
        <v>271</v>
      </c>
      <c r="F140" s="184" t="s">
        <v>272</v>
      </c>
      <c r="G140" s="185" t="s">
        <v>154</v>
      </c>
      <c r="H140" s="186">
        <v>1</v>
      </c>
      <c r="I140" s="187"/>
      <c r="J140" s="188">
        <f>ROUND(I140*H140,2)</f>
        <v>0</v>
      </c>
      <c r="K140" s="184" t="s">
        <v>20</v>
      </c>
      <c r="L140" s="189"/>
      <c r="M140" s="190" t="s">
        <v>20</v>
      </c>
      <c r="N140" s="191" t="s">
        <v>48</v>
      </c>
      <c r="O140" s="33"/>
      <c r="P140" s="167">
        <f>O140*H140</f>
        <v>0</v>
      </c>
      <c r="Q140" s="167">
        <v>0.00017</v>
      </c>
      <c r="R140" s="167">
        <f>Q140*H140</f>
        <v>0.00017</v>
      </c>
      <c r="S140" s="167">
        <v>0</v>
      </c>
      <c r="T140" s="168">
        <f>S140*H140</f>
        <v>0</v>
      </c>
      <c r="AR140" s="15" t="s">
        <v>156</v>
      </c>
      <c r="AT140" s="15" t="s">
        <v>200</v>
      </c>
      <c r="AU140" s="15" t="s">
        <v>81</v>
      </c>
      <c r="AY140" s="15" t="s">
        <v>117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124</v>
      </c>
      <c r="BK140" s="169">
        <f>ROUND(I140*H140,2)</f>
        <v>0</v>
      </c>
      <c r="BL140" s="15" t="s">
        <v>124</v>
      </c>
      <c r="BM140" s="15" t="s">
        <v>273</v>
      </c>
    </row>
    <row r="141" spans="2:65" s="1" customFormat="1" ht="22.5" customHeight="1">
      <c r="B141" s="157"/>
      <c r="C141" s="182" t="s">
        <v>274</v>
      </c>
      <c r="D141" s="182" t="s">
        <v>200</v>
      </c>
      <c r="E141" s="183" t="s">
        <v>275</v>
      </c>
      <c r="F141" s="184" t="s">
        <v>276</v>
      </c>
      <c r="G141" s="185" t="s">
        <v>154</v>
      </c>
      <c r="H141" s="186">
        <v>1</v>
      </c>
      <c r="I141" s="187"/>
      <c r="J141" s="188">
        <f>ROUND(I141*H141,2)</f>
        <v>0</v>
      </c>
      <c r="K141" s="184" t="s">
        <v>20</v>
      </c>
      <c r="L141" s="189"/>
      <c r="M141" s="190" t="s">
        <v>20</v>
      </c>
      <c r="N141" s="191" t="s">
        <v>48</v>
      </c>
      <c r="O141" s="33"/>
      <c r="P141" s="167">
        <f>O141*H141</f>
        <v>0</v>
      </c>
      <c r="Q141" s="167">
        <v>0.00039</v>
      </c>
      <c r="R141" s="167">
        <f>Q141*H141</f>
        <v>0.00039</v>
      </c>
      <c r="S141" s="167">
        <v>0</v>
      </c>
      <c r="T141" s="168">
        <f>S141*H141</f>
        <v>0</v>
      </c>
      <c r="AR141" s="15" t="s">
        <v>156</v>
      </c>
      <c r="AT141" s="15" t="s">
        <v>200</v>
      </c>
      <c r="AU141" s="15" t="s">
        <v>81</v>
      </c>
      <c r="AY141" s="15" t="s">
        <v>117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5" t="s">
        <v>124</v>
      </c>
      <c r="BK141" s="169">
        <f>ROUND(I141*H141,2)</f>
        <v>0</v>
      </c>
      <c r="BL141" s="15" t="s">
        <v>124</v>
      </c>
      <c r="BM141" s="15" t="s">
        <v>277</v>
      </c>
    </row>
    <row r="142" spans="2:65" s="1" customFormat="1" ht="22.5" customHeight="1">
      <c r="B142" s="157"/>
      <c r="C142" s="182" t="s">
        <v>278</v>
      </c>
      <c r="D142" s="182" t="s">
        <v>200</v>
      </c>
      <c r="E142" s="183" t="s">
        <v>279</v>
      </c>
      <c r="F142" s="184" t="s">
        <v>280</v>
      </c>
      <c r="G142" s="185" t="s">
        <v>154</v>
      </c>
      <c r="H142" s="186">
        <v>1</v>
      </c>
      <c r="I142" s="187"/>
      <c r="J142" s="188">
        <f>ROUND(I142*H142,2)</f>
        <v>0</v>
      </c>
      <c r="K142" s="184" t="s">
        <v>20</v>
      </c>
      <c r="L142" s="189"/>
      <c r="M142" s="190" t="s">
        <v>20</v>
      </c>
      <c r="N142" s="191" t="s">
        <v>48</v>
      </c>
      <c r="O142" s="33"/>
      <c r="P142" s="167">
        <f>O142*H142</f>
        <v>0</v>
      </c>
      <c r="Q142" s="167">
        <v>0.00039</v>
      </c>
      <c r="R142" s="167">
        <f>Q142*H142</f>
        <v>0.00039</v>
      </c>
      <c r="S142" s="167">
        <v>0</v>
      </c>
      <c r="T142" s="168">
        <f>S142*H142</f>
        <v>0</v>
      </c>
      <c r="AR142" s="15" t="s">
        <v>156</v>
      </c>
      <c r="AT142" s="15" t="s">
        <v>200</v>
      </c>
      <c r="AU142" s="15" t="s">
        <v>81</v>
      </c>
      <c r="AY142" s="15" t="s">
        <v>117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5" t="s">
        <v>124</v>
      </c>
      <c r="BK142" s="169">
        <f>ROUND(I142*H142,2)</f>
        <v>0</v>
      </c>
      <c r="BL142" s="15" t="s">
        <v>124</v>
      </c>
      <c r="BM142" s="15" t="s">
        <v>281</v>
      </c>
    </row>
    <row r="143" spans="2:65" s="1" customFormat="1" ht="22.5" customHeight="1">
      <c r="B143" s="157"/>
      <c r="C143" s="158" t="s">
        <v>282</v>
      </c>
      <c r="D143" s="158" t="s">
        <v>119</v>
      </c>
      <c r="E143" s="159" t="s">
        <v>283</v>
      </c>
      <c r="F143" s="160" t="s">
        <v>284</v>
      </c>
      <c r="G143" s="161" t="s">
        <v>148</v>
      </c>
      <c r="H143" s="162">
        <v>6</v>
      </c>
      <c r="I143" s="163"/>
      <c r="J143" s="164">
        <f>ROUND(I143*H143,2)</f>
        <v>0</v>
      </c>
      <c r="K143" s="160" t="s">
        <v>20</v>
      </c>
      <c r="L143" s="32"/>
      <c r="M143" s="165" t="s">
        <v>20</v>
      </c>
      <c r="N143" s="166" t="s">
        <v>48</v>
      </c>
      <c r="O143" s="33"/>
      <c r="P143" s="167">
        <f>O143*H143</f>
        <v>0</v>
      </c>
      <c r="Q143" s="167">
        <v>0.00023</v>
      </c>
      <c r="R143" s="167">
        <f>Q143*H143</f>
        <v>0.0013800000000000002</v>
      </c>
      <c r="S143" s="167">
        <v>0</v>
      </c>
      <c r="T143" s="168">
        <f>S143*H143</f>
        <v>0</v>
      </c>
      <c r="AR143" s="15" t="s">
        <v>124</v>
      </c>
      <c r="AT143" s="15" t="s">
        <v>119</v>
      </c>
      <c r="AU143" s="15" t="s">
        <v>81</v>
      </c>
      <c r="AY143" s="15" t="s">
        <v>117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124</v>
      </c>
      <c r="BK143" s="169">
        <f>ROUND(I143*H143,2)</f>
        <v>0</v>
      </c>
      <c r="BL143" s="15" t="s">
        <v>124</v>
      </c>
      <c r="BM143" s="15" t="s">
        <v>285</v>
      </c>
    </row>
    <row r="144" spans="2:65" s="1" customFormat="1" ht="22.5" customHeight="1">
      <c r="B144" s="157"/>
      <c r="C144" s="182" t="s">
        <v>286</v>
      </c>
      <c r="D144" s="182" t="s">
        <v>200</v>
      </c>
      <c r="E144" s="183" t="s">
        <v>287</v>
      </c>
      <c r="F144" s="184" t="s">
        <v>288</v>
      </c>
      <c r="G144" s="185" t="s">
        <v>148</v>
      </c>
      <c r="H144" s="186">
        <v>6</v>
      </c>
      <c r="I144" s="187"/>
      <c r="J144" s="188">
        <f>ROUND(I144*H144,2)</f>
        <v>0</v>
      </c>
      <c r="K144" s="184" t="s">
        <v>20</v>
      </c>
      <c r="L144" s="189"/>
      <c r="M144" s="190" t="s">
        <v>20</v>
      </c>
      <c r="N144" s="191" t="s">
        <v>48</v>
      </c>
      <c r="O144" s="33"/>
      <c r="P144" s="167">
        <f>O144*H144</f>
        <v>0</v>
      </c>
      <c r="Q144" s="167">
        <v>0.0006</v>
      </c>
      <c r="R144" s="167">
        <f>Q144*H144</f>
        <v>0.0036</v>
      </c>
      <c r="S144" s="167">
        <v>0</v>
      </c>
      <c r="T144" s="168">
        <f>S144*H144</f>
        <v>0</v>
      </c>
      <c r="AR144" s="15" t="s">
        <v>156</v>
      </c>
      <c r="AT144" s="15" t="s">
        <v>200</v>
      </c>
      <c r="AU144" s="15" t="s">
        <v>81</v>
      </c>
      <c r="AY144" s="15" t="s">
        <v>117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5" t="s">
        <v>124</v>
      </c>
      <c r="BK144" s="169">
        <f>ROUND(I144*H144,2)</f>
        <v>0</v>
      </c>
      <c r="BL144" s="15" t="s">
        <v>124</v>
      </c>
      <c r="BM144" s="15" t="s">
        <v>289</v>
      </c>
    </row>
    <row r="145" spans="2:47" s="1" customFormat="1" ht="30" customHeight="1">
      <c r="B145" s="32"/>
      <c r="D145" s="171" t="s">
        <v>165</v>
      </c>
      <c r="F145" s="194" t="s">
        <v>290</v>
      </c>
      <c r="I145" s="131"/>
      <c r="L145" s="32"/>
      <c r="M145" s="61"/>
      <c r="N145" s="33"/>
      <c r="O145" s="33"/>
      <c r="P145" s="33"/>
      <c r="Q145" s="33"/>
      <c r="R145" s="33"/>
      <c r="S145" s="33"/>
      <c r="T145" s="62"/>
      <c r="AT145" s="15" t="s">
        <v>165</v>
      </c>
      <c r="AU145" s="15" t="s">
        <v>81</v>
      </c>
    </row>
    <row r="146" spans="2:65" s="1" customFormat="1" ht="22.5" customHeight="1">
      <c r="B146" s="157"/>
      <c r="C146" s="182" t="s">
        <v>291</v>
      </c>
      <c r="D146" s="182" t="s">
        <v>200</v>
      </c>
      <c r="E146" s="183" t="s">
        <v>292</v>
      </c>
      <c r="F146" s="184" t="s">
        <v>293</v>
      </c>
      <c r="G146" s="185" t="s">
        <v>154</v>
      </c>
      <c r="H146" s="186">
        <v>1</v>
      </c>
      <c r="I146" s="187"/>
      <c r="J146" s="188">
        <f>ROUND(I146*H146,2)</f>
        <v>0</v>
      </c>
      <c r="K146" s="184" t="s">
        <v>20</v>
      </c>
      <c r="L146" s="189"/>
      <c r="M146" s="190" t="s">
        <v>20</v>
      </c>
      <c r="N146" s="191" t="s">
        <v>48</v>
      </c>
      <c r="O146" s="33"/>
      <c r="P146" s="167">
        <f>O146*H146</f>
        <v>0</v>
      </c>
      <c r="Q146" s="167">
        <v>0.00017</v>
      </c>
      <c r="R146" s="167">
        <f>Q146*H146</f>
        <v>0.00017</v>
      </c>
      <c r="S146" s="167">
        <v>0</v>
      </c>
      <c r="T146" s="168">
        <f>S146*H146</f>
        <v>0</v>
      </c>
      <c r="AR146" s="15" t="s">
        <v>156</v>
      </c>
      <c r="AT146" s="15" t="s">
        <v>200</v>
      </c>
      <c r="AU146" s="15" t="s">
        <v>81</v>
      </c>
      <c r="AY146" s="15" t="s">
        <v>117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5" t="s">
        <v>124</v>
      </c>
      <c r="BK146" s="169">
        <f>ROUND(I146*H146,2)</f>
        <v>0</v>
      </c>
      <c r="BL146" s="15" t="s">
        <v>124</v>
      </c>
      <c r="BM146" s="15" t="s">
        <v>294</v>
      </c>
    </row>
    <row r="147" spans="2:65" s="1" customFormat="1" ht="22.5" customHeight="1">
      <c r="B147" s="157"/>
      <c r="C147" s="182" t="s">
        <v>295</v>
      </c>
      <c r="D147" s="182" t="s">
        <v>200</v>
      </c>
      <c r="E147" s="183" t="s">
        <v>296</v>
      </c>
      <c r="F147" s="184" t="s">
        <v>276</v>
      </c>
      <c r="G147" s="185" t="s">
        <v>224</v>
      </c>
      <c r="H147" s="186">
        <v>1</v>
      </c>
      <c r="I147" s="187"/>
      <c r="J147" s="188">
        <f>ROUND(I147*H147,2)</f>
        <v>0</v>
      </c>
      <c r="K147" s="184" t="s">
        <v>20</v>
      </c>
      <c r="L147" s="189"/>
      <c r="M147" s="190" t="s">
        <v>20</v>
      </c>
      <c r="N147" s="191" t="s">
        <v>48</v>
      </c>
      <c r="O147" s="33"/>
      <c r="P147" s="167">
        <f>O147*H147</f>
        <v>0</v>
      </c>
      <c r="Q147" s="167">
        <v>0.0006</v>
      </c>
      <c r="R147" s="167">
        <f>Q147*H147</f>
        <v>0.0006</v>
      </c>
      <c r="S147" s="167">
        <v>0</v>
      </c>
      <c r="T147" s="168">
        <f>S147*H147</f>
        <v>0</v>
      </c>
      <c r="AR147" s="15" t="s">
        <v>156</v>
      </c>
      <c r="AT147" s="15" t="s">
        <v>200</v>
      </c>
      <c r="AU147" s="15" t="s">
        <v>81</v>
      </c>
      <c r="AY147" s="15" t="s">
        <v>117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5" t="s">
        <v>124</v>
      </c>
      <c r="BK147" s="169">
        <f>ROUND(I147*H147,2)</f>
        <v>0</v>
      </c>
      <c r="BL147" s="15" t="s">
        <v>124</v>
      </c>
      <c r="BM147" s="15" t="s">
        <v>297</v>
      </c>
    </row>
    <row r="148" spans="2:65" s="1" customFormat="1" ht="22.5" customHeight="1">
      <c r="B148" s="157"/>
      <c r="C148" s="182" t="s">
        <v>298</v>
      </c>
      <c r="D148" s="182" t="s">
        <v>200</v>
      </c>
      <c r="E148" s="183" t="s">
        <v>299</v>
      </c>
      <c r="F148" s="184" t="s">
        <v>280</v>
      </c>
      <c r="G148" s="185" t="s">
        <v>224</v>
      </c>
      <c r="H148" s="186">
        <v>1</v>
      </c>
      <c r="I148" s="187"/>
      <c r="J148" s="188">
        <f>ROUND(I148*H148,2)</f>
        <v>0</v>
      </c>
      <c r="K148" s="184" t="s">
        <v>20</v>
      </c>
      <c r="L148" s="189"/>
      <c r="M148" s="190" t="s">
        <v>20</v>
      </c>
      <c r="N148" s="191" t="s">
        <v>48</v>
      </c>
      <c r="O148" s="33"/>
      <c r="P148" s="167">
        <f>O148*H148</f>
        <v>0</v>
      </c>
      <c r="Q148" s="167">
        <v>0.0006</v>
      </c>
      <c r="R148" s="167">
        <f>Q148*H148</f>
        <v>0.0006</v>
      </c>
      <c r="S148" s="167">
        <v>0</v>
      </c>
      <c r="T148" s="168">
        <f>S148*H148</f>
        <v>0</v>
      </c>
      <c r="AR148" s="15" t="s">
        <v>156</v>
      </c>
      <c r="AT148" s="15" t="s">
        <v>200</v>
      </c>
      <c r="AU148" s="15" t="s">
        <v>81</v>
      </c>
      <c r="AY148" s="15" t="s">
        <v>117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5" t="s">
        <v>124</v>
      </c>
      <c r="BK148" s="169">
        <f>ROUND(I148*H148,2)</f>
        <v>0</v>
      </c>
      <c r="BL148" s="15" t="s">
        <v>124</v>
      </c>
      <c r="BM148" s="15" t="s">
        <v>300</v>
      </c>
    </row>
    <row r="149" spans="2:65" s="1" customFormat="1" ht="22.5" customHeight="1">
      <c r="B149" s="157"/>
      <c r="C149" s="158" t="s">
        <v>301</v>
      </c>
      <c r="D149" s="158" t="s">
        <v>119</v>
      </c>
      <c r="E149" s="159" t="s">
        <v>302</v>
      </c>
      <c r="F149" s="160" t="s">
        <v>303</v>
      </c>
      <c r="G149" s="161" t="s">
        <v>148</v>
      </c>
      <c r="H149" s="162">
        <v>57</v>
      </c>
      <c r="I149" s="163"/>
      <c r="J149" s="164">
        <f>ROUND(I149*H149,2)</f>
        <v>0</v>
      </c>
      <c r="K149" s="160" t="s">
        <v>20</v>
      </c>
      <c r="L149" s="32"/>
      <c r="M149" s="165" t="s">
        <v>20</v>
      </c>
      <c r="N149" s="166" t="s">
        <v>48</v>
      </c>
      <c r="O149" s="33"/>
      <c r="P149" s="167">
        <f>O149*H149</f>
        <v>0</v>
      </c>
      <c r="Q149" s="167">
        <v>0.00027</v>
      </c>
      <c r="R149" s="167">
        <f>Q149*H149</f>
        <v>0.015390000000000001</v>
      </c>
      <c r="S149" s="167">
        <v>0</v>
      </c>
      <c r="T149" s="168">
        <f>S149*H149</f>
        <v>0</v>
      </c>
      <c r="AR149" s="15" t="s">
        <v>124</v>
      </c>
      <c r="AT149" s="15" t="s">
        <v>119</v>
      </c>
      <c r="AU149" s="15" t="s">
        <v>81</v>
      </c>
      <c r="AY149" s="15" t="s">
        <v>117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5" t="s">
        <v>124</v>
      </c>
      <c r="BK149" s="169">
        <f>ROUND(I149*H149,2)</f>
        <v>0</v>
      </c>
      <c r="BL149" s="15" t="s">
        <v>124</v>
      </c>
      <c r="BM149" s="15" t="s">
        <v>304</v>
      </c>
    </row>
    <row r="150" spans="2:51" s="11" customFormat="1" ht="22.5" customHeight="1">
      <c r="B150" s="170"/>
      <c r="D150" s="171" t="s">
        <v>126</v>
      </c>
      <c r="E150" s="172" t="s">
        <v>20</v>
      </c>
      <c r="F150" s="173" t="s">
        <v>305</v>
      </c>
      <c r="H150" s="174">
        <v>57</v>
      </c>
      <c r="I150" s="175"/>
      <c r="L150" s="170"/>
      <c r="M150" s="176"/>
      <c r="N150" s="177"/>
      <c r="O150" s="177"/>
      <c r="P150" s="177"/>
      <c r="Q150" s="177"/>
      <c r="R150" s="177"/>
      <c r="S150" s="177"/>
      <c r="T150" s="178"/>
      <c r="AT150" s="179" t="s">
        <v>126</v>
      </c>
      <c r="AU150" s="179" t="s">
        <v>81</v>
      </c>
      <c r="AV150" s="11" t="s">
        <v>81</v>
      </c>
      <c r="AW150" s="11" t="s">
        <v>39</v>
      </c>
      <c r="AX150" s="11" t="s">
        <v>22</v>
      </c>
      <c r="AY150" s="179" t="s">
        <v>117</v>
      </c>
    </row>
    <row r="151" spans="2:65" s="1" customFormat="1" ht="22.5" customHeight="1">
      <c r="B151" s="157"/>
      <c r="C151" s="182" t="s">
        <v>306</v>
      </c>
      <c r="D151" s="182" t="s">
        <v>200</v>
      </c>
      <c r="E151" s="183" t="s">
        <v>307</v>
      </c>
      <c r="F151" s="184" t="s">
        <v>308</v>
      </c>
      <c r="G151" s="185" t="s">
        <v>148</v>
      </c>
      <c r="H151" s="186">
        <v>57</v>
      </c>
      <c r="I151" s="187"/>
      <c r="J151" s="188">
        <f>ROUND(I151*H151,2)</f>
        <v>0</v>
      </c>
      <c r="K151" s="184" t="s">
        <v>20</v>
      </c>
      <c r="L151" s="189"/>
      <c r="M151" s="190" t="s">
        <v>20</v>
      </c>
      <c r="N151" s="191" t="s">
        <v>48</v>
      </c>
      <c r="O151" s="33"/>
      <c r="P151" s="167">
        <f>O151*H151</f>
        <v>0</v>
      </c>
      <c r="Q151" s="167">
        <v>0.00094</v>
      </c>
      <c r="R151" s="167">
        <f>Q151*H151</f>
        <v>0.053579999999999996</v>
      </c>
      <c r="S151" s="167">
        <v>0</v>
      </c>
      <c r="T151" s="168">
        <f>S151*H151</f>
        <v>0</v>
      </c>
      <c r="AR151" s="15" t="s">
        <v>156</v>
      </c>
      <c r="AT151" s="15" t="s">
        <v>200</v>
      </c>
      <c r="AU151" s="15" t="s">
        <v>81</v>
      </c>
      <c r="AY151" s="15" t="s">
        <v>117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124</v>
      </c>
      <c r="BK151" s="169">
        <f>ROUND(I151*H151,2)</f>
        <v>0</v>
      </c>
      <c r="BL151" s="15" t="s">
        <v>124</v>
      </c>
      <c r="BM151" s="15" t="s">
        <v>309</v>
      </c>
    </row>
    <row r="152" spans="2:47" s="1" customFormat="1" ht="30" customHeight="1">
      <c r="B152" s="32"/>
      <c r="D152" s="171" t="s">
        <v>165</v>
      </c>
      <c r="F152" s="194" t="s">
        <v>310</v>
      </c>
      <c r="I152" s="131"/>
      <c r="L152" s="32"/>
      <c r="M152" s="61"/>
      <c r="N152" s="33"/>
      <c r="O152" s="33"/>
      <c r="P152" s="33"/>
      <c r="Q152" s="33"/>
      <c r="R152" s="33"/>
      <c r="S152" s="33"/>
      <c r="T152" s="62"/>
      <c r="AT152" s="15" t="s">
        <v>165</v>
      </c>
      <c r="AU152" s="15" t="s">
        <v>81</v>
      </c>
    </row>
    <row r="153" spans="2:65" s="1" customFormat="1" ht="22.5" customHeight="1">
      <c r="B153" s="157"/>
      <c r="C153" s="182" t="s">
        <v>311</v>
      </c>
      <c r="D153" s="182" t="s">
        <v>200</v>
      </c>
      <c r="E153" s="183" t="s">
        <v>312</v>
      </c>
      <c r="F153" s="184" t="s">
        <v>313</v>
      </c>
      <c r="G153" s="185" t="s">
        <v>154</v>
      </c>
      <c r="H153" s="186">
        <v>1</v>
      </c>
      <c r="I153" s="187"/>
      <c r="J153" s="188">
        <f aca="true" t="shared" si="0" ref="J153:J165">ROUND(I153*H153,2)</f>
        <v>0</v>
      </c>
      <c r="K153" s="184" t="s">
        <v>20</v>
      </c>
      <c r="L153" s="189"/>
      <c r="M153" s="190" t="s">
        <v>20</v>
      </c>
      <c r="N153" s="191" t="s">
        <v>48</v>
      </c>
      <c r="O153" s="33"/>
      <c r="P153" s="167">
        <f aca="true" t="shared" si="1" ref="P153:P165">O153*H153</f>
        <v>0</v>
      </c>
      <c r="Q153" s="167">
        <v>0.00017</v>
      </c>
      <c r="R153" s="167">
        <f aca="true" t="shared" si="2" ref="R153:R165">Q153*H153</f>
        <v>0.00017</v>
      </c>
      <c r="S153" s="167">
        <v>0</v>
      </c>
      <c r="T153" s="168">
        <f aca="true" t="shared" si="3" ref="T153:T165">S153*H153</f>
        <v>0</v>
      </c>
      <c r="AR153" s="15" t="s">
        <v>156</v>
      </c>
      <c r="AT153" s="15" t="s">
        <v>200</v>
      </c>
      <c r="AU153" s="15" t="s">
        <v>81</v>
      </c>
      <c r="AY153" s="15" t="s">
        <v>117</v>
      </c>
      <c r="BE153" s="169">
        <f aca="true" t="shared" si="4" ref="BE153:BE165">IF(N153="základní",J153,0)</f>
        <v>0</v>
      </c>
      <c r="BF153" s="169">
        <f aca="true" t="shared" si="5" ref="BF153:BF165">IF(N153="snížená",J153,0)</f>
        <v>0</v>
      </c>
      <c r="BG153" s="169">
        <f aca="true" t="shared" si="6" ref="BG153:BG165">IF(N153="zákl. přenesená",J153,0)</f>
        <v>0</v>
      </c>
      <c r="BH153" s="169">
        <f aca="true" t="shared" si="7" ref="BH153:BH165">IF(N153="sníž. přenesená",J153,0)</f>
        <v>0</v>
      </c>
      <c r="BI153" s="169">
        <f aca="true" t="shared" si="8" ref="BI153:BI165">IF(N153="nulová",J153,0)</f>
        <v>0</v>
      </c>
      <c r="BJ153" s="15" t="s">
        <v>124</v>
      </c>
      <c r="BK153" s="169">
        <f aca="true" t="shared" si="9" ref="BK153:BK165">ROUND(I153*H153,2)</f>
        <v>0</v>
      </c>
      <c r="BL153" s="15" t="s">
        <v>124</v>
      </c>
      <c r="BM153" s="15" t="s">
        <v>314</v>
      </c>
    </row>
    <row r="154" spans="2:65" s="1" customFormat="1" ht="22.5" customHeight="1">
      <c r="B154" s="157"/>
      <c r="C154" s="182" t="s">
        <v>315</v>
      </c>
      <c r="D154" s="182" t="s">
        <v>200</v>
      </c>
      <c r="E154" s="183" t="s">
        <v>316</v>
      </c>
      <c r="F154" s="184" t="s">
        <v>317</v>
      </c>
      <c r="G154" s="185" t="s">
        <v>154</v>
      </c>
      <c r="H154" s="186">
        <v>1</v>
      </c>
      <c r="I154" s="187"/>
      <c r="J154" s="188">
        <f t="shared" si="0"/>
        <v>0</v>
      </c>
      <c r="K154" s="184" t="s">
        <v>20</v>
      </c>
      <c r="L154" s="189"/>
      <c r="M154" s="190" t="s">
        <v>20</v>
      </c>
      <c r="N154" s="191" t="s">
        <v>48</v>
      </c>
      <c r="O154" s="33"/>
      <c r="P154" s="167">
        <f t="shared" si="1"/>
        <v>0</v>
      </c>
      <c r="Q154" s="167">
        <v>0.00016</v>
      </c>
      <c r="R154" s="167">
        <f t="shared" si="2"/>
        <v>0.00016</v>
      </c>
      <c r="S154" s="167">
        <v>0</v>
      </c>
      <c r="T154" s="168">
        <f t="shared" si="3"/>
        <v>0</v>
      </c>
      <c r="AR154" s="15" t="s">
        <v>156</v>
      </c>
      <c r="AT154" s="15" t="s">
        <v>200</v>
      </c>
      <c r="AU154" s="15" t="s">
        <v>81</v>
      </c>
      <c r="AY154" s="15" t="s">
        <v>117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5" t="s">
        <v>124</v>
      </c>
      <c r="BK154" s="169">
        <f t="shared" si="9"/>
        <v>0</v>
      </c>
      <c r="BL154" s="15" t="s">
        <v>124</v>
      </c>
      <c r="BM154" s="15" t="s">
        <v>318</v>
      </c>
    </row>
    <row r="155" spans="2:65" s="1" customFormat="1" ht="22.5" customHeight="1">
      <c r="B155" s="157"/>
      <c r="C155" s="182" t="s">
        <v>319</v>
      </c>
      <c r="D155" s="182" t="s">
        <v>200</v>
      </c>
      <c r="E155" s="183" t="s">
        <v>320</v>
      </c>
      <c r="F155" s="184" t="s">
        <v>321</v>
      </c>
      <c r="G155" s="185" t="s">
        <v>154</v>
      </c>
      <c r="H155" s="186">
        <v>1</v>
      </c>
      <c r="I155" s="187"/>
      <c r="J155" s="188">
        <f t="shared" si="0"/>
        <v>0</v>
      </c>
      <c r="K155" s="184" t="s">
        <v>20</v>
      </c>
      <c r="L155" s="189"/>
      <c r="M155" s="190" t="s">
        <v>20</v>
      </c>
      <c r="N155" s="191" t="s">
        <v>48</v>
      </c>
      <c r="O155" s="33"/>
      <c r="P155" s="167">
        <f t="shared" si="1"/>
        <v>0</v>
      </c>
      <c r="Q155" s="167">
        <v>0.00016</v>
      </c>
      <c r="R155" s="167">
        <f t="shared" si="2"/>
        <v>0.00016</v>
      </c>
      <c r="S155" s="167">
        <v>0</v>
      </c>
      <c r="T155" s="168">
        <f t="shared" si="3"/>
        <v>0</v>
      </c>
      <c r="AR155" s="15" t="s">
        <v>156</v>
      </c>
      <c r="AT155" s="15" t="s">
        <v>200</v>
      </c>
      <c r="AU155" s="15" t="s">
        <v>81</v>
      </c>
      <c r="AY155" s="15" t="s">
        <v>117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5" t="s">
        <v>124</v>
      </c>
      <c r="BK155" s="169">
        <f t="shared" si="9"/>
        <v>0</v>
      </c>
      <c r="BL155" s="15" t="s">
        <v>124</v>
      </c>
      <c r="BM155" s="15" t="s">
        <v>322</v>
      </c>
    </row>
    <row r="156" spans="2:65" s="1" customFormat="1" ht="22.5" customHeight="1">
      <c r="B156" s="157"/>
      <c r="C156" s="182" t="s">
        <v>323</v>
      </c>
      <c r="D156" s="182" t="s">
        <v>200</v>
      </c>
      <c r="E156" s="183" t="s">
        <v>324</v>
      </c>
      <c r="F156" s="184" t="s">
        <v>325</v>
      </c>
      <c r="G156" s="185" t="s">
        <v>154</v>
      </c>
      <c r="H156" s="186">
        <v>2</v>
      </c>
      <c r="I156" s="187"/>
      <c r="J156" s="188">
        <f t="shared" si="0"/>
        <v>0</v>
      </c>
      <c r="K156" s="184" t="s">
        <v>20</v>
      </c>
      <c r="L156" s="189"/>
      <c r="M156" s="190" t="s">
        <v>20</v>
      </c>
      <c r="N156" s="191" t="s">
        <v>48</v>
      </c>
      <c r="O156" s="33"/>
      <c r="P156" s="167">
        <f t="shared" si="1"/>
        <v>0</v>
      </c>
      <c r="Q156" s="167">
        <v>0.00016</v>
      </c>
      <c r="R156" s="167">
        <f t="shared" si="2"/>
        <v>0.00032</v>
      </c>
      <c r="S156" s="167">
        <v>0</v>
      </c>
      <c r="T156" s="168">
        <f t="shared" si="3"/>
        <v>0</v>
      </c>
      <c r="AR156" s="15" t="s">
        <v>156</v>
      </c>
      <c r="AT156" s="15" t="s">
        <v>200</v>
      </c>
      <c r="AU156" s="15" t="s">
        <v>81</v>
      </c>
      <c r="AY156" s="15" t="s">
        <v>117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5" t="s">
        <v>124</v>
      </c>
      <c r="BK156" s="169">
        <f t="shared" si="9"/>
        <v>0</v>
      </c>
      <c r="BL156" s="15" t="s">
        <v>124</v>
      </c>
      <c r="BM156" s="15" t="s">
        <v>326</v>
      </c>
    </row>
    <row r="157" spans="2:65" s="1" customFormat="1" ht="22.5" customHeight="1">
      <c r="B157" s="157"/>
      <c r="C157" s="182" t="s">
        <v>327</v>
      </c>
      <c r="D157" s="182" t="s">
        <v>200</v>
      </c>
      <c r="E157" s="183" t="s">
        <v>328</v>
      </c>
      <c r="F157" s="184" t="s">
        <v>329</v>
      </c>
      <c r="G157" s="185" t="s">
        <v>154</v>
      </c>
      <c r="H157" s="186">
        <v>2</v>
      </c>
      <c r="I157" s="187"/>
      <c r="J157" s="188">
        <f t="shared" si="0"/>
        <v>0</v>
      </c>
      <c r="K157" s="184" t="s">
        <v>20</v>
      </c>
      <c r="L157" s="189"/>
      <c r="M157" s="190" t="s">
        <v>20</v>
      </c>
      <c r="N157" s="191" t="s">
        <v>48</v>
      </c>
      <c r="O157" s="33"/>
      <c r="P157" s="167">
        <f t="shared" si="1"/>
        <v>0</v>
      </c>
      <c r="Q157" s="167">
        <v>0.00024</v>
      </c>
      <c r="R157" s="167">
        <f t="shared" si="2"/>
        <v>0.00048</v>
      </c>
      <c r="S157" s="167">
        <v>0</v>
      </c>
      <c r="T157" s="168">
        <f t="shared" si="3"/>
        <v>0</v>
      </c>
      <c r="AR157" s="15" t="s">
        <v>156</v>
      </c>
      <c r="AT157" s="15" t="s">
        <v>200</v>
      </c>
      <c r="AU157" s="15" t="s">
        <v>81</v>
      </c>
      <c r="AY157" s="15" t="s">
        <v>117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5" t="s">
        <v>124</v>
      </c>
      <c r="BK157" s="169">
        <f t="shared" si="9"/>
        <v>0</v>
      </c>
      <c r="BL157" s="15" t="s">
        <v>124</v>
      </c>
      <c r="BM157" s="15" t="s">
        <v>330</v>
      </c>
    </row>
    <row r="158" spans="2:65" s="1" customFormat="1" ht="22.5" customHeight="1">
      <c r="B158" s="157"/>
      <c r="C158" s="182" t="s">
        <v>331</v>
      </c>
      <c r="D158" s="182" t="s">
        <v>200</v>
      </c>
      <c r="E158" s="183" t="s">
        <v>332</v>
      </c>
      <c r="F158" s="184" t="s">
        <v>333</v>
      </c>
      <c r="G158" s="185" t="s">
        <v>224</v>
      </c>
      <c r="H158" s="186">
        <v>1</v>
      </c>
      <c r="I158" s="187"/>
      <c r="J158" s="188">
        <f t="shared" si="0"/>
        <v>0</v>
      </c>
      <c r="K158" s="184" t="s">
        <v>20</v>
      </c>
      <c r="L158" s="189"/>
      <c r="M158" s="190" t="s">
        <v>20</v>
      </c>
      <c r="N158" s="191" t="s">
        <v>48</v>
      </c>
      <c r="O158" s="33"/>
      <c r="P158" s="167">
        <f t="shared" si="1"/>
        <v>0</v>
      </c>
      <c r="Q158" s="167">
        <v>0.00094</v>
      </c>
      <c r="R158" s="167">
        <f t="shared" si="2"/>
        <v>0.00094</v>
      </c>
      <c r="S158" s="167">
        <v>0</v>
      </c>
      <c r="T158" s="168">
        <f t="shared" si="3"/>
        <v>0</v>
      </c>
      <c r="AR158" s="15" t="s">
        <v>156</v>
      </c>
      <c r="AT158" s="15" t="s">
        <v>200</v>
      </c>
      <c r="AU158" s="15" t="s">
        <v>81</v>
      </c>
      <c r="AY158" s="15" t="s">
        <v>117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5" t="s">
        <v>124</v>
      </c>
      <c r="BK158" s="169">
        <f t="shared" si="9"/>
        <v>0</v>
      </c>
      <c r="BL158" s="15" t="s">
        <v>124</v>
      </c>
      <c r="BM158" s="15" t="s">
        <v>334</v>
      </c>
    </row>
    <row r="159" spans="2:65" s="1" customFormat="1" ht="22.5" customHeight="1">
      <c r="B159" s="157"/>
      <c r="C159" s="182" t="s">
        <v>335</v>
      </c>
      <c r="D159" s="182" t="s">
        <v>200</v>
      </c>
      <c r="E159" s="183" t="s">
        <v>336</v>
      </c>
      <c r="F159" s="184" t="s">
        <v>337</v>
      </c>
      <c r="G159" s="185" t="s">
        <v>224</v>
      </c>
      <c r="H159" s="186">
        <v>1</v>
      </c>
      <c r="I159" s="187"/>
      <c r="J159" s="188">
        <f t="shared" si="0"/>
        <v>0</v>
      </c>
      <c r="K159" s="184" t="s">
        <v>20</v>
      </c>
      <c r="L159" s="189"/>
      <c r="M159" s="190" t="s">
        <v>20</v>
      </c>
      <c r="N159" s="191" t="s">
        <v>48</v>
      </c>
      <c r="O159" s="33"/>
      <c r="P159" s="167">
        <f t="shared" si="1"/>
        <v>0</v>
      </c>
      <c r="Q159" s="167">
        <v>0.00094</v>
      </c>
      <c r="R159" s="167">
        <f t="shared" si="2"/>
        <v>0.00094</v>
      </c>
      <c r="S159" s="167">
        <v>0</v>
      </c>
      <c r="T159" s="168">
        <f t="shared" si="3"/>
        <v>0</v>
      </c>
      <c r="AR159" s="15" t="s">
        <v>156</v>
      </c>
      <c r="AT159" s="15" t="s">
        <v>200</v>
      </c>
      <c r="AU159" s="15" t="s">
        <v>81</v>
      </c>
      <c r="AY159" s="15" t="s">
        <v>117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5" t="s">
        <v>124</v>
      </c>
      <c r="BK159" s="169">
        <f t="shared" si="9"/>
        <v>0</v>
      </c>
      <c r="BL159" s="15" t="s">
        <v>124</v>
      </c>
      <c r="BM159" s="15" t="s">
        <v>338</v>
      </c>
    </row>
    <row r="160" spans="2:65" s="1" customFormat="1" ht="22.5" customHeight="1">
      <c r="B160" s="157"/>
      <c r="C160" s="158" t="s">
        <v>339</v>
      </c>
      <c r="D160" s="158" t="s">
        <v>119</v>
      </c>
      <c r="E160" s="159" t="s">
        <v>340</v>
      </c>
      <c r="F160" s="160" t="s">
        <v>341</v>
      </c>
      <c r="G160" s="161" t="s">
        <v>148</v>
      </c>
      <c r="H160" s="162">
        <v>6</v>
      </c>
      <c r="I160" s="163"/>
      <c r="J160" s="164">
        <f t="shared" si="0"/>
        <v>0</v>
      </c>
      <c r="K160" s="160" t="s">
        <v>20</v>
      </c>
      <c r="L160" s="32"/>
      <c r="M160" s="165" t="s">
        <v>20</v>
      </c>
      <c r="N160" s="166" t="s">
        <v>48</v>
      </c>
      <c r="O160" s="33"/>
      <c r="P160" s="167">
        <f t="shared" si="1"/>
        <v>0</v>
      </c>
      <c r="Q160" s="167">
        <v>0.00042</v>
      </c>
      <c r="R160" s="167">
        <f t="shared" si="2"/>
        <v>0.00252</v>
      </c>
      <c r="S160" s="167">
        <v>0</v>
      </c>
      <c r="T160" s="168">
        <f t="shared" si="3"/>
        <v>0</v>
      </c>
      <c r="AR160" s="15" t="s">
        <v>124</v>
      </c>
      <c r="AT160" s="15" t="s">
        <v>119</v>
      </c>
      <c r="AU160" s="15" t="s">
        <v>81</v>
      </c>
      <c r="AY160" s="15" t="s">
        <v>117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5" t="s">
        <v>124</v>
      </c>
      <c r="BK160" s="169">
        <f t="shared" si="9"/>
        <v>0</v>
      </c>
      <c r="BL160" s="15" t="s">
        <v>124</v>
      </c>
      <c r="BM160" s="15" t="s">
        <v>342</v>
      </c>
    </row>
    <row r="161" spans="2:65" s="1" customFormat="1" ht="22.5" customHeight="1">
      <c r="B161" s="157"/>
      <c r="C161" s="182" t="s">
        <v>343</v>
      </c>
      <c r="D161" s="182" t="s">
        <v>200</v>
      </c>
      <c r="E161" s="183" t="s">
        <v>344</v>
      </c>
      <c r="F161" s="184" t="s">
        <v>345</v>
      </c>
      <c r="G161" s="185" t="s">
        <v>148</v>
      </c>
      <c r="H161" s="186">
        <v>6</v>
      </c>
      <c r="I161" s="187"/>
      <c r="J161" s="188">
        <f t="shared" si="0"/>
        <v>0</v>
      </c>
      <c r="K161" s="184" t="s">
        <v>20</v>
      </c>
      <c r="L161" s="189"/>
      <c r="M161" s="190" t="s">
        <v>20</v>
      </c>
      <c r="N161" s="191" t="s">
        <v>48</v>
      </c>
      <c r="O161" s="33"/>
      <c r="P161" s="167">
        <f t="shared" si="1"/>
        <v>0</v>
      </c>
      <c r="Q161" s="167">
        <v>0.00148</v>
      </c>
      <c r="R161" s="167">
        <f t="shared" si="2"/>
        <v>0.008879999999999999</v>
      </c>
      <c r="S161" s="167">
        <v>0</v>
      </c>
      <c r="T161" s="168">
        <f t="shared" si="3"/>
        <v>0</v>
      </c>
      <c r="AR161" s="15" t="s">
        <v>156</v>
      </c>
      <c r="AT161" s="15" t="s">
        <v>200</v>
      </c>
      <c r="AU161" s="15" t="s">
        <v>81</v>
      </c>
      <c r="AY161" s="15" t="s">
        <v>117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5" t="s">
        <v>124</v>
      </c>
      <c r="BK161" s="169">
        <f t="shared" si="9"/>
        <v>0</v>
      </c>
      <c r="BL161" s="15" t="s">
        <v>124</v>
      </c>
      <c r="BM161" s="15" t="s">
        <v>346</v>
      </c>
    </row>
    <row r="162" spans="2:65" s="1" customFormat="1" ht="22.5" customHeight="1">
      <c r="B162" s="157"/>
      <c r="C162" s="182" t="s">
        <v>347</v>
      </c>
      <c r="D162" s="182" t="s">
        <v>200</v>
      </c>
      <c r="E162" s="183" t="s">
        <v>348</v>
      </c>
      <c r="F162" s="184" t="s">
        <v>349</v>
      </c>
      <c r="G162" s="185" t="s">
        <v>154</v>
      </c>
      <c r="H162" s="186">
        <v>1</v>
      </c>
      <c r="I162" s="187"/>
      <c r="J162" s="188">
        <f t="shared" si="0"/>
        <v>0</v>
      </c>
      <c r="K162" s="184" t="s">
        <v>20</v>
      </c>
      <c r="L162" s="189"/>
      <c r="M162" s="190" t="s">
        <v>20</v>
      </c>
      <c r="N162" s="191" t="s">
        <v>48</v>
      </c>
      <c r="O162" s="33"/>
      <c r="P162" s="167">
        <f t="shared" si="1"/>
        <v>0</v>
      </c>
      <c r="Q162" s="167">
        <v>0.00017</v>
      </c>
      <c r="R162" s="167">
        <f t="shared" si="2"/>
        <v>0.00017</v>
      </c>
      <c r="S162" s="167">
        <v>0</v>
      </c>
      <c r="T162" s="168">
        <f t="shared" si="3"/>
        <v>0</v>
      </c>
      <c r="AR162" s="15" t="s">
        <v>156</v>
      </c>
      <c r="AT162" s="15" t="s">
        <v>200</v>
      </c>
      <c r="AU162" s="15" t="s">
        <v>81</v>
      </c>
      <c r="AY162" s="15" t="s">
        <v>117</v>
      </c>
      <c r="BE162" s="169">
        <f t="shared" si="4"/>
        <v>0</v>
      </c>
      <c r="BF162" s="169">
        <f t="shared" si="5"/>
        <v>0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5" t="s">
        <v>124</v>
      </c>
      <c r="BK162" s="169">
        <f t="shared" si="9"/>
        <v>0</v>
      </c>
      <c r="BL162" s="15" t="s">
        <v>124</v>
      </c>
      <c r="BM162" s="15" t="s">
        <v>350</v>
      </c>
    </row>
    <row r="163" spans="2:65" s="1" customFormat="1" ht="22.5" customHeight="1">
      <c r="B163" s="157"/>
      <c r="C163" s="182" t="s">
        <v>351</v>
      </c>
      <c r="D163" s="182" t="s">
        <v>200</v>
      </c>
      <c r="E163" s="183" t="s">
        <v>352</v>
      </c>
      <c r="F163" s="184" t="s">
        <v>353</v>
      </c>
      <c r="G163" s="185" t="s">
        <v>224</v>
      </c>
      <c r="H163" s="186">
        <v>1</v>
      </c>
      <c r="I163" s="187"/>
      <c r="J163" s="188">
        <f t="shared" si="0"/>
        <v>0</v>
      </c>
      <c r="K163" s="184" t="s">
        <v>20</v>
      </c>
      <c r="L163" s="189"/>
      <c r="M163" s="190" t="s">
        <v>20</v>
      </c>
      <c r="N163" s="191" t="s">
        <v>48</v>
      </c>
      <c r="O163" s="33"/>
      <c r="P163" s="167">
        <f t="shared" si="1"/>
        <v>0</v>
      </c>
      <c r="Q163" s="167">
        <v>0.00148</v>
      </c>
      <c r="R163" s="167">
        <f t="shared" si="2"/>
        <v>0.00148</v>
      </c>
      <c r="S163" s="167">
        <v>0</v>
      </c>
      <c r="T163" s="168">
        <f t="shared" si="3"/>
        <v>0</v>
      </c>
      <c r="AR163" s="15" t="s">
        <v>156</v>
      </c>
      <c r="AT163" s="15" t="s">
        <v>200</v>
      </c>
      <c r="AU163" s="15" t="s">
        <v>81</v>
      </c>
      <c r="AY163" s="15" t="s">
        <v>117</v>
      </c>
      <c r="BE163" s="169">
        <f t="shared" si="4"/>
        <v>0</v>
      </c>
      <c r="BF163" s="169">
        <f t="shared" si="5"/>
        <v>0</v>
      </c>
      <c r="BG163" s="169">
        <f t="shared" si="6"/>
        <v>0</v>
      </c>
      <c r="BH163" s="169">
        <f t="shared" si="7"/>
        <v>0</v>
      </c>
      <c r="BI163" s="169">
        <f t="shared" si="8"/>
        <v>0</v>
      </c>
      <c r="BJ163" s="15" t="s">
        <v>124</v>
      </c>
      <c r="BK163" s="169">
        <f t="shared" si="9"/>
        <v>0</v>
      </c>
      <c r="BL163" s="15" t="s">
        <v>124</v>
      </c>
      <c r="BM163" s="15" t="s">
        <v>354</v>
      </c>
    </row>
    <row r="164" spans="2:65" s="1" customFormat="1" ht="22.5" customHeight="1">
      <c r="B164" s="157"/>
      <c r="C164" s="182" t="s">
        <v>355</v>
      </c>
      <c r="D164" s="182" t="s">
        <v>200</v>
      </c>
      <c r="E164" s="183" t="s">
        <v>356</v>
      </c>
      <c r="F164" s="184" t="s">
        <v>357</v>
      </c>
      <c r="G164" s="185" t="s">
        <v>224</v>
      </c>
      <c r="H164" s="186">
        <v>1</v>
      </c>
      <c r="I164" s="187"/>
      <c r="J164" s="188">
        <f t="shared" si="0"/>
        <v>0</v>
      </c>
      <c r="K164" s="184" t="s">
        <v>20</v>
      </c>
      <c r="L164" s="189"/>
      <c r="M164" s="190" t="s">
        <v>20</v>
      </c>
      <c r="N164" s="191" t="s">
        <v>48</v>
      </c>
      <c r="O164" s="33"/>
      <c r="P164" s="167">
        <f t="shared" si="1"/>
        <v>0</v>
      </c>
      <c r="Q164" s="167">
        <v>0.00148</v>
      </c>
      <c r="R164" s="167">
        <f t="shared" si="2"/>
        <v>0.00148</v>
      </c>
      <c r="S164" s="167">
        <v>0</v>
      </c>
      <c r="T164" s="168">
        <f t="shared" si="3"/>
        <v>0</v>
      </c>
      <c r="AR164" s="15" t="s">
        <v>156</v>
      </c>
      <c r="AT164" s="15" t="s">
        <v>200</v>
      </c>
      <c r="AU164" s="15" t="s">
        <v>81</v>
      </c>
      <c r="AY164" s="15" t="s">
        <v>117</v>
      </c>
      <c r="BE164" s="169">
        <f t="shared" si="4"/>
        <v>0</v>
      </c>
      <c r="BF164" s="169">
        <f t="shared" si="5"/>
        <v>0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5" t="s">
        <v>124</v>
      </c>
      <c r="BK164" s="169">
        <f t="shared" si="9"/>
        <v>0</v>
      </c>
      <c r="BL164" s="15" t="s">
        <v>124</v>
      </c>
      <c r="BM164" s="15" t="s">
        <v>358</v>
      </c>
    </row>
    <row r="165" spans="2:65" s="1" customFormat="1" ht="22.5" customHeight="1">
      <c r="B165" s="157"/>
      <c r="C165" s="158" t="s">
        <v>359</v>
      </c>
      <c r="D165" s="158" t="s">
        <v>119</v>
      </c>
      <c r="E165" s="159" t="s">
        <v>360</v>
      </c>
      <c r="F165" s="160" t="s">
        <v>361</v>
      </c>
      <c r="G165" s="161" t="s">
        <v>148</v>
      </c>
      <c r="H165" s="162">
        <v>51</v>
      </c>
      <c r="I165" s="163"/>
      <c r="J165" s="164">
        <f t="shared" si="0"/>
        <v>0</v>
      </c>
      <c r="K165" s="160" t="s">
        <v>20</v>
      </c>
      <c r="L165" s="32"/>
      <c r="M165" s="165" t="s">
        <v>20</v>
      </c>
      <c r="N165" s="166" t="s">
        <v>48</v>
      </c>
      <c r="O165" s="33"/>
      <c r="P165" s="167">
        <f t="shared" si="1"/>
        <v>0</v>
      </c>
      <c r="Q165" s="167">
        <v>0.00072</v>
      </c>
      <c r="R165" s="167">
        <f t="shared" si="2"/>
        <v>0.03672</v>
      </c>
      <c r="S165" s="167">
        <v>0</v>
      </c>
      <c r="T165" s="168">
        <f t="shared" si="3"/>
        <v>0</v>
      </c>
      <c r="AR165" s="15" t="s">
        <v>124</v>
      </c>
      <c r="AT165" s="15" t="s">
        <v>119</v>
      </c>
      <c r="AU165" s="15" t="s">
        <v>81</v>
      </c>
      <c r="AY165" s="15" t="s">
        <v>117</v>
      </c>
      <c r="BE165" s="169">
        <f t="shared" si="4"/>
        <v>0</v>
      </c>
      <c r="BF165" s="169">
        <f t="shared" si="5"/>
        <v>0</v>
      </c>
      <c r="BG165" s="169">
        <f t="shared" si="6"/>
        <v>0</v>
      </c>
      <c r="BH165" s="169">
        <f t="shared" si="7"/>
        <v>0</v>
      </c>
      <c r="BI165" s="169">
        <f t="shared" si="8"/>
        <v>0</v>
      </c>
      <c r="BJ165" s="15" t="s">
        <v>124</v>
      </c>
      <c r="BK165" s="169">
        <f t="shared" si="9"/>
        <v>0</v>
      </c>
      <c r="BL165" s="15" t="s">
        <v>124</v>
      </c>
      <c r="BM165" s="15" t="s">
        <v>362</v>
      </c>
    </row>
    <row r="166" spans="2:51" s="11" customFormat="1" ht="22.5" customHeight="1">
      <c r="B166" s="170"/>
      <c r="D166" s="171" t="s">
        <v>126</v>
      </c>
      <c r="E166" s="172" t="s">
        <v>20</v>
      </c>
      <c r="F166" s="173" t="s">
        <v>363</v>
      </c>
      <c r="H166" s="174">
        <v>51</v>
      </c>
      <c r="I166" s="175"/>
      <c r="L166" s="170"/>
      <c r="M166" s="176"/>
      <c r="N166" s="177"/>
      <c r="O166" s="177"/>
      <c r="P166" s="177"/>
      <c r="Q166" s="177"/>
      <c r="R166" s="177"/>
      <c r="S166" s="177"/>
      <c r="T166" s="178"/>
      <c r="AT166" s="179" t="s">
        <v>126</v>
      </c>
      <c r="AU166" s="179" t="s">
        <v>81</v>
      </c>
      <c r="AV166" s="11" t="s">
        <v>81</v>
      </c>
      <c r="AW166" s="11" t="s">
        <v>39</v>
      </c>
      <c r="AX166" s="11" t="s">
        <v>22</v>
      </c>
      <c r="AY166" s="179" t="s">
        <v>117</v>
      </c>
    </row>
    <row r="167" spans="2:65" s="1" customFormat="1" ht="22.5" customHeight="1">
      <c r="B167" s="157"/>
      <c r="C167" s="182" t="s">
        <v>364</v>
      </c>
      <c r="D167" s="182" t="s">
        <v>200</v>
      </c>
      <c r="E167" s="183" t="s">
        <v>365</v>
      </c>
      <c r="F167" s="184" t="s">
        <v>366</v>
      </c>
      <c r="G167" s="185" t="s">
        <v>148</v>
      </c>
      <c r="H167" s="186">
        <v>51</v>
      </c>
      <c r="I167" s="187"/>
      <c r="J167" s="188">
        <f aca="true" t="shared" si="10" ref="J167:J172">ROUND(I167*H167,2)</f>
        <v>0</v>
      </c>
      <c r="K167" s="184" t="s">
        <v>20</v>
      </c>
      <c r="L167" s="189"/>
      <c r="M167" s="190" t="s">
        <v>20</v>
      </c>
      <c r="N167" s="191" t="s">
        <v>48</v>
      </c>
      <c r="O167" s="33"/>
      <c r="P167" s="167">
        <f aca="true" t="shared" si="11" ref="P167:P172">O167*H167</f>
        <v>0</v>
      </c>
      <c r="Q167" s="167">
        <v>0.00148</v>
      </c>
      <c r="R167" s="167">
        <f aca="true" t="shared" si="12" ref="R167:R172">Q167*H167</f>
        <v>0.07548</v>
      </c>
      <c r="S167" s="167">
        <v>0</v>
      </c>
      <c r="T167" s="168">
        <f aca="true" t="shared" si="13" ref="T167:T172">S167*H167</f>
        <v>0</v>
      </c>
      <c r="AR167" s="15" t="s">
        <v>156</v>
      </c>
      <c r="AT167" s="15" t="s">
        <v>200</v>
      </c>
      <c r="AU167" s="15" t="s">
        <v>81</v>
      </c>
      <c r="AY167" s="15" t="s">
        <v>117</v>
      </c>
      <c r="BE167" s="169">
        <f aca="true" t="shared" si="14" ref="BE167:BE172">IF(N167="základní",J167,0)</f>
        <v>0</v>
      </c>
      <c r="BF167" s="169">
        <f aca="true" t="shared" si="15" ref="BF167:BF172">IF(N167="snížená",J167,0)</f>
        <v>0</v>
      </c>
      <c r="BG167" s="169">
        <f aca="true" t="shared" si="16" ref="BG167:BG172">IF(N167="zákl. přenesená",J167,0)</f>
        <v>0</v>
      </c>
      <c r="BH167" s="169">
        <f aca="true" t="shared" si="17" ref="BH167:BH172">IF(N167="sníž. přenesená",J167,0)</f>
        <v>0</v>
      </c>
      <c r="BI167" s="169">
        <f aca="true" t="shared" si="18" ref="BI167:BI172">IF(N167="nulová",J167,0)</f>
        <v>0</v>
      </c>
      <c r="BJ167" s="15" t="s">
        <v>124</v>
      </c>
      <c r="BK167" s="169">
        <f aca="true" t="shared" si="19" ref="BK167:BK172">ROUND(I167*H167,2)</f>
        <v>0</v>
      </c>
      <c r="BL167" s="15" t="s">
        <v>124</v>
      </c>
      <c r="BM167" s="15" t="s">
        <v>367</v>
      </c>
    </row>
    <row r="168" spans="2:65" s="1" customFormat="1" ht="22.5" customHeight="1">
      <c r="B168" s="157"/>
      <c r="C168" s="182" t="s">
        <v>368</v>
      </c>
      <c r="D168" s="182" t="s">
        <v>200</v>
      </c>
      <c r="E168" s="183" t="s">
        <v>369</v>
      </c>
      <c r="F168" s="184" t="s">
        <v>370</v>
      </c>
      <c r="G168" s="185" t="s">
        <v>154</v>
      </c>
      <c r="H168" s="186">
        <v>1</v>
      </c>
      <c r="I168" s="187"/>
      <c r="J168" s="188">
        <f t="shared" si="10"/>
        <v>0</v>
      </c>
      <c r="K168" s="184" t="s">
        <v>20</v>
      </c>
      <c r="L168" s="189"/>
      <c r="M168" s="190" t="s">
        <v>20</v>
      </c>
      <c r="N168" s="191" t="s">
        <v>48</v>
      </c>
      <c r="O168" s="33"/>
      <c r="P168" s="167">
        <f t="shared" si="11"/>
        <v>0</v>
      </c>
      <c r="Q168" s="167">
        <v>0.00016</v>
      </c>
      <c r="R168" s="167">
        <f t="shared" si="12"/>
        <v>0.00016</v>
      </c>
      <c r="S168" s="167">
        <v>0</v>
      </c>
      <c r="T168" s="168">
        <f t="shared" si="13"/>
        <v>0</v>
      </c>
      <c r="AR168" s="15" t="s">
        <v>156</v>
      </c>
      <c r="AT168" s="15" t="s">
        <v>200</v>
      </c>
      <c r="AU168" s="15" t="s">
        <v>81</v>
      </c>
      <c r="AY168" s="15" t="s">
        <v>117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5" t="s">
        <v>124</v>
      </c>
      <c r="BK168" s="169">
        <f t="shared" si="19"/>
        <v>0</v>
      </c>
      <c r="BL168" s="15" t="s">
        <v>124</v>
      </c>
      <c r="BM168" s="15" t="s">
        <v>371</v>
      </c>
    </row>
    <row r="169" spans="2:65" s="1" customFormat="1" ht="22.5" customHeight="1">
      <c r="B169" s="157"/>
      <c r="C169" s="182" t="s">
        <v>372</v>
      </c>
      <c r="D169" s="182" t="s">
        <v>200</v>
      </c>
      <c r="E169" s="183" t="s">
        <v>373</v>
      </c>
      <c r="F169" s="184" t="s">
        <v>374</v>
      </c>
      <c r="G169" s="185" t="s">
        <v>154</v>
      </c>
      <c r="H169" s="186">
        <v>1</v>
      </c>
      <c r="I169" s="187"/>
      <c r="J169" s="188">
        <f t="shared" si="10"/>
        <v>0</v>
      </c>
      <c r="K169" s="184" t="s">
        <v>20</v>
      </c>
      <c r="L169" s="189"/>
      <c r="M169" s="190" t="s">
        <v>20</v>
      </c>
      <c r="N169" s="191" t="s">
        <v>48</v>
      </c>
      <c r="O169" s="33"/>
      <c r="P169" s="167">
        <f t="shared" si="11"/>
        <v>0</v>
      </c>
      <c r="Q169" s="167">
        <v>0.00016</v>
      </c>
      <c r="R169" s="167">
        <f t="shared" si="12"/>
        <v>0.00016</v>
      </c>
      <c r="S169" s="167">
        <v>0</v>
      </c>
      <c r="T169" s="168">
        <f t="shared" si="13"/>
        <v>0</v>
      </c>
      <c r="AR169" s="15" t="s">
        <v>156</v>
      </c>
      <c r="AT169" s="15" t="s">
        <v>200</v>
      </c>
      <c r="AU169" s="15" t="s">
        <v>81</v>
      </c>
      <c r="AY169" s="15" t="s">
        <v>117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5" t="s">
        <v>124</v>
      </c>
      <c r="BK169" s="169">
        <f t="shared" si="19"/>
        <v>0</v>
      </c>
      <c r="BL169" s="15" t="s">
        <v>124</v>
      </c>
      <c r="BM169" s="15" t="s">
        <v>375</v>
      </c>
    </row>
    <row r="170" spans="2:65" s="1" customFormat="1" ht="22.5" customHeight="1">
      <c r="B170" s="157"/>
      <c r="C170" s="182" t="s">
        <v>376</v>
      </c>
      <c r="D170" s="182" t="s">
        <v>200</v>
      </c>
      <c r="E170" s="183" t="s">
        <v>377</v>
      </c>
      <c r="F170" s="184" t="s">
        <v>378</v>
      </c>
      <c r="G170" s="185" t="s">
        <v>154</v>
      </c>
      <c r="H170" s="186">
        <v>2</v>
      </c>
      <c r="I170" s="187"/>
      <c r="J170" s="188">
        <f t="shared" si="10"/>
        <v>0</v>
      </c>
      <c r="K170" s="184" t="s">
        <v>20</v>
      </c>
      <c r="L170" s="189"/>
      <c r="M170" s="190" t="s">
        <v>20</v>
      </c>
      <c r="N170" s="191" t="s">
        <v>48</v>
      </c>
      <c r="O170" s="33"/>
      <c r="P170" s="167">
        <f t="shared" si="11"/>
        <v>0</v>
      </c>
      <c r="Q170" s="167">
        <v>0.00016</v>
      </c>
      <c r="R170" s="167">
        <f t="shared" si="12"/>
        <v>0.00032</v>
      </c>
      <c r="S170" s="167">
        <v>0</v>
      </c>
      <c r="T170" s="168">
        <f t="shared" si="13"/>
        <v>0</v>
      </c>
      <c r="AR170" s="15" t="s">
        <v>156</v>
      </c>
      <c r="AT170" s="15" t="s">
        <v>200</v>
      </c>
      <c r="AU170" s="15" t="s">
        <v>81</v>
      </c>
      <c r="AY170" s="15" t="s">
        <v>117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5" t="s">
        <v>124</v>
      </c>
      <c r="BK170" s="169">
        <f t="shared" si="19"/>
        <v>0</v>
      </c>
      <c r="BL170" s="15" t="s">
        <v>124</v>
      </c>
      <c r="BM170" s="15" t="s">
        <v>379</v>
      </c>
    </row>
    <row r="171" spans="2:65" s="1" customFormat="1" ht="22.5" customHeight="1">
      <c r="B171" s="157"/>
      <c r="C171" s="182" t="s">
        <v>380</v>
      </c>
      <c r="D171" s="182" t="s">
        <v>200</v>
      </c>
      <c r="E171" s="183" t="s">
        <v>381</v>
      </c>
      <c r="F171" s="184" t="s">
        <v>382</v>
      </c>
      <c r="G171" s="185" t="s">
        <v>154</v>
      </c>
      <c r="H171" s="186">
        <v>2</v>
      </c>
      <c r="I171" s="187"/>
      <c r="J171" s="188">
        <f t="shared" si="10"/>
        <v>0</v>
      </c>
      <c r="K171" s="184" t="s">
        <v>20</v>
      </c>
      <c r="L171" s="189"/>
      <c r="M171" s="190" t="s">
        <v>20</v>
      </c>
      <c r="N171" s="191" t="s">
        <v>48</v>
      </c>
      <c r="O171" s="33"/>
      <c r="P171" s="167">
        <f t="shared" si="11"/>
        <v>0</v>
      </c>
      <c r="Q171" s="167">
        <v>0.00029</v>
      </c>
      <c r="R171" s="167">
        <f t="shared" si="12"/>
        <v>0.00058</v>
      </c>
      <c r="S171" s="167">
        <v>0</v>
      </c>
      <c r="T171" s="168">
        <f t="shared" si="13"/>
        <v>0</v>
      </c>
      <c r="AR171" s="15" t="s">
        <v>156</v>
      </c>
      <c r="AT171" s="15" t="s">
        <v>200</v>
      </c>
      <c r="AU171" s="15" t="s">
        <v>81</v>
      </c>
      <c r="AY171" s="15" t="s">
        <v>117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5" t="s">
        <v>124</v>
      </c>
      <c r="BK171" s="169">
        <f t="shared" si="19"/>
        <v>0</v>
      </c>
      <c r="BL171" s="15" t="s">
        <v>124</v>
      </c>
      <c r="BM171" s="15" t="s">
        <v>383</v>
      </c>
    </row>
    <row r="172" spans="2:65" s="1" customFormat="1" ht="22.5" customHeight="1">
      <c r="B172" s="157"/>
      <c r="C172" s="158" t="s">
        <v>384</v>
      </c>
      <c r="D172" s="158" t="s">
        <v>119</v>
      </c>
      <c r="E172" s="159" t="s">
        <v>385</v>
      </c>
      <c r="F172" s="160" t="s">
        <v>386</v>
      </c>
      <c r="G172" s="161" t="s">
        <v>148</v>
      </c>
      <c r="H172" s="162">
        <v>98</v>
      </c>
      <c r="I172" s="163"/>
      <c r="J172" s="164">
        <f t="shared" si="10"/>
        <v>0</v>
      </c>
      <c r="K172" s="160" t="s">
        <v>20</v>
      </c>
      <c r="L172" s="32"/>
      <c r="M172" s="165" t="s">
        <v>20</v>
      </c>
      <c r="N172" s="166" t="s">
        <v>48</v>
      </c>
      <c r="O172" s="33"/>
      <c r="P172" s="167">
        <f t="shared" si="11"/>
        <v>0</v>
      </c>
      <c r="Q172" s="167">
        <v>0.00074</v>
      </c>
      <c r="R172" s="167">
        <f t="shared" si="12"/>
        <v>0.07252</v>
      </c>
      <c r="S172" s="167">
        <v>0</v>
      </c>
      <c r="T172" s="168">
        <f t="shared" si="13"/>
        <v>0</v>
      </c>
      <c r="AR172" s="15" t="s">
        <v>124</v>
      </c>
      <c r="AT172" s="15" t="s">
        <v>119</v>
      </c>
      <c r="AU172" s="15" t="s">
        <v>81</v>
      </c>
      <c r="AY172" s="15" t="s">
        <v>117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5" t="s">
        <v>124</v>
      </c>
      <c r="BK172" s="169">
        <f t="shared" si="19"/>
        <v>0</v>
      </c>
      <c r="BL172" s="15" t="s">
        <v>124</v>
      </c>
      <c r="BM172" s="15" t="s">
        <v>387</v>
      </c>
    </row>
    <row r="173" spans="2:51" s="11" customFormat="1" ht="22.5" customHeight="1">
      <c r="B173" s="170"/>
      <c r="D173" s="171" t="s">
        <v>126</v>
      </c>
      <c r="E173" s="172" t="s">
        <v>20</v>
      </c>
      <c r="F173" s="173" t="s">
        <v>388</v>
      </c>
      <c r="H173" s="174">
        <v>98</v>
      </c>
      <c r="I173" s="175"/>
      <c r="L173" s="170"/>
      <c r="M173" s="176"/>
      <c r="N173" s="177"/>
      <c r="O173" s="177"/>
      <c r="P173" s="177"/>
      <c r="Q173" s="177"/>
      <c r="R173" s="177"/>
      <c r="S173" s="177"/>
      <c r="T173" s="178"/>
      <c r="AT173" s="179" t="s">
        <v>126</v>
      </c>
      <c r="AU173" s="179" t="s">
        <v>81</v>
      </c>
      <c r="AV173" s="11" t="s">
        <v>81</v>
      </c>
      <c r="AW173" s="11" t="s">
        <v>39</v>
      </c>
      <c r="AX173" s="11" t="s">
        <v>22</v>
      </c>
      <c r="AY173" s="179" t="s">
        <v>117</v>
      </c>
    </row>
    <row r="174" spans="2:65" s="1" customFormat="1" ht="22.5" customHeight="1">
      <c r="B174" s="157"/>
      <c r="C174" s="182" t="s">
        <v>389</v>
      </c>
      <c r="D174" s="182" t="s">
        <v>200</v>
      </c>
      <c r="E174" s="183" t="s">
        <v>390</v>
      </c>
      <c r="F174" s="184" t="s">
        <v>391</v>
      </c>
      <c r="G174" s="185" t="s">
        <v>148</v>
      </c>
      <c r="H174" s="186">
        <v>98</v>
      </c>
      <c r="I174" s="187"/>
      <c r="J174" s="188">
        <f aca="true" t="shared" si="20" ref="J174:J188">ROUND(I174*H174,2)</f>
        <v>0</v>
      </c>
      <c r="K174" s="184" t="s">
        <v>20</v>
      </c>
      <c r="L174" s="189"/>
      <c r="M174" s="190" t="s">
        <v>20</v>
      </c>
      <c r="N174" s="191" t="s">
        <v>48</v>
      </c>
      <c r="O174" s="33"/>
      <c r="P174" s="167">
        <f aca="true" t="shared" si="21" ref="P174:P188">O174*H174</f>
        <v>0</v>
      </c>
      <c r="Q174" s="167">
        <v>0.00148</v>
      </c>
      <c r="R174" s="167">
        <f aca="true" t="shared" si="22" ref="R174:R188">Q174*H174</f>
        <v>0.14504</v>
      </c>
      <c r="S174" s="167">
        <v>0</v>
      </c>
      <c r="T174" s="168">
        <f aca="true" t="shared" si="23" ref="T174:T188">S174*H174</f>
        <v>0</v>
      </c>
      <c r="AR174" s="15" t="s">
        <v>156</v>
      </c>
      <c r="AT174" s="15" t="s">
        <v>200</v>
      </c>
      <c r="AU174" s="15" t="s">
        <v>81</v>
      </c>
      <c r="AY174" s="15" t="s">
        <v>117</v>
      </c>
      <c r="BE174" s="169">
        <f aca="true" t="shared" si="24" ref="BE174:BE188">IF(N174="základní",J174,0)</f>
        <v>0</v>
      </c>
      <c r="BF174" s="169">
        <f aca="true" t="shared" si="25" ref="BF174:BF188">IF(N174="snížená",J174,0)</f>
        <v>0</v>
      </c>
      <c r="BG174" s="169">
        <f aca="true" t="shared" si="26" ref="BG174:BG188">IF(N174="zákl. přenesená",J174,0)</f>
        <v>0</v>
      </c>
      <c r="BH174" s="169">
        <f aca="true" t="shared" si="27" ref="BH174:BH188">IF(N174="sníž. přenesená",J174,0)</f>
        <v>0</v>
      </c>
      <c r="BI174" s="169">
        <f aca="true" t="shared" si="28" ref="BI174:BI188">IF(N174="nulová",J174,0)</f>
        <v>0</v>
      </c>
      <c r="BJ174" s="15" t="s">
        <v>124</v>
      </c>
      <c r="BK174" s="169">
        <f aca="true" t="shared" si="29" ref="BK174:BK188">ROUND(I174*H174,2)</f>
        <v>0</v>
      </c>
      <c r="BL174" s="15" t="s">
        <v>124</v>
      </c>
      <c r="BM174" s="15" t="s">
        <v>392</v>
      </c>
    </row>
    <row r="175" spans="2:65" s="1" customFormat="1" ht="22.5" customHeight="1">
      <c r="B175" s="157"/>
      <c r="C175" s="182" t="s">
        <v>393</v>
      </c>
      <c r="D175" s="182" t="s">
        <v>200</v>
      </c>
      <c r="E175" s="183" t="s">
        <v>394</v>
      </c>
      <c r="F175" s="184" t="s">
        <v>395</v>
      </c>
      <c r="G175" s="185" t="s">
        <v>154</v>
      </c>
      <c r="H175" s="186">
        <v>1</v>
      </c>
      <c r="I175" s="187"/>
      <c r="J175" s="188">
        <f t="shared" si="20"/>
        <v>0</v>
      </c>
      <c r="K175" s="184" t="s">
        <v>20</v>
      </c>
      <c r="L175" s="189"/>
      <c r="M175" s="190" t="s">
        <v>20</v>
      </c>
      <c r="N175" s="191" t="s">
        <v>48</v>
      </c>
      <c r="O175" s="33"/>
      <c r="P175" s="167">
        <f t="shared" si="21"/>
        <v>0</v>
      </c>
      <c r="Q175" s="167">
        <v>0.00016</v>
      </c>
      <c r="R175" s="167">
        <f t="shared" si="22"/>
        <v>0.00016</v>
      </c>
      <c r="S175" s="167">
        <v>0</v>
      </c>
      <c r="T175" s="168">
        <f t="shared" si="23"/>
        <v>0</v>
      </c>
      <c r="AR175" s="15" t="s">
        <v>156</v>
      </c>
      <c r="AT175" s="15" t="s">
        <v>200</v>
      </c>
      <c r="AU175" s="15" t="s">
        <v>81</v>
      </c>
      <c r="AY175" s="15" t="s">
        <v>117</v>
      </c>
      <c r="BE175" s="169">
        <f t="shared" si="24"/>
        <v>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5" t="s">
        <v>124</v>
      </c>
      <c r="BK175" s="169">
        <f t="shared" si="29"/>
        <v>0</v>
      </c>
      <c r="BL175" s="15" t="s">
        <v>124</v>
      </c>
      <c r="BM175" s="15" t="s">
        <v>396</v>
      </c>
    </row>
    <row r="176" spans="2:65" s="1" customFormat="1" ht="22.5" customHeight="1">
      <c r="B176" s="157"/>
      <c r="C176" s="182" t="s">
        <v>397</v>
      </c>
      <c r="D176" s="182" t="s">
        <v>200</v>
      </c>
      <c r="E176" s="183" t="s">
        <v>398</v>
      </c>
      <c r="F176" s="184" t="s">
        <v>399</v>
      </c>
      <c r="G176" s="185" t="s">
        <v>154</v>
      </c>
      <c r="H176" s="186">
        <v>1</v>
      </c>
      <c r="I176" s="187"/>
      <c r="J176" s="188">
        <f t="shared" si="20"/>
        <v>0</v>
      </c>
      <c r="K176" s="184" t="s">
        <v>20</v>
      </c>
      <c r="L176" s="189"/>
      <c r="M176" s="190" t="s">
        <v>20</v>
      </c>
      <c r="N176" s="191" t="s">
        <v>48</v>
      </c>
      <c r="O176" s="33"/>
      <c r="P176" s="167">
        <f t="shared" si="21"/>
        <v>0</v>
      </c>
      <c r="Q176" s="167">
        <v>0.00016</v>
      </c>
      <c r="R176" s="167">
        <f t="shared" si="22"/>
        <v>0.00016</v>
      </c>
      <c r="S176" s="167">
        <v>0</v>
      </c>
      <c r="T176" s="168">
        <f t="shared" si="23"/>
        <v>0</v>
      </c>
      <c r="AR176" s="15" t="s">
        <v>156</v>
      </c>
      <c r="AT176" s="15" t="s">
        <v>200</v>
      </c>
      <c r="AU176" s="15" t="s">
        <v>81</v>
      </c>
      <c r="AY176" s="15" t="s">
        <v>117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5" t="s">
        <v>124</v>
      </c>
      <c r="BK176" s="169">
        <f t="shared" si="29"/>
        <v>0</v>
      </c>
      <c r="BL176" s="15" t="s">
        <v>124</v>
      </c>
      <c r="BM176" s="15" t="s">
        <v>400</v>
      </c>
    </row>
    <row r="177" spans="2:65" s="1" customFormat="1" ht="22.5" customHeight="1">
      <c r="B177" s="157"/>
      <c r="C177" s="182" t="s">
        <v>401</v>
      </c>
      <c r="D177" s="182" t="s">
        <v>200</v>
      </c>
      <c r="E177" s="183" t="s">
        <v>402</v>
      </c>
      <c r="F177" s="184" t="s">
        <v>403</v>
      </c>
      <c r="G177" s="185" t="s">
        <v>154</v>
      </c>
      <c r="H177" s="186">
        <v>1</v>
      </c>
      <c r="I177" s="187"/>
      <c r="J177" s="188">
        <f t="shared" si="20"/>
        <v>0</v>
      </c>
      <c r="K177" s="184" t="s">
        <v>20</v>
      </c>
      <c r="L177" s="189"/>
      <c r="M177" s="190" t="s">
        <v>20</v>
      </c>
      <c r="N177" s="191" t="s">
        <v>48</v>
      </c>
      <c r="O177" s="33"/>
      <c r="P177" s="167">
        <f t="shared" si="21"/>
        <v>0</v>
      </c>
      <c r="Q177" s="167">
        <v>0.00016</v>
      </c>
      <c r="R177" s="167">
        <f t="shared" si="22"/>
        <v>0.00016</v>
      </c>
      <c r="S177" s="167">
        <v>0</v>
      </c>
      <c r="T177" s="168">
        <f t="shared" si="23"/>
        <v>0</v>
      </c>
      <c r="AR177" s="15" t="s">
        <v>156</v>
      </c>
      <c r="AT177" s="15" t="s">
        <v>200</v>
      </c>
      <c r="AU177" s="15" t="s">
        <v>81</v>
      </c>
      <c r="AY177" s="15" t="s">
        <v>117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5" t="s">
        <v>124</v>
      </c>
      <c r="BK177" s="169">
        <f t="shared" si="29"/>
        <v>0</v>
      </c>
      <c r="BL177" s="15" t="s">
        <v>124</v>
      </c>
      <c r="BM177" s="15" t="s">
        <v>404</v>
      </c>
    </row>
    <row r="178" spans="2:65" s="1" customFormat="1" ht="22.5" customHeight="1">
      <c r="B178" s="157"/>
      <c r="C178" s="182" t="s">
        <v>405</v>
      </c>
      <c r="D178" s="182" t="s">
        <v>200</v>
      </c>
      <c r="E178" s="183" t="s">
        <v>406</v>
      </c>
      <c r="F178" s="184" t="s">
        <v>407</v>
      </c>
      <c r="G178" s="185" t="s">
        <v>154</v>
      </c>
      <c r="H178" s="186">
        <v>1</v>
      </c>
      <c r="I178" s="187"/>
      <c r="J178" s="188">
        <f t="shared" si="20"/>
        <v>0</v>
      </c>
      <c r="K178" s="184" t="s">
        <v>20</v>
      </c>
      <c r="L178" s="189"/>
      <c r="M178" s="190" t="s">
        <v>20</v>
      </c>
      <c r="N178" s="191" t="s">
        <v>48</v>
      </c>
      <c r="O178" s="33"/>
      <c r="P178" s="167">
        <f t="shared" si="21"/>
        <v>0</v>
      </c>
      <c r="Q178" s="167">
        <v>0.00016</v>
      </c>
      <c r="R178" s="167">
        <f t="shared" si="22"/>
        <v>0.00016</v>
      </c>
      <c r="S178" s="167">
        <v>0</v>
      </c>
      <c r="T178" s="168">
        <f t="shared" si="23"/>
        <v>0</v>
      </c>
      <c r="AR178" s="15" t="s">
        <v>156</v>
      </c>
      <c r="AT178" s="15" t="s">
        <v>200</v>
      </c>
      <c r="AU178" s="15" t="s">
        <v>81</v>
      </c>
      <c r="AY178" s="15" t="s">
        <v>117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5" t="s">
        <v>124</v>
      </c>
      <c r="BK178" s="169">
        <f t="shared" si="29"/>
        <v>0</v>
      </c>
      <c r="BL178" s="15" t="s">
        <v>124</v>
      </c>
      <c r="BM178" s="15" t="s">
        <v>408</v>
      </c>
    </row>
    <row r="179" spans="2:65" s="1" customFormat="1" ht="22.5" customHeight="1">
      <c r="B179" s="157"/>
      <c r="C179" s="182" t="s">
        <v>409</v>
      </c>
      <c r="D179" s="182" t="s">
        <v>200</v>
      </c>
      <c r="E179" s="183" t="s">
        <v>410</v>
      </c>
      <c r="F179" s="184" t="s">
        <v>411</v>
      </c>
      <c r="G179" s="185" t="s">
        <v>154</v>
      </c>
      <c r="H179" s="186">
        <v>1</v>
      </c>
      <c r="I179" s="187"/>
      <c r="J179" s="188">
        <f t="shared" si="20"/>
        <v>0</v>
      </c>
      <c r="K179" s="184" t="s">
        <v>20</v>
      </c>
      <c r="L179" s="189"/>
      <c r="M179" s="190" t="s">
        <v>20</v>
      </c>
      <c r="N179" s="191" t="s">
        <v>48</v>
      </c>
      <c r="O179" s="33"/>
      <c r="P179" s="167">
        <f t="shared" si="21"/>
        <v>0</v>
      </c>
      <c r="Q179" s="167">
        <v>0.00016</v>
      </c>
      <c r="R179" s="167">
        <f t="shared" si="22"/>
        <v>0.00016</v>
      </c>
      <c r="S179" s="167">
        <v>0</v>
      </c>
      <c r="T179" s="168">
        <f t="shared" si="23"/>
        <v>0</v>
      </c>
      <c r="AR179" s="15" t="s">
        <v>156</v>
      </c>
      <c r="AT179" s="15" t="s">
        <v>200</v>
      </c>
      <c r="AU179" s="15" t="s">
        <v>81</v>
      </c>
      <c r="AY179" s="15" t="s">
        <v>117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5" t="s">
        <v>124</v>
      </c>
      <c r="BK179" s="169">
        <f t="shared" si="29"/>
        <v>0</v>
      </c>
      <c r="BL179" s="15" t="s">
        <v>124</v>
      </c>
      <c r="BM179" s="15" t="s">
        <v>412</v>
      </c>
    </row>
    <row r="180" spans="2:65" s="1" customFormat="1" ht="22.5" customHeight="1">
      <c r="B180" s="157"/>
      <c r="C180" s="182" t="s">
        <v>413</v>
      </c>
      <c r="D180" s="182" t="s">
        <v>200</v>
      </c>
      <c r="E180" s="183" t="s">
        <v>414</v>
      </c>
      <c r="F180" s="184" t="s">
        <v>415</v>
      </c>
      <c r="G180" s="185" t="s">
        <v>154</v>
      </c>
      <c r="H180" s="186">
        <v>1</v>
      </c>
      <c r="I180" s="187"/>
      <c r="J180" s="188">
        <f t="shared" si="20"/>
        <v>0</v>
      </c>
      <c r="K180" s="184" t="s">
        <v>20</v>
      </c>
      <c r="L180" s="189"/>
      <c r="M180" s="190" t="s">
        <v>20</v>
      </c>
      <c r="N180" s="191" t="s">
        <v>48</v>
      </c>
      <c r="O180" s="33"/>
      <c r="P180" s="167">
        <f t="shared" si="21"/>
        <v>0</v>
      </c>
      <c r="Q180" s="167">
        <v>0.00016</v>
      </c>
      <c r="R180" s="167">
        <f t="shared" si="22"/>
        <v>0.00016</v>
      </c>
      <c r="S180" s="167">
        <v>0</v>
      </c>
      <c r="T180" s="168">
        <f t="shared" si="23"/>
        <v>0</v>
      </c>
      <c r="AR180" s="15" t="s">
        <v>156</v>
      </c>
      <c r="AT180" s="15" t="s">
        <v>200</v>
      </c>
      <c r="AU180" s="15" t="s">
        <v>81</v>
      </c>
      <c r="AY180" s="15" t="s">
        <v>117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5" t="s">
        <v>124</v>
      </c>
      <c r="BK180" s="169">
        <f t="shared" si="29"/>
        <v>0</v>
      </c>
      <c r="BL180" s="15" t="s">
        <v>124</v>
      </c>
      <c r="BM180" s="15" t="s">
        <v>416</v>
      </c>
    </row>
    <row r="181" spans="2:65" s="1" customFormat="1" ht="22.5" customHeight="1">
      <c r="B181" s="157"/>
      <c r="C181" s="182" t="s">
        <v>417</v>
      </c>
      <c r="D181" s="182" t="s">
        <v>200</v>
      </c>
      <c r="E181" s="183" t="s">
        <v>418</v>
      </c>
      <c r="F181" s="184" t="s">
        <v>419</v>
      </c>
      <c r="G181" s="185" t="s">
        <v>154</v>
      </c>
      <c r="H181" s="186">
        <v>1</v>
      </c>
      <c r="I181" s="187"/>
      <c r="J181" s="188">
        <f t="shared" si="20"/>
        <v>0</v>
      </c>
      <c r="K181" s="184" t="s">
        <v>20</v>
      </c>
      <c r="L181" s="189"/>
      <c r="M181" s="190" t="s">
        <v>20</v>
      </c>
      <c r="N181" s="191" t="s">
        <v>48</v>
      </c>
      <c r="O181" s="33"/>
      <c r="P181" s="167">
        <f t="shared" si="21"/>
        <v>0</v>
      </c>
      <c r="Q181" s="167">
        <v>0.00016</v>
      </c>
      <c r="R181" s="167">
        <f t="shared" si="22"/>
        <v>0.00016</v>
      </c>
      <c r="S181" s="167">
        <v>0</v>
      </c>
      <c r="T181" s="168">
        <f t="shared" si="23"/>
        <v>0</v>
      </c>
      <c r="AR181" s="15" t="s">
        <v>156</v>
      </c>
      <c r="AT181" s="15" t="s">
        <v>200</v>
      </c>
      <c r="AU181" s="15" t="s">
        <v>81</v>
      </c>
      <c r="AY181" s="15" t="s">
        <v>117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5" t="s">
        <v>124</v>
      </c>
      <c r="BK181" s="169">
        <f t="shared" si="29"/>
        <v>0</v>
      </c>
      <c r="BL181" s="15" t="s">
        <v>124</v>
      </c>
      <c r="BM181" s="15" t="s">
        <v>420</v>
      </c>
    </row>
    <row r="182" spans="2:65" s="1" customFormat="1" ht="22.5" customHeight="1">
      <c r="B182" s="157"/>
      <c r="C182" s="182" t="s">
        <v>421</v>
      </c>
      <c r="D182" s="182" t="s">
        <v>200</v>
      </c>
      <c r="E182" s="183" t="s">
        <v>422</v>
      </c>
      <c r="F182" s="184" t="s">
        <v>423</v>
      </c>
      <c r="G182" s="185" t="s">
        <v>154</v>
      </c>
      <c r="H182" s="186">
        <v>1</v>
      </c>
      <c r="I182" s="187"/>
      <c r="J182" s="188">
        <f t="shared" si="20"/>
        <v>0</v>
      </c>
      <c r="K182" s="184" t="s">
        <v>20</v>
      </c>
      <c r="L182" s="189"/>
      <c r="M182" s="190" t="s">
        <v>20</v>
      </c>
      <c r="N182" s="191" t="s">
        <v>48</v>
      </c>
      <c r="O182" s="33"/>
      <c r="P182" s="167">
        <f t="shared" si="21"/>
        <v>0</v>
      </c>
      <c r="Q182" s="167">
        <v>0.00016</v>
      </c>
      <c r="R182" s="167">
        <f t="shared" si="22"/>
        <v>0.00016</v>
      </c>
      <c r="S182" s="167">
        <v>0</v>
      </c>
      <c r="T182" s="168">
        <f t="shared" si="23"/>
        <v>0</v>
      </c>
      <c r="AR182" s="15" t="s">
        <v>156</v>
      </c>
      <c r="AT182" s="15" t="s">
        <v>200</v>
      </c>
      <c r="AU182" s="15" t="s">
        <v>81</v>
      </c>
      <c r="AY182" s="15" t="s">
        <v>117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5" t="s">
        <v>124</v>
      </c>
      <c r="BK182" s="169">
        <f t="shared" si="29"/>
        <v>0</v>
      </c>
      <c r="BL182" s="15" t="s">
        <v>124</v>
      </c>
      <c r="BM182" s="15" t="s">
        <v>424</v>
      </c>
    </row>
    <row r="183" spans="2:65" s="1" customFormat="1" ht="22.5" customHeight="1">
      <c r="B183" s="157"/>
      <c r="C183" s="182" t="s">
        <v>425</v>
      </c>
      <c r="D183" s="182" t="s">
        <v>200</v>
      </c>
      <c r="E183" s="183" t="s">
        <v>426</v>
      </c>
      <c r="F183" s="184" t="s">
        <v>427</v>
      </c>
      <c r="G183" s="185" t="s">
        <v>154</v>
      </c>
      <c r="H183" s="186">
        <v>4</v>
      </c>
      <c r="I183" s="187"/>
      <c r="J183" s="188">
        <f t="shared" si="20"/>
        <v>0</v>
      </c>
      <c r="K183" s="184" t="s">
        <v>20</v>
      </c>
      <c r="L183" s="189"/>
      <c r="M183" s="190" t="s">
        <v>20</v>
      </c>
      <c r="N183" s="191" t="s">
        <v>48</v>
      </c>
      <c r="O183" s="33"/>
      <c r="P183" s="167">
        <f t="shared" si="21"/>
        <v>0</v>
      </c>
      <c r="Q183" s="167">
        <v>0.00016</v>
      </c>
      <c r="R183" s="167">
        <f t="shared" si="22"/>
        <v>0.00064</v>
      </c>
      <c r="S183" s="167">
        <v>0</v>
      </c>
      <c r="T183" s="168">
        <f t="shared" si="23"/>
        <v>0</v>
      </c>
      <c r="AR183" s="15" t="s">
        <v>156</v>
      </c>
      <c r="AT183" s="15" t="s">
        <v>200</v>
      </c>
      <c r="AU183" s="15" t="s">
        <v>81</v>
      </c>
      <c r="AY183" s="15" t="s">
        <v>117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5" t="s">
        <v>124</v>
      </c>
      <c r="BK183" s="169">
        <f t="shared" si="29"/>
        <v>0</v>
      </c>
      <c r="BL183" s="15" t="s">
        <v>124</v>
      </c>
      <c r="BM183" s="15" t="s">
        <v>428</v>
      </c>
    </row>
    <row r="184" spans="2:65" s="1" customFormat="1" ht="22.5" customHeight="1">
      <c r="B184" s="157"/>
      <c r="C184" s="182" t="s">
        <v>429</v>
      </c>
      <c r="D184" s="182" t="s">
        <v>200</v>
      </c>
      <c r="E184" s="183" t="s">
        <v>430</v>
      </c>
      <c r="F184" s="184" t="s">
        <v>431</v>
      </c>
      <c r="G184" s="185" t="s">
        <v>154</v>
      </c>
      <c r="H184" s="186">
        <v>4</v>
      </c>
      <c r="I184" s="187"/>
      <c r="J184" s="188">
        <f t="shared" si="20"/>
        <v>0</v>
      </c>
      <c r="K184" s="184" t="s">
        <v>20</v>
      </c>
      <c r="L184" s="189"/>
      <c r="M184" s="190" t="s">
        <v>20</v>
      </c>
      <c r="N184" s="191" t="s">
        <v>48</v>
      </c>
      <c r="O184" s="33"/>
      <c r="P184" s="167">
        <f t="shared" si="21"/>
        <v>0</v>
      </c>
      <c r="Q184" s="167">
        <v>0.00029</v>
      </c>
      <c r="R184" s="167">
        <f t="shared" si="22"/>
        <v>0.00116</v>
      </c>
      <c r="S184" s="167">
        <v>0</v>
      </c>
      <c r="T184" s="168">
        <f t="shared" si="23"/>
        <v>0</v>
      </c>
      <c r="AR184" s="15" t="s">
        <v>156</v>
      </c>
      <c r="AT184" s="15" t="s">
        <v>200</v>
      </c>
      <c r="AU184" s="15" t="s">
        <v>81</v>
      </c>
      <c r="AY184" s="15" t="s">
        <v>117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5" t="s">
        <v>124</v>
      </c>
      <c r="BK184" s="169">
        <f t="shared" si="29"/>
        <v>0</v>
      </c>
      <c r="BL184" s="15" t="s">
        <v>124</v>
      </c>
      <c r="BM184" s="15" t="s">
        <v>432</v>
      </c>
    </row>
    <row r="185" spans="2:65" s="1" customFormat="1" ht="22.5" customHeight="1">
      <c r="B185" s="157"/>
      <c r="C185" s="182" t="s">
        <v>433</v>
      </c>
      <c r="D185" s="182" t="s">
        <v>200</v>
      </c>
      <c r="E185" s="183" t="s">
        <v>434</v>
      </c>
      <c r="F185" s="184" t="s">
        <v>435</v>
      </c>
      <c r="G185" s="185" t="s">
        <v>154</v>
      </c>
      <c r="H185" s="186">
        <v>2</v>
      </c>
      <c r="I185" s="187"/>
      <c r="J185" s="188">
        <f t="shared" si="20"/>
        <v>0</v>
      </c>
      <c r="K185" s="184" t="s">
        <v>20</v>
      </c>
      <c r="L185" s="189"/>
      <c r="M185" s="190" t="s">
        <v>20</v>
      </c>
      <c r="N185" s="191" t="s">
        <v>48</v>
      </c>
      <c r="O185" s="33"/>
      <c r="P185" s="167">
        <f t="shared" si="21"/>
        <v>0</v>
      </c>
      <c r="Q185" s="167">
        <v>0.00017</v>
      </c>
      <c r="R185" s="167">
        <f t="shared" si="22"/>
        <v>0.00034</v>
      </c>
      <c r="S185" s="167">
        <v>0</v>
      </c>
      <c r="T185" s="168">
        <f t="shared" si="23"/>
        <v>0</v>
      </c>
      <c r="AR185" s="15" t="s">
        <v>156</v>
      </c>
      <c r="AT185" s="15" t="s">
        <v>200</v>
      </c>
      <c r="AU185" s="15" t="s">
        <v>81</v>
      </c>
      <c r="AY185" s="15" t="s">
        <v>117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5" t="s">
        <v>124</v>
      </c>
      <c r="BK185" s="169">
        <f t="shared" si="29"/>
        <v>0</v>
      </c>
      <c r="BL185" s="15" t="s">
        <v>124</v>
      </c>
      <c r="BM185" s="15" t="s">
        <v>436</v>
      </c>
    </row>
    <row r="186" spans="2:65" s="1" customFormat="1" ht="22.5" customHeight="1">
      <c r="B186" s="157"/>
      <c r="C186" s="182" t="s">
        <v>437</v>
      </c>
      <c r="D186" s="182" t="s">
        <v>200</v>
      </c>
      <c r="E186" s="183" t="s">
        <v>438</v>
      </c>
      <c r="F186" s="184" t="s">
        <v>439</v>
      </c>
      <c r="G186" s="185" t="s">
        <v>224</v>
      </c>
      <c r="H186" s="186">
        <v>2</v>
      </c>
      <c r="I186" s="187"/>
      <c r="J186" s="188">
        <f t="shared" si="20"/>
        <v>0</v>
      </c>
      <c r="K186" s="184" t="s">
        <v>20</v>
      </c>
      <c r="L186" s="189"/>
      <c r="M186" s="190" t="s">
        <v>20</v>
      </c>
      <c r="N186" s="191" t="s">
        <v>48</v>
      </c>
      <c r="O186" s="33"/>
      <c r="P186" s="167">
        <f t="shared" si="21"/>
        <v>0</v>
      </c>
      <c r="Q186" s="167">
        <v>0.00148</v>
      </c>
      <c r="R186" s="167">
        <f t="shared" si="22"/>
        <v>0.00296</v>
      </c>
      <c r="S186" s="167">
        <v>0</v>
      </c>
      <c r="T186" s="168">
        <f t="shared" si="23"/>
        <v>0</v>
      </c>
      <c r="AR186" s="15" t="s">
        <v>156</v>
      </c>
      <c r="AT186" s="15" t="s">
        <v>200</v>
      </c>
      <c r="AU186" s="15" t="s">
        <v>81</v>
      </c>
      <c r="AY186" s="15" t="s">
        <v>117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5" t="s">
        <v>124</v>
      </c>
      <c r="BK186" s="169">
        <f t="shared" si="29"/>
        <v>0</v>
      </c>
      <c r="BL186" s="15" t="s">
        <v>124</v>
      </c>
      <c r="BM186" s="15" t="s">
        <v>440</v>
      </c>
    </row>
    <row r="187" spans="2:65" s="1" customFormat="1" ht="22.5" customHeight="1">
      <c r="B187" s="157"/>
      <c r="C187" s="182" t="s">
        <v>441</v>
      </c>
      <c r="D187" s="182" t="s">
        <v>200</v>
      </c>
      <c r="E187" s="183" t="s">
        <v>442</v>
      </c>
      <c r="F187" s="184" t="s">
        <v>443</v>
      </c>
      <c r="G187" s="185" t="s">
        <v>224</v>
      </c>
      <c r="H187" s="186">
        <v>2</v>
      </c>
      <c r="I187" s="187"/>
      <c r="J187" s="188">
        <f t="shared" si="20"/>
        <v>0</v>
      </c>
      <c r="K187" s="184" t="s">
        <v>20</v>
      </c>
      <c r="L187" s="189"/>
      <c r="M187" s="190" t="s">
        <v>20</v>
      </c>
      <c r="N187" s="191" t="s">
        <v>48</v>
      </c>
      <c r="O187" s="33"/>
      <c r="P187" s="167">
        <f t="shared" si="21"/>
        <v>0</v>
      </c>
      <c r="Q187" s="167">
        <v>0.00148</v>
      </c>
      <c r="R187" s="167">
        <f t="shared" si="22"/>
        <v>0.00296</v>
      </c>
      <c r="S187" s="167">
        <v>0</v>
      </c>
      <c r="T187" s="168">
        <f t="shared" si="23"/>
        <v>0</v>
      </c>
      <c r="AR187" s="15" t="s">
        <v>156</v>
      </c>
      <c r="AT187" s="15" t="s">
        <v>200</v>
      </c>
      <c r="AU187" s="15" t="s">
        <v>81</v>
      </c>
      <c r="AY187" s="15" t="s">
        <v>117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5" t="s">
        <v>124</v>
      </c>
      <c r="BK187" s="169">
        <f t="shared" si="29"/>
        <v>0</v>
      </c>
      <c r="BL187" s="15" t="s">
        <v>124</v>
      </c>
      <c r="BM187" s="15" t="s">
        <v>444</v>
      </c>
    </row>
    <row r="188" spans="2:65" s="1" customFormat="1" ht="22.5" customHeight="1">
      <c r="B188" s="157"/>
      <c r="C188" s="158" t="s">
        <v>445</v>
      </c>
      <c r="D188" s="158" t="s">
        <v>119</v>
      </c>
      <c r="E188" s="159" t="s">
        <v>446</v>
      </c>
      <c r="F188" s="160" t="s">
        <v>447</v>
      </c>
      <c r="G188" s="161" t="s">
        <v>148</v>
      </c>
      <c r="H188" s="162">
        <v>224</v>
      </c>
      <c r="I188" s="163"/>
      <c r="J188" s="164">
        <f t="shared" si="20"/>
        <v>0</v>
      </c>
      <c r="K188" s="160" t="s">
        <v>123</v>
      </c>
      <c r="L188" s="32"/>
      <c r="M188" s="165" t="s">
        <v>20</v>
      </c>
      <c r="N188" s="166" t="s">
        <v>48</v>
      </c>
      <c r="O188" s="33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AR188" s="15" t="s">
        <v>124</v>
      </c>
      <c r="AT188" s="15" t="s">
        <v>119</v>
      </c>
      <c r="AU188" s="15" t="s">
        <v>81</v>
      </c>
      <c r="AY188" s="15" t="s">
        <v>117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5" t="s">
        <v>124</v>
      </c>
      <c r="BK188" s="169">
        <f t="shared" si="29"/>
        <v>0</v>
      </c>
      <c r="BL188" s="15" t="s">
        <v>124</v>
      </c>
      <c r="BM188" s="15" t="s">
        <v>448</v>
      </c>
    </row>
    <row r="189" spans="2:51" s="11" customFormat="1" ht="22.5" customHeight="1">
      <c r="B189" s="170"/>
      <c r="D189" s="171" t="s">
        <v>126</v>
      </c>
      <c r="E189" s="172" t="s">
        <v>20</v>
      </c>
      <c r="F189" s="173" t="s">
        <v>449</v>
      </c>
      <c r="H189" s="174">
        <v>224</v>
      </c>
      <c r="I189" s="175"/>
      <c r="L189" s="170"/>
      <c r="M189" s="176"/>
      <c r="N189" s="177"/>
      <c r="O189" s="177"/>
      <c r="P189" s="177"/>
      <c r="Q189" s="177"/>
      <c r="R189" s="177"/>
      <c r="S189" s="177"/>
      <c r="T189" s="178"/>
      <c r="AT189" s="179" t="s">
        <v>126</v>
      </c>
      <c r="AU189" s="179" t="s">
        <v>81</v>
      </c>
      <c r="AV189" s="11" t="s">
        <v>81</v>
      </c>
      <c r="AW189" s="11" t="s">
        <v>39</v>
      </c>
      <c r="AX189" s="11" t="s">
        <v>22</v>
      </c>
      <c r="AY189" s="179" t="s">
        <v>117</v>
      </c>
    </row>
    <row r="190" spans="2:65" s="1" customFormat="1" ht="22.5" customHeight="1">
      <c r="B190" s="157"/>
      <c r="C190" s="158" t="s">
        <v>450</v>
      </c>
      <c r="D190" s="158" t="s">
        <v>119</v>
      </c>
      <c r="E190" s="159" t="s">
        <v>451</v>
      </c>
      <c r="F190" s="160" t="s">
        <v>452</v>
      </c>
      <c r="G190" s="161" t="s">
        <v>148</v>
      </c>
      <c r="H190" s="162">
        <v>112</v>
      </c>
      <c r="I190" s="163"/>
      <c r="J190" s="164">
        <f>ROUND(I190*H190,2)</f>
        <v>0</v>
      </c>
      <c r="K190" s="160" t="s">
        <v>123</v>
      </c>
      <c r="L190" s="32"/>
      <c r="M190" s="165" t="s">
        <v>20</v>
      </c>
      <c r="N190" s="166" t="s">
        <v>48</v>
      </c>
      <c r="O190" s="33"/>
      <c r="P190" s="167">
        <f>O190*H190</f>
        <v>0</v>
      </c>
      <c r="Q190" s="167">
        <v>6E-05</v>
      </c>
      <c r="R190" s="167">
        <f>Q190*H190</f>
        <v>0.00672</v>
      </c>
      <c r="S190" s="167">
        <v>0</v>
      </c>
      <c r="T190" s="168">
        <f>S190*H190</f>
        <v>0</v>
      </c>
      <c r="AR190" s="15" t="s">
        <v>124</v>
      </c>
      <c r="AT190" s="15" t="s">
        <v>119</v>
      </c>
      <c r="AU190" s="15" t="s">
        <v>81</v>
      </c>
      <c r="AY190" s="15" t="s">
        <v>117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124</v>
      </c>
      <c r="BK190" s="169">
        <f>ROUND(I190*H190,2)</f>
        <v>0</v>
      </c>
      <c r="BL190" s="15" t="s">
        <v>124</v>
      </c>
      <c r="BM190" s="15" t="s">
        <v>453</v>
      </c>
    </row>
    <row r="191" spans="2:65" s="1" customFormat="1" ht="22.5" customHeight="1">
      <c r="B191" s="157"/>
      <c r="C191" s="158" t="s">
        <v>454</v>
      </c>
      <c r="D191" s="158" t="s">
        <v>119</v>
      </c>
      <c r="E191" s="159" t="s">
        <v>455</v>
      </c>
      <c r="F191" s="160" t="s">
        <v>456</v>
      </c>
      <c r="G191" s="161" t="s">
        <v>148</v>
      </c>
      <c r="H191" s="162">
        <v>224</v>
      </c>
      <c r="I191" s="163"/>
      <c r="J191" s="164">
        <f>ROUND(I191*H191,2)</f>
        <v>0</v>
      </c>
      <c r="K191" s="160" t="s">
        <v>20</v>
      </c>
      <c r="L191" s="32"/>
      <c r="M191" s="165" t="s">
        <v>20</v>
      </c>
      <c r="N191" s="166" t="s">
        <v>48</v>
      </c>
      <c r="O191" s="33"/>
      <c r="P191" s="167">
        <f>O191*H191</f>
        <v>0</v>
      </c>
      <c r="Q191" s="167">
        <v>0</v>
      </c>
      <c r="R191" s="167">
        <f>Q191*H191</f>
        <v>0</v>
      </c>
      <c r="S191" s="167">
        <v>0.00032</v>
      </c>
      <c r="T191" s="168">
        <f>S191*H191</f>
        <v>0.07168000000000001</v>
      </c>
      <c r="AR191" s="15" t="s">
        <v>194</v>
      </c>
      <c r="AT191" s="15" t="s">
        <v>119</v>
      </c>
      <c r="AU191" s="15" t="s">
        <v>81</v>
      </c>
      <c r="AY191" s="15" t="s">
        <v>117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5" t="s">
        <v>124</v>
      </c>
      <c r="BK191" s="169">
        <f>ROUND(I191*H191,2)</f>
        <v>0</v>
      </c>
      <c r="BL191" s="15" t="s">
        <v>194</v>
      </c>
      <c r="BM191" s="15" t="s">
        <v>457</v>
      </c>
    </row>
    <row r="192" spans="2:51" s="11" customFormat="1" ht="22.5" customHeight="1">
      <c r="B192" s="170"/>
      <c r="D192" s="180" t="s">
        <v>126</v>
      </c>
      <c r="E192" s="179" t="s">
        <v>20</v>
      </c>
      <c r="F192" s="192" t="s">
        <v>449</v>
      </c>
      <c r="H192" s="193">
        <v>224</v>
      </c>
      <c r="I192" s="175"/>
      <c r="L192" s="170"/>
      <c r="M192" s="176"/>
      <c r="N192" s="177"/>
      <c r="O192" s="177"/>
      <c r="P192" s="177"/>
      <c r="Q192" s="177"/>
      <c r="R192" s="177"/>
      <c r="S192" s="177"/>
      <c r="T192" s="178"/>
      <c r="AT192" s="179" t="s">
        <v>126</v>
      </c>
      <c r="AU192" s="179" t="s">
        <v>81</v>
      </c>
      <c r="AV192" s="11" t="s">
        <v>81</v>
      </c>
      <c r="AW192" s="11" t="s">
        <v>39</v>
      </c>
      <c r="AX192" s="11" t="s">
        <v>22</v>
      </c>
      <c r="AY192" s="179" t="s">
        <v>117</v>
      </c>
    </row>
    <row r="193" spans="2:63" s="10" customFormat="1" ht="29.25" customHeight="1">
      <c r="B193" s="143"/>
      <c r="D193" s="154" t="s">
        <v>74</v>
      </c>
      <c r="E193" s="155" t="s">
        <v>160</v>
      </c>
      <c r="F193" s="155" t="s">
        <v>458</v>
      </c>
      <c r="I193" s="146"/>
      <c r="J193" s="156">
        <f>BK193</f>
        <v>0</v>
      </c>
      <c r="L193" s="143"/>
      <c r="M193" s="148"/>
      <c r="N193" s="149"/>
      <c r="O193" s="149"/>
      <c r="P193" s="150">
        <f>SUM(P194:P203)</f>
        <v>0</v>
      </c>
      <c r="Q193" s="149"/>
      <c r="R193" s="150">
        <f>SUM(R194:R203)</f>
        <v>0.2672</v>
      </c>
      <c r="S193" s="149"/>
      <c r="T193" s="151">
        <f>SUM(T194:T203)</f>
        <v>0</v>
      </c>
      <c r="AR193" s="144" t="s">
        <v>22</v>
      </c>
      <c r="AT193" s="152" t="s">
        <v>74</v>
      </c>
      <c r="AU193" s="152" t="s">
        <v>22</v>
      </c>
      <c r="AY193" s="144" t="s">
        <v>117</v>
      </c>
      <c r="BK193" s="153">
        <f>SUM(BK194:BK203)</f>
        <v>0</v>
      </c>
    </row>
    <row r="194" spans="2:65" s="1" customFormat="1" ht="31.5" customHeight="1">
      <c r="B194" s="157"/>
      <c r="C194" s="158" t="s">
        <v>459</v>
      </c>
      <c r="D194" s="158" t="s">
        <v>119</v>
      </c>
      <c r="E194" s="159" t="s">
        <v>460</v>
      </c>
      <c r="F194" s="160" t="s">
        <v>461</v>
      </c>
      <c r="G194" s="161" t="s">
        <v>148</v>
      </c>
      <c r="H194" s="162">
        <v>15</v>
      </c>
      <c r="I194" s="163"/>
      <c r="J194" s="164">
        <f>ROUND(I194*H194,2)</f>
        <v>0</v>
      </c>
      <c r="K194" s="160" t="s">
        <v>123</v>
      </c>
      <c r="L194" s="32"/>
      <c r="M194" s="165" t="s">
        <v>20</v>
      </c>
      <c r="N194" s="166" t="s">
        <v>48</v>
      </c>
      <c r="O194" s="33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5" t="s">
        <v>124</v>
      </c>
      <c r="AT194" s="15" t="s">
        <v>119</v>
      </c>
      <c r="AU194" s="15" t="s">
        <v>81</v>
      </c>
      <c r="AY194" s="15" t="s">
        <v>117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5" t="s">
        <v>124</v>
      </c>
      <c r="BK194" s="169">
        <f>ROUND(I194*H194,2)</f>
        <v>0</v>
      </c>
      <c r="BL194" s="15" t="s">
        <v>124</v>
      </c>
      <c r="BM194" s="15" t="s">
        <v>462</v>
      </c>
    </row>
    <row r="195" spans="2:65" s="1" customFormat="1" ht="22.5" customHeight="1">
      <c r="B195" s="157"/>
      <c r="C195" s="182" t="s">
        <v>463</v>
      </c>
      <c r="D195" s="182" t="s">
        <v>200</v>
      </c>
      <c r="E195" s="183" t="s">
        <v>464</v>
      </c>
      <c r="F195" s="184" t="s">
        <v>465</v>
      </c>
      <c r="G195" s="185" t="s">
        <v>154</v>
      </c>
      <c r="H195" s="186">
        <v>2</v>
      </c>
      <c r="I195" s="187"/>
      <c r="J195" s="188">
        <f>ROUND(I195*H195,2)</f>
        <v>0</v>
      </c>
      <c r="K195" s="184" t="s">
        <v>123</v>
      </c>
      <c r="L195" s="189"/>
      <c r="M195" s="190" t="s">
        <v>20</v>
      </c>
      <c r="N195" s="191" t="s">
        <v>48</v>
      </c>
      <c r="O195" s="33"/>
      <c r="P195" s="167">
        <f>O195*H195</f>
        <v>0</v>
      </c>
      <c r="Q195" s="167">
        <v>0.0821</v>
      </c>
      <c r="R195" s="167">
        <f>Q195*H195</f>
        <v>0.1642</v>
      </c>
      <c r="S195" s="167">
        <v>0</v>
      </c>
      <c r="T195" s="168">
        <f>S195*H195</f>
        <v>0</v>
      </c>
      <c r="AR195" s="15" t="s">
        <v>156</v>
      </c>
      <c r="AT195" s="15" t="s">
        <v>200</v>
      </c>
      <c r="AU195" s="15" t="s">
        <v>81</v>
      </c>
      <c r="AY195" s="15" t="s">
        <v>117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5" t="s">
        <v>124</v>
      </c>
      <c r="BK195" s="169">
        <f>ROUND(I195*H195,2)</f>
        <v>0</v>
      </c>
      <c r="BL195" s="15" t="s">
        <v>124</v>
      </c>
      <c r="BM195" s="15" t="s">
        <v>466</v>
      </c>
    </row>
    <row r="196" spans="2:65" s="1" customFormat="1" ht="31.5" customHeight="1">
      <c r="B196" s="157"/>
      <c r="C196" s="158" t="s">
        <v>467</v>
      </c>
      <c r="D196" s="158" t="s">
        <v>119</v>
      </c>
      <c r="E196" s="159" t="s">
        <v>468</v>
      </c>
      <c r="F196" s="160" t="s">
        <v>469</v>
      </c>
      <c r="G196" s="161" t="s">
        <v>148</v>
      </c>
      <c r="H196" s="162">
        <v>15</v>
      </c>
      <c r="I196" s="163"/>
      <c r="J196" s="164">
        <f>ROUND(I196*H196,2)</f>
        <v>0</v>
      </c>
      <c r="K196" s="160" t="s">
        <v>123</v>
      </c>
      <c r="L196" s="32"/>
      <c r="M196" s="165" t="s">
        <v>20</v>
      </c>
      <c r="N196" s="166" t="s">
        <v>48</v>
      </c>
      <c r="O196" s="33"/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5" t="s">
        <v>124</v>
      </c>
      <c r="AT196" s="15" t="s">
        <v>119</v>
      </c>
      <c r="AU196" s="15" t="s">
        <v>81</v>
      </c>
      <c r="AY196" s="15" t="s">
        <v>117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5" t="s">
        <v>124</v>
      </c>
      <c r="BK196" s="169">
        <f>ROUND(I196*H196,2)</f>
        <v>0</v>
      </c>
      <c r="BL196" s="15" t="s">
        <v>124</v>
      </c>
      <c r="BM196" s="15" t="s">
        <v>470</v>
      </c>
    </row>
    <row r="197" spans="2:65" s="1" customFormat="1" ht="22.5" customHeight="1">
      <c r="B197" s="157"/>
      <c r="C197" s="182" t="s">
        <v>471</v>
      </c>
      <c r="D197" s="182" t="s">
        <v>200</v>
      </c>
      <c r="E197" s="183" t="s">
        <v>472</v>
      </c>
      <c r="F197" s="184" t="s">
        <v>473</v>
      </c>
      <c r="G197" s="185" t="s">
        <v>154</v>
      </c>
      <c r="H197" s="186">
        <v>2</v>
      </c>
      <c r="I197" s="187"/>
      <c r="J197" s="188">
        <f>ROUND(I197*H197,2)</f>
        <v>0</v>
      </c>
      <c r="K197" s="184" t="s">
        <v>123</v>
      </c>
      <c r="L197" s="189"/>
      <c r="M197" s="190" t="s">
        <v>20</v>
      </c>
      <c r="N197" s="191" t="s">
        <v>48</v>
      </c>
      <c r="O197" s="33"/>
      <c r="P197" s="167">
        <f>O197*H197</f>
        <v>0</v>
      </c>
      <c r="Q197" s="167">
        <v>0.0515</v>
      </c>
      <c r="R197" s="167">
        <f>Q197*H197</f>
        <v>0.103</v>
      </c>
      <c r="S197" s="167">
        <v>0</v>
      </c>
      <c r="T197" s="168">
        <f>S197*H197</f>
        <v>0</v>
      </c>
      <c r="AR197" s="15" t="s">
        <v>156</v>
      </c>
      <c r="AT197" s="15" t="s">
        <v>200</v>
      </c>
      <c r="AU197" s="15" t="s">
        <v>81</v>
      </c>
      <c r="AY197" s="15" t="s">
        <v>117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5" t="s">
        <v>124</v>
      </c>
      <c r="BK197" s="169">
        <f>ROUND(I197*H197,2)</f>
        <v>0</v>
      </c>
      <c r="BL197" s="15" t="s">
        <v>124</v>
      </c>
      <c r="BM197" s="15" t="s">
        <v>474</v>
      </c>
    </row>
    <row r="198" spans="2:65" s="1" customFormat="1" ht="22.5" customHeight="1">
      <c r="B198" s="157"/>
      <c r="C198" s="158" t="s">
        <v>475</v>
      </c>
      <c r="D198" s="158" t="s">
        <v>119</v>
      </c>
      <c r="E198" s="159" t="s">
        <v>476</v>
      </c>
      <c r="F198" s="160" t="s">
        <v>477</v>
      </c>
      <c r="G198" s="161" t="s">
        <v>148</v>
      </c>
      <c r="H198" s="162">
        <v>27</v>
      </c>
      <c r="I198" s="163"/>
      <c r="J198" s="164">
        <f>ROUND(I198*H198,2)</f>
        <v>0</v>
      </c>
      <c r="K198" s="160" t="s">
        <v>123</v>
      </c>
      <c r="L198" s="32"/>
      <c r="M198" s="165" t="s">
        <v>20</v>
      </c>
      <c r="N198" s="166" t="s">
        <v>48</v>
      </c>
      <c r="O198" s="33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5" t="s">
        <v>124</v>
      </c>
      <c r="AT198" s="15" t="s">
        <v>119</v>
      </c>
      <c r="AU198" s="15" t="s">
        <v>81</v>
      </c>
      <c r="AY198" s="15" t="s">
        <v>117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5" t="s">
        <v>124</v>
      </c>
      <c r="BK198" s="169">
        <f>ROUND(I198*H198,2)</f>
        <v>0</v>
      </c>
      <c r="BL198" s="15" t="s">
        <v>124</v>
      </c>
      <c r="BM198" s="15" t="s">
        <v>478</v>
      </c>
    </row>
    <row r="199" spans="2:51" s="11" customFormat="1" ht="22.5" customHeight="1">
      <c r="B199" s="170"/>
      <c r="D199" s="171" t="s">
        <v>126</v>
      </c>
      <c r="E199" s="172" t="s">
        <v>20</v>
      </c>
      <c r="F199" s="173" t="s">
        <v>479</v>
      </c>
      <c r="H199" s="174">
        <v>27</v>
      </c>
      <c r="I199" s="175"/>
      <c r="L199" s="170"/>
      <c r="M199" s="176"/>
      <c r="N199" s="177"/>
      <c r="O199" s="177"/>
      <c r="P199" s="177"/>
      <c r="Q199" s="177"/>
      <c r="R199" s="177"/>
      <c r="S199" s="177"/>
      <c r="T199" s="178"/>
      <c r="AT199" s="179" t="s">
        <v>126</v>
      </c>
      <c r="AU199" s="179" t="s">
        <v>81</v>
      </c>
      <c r="AV199" s="11" t="s">
        <v>81</v>
      </c>
      <c r="AW199" s="11" t="s">
        <v>39</v>
      </c>
      <c r="AX199" s="11" t="s">
        <v>22</v>
      </c>
      <c r="AY199" s="179" t="s">
        <v>117</v>
      </c>
    </row>
    <row r="200" spans="2:65" s="1" customFormat="1" ht="22.5" customHeight="1">
      <c r="B200" s="157"/>
      <c r="C200" s="158" t="s">
        <v>480</v>
      </c>
      <c r="D200" s="158" t="s">
        <v>119</v>
      </c>
      <c r="E200" s="159" t="s">
        <v>481</v>
      </c>
      <c r="F200" s="160" t="s">
        <v>482</v>
      </c>
      <c r="G200" s="161" t="s">
        <v>148</v>
      </c>
      <c r="H200" s="162">
        <v>15</v>
      </c>
      <c r="I200" s="163"/>
      <c r="J200" s="164">
        <f>ROUND(I200*H200,2)</f>
        <v>0</v>
      </c>
      <c r="K200" s="160" t="s">
        <v>123</v>
      </c>
      <c r="L200" s="32"/>
      <c r="M200" s="165" t="s">
        <v>20</v>
      </c>
      <c r="N200" s="166" t="s">
        <v>48</v>
      </c>
      <c r="O200" s="33"/>
      <c r="P200" s="167">
        <f>O200*H200</f>
        <v>0</v>
      </c>
      <c r="Q200" s="167">
        <v>0</v>
      </c>
      <c r="R200" s="167">
        <f>Q200*H200</f>
        <v>0</v>
      </c>
      <c r="S200" s="167">
        <v>0</v>
      </c>
      <c r="T200" s="168">
        <f>S200*H200</f>
        <v>0</v>
      </c>
      <c r="AR200" s="15" t="s">
        <v>124</v>
      </c>
      <c r="AT200" s="15" t="s">
        <v>119</v>
      </c>
      <c r="AU200" s="15" t="s">
        <v>81</v>
      </c>
      <c r="AY200" s="15" t="s">
        <v>117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5" t="s">
        <v>124</v>
      </c>
      <c r="BK200" s="169">
        <f>ROUND(I200*H200,2)</f>
        <v>0</v>
      </c>
      <c r="BL200" s="15" t="s">
        <v>124</v>
      </c>
      <c r="BM200" s="15" t="s">
        <v>483</v>
      </c>
    </row>
    <row r="201" spans="2:65" s="1" customFormat="1" ht="22.5" customHeight="1">
      <c r="B201" s="157"/>
      <c r="C201" s="158" t="s">
        <v>484</v>
      </c>
      <c r="D201" s="158" t="s">
        <v>119</v>
      </c>
      <c r="E201" s="159" t="s">
        <v>485</v>
      </c>
      <c r="F201" s="160" t="s">
        <v>486</v>
      </c>
      <c r="G201" s="161" t="s">
        <v>148</v>
      </c>
      <c r="H201" s="162">
        <v>15</v>
      </c>
      <c r="I201" s="163"/>
      <c r="J201" s="164">
        <f>ROUND(I201*H201,2)</f>
        <v>0</v>
      </c>
      <c r="K201" s="160" t="s">
        <v>123</v>
      </c>
      <c r="L201" s="32"/>
      <c r="M201" s="165" t="s">
        <v>20</v>
      </c>
      <c r="N201" s="166" t="s">
        <v>48</v>
      </c>
      <c r="O201" s="33"/>
      <c r="P201" s="167">
        <f>O201*H201</f>
        <v>0</v>
      </c>
      <c r="Q201" s="167">
        <v>0</v>
      </c>
      <c r="R201" s="167">
        <f>Q201*H201</f>
        <v>0</v>
      </c>
      <c r="S201" s="167">
        <v>0</v>
      </c>
      <c r="T201" s="168">
        <f>S201*H201</f>
        <v>0</v>
      </c>
      <c r="AR201" s="15" t="s">
        <v>124</v>
      </c>
      <c r="AT201" s="15" t="s">
        <v>119</v>
      </c>
      <c r="AU201" s="15" t="s">
        <v>81</v>
      </c>
      <c r="AY201" s="15" t="s">
        <v>117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5" t="s">
        <v>124</v>
      </c>
      <c r="BK201" s="169">
        <f>ROUND(I201*H201,2)</f>
        <v>0</v>
      </c>
      <c r="BL201" s="15" t="s">
        <v>124</v>
      </c>
      <c r="BM201" s="15" t="s">
        <v>487</v>
      </c>
    </row>
    <row r="202" spans="2:65" s="1" customFormat="1" ht="22.5" customHeight="1">
      <c r="B202" s="157"/>
      <c r="C202" s="158" t="s">
        <v>488</v>
      </c>
      <c r="D202" s="158" t="s">
        <v>119</v>
      </c>
      <c r="E202" s="159" t="s">
        <v>489</v>
      </c>
      <c r="F202" s="160" t="s">
        <v>490</v>
      </c>
      <c r="G202" s="161" t="s">
        <v>122</v>
      </c>
      <c r="H202" s="162">
        <v>20</v>
      </c>
      <c r="I202" s="163"/>
      <c r="J202" s="164">
        <f>ROUND(I202*H202,2)</f>
        <v>0</v>
      </c>
      <c r="K202" s="160" t="s">
        <v>123</v>
      </c>
      <c r="L202" s="32"/>
      <c r="M202" s="165" t="s">
        <v>20</v>
      </c>
      <c r="N202" s="166" t="s">
        <v>48</v>
      </c>
      <c r="O202" s="33"/>
      <c r="P202" s="167">
        <f>O202*H202</f>
        <v>0</v>
      </c>
      <c r="Q202" s="167">
        <v>0</v>
      </c>
      <c r="R202" s="167">
        <f>Q202*H202</f>
        <v>0</v>
      </c>
      <c r="S202" s="167">
        <v>0</v>
      </c>
      <c r="T202" s="168">
        <f>S202*H202</f>
        <v>0</v>
      </c>
      <c r="AR202" s="15" t="s">
        <v>124</v>
      </c>
      <c r="AT202" s="15" t="s">
        <v>119</v>
      </c>
      <c r="AU202" s="15" t="s">
        <v>81</v>
      </c>
      <c r="AY202" s="15" t="s">
        <v>117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5" t="s">
        <v>124</v>
      </c>
      <c r="BK202" s="169">
        <f>ROUND(I202*H202,2)</f>
        <v>0</v>
      </c>
      <c r="BL202" s="15" t="s">
        <v>124</v>
      </c>
      <c r="BM202" s="15" t="s">
        <v>491</v>
      </c>
    </row>
    <row r="203" spans="2:65" s="1" customFormat="1" ht="22.5" customHeight="1">
      <c r="B203" s="157"/>
      <c r="C203" s="158" t="s">
        <v>492</v>
      </c>
      <c r="D203" s="158" t="s">
        <v>119</v>
      </c>
      <c r="E203" s="159" t="s">
        <v>493</v>
      </c>
      <c r="F203" s="160" t="s">
        <v>494</v>
      </c>
      <c r="G203" s="161" t="s">
        <v>122</v>
      </c>
      <c r="H203" s="162">
        <v>10.8</v>
      </c>
      <c r="I203" s="163"/>
      <c r="J203" s="164">
        <f>ROUND(I203*H203,2)</f>
        <v>0</v>
      </c>
      <c r="K203" s="160" t="s">
        <v>123</v>
      </c>
      <c r="L203" s="32"/>
      <c r="M203" s="165" t="s">
        <v>20</v>
      </c>
      <c r="N203" s="166" t="s">
        <v>48</v>
      </c>
      <c r="O203" s="33"/>
      <c r="P203" s="167">
        <f>O203*H203</f>
        <v>0</v>
      </c>
      <c r="Q203" s="167">
        <v>0</v>
      </c>
      <c r="R203" s="167">
        <f>Q203*H203</f>
        <v>0</v>
      </c>
      <c r="S203" s="167">
        <v>0</v>
      </c>
      <c r="T203" s="168">
        <f>S203*H203</f>
        <v>0</v>
      </c>
      <c r="AR203" s="15" t="s">
        <v>124</v>
      </c>
      <c r="AT203" s="15" t="s">
        <v>119</v>
      </c>
      <c r="AU203" s="15" t="s">
        <v>81</v>
      </c>
      <c r="AY203" s="15" t="s">
        <v>117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5" t="s">
        <v>124</v>
      </c>
      <c r="BK203" s="169">
        <f>ROUND(I203*H203,2)</f>
        <v>0</v>
      </c>
      <c r="BL203" s="15" t="s">
        <v>124</v>
      </c>
      <c r="BM203" s="15" t="s">
        <v>495</v>
      </c>
    </row>
    <row r="204" spans="2:63" s="10" customFormat="1" ht="29.25" customHeight="1">
      <c r="B204" s="143"/>
      <c r="D204" s="154" t="s">
        <v>74</v>
      </c>
      <c r="E204" s="155" t="s">
        <v>496</v>
      </c>
      <c r="F204" s="155" t="s">
        <v>497</v>
      </c>
      <c r="I204" s="146"/>
      <c r="J204" s="156">
        <f>BK204</f>
        <v>0</v>
      </c>
      <c r="L204" s="143"/>
      <c r="M204" s="148"/>
      <c r="N204" s="149"/>
      <c r="O204" s="149"/>
      <c r="P204" s="150">
        <f>SUM(P205:P213)</f>
        <v>0</v>
      </c>
      <c r="Q204" s="149"/>
      <c r="R204" s="150">
        <f>SUM(R205:R213)</f>
        <v>0</v>
      </c>
      <c r="S204" s="149"/>
      <c r="T204" s="151">
        <f>SUM(T205:T213)</f>
        <v>0</v>
      </c>
      <c r="AR204" s="144" t="s">
        <v>22</v>
      </c>
      <c r="AT204" s="152" t="s">
        <v>74</v>
      </c>
      <c r="AU204" s="152" t="s">
        <v>22</v>
      </c>
      <c r="AY204" s="144" t="s">
        <v>117</v>
      </c>
      <c r="BK204" s="153">
        <f>SUM(BK205:BK213)</f>
        <v>0</v>
      </c>
    </row>
    <row r="205" spans="2:65" s="1" customFormat="1" ht="22.5" customHeight="1">
      <c r="B205" s="157"/>
      <c r="C205" s="158" t="s">
        <v>498</v>
      </c>
      <c r="D205" s="158" t="s">
        <v>119</v>
      </c>
      <c r="E205" s="159" t="s">
        <v>499</v>
      </c>
      <c r="F205" s="160" t="s">
        <v>500</v>
      </c>
      <c r="G205" s="161" t="s">
        <v>203</v>
      </c>
      <c r="H205" s="162">
        <v>63.765</v>
      </c>
      <c r="I205" s="163"/>
      <c r="J205" s="164">
        <f>ROUND(I205*H205,2)</f>
        <v>0</v>
      </c>
      <c r="K205" s="160" t="s">
        <v>123</v>
      </c>
      <c r="L205" s="32"/>
      <c r="M205" s="165" t="s">
        <v>20</v>
      </c>
      <c r="N205" s="166" t="s">
        <v>48</v>
      </c>
      <c r="O205" s="33"/>
      <c r="P205" s="167">
        <f>O205*H205</f>
        <v>0</v>
      </c>
      <c r="Q205" s="167">
        <v>0</v>
      </c>
      <c r="R205" s="167">
        <f>Q205*H205</f>
        <v>0</v>
      </c>
      <c r="S205" s="167">
        <v>0</v>
      </c>
      <c r="T205" s="168">
        <f>S205*H205</f>
        <v>0</v>
      </c>
      <c r="AR205" s="15" t="s">
        <v>124</v>
      </c>
      <c r="AT205" s="15" t="s">
        <v>119</v>
      </c>
      <c r="AU205" s="15" t="s">
        <v>81</v>
      </c>
      <c r="AY205" s="15" t="s">
        <v>117</v>
      </c>
      <c r="BE205" s="169">
        <f>IF(N205="základní",J205,0)</f>
        <v>0</v>
      </c>
      <c r="BF205" s="169">
        <f>IF(N205="snížená",J205,0)</f>
        <v>0</v>
      </c>
      <c r="BG205" s="169">
        <f>IF(N205="zákl. přenesená",J205,0)</f>
        <v>0</v>
      </c>
      <c r="BH205" s="169">
        <f>IF(N205="sníž. přenesená",J205,0)</f>
        <v>0</v>
      </c>
      <c r="BI205" s="169">
        <f>IF(N205="nulová",J205,0)</f>
        <v>0</v>
      </c>
      <c r="BJ205" s="15" t="s">
        <v>124</v>
      </c>
      <c r="BK205" s="169">
        <f>ROUND(I205*H205,2)</f>
        <v>0</v>
      </c>
      <c r="BL205" s="15" t="s">
        <v>124</v>
      </c>
      <c r="BM205" s="15" t="s">
        <v>501</v>
      </c>
    </row>
    <row r="206" spans="2:51" s="11" customFormat="1" ht="22.5" customHeight="1">
      <c r="B206" s="170"/>
      <c r="D206" s="171" t="s">
        <v>126</v>
      </c>
      <c r="E206" s="172" t="s">
        <v>20</v>
      </c>
      <c r="F206" s="173" t="s">
        <v>502</v>
      </c>
      <c r="H206" s="174">
        <v>63.765</v>
      </c>
      <c r="I206" s="175"/>
      <c r="L206" s="170"/>
      <c r="M206" s="176"/>
      <c r="N206" s="177"/>
      <c r="O206" s="177"/>
      <c r="P206" s="177"/>
      <c r="Q206" s="177"/>
      <c r="R206" s="177"/>
      <c r="S206" s="177"/>
      <c r="T206" s="178"/>
      <c r="AT206" s="179" t="s">
        <v>126</v>
      </c>
      <c r="AU206" s="179" t="s">
        <v>81</v>
      </c>
      <c r="AV206" s="11" t="s">
        <v>81</v>
      </c>
      <c r="AW206" s="11" t="s">
        <v>39</v>
      </c>
      <c r="AX206" s="11" t="s">
        <v>22</v>
      </c>
      <c r="AY206" s="179" t="s">
        <v>117</v>
      </c>
    </row>
    <row r="207" spans="2:65" s="1" customFormat="1" ht="22.5" customHeight="1">
      <c r="B207" s="157"/>
      <c r="C207" s="158" t="s">
        <v>503</v>
      </c>
      <c r="D207" s="158" t="s">
        <v>119</v>
      </c>
      <c r="E207" s="159" t="s">
        <v>504</v>
      </c>
      <c r="F207" s="160" t="s">
        <v>505</v>
      </c>
      <c r="G207" s="161" t="s">
        <v>203</v>
      </c>
      <c r="H207" s="162">
        <v>446.355</v>
      </c>
      <c r="I207" s="163"/>
      <c r="J207" s="164">
        <f>ROUND(I207*H207,2)</f>
        <v>0</v>
      </c>
      <c r="K207" s="160" t="s">
        <v>123</v>
      </c>
      <c r="L207" s="32"/>
      <c r="M207" s="165" t="s">
        <v>20</v>
      </c>
      <c r="N207" s="166" t="s">
        <v>48</v>
      </c>
      <c r="O207" s="33"/>
      <c r="P207" s="167">
        <f>O207*H207</f>
        <v>0</v>
      </c>
      <c r="Q207" s="167">
        <v>0</v>
      </c>
      <c r="R207" s="167">
        <f>Q207*H207</f>
        <v>0</v>
      </c>
      <c r="S207" s="167">
        <v>0</v>
      </c>
      <c r="T207" s="168">
        <f>S207*H207</f>
        <v>0</v>
      </c>
      <c r="AR207" s="15" t="s">
        <v>124</v>
      </c>
      <c r="AT207" s="15" t="s">
        <v>119</v>
      </c>
      <c r="AU207" s="15" t="s">
        <v>81</v>
      </c>
      <c r="AY207" s="15" t="s">
        <v>117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5" t="s">
        <v>124</v>
      </c>
      <c r="BK207" s="169">
        <f>ROUND(I207*H207,2)</f>
        <v>0</v>
      </c>
      <c r="BL207" s="15" t="s">
        <v>124</v>
      </c>
      <c r="BM207" s="15" t="s">
        <v>506</v>
      </c>
    </row>
    <row r="208" spans="2:47" s="1" customFormat="1" ht="30" customHeight="1">
      <c r="B208" s="32"/>
      <c r="D208" s="180" t="s">
        <v>165</v>
      </c>
      <c r="F208" s="181" t="s">
        <v>507</v>
      </c>
      <c r="I208" s="131"/>
      <c r="L208" s="32"/>
      <c r="M208" s="61"/>
      <c r="N208" s="33"/>
      <c r="O208" s="33"/>
      <c r="P208" s="33"/>
      <c r="Q208" s="33"/>
      <c r="R208" s="33"/>
      <c r="S208" s="33"/>
      <c r="T208" s="62"/>
      <c r="AT208" s="15" t="s">
        <v>165</v>
      </c>
      <c r="AU208" s="15" t="s">
        <v>81</v>
      </c>
    </row>
    <row r="209" spans="2:51" s="11" customFormat="1" ht="22.5" customHeight="1">
      <c r="B209" s="170"/>
      <c r="D209" s="180" t="s">
        <v>126</v>
      </c>
      <c r="E209" s="179" t="s">
        <v>20</v>
      </c>
      <c r="F209" s="192" t="s">
        <v>508</v>
      </c>
      <c r="H209" s="193">
        <v>63.765</v>
      </c>
      <c r="I209" s="175"/>
      <c r="L209" s="170"/>
      <c r="M209" s="176"/>
      <c r="N209" s="177"/>
      <c r="O209" s="177"/>
      <c r="P209" s="177"/>
      <c r="Q209" s="177"/>
      <c r="R209" s="177"/>
      <c r="S209" s="177"/>
      <c r="T209" s="178"/>
      <c r="AT209" s="179" t="s">
        <v>126</v>
      </c>
      <c r="AU209" s="179" t="s">
        <v>81</v>
      </c>
      <c r="AV209" s="11" t="s">
        <v>81</v>
      </c>
      <c r="AW209" s="11" t="s">
        <v>39</v>
      </c>
      <c r="AX209" s="11" t="s">
        <v>22</v>
      </c>
      <c r="AY209" s="179" t="s">
        <v>117</v>
      </c>
    </row>
    <row r="210" spans="2:51" s="11" customFormat="1" ht="22.5" customHeight="1">
      <c r="B210" s="170"/>
      <c r="D210" s="171" t="s">
        <v>126</v>
      </c>
      <c r="F210" s="173" t="s">
        <v>509</v>
      </c>
      <c r="H210" s="174">
        <v>446.355</v>
      </c>
      <c r="I210" s="175"/>
      <c r="L210" s="170"/>
      <c r="M210" s="176"/>
      <c r="N210" s="177"/>
      <c r="O210" s="177"/>
      <c r="P210" s="177"/>
      <c r="Q210" s="177"/>
      <c r="R210" s="177"/>
      <c r="S210" s="177"/>
      <c r="T210" s="178"/>
      <c r="AT210" s="179" t="s">
        <v>126</v>
      </c>
      <c r="AU210" s="179" t="s">
        <v>81</v>
      </c>
      <c r="AV210" s="11" t="s">
        <v>81</v>
      </c>
      <c r="AW210" s="11" t="s">
        <v>4</v>
      </c>
      <c r="AX210" s="11" t="s">
        <v>22</v>
      </c>
      <c r="AY210" s="179" t="s">
        <v>117</v>
      </c>
    </row>
    <row r="211" spans="2:65" s="1" customFormat="1" ht="22.5" customHeight="1">
      <c r="B211" s="157"/>
      <c r="C211" s="158" t="s">
        <v>510</v>
      </c>
      <c r="D211" s="158" t="s">
        <v>119</v>
      </c>
      <c r="E211" s="159" t="s">
        <v>511</v>
      </c>
      <c r="F211" s="160" t="s">
        <v>512</v>
      </c>
      <c r="G211" s="161" t="s">
        <v>203</v>
      </c>
      <c r="H211" s="162">
        <v>0.9</v>
      </c>
      <c r="I211" s="163"/>
      <c r="J211" s="164">
        <f>ROUND(I211*H211,2)</f>
        <v>0</v>
      </c>
      <c r="K211" s="160" t="s">
        <v>123</v>
      </c>
      <c r="L211" s="32"/>
      <c r="M211" s="165" t="s">
        <v>20</v>
      </c>
      <c r="N211" s="166" t="s">
        <v>48</v>
      </c>
      <c r="O211" s="33"/>
      <c r="P211" s="167">
        <f>O211*H211</f>
        <v>0</v>
      </c>
      <c r="Q211" s="167">
        <v>0</v>
      </c>
      <c r="R211" s="167">
        <f>Q211*H211</f>
        <v>0</v>
      </c>
      <c r="S211" s="167">
        <v>0</v>
      </c>
      <c r="T211" s="168">
        <f>S211*H211</f>
        <v>0</v>
      </c>
      <c r="AR211" s="15" t="s">
        <v>124</v>
      </c>
      <c r="AT211" s="15" t="s">
        <v>119</v>
      </c>
      <c r="AU211" s="15" t="s">
        <v>81</v>
      </c>
      <c r="AY211" s="15" t="s">
        <v>117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5" t="s">
        <v>124</v>
      </c>
      <c r="BK211" s="169">
        <f>ROUND(I211*H211,2)</f>
        <v>0</v>
      </c>
      <c r="BL211" s="15" t="s">
        <v>124</v>
      </c>
      <c r="BM211" s="15" t="s">
        <v>513</v>
      </c>
    </row>
    <row r="212" spans="2:65" s="1" customFormat="1" ht="22.5" customHeight="1">
      <c r="B212" s="157"/>
      <c r="C212" s="158" t="s">
        <v>514</v>
      </c>
      <c r="D212" s="158" t="s">
        <v>119</v>
      </c>
      <c r="E212" s="159" t="s">
        <v>515</v>
      </c>
      <c r="F212" s="160" t="s">
        <v>516</v>
      </c>
      <c r="G212" s="161" t="s">
        <v>203</v>
      </c>
      <c r="H212" s="162">
        <v>4.887</v>
      </c>
      <c r="I212" s="163"/>
      <c r="J212" s="164">
        <f>ROUND(I212*H212,2)</f>
        <v>0</v>
      </c>
      <c r="K212" s="160" t="s">
        <v>123</v>
      </c>
      <c r="L212" s="32"/>
      <c r="M212" s="165" t="s">
        <v>20</v>
      </c>
      <c r="N212" s="166" t="s">
        <v>48</v>
      </c>
      <c r="O212" s="33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AR212" s="15" t="s">
        <v>124</v>
      </c>
      <c r="AT212" s="15" t="s">
        <v>119</v>
      </c>
      <c r="AU212" s="15" t="s">
        <v>81</v>
      </c>
      <c r="AY212" s="15" t="s">
        <v>117</v>
      </c>
      <c r="BE212" s="169">
        <f>IF(N212="základní",J212,0)</f>
        <v>0</v>
      </c>
      <c r="BF212" s="169">
        <f>IF(N212="snížená",J212,0)</f>
        <v>0</v>
      </c>
      <c r="BG212" s="169">
        <f>IF(N212="zákl. přenesená",J212,0)</f>
        <v>0</v>
      </c>
      <c r="BH212" s="169">
        <f>IF(N212="sníž. přenesená",J212,0)</f>
        <v>0</v>
      </c>
      <c r="BI212" s="169">
        <f>IF(N212="nulová",J212,0)</f>
        <v>0</v>
      </c>
      <c r="BJ212" s="15" t="s">
        <v>124</v>
      </c>
      <c r="BK212" s="169">
        <f>ROUND(I212*H212,2)</f>
        <v>0</v>
      </c>
      <c r="BL212" s="15" t="s">
        <v>124</v>
      </c>
      <c r="BM212" s="15" t="s">
        <v>517</v>
      </c>
    </row>
    <row r="213" spans="2:65" s="1" customFormat="1" ht="22.5" customHeight="1">
      <c r="B213" s="157"/>
      <c r="C213" s="158" t="s">
        <v>518</v>
      </c>
      <c r="D213" s="158" t="s">
        <v>119</v>
      </c>
      <c r="E213" s="159" t="s">
        <v>519</v>
      </c>
      <c r="F213" s="160" t="s">
        <v>520</v>
      </c>
      <c r="G213" s="161" t="s">
        <v>203</v>
      </c>
      <c r="H213" s="162">
        <v>57.978</v>
      </c>
      <c r="I213" s="163"/>
      <c r="J213" s="164">
        <f>ROUND(I213*H213,2)</f>
        <v>0</v>
      </c>
      <c r="K213" s="160" t="s">
        <v>123</v>
      </c>
      <c r="L213" s="32"/>
      <c r="M213" s="165" t="s">
        <v>20</v>
      </c>
      <c r="N213" s="166" t="s">
        <v>48</v>
      </c>
      <c r="O213" s="33"/>
      <c r="P213" s="167">
        <f>O213*H213</f>
        <v>0</v>
      </c>
      <c r="Q213" s="167">
        <v>0</v>
      </c>
      <c r="R213" s="167">
        <f>Q213*H213</f>
        <v>0</v>
      </c>
      <c r="S213" s="167">
        <v>0</v>
      </c>
      <c r="T213" s="168">
        <f>S213*H213</f>
        <v>0</v>
      </c>
      <c r="AR213" s="15" t="s">
        <v>124</v>
      </c>
      <c r="AT213" s="15" t="s">
        <v>119</v>
      </c>
      <c r="AU213" s="15" t="s">
        <v>81</v>
      </c>
      <c r="AY213" s="15" t="s">
        <v>117</v>
      </c>
      <c r="BE213" s="169">
        <f>IF(N213="základní",J213,0)</f>
        <v>0</v>
      </c>
      <c r="BF213" s="169">
        <f>IF(N213="snížená",J213,0)</f>
        <v>0</v>
      </c>
      <c r="BG213" s="169">
        <f>IF(N213="zákl. přenesená",J213,0)</f>
        <v>0</v>
      </c>
      <c r="BH213" s="169">
        <f>IF(N213="sníž. přenesená",J213,0)</f>
        <v>0</v>
      </c>
      <c r="BI213" s="169">
        <f>IF(N213="nulová",J213,0)</f>
        <v>0</v>
      </c>
      <c r="BJ213" s="15" t="s">
        <v>124</v>
      </c>
      <c r="BK213" s="169">
        <f>ROUND(I213*H213,2)</f>
        <v>0</v>
      </c>
      <c r="BL213" s="15" t="s">
        <v>124</v>
      </c>
      <c r="BM213" s="15" t="s">
        <v>521</v>
      </c>
    </row>
    <row r="214" spans="2:63" s="10" customFormat="1" ht="29.25" customHeight="1">
      <c r="B214" s="143"/>
      <c r="D214" s="154" t="s">
        <v>74</v>
      </c>
      <c r="E214" s="155" t="s">
        <v>522</v>
      </c>
      <c r="F214" s="155" t="s">
        <v>523</v>
      </c>
      <c r="I214" s="146"/>
      <c r="J214" s="156">
        <f>BK214</f>
        <v>0</v>
      </c>
      <c r="L214" s="143"/>
      <c r="M214" s="148"/>
      <c r="N214" s="149"/>
      <c r="O214" s="149"/>
      <c r="P214" s="150">
        <f>P215</f>
        <v>0</v>
      </c>
      <c r="Q214" s="149"/>
      <c r="R214" s="150">
        <f>R215</f>
        <v>0</v>
      </c>
      <c r="S214" s="149"/>
      <c r="T214" s="151">
        <f>T215</f>
        <v>0</v>
      </c>
      <c r="AR214" s="144" t="s">
        <v>22</v>
      </c>
      <c r="AT214" s="152" t="s">
        <v>74</v>
      </c>
      <c r="AU214" s="152" t="s">
        <v>22</v>
      </c>
      <c r="AY214" s="144" t="s">
        <v>117</v>
      </c>
      <c r="BK214" s="153">
        <f>BK215</f>
        <v>0</v>
      </c>
    </row>
    <row r="215" spans="2:65" s="1" customFormat="1" ht="22.5" customHeight="1">
      <c r="B215" s="157"/>
      <c r="C215" s="158" t="s">
        <v>524</v>
      </c>
      <c r="D215" s="158" t="s">
        <v>119</v>
      </c>
      <c r="E215" s="159" t="s">
        <v>525</v>
      </c>
      <c r="F215" s="160" t="s">
        <v>526</v>
      </c>
      <c r="G215" s="161" t="s">
        <v>527</v>
      </c>
      <c r="H215" s="162">
        <v>1</v>
      </c>
      <c r="I215" s="163"/>
      <c r="J215" s="164">
        <f>ROUND(I215*H215,2)</f>
        <v>0</v>
      </c>
      <c r="K215" s="160" t="s">
        <v>20</v>
      </c>
      <c r="L215" s="32"/>
      <c r="M215" s="165" t="s">
        <v>20</v>
      </c>
      <c r="N215" s="166" t="s">
        <v>48</v>
      </c>
      <c r="O215" s="33"/>
      <c r="P215" s="167">
        <f>O215*H215</f>
        <v>0</v>
      </c>
      <c r="Q215" s="167">
        <v>0</v>
      </c>
      <c r="R215" s="167">
        <f>Q215*H215</f>
        <v>0</v>
      </c>
      <c r="S215" s="167">
        <v>0</v>
      </c>
      <c r="T215" s="168">
        <f>S215*H215</f>
        <v>0</v>
      </c>
      <c r="AR215" s="15" t="s">
        <v>124</v>
      </c>
      <c r="AT215" s="15" t="s">
        <v>119</v>
      </c>
      <c r="AU215" s="15" t="s">
        <v>81</v>
      </c>
      <c r="AY215" s="15" t="s">
        <v>117</v>
      </c>
      <c r="BE215" s="169">
        <f>IF(N215="základní",J215,0)</f>
        <v>0</v>
      </c>
      <c r="BF215" s="169">
        <f>IF(N215="snížená",J215,0)</f>
        <v>0</v>
      </c>
      <c r="BG215" s="169">
        <f>IF(N215="zákl. přenesená",J215,0)</f>
        <v>0</v>
      </c>
      <c r="BH215" s="169">
        <f>IF(N215="sníž. přenesená",J215,0)</f>
        <v>0</v>
      </c>
      <c r="BI215" s="169">
        <f>IF(N215="nulová",J215,0)</f>
        <v>0</v>
      </c>
      <c r="BJ215" s="15" t="s">
        <v>124</v>
      </c>
      <c r="BK215" s="169">
        <f>ROUND(I215*H215,2)</f>
        <v>0</v>
      </c>
      <c r="BL215" s="15" t="s">
        <v>124</v>
      </c>
      <c r="BM215" s="15" t="s">
        <v>528</v>
      </c>
    </row>
    <row r="216" spans="2:63" s="10" customFormat="1" ht="36.75" customHeight="1">
      <c r="B216" s="143"/>
      <c r="D216" s="144" t="s">
        <v>74</v>
      </c>
      <c r="E216" s="145" t="s">
        <v>529</v>
      </c>
      <c r="F216" s="145" t="s">
        <v>530</v>
      </c>
      <c r="I216" s="146"/>
      <c r="J216" s="147">
        <f>BK216</f>
        <v>0</v>
      </c>
      <c r="L216" s="143"/>
      <c r="M216" s="148"/>
      <c r="N216" s="149"/>
      <c r="O216" s="149"/>
      <c r="P216" s="150">
        <v>0</v>
      </c>
      <c r="Q216" s="149"/>
      <c r="R216" s="150">
        <v>0</v>
      </c>
      <c r="S216" s="149"/>
      <c r="T216" s="151">
        <v>0</v>
      </c>
      <c r="AR216" s="144" t="s">
        <v>81</v>
      </c>
      <c r="AT216" s="152" t="s">
        <v>74</v>
      </c>
      <c r="AU216" s="152" t="s">
        <v>75</v>
      </c>
      <c r="AY216" s="144" t="s">
        <v>117</v>
      </c>
      <c r="BK216" s="153">
        <v>0</v>
      </c>
    </row>
    <row r="217" spans="2:63" s="10" customFormat="1" ht="24.75" customHeight="1">
      <c r="B217" s="143"/>
      <c r="D217" s="144" t="s">
        <v>74</v>
      </c>
      <c r="E217" s="145" t="s">
        <v>531</v>
      </c>
      <c r="F217" s="145" t="s">
        <v>532</v>
      </c>
      <c r="I217" s="146"/>
      <c r="J217" s="147">
        <f>BK217</f>
        <v>0</v>
      </c>
      <c r="L217" s="143"/>
      <c r="M217" s="148"/>
      <c r="N217" s="149"/>
      <c r="O217" s="149"/>
      <c r="P217" s="150">
        <f>P218+P223</f>
        <v>0</v>
      </c>
      <c r="Q217" s="149"/>
      <c r="R217" s="150">
        <f>R218+R223</f>
        <v>0</v>
      </c>
      <c r="S217" s="149"/>
      <c r="T217" s="151">
        <f>T218+T223</f>
        <v>0</v>
      </c>
      <c r="AR217" s="144" t="s">
        <v>141</v>
      </c>
      <c r="AT217" s="152" t="s">
        <v>74</v>
      </c>
      <c r="AU217" s="152" t="s">
        <v>75</v>
      </c>
      <c r="AY217" s="144" t="s">
        <v>117</v>
      </c>
      <c r="BK217" s="153">
        <f>BK218+BK223</f>
        <v>0</v>
      </c>
    </row>
    <row r="218" spans="2:63" s="10" customFormat="1" ht="19.5" customHeight="1">
      <c r="B218" s="143"/>
      <c r="D218" s="154" t="s">
        <v>74</v>
      </c>
      <c r="E218" s="155" t="s">
        <v>533</v>
      </c>
      <c r="F218" s="155" t="s">
        <v>534</v>
      </c>
      <c r="I218" s="146"/>
      <c r="J218" s="156">
        <f>BK218</f>
        <v>0</v>
      </c>
      <c r="L218" s="143"/>
      <c r="M218" s="148"/>
      <c r="N218" s="149"/>
      <c r="O218" s="149"/>
      <c r="P218" s="150">
        <f>SUM(P219:P222)</f>
        <v>0</v>
      </c>
      <c r="Q218" s="149"/>
      <c r="R218" s="150">
        <f>SUM(R219:R222)</f>
        <v>0</v>
      </c>
      <c r="S218" s="149"/>
      <c r="T218" s="151">
        <f>SUM(T219:T222)</f>
        <v>0</v>
      </c>
      <c r="AR218" s="144" t="s">
        <v>141</v>
      </c>
      <c r="AT218" s="152" t="s">
        <v>74</v>
      </c>
      <c r="AU218" s="152" t="s">
        <v>22</v>
      </c>
      <c r="AY218" s="144" t="s">
        <v>117</v>
      </c>
      <c r="BK218" s="153">
        <f>SUM(BK219:BK222)</f>
        <v>0</v>
      </c>
    </row>
    <row r="219" spans="2:65" s="1" customFormat="1" ht="22.5" customHeight="1">
      <c r="B219" s="157"/>
      <c r="C219" s="158" t="s">
        <v>535</v>
      </c>
      <c r="D219" s="158" t="s">
        <v>119</v>
      </c>
      <c r="E219" s="159" t="s">
        <v>536</v>
      </c>
      <c r="F219" s="160" t="s">
        <v>537</v>
      </c>
      <c r="G219" s="161" t="s">
        <v>527</v>
      </c>
      <c r="H219" s="162">
        <v>1</v>
      </c>
      <c r="I219" s="163"/>
      <c r="J219" s="164">
        <f>ROUND(I219*H219,2)</f>
        <v>0</v>
      </c>
      <c r="K219" s="160" t="s">
        <v>20</v>
      </c>
      <c r="L219" s="32"/>
      <c r="M219" s="165" t="s">
        <v>20</v>
      </c>
      <c r="N219" s="166" t="s">
        <v>48</v>
      </c>
      <c r="O219" s="33"/>
      <c r="P219" s="167">
        <f>O219*H219</f>
        <v>0</v>
      </c>
      <c r="Q219" s="167">
        <v>0</v>
      </c>
      <c r="R219" s="167">
        <f>Q219*H219</f>
        <v>0</v>
      </c>
      <c r="S219" s="167">
        <v>0</v>
      </c>
      <c r="T219" s="168">
        <f>S219*H219</f>
        <v>0</v>
      </c>
      <c r="AR219" s="15" t="s">
        <v>538</v>
      </c>
      <c r="AT219" s="15" t="s">
        <v>119</v>
      </c>
      <c r="AU219" s="15" t="s">
        <v>81</v>
      </c>
      <c r="AY219" s="15" t="s">
        <v>117</v>
      </c>
      <c r="BE219" s="169">
        <f>IF(N219="základní",J219,0)</f>
        <v>0</v>
      </c>
      <c r="BF219" s="169">
        <f>IF(N219="snížená",J219,0)</f>
        <v>0</v>
      </c>
      <c r="BG219" s="169">
        <f>IF(N219="zákl. přenesená",J219,0)</f>
        <v>0</v>
      </c>
      <c r="BH219" s="169">
        <f>IF(N219="sníž. přenesená",J219,0)</f>
        <v>0</v>
      </c>
      <c r="BI219" s="169">
        <f>IF(N219="nulová",J219,0)</f>
        <v>0</v>
      </c>
      <c r="BJ219" s="15" t="s">
        <v>124</v>
      </c>
      <c r="BK219" s="169">
        <f>ROUND(I219*H219,2)</f>
        <v>0</v>
      </c>
      <c r="BL219" s="15" t="s">
        <v>538</v>
      </c>
      <c r="BM219" s="15" t="s">
        <v>539</v>
      </c>
    </row>
    <row r="220" spans="2:65" s="1" customFormat="1" ht="22.5" customHeight="1">
      <c r="B220" s="157"/>
      <c r="C220" s="158" t="s">
        <v>540</v>
      </c>
      <c r="D220" s="158" t="s">
        <v>119</v>
      </c>
      <c r="E220" s="159" t="s">
        <v>541</v>
      </c>
      <c r="F220" s="160" t="s">
        <v>542</v>
      </c>
      <c r="G220" s="161" t="s">
        <v>527</v>
      </c>
      <c r="H220" s="162">
        <v>1</v>
      </c>
      <c r="I220" s="163"/>
      <c r="J220" s="164">
        <f>ROUND(I220*H220,2)</f>
        <v>0</v>
      </c>
      <c r="K220" s="160" t="s">
        <v>123</v>
      </c>
      <c r="L220" s="32"/>
      <c r="M220" s="165" t="s">
        <v>20</v>
      </c>
      <c r="N220" s="166" t="s">
        <v>48</v>
      </c>
      <c r="O220" s="33"/>
      <c r="P220" s="167">
        <f>O220*H220</f>
        <v>0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AR220" s="15" t="s">
        <v>538</v>
      </c>
      <c r="AT220" s="15" t="s">
        <v>119</v>
      </c>
      <c r="AU220" s="15" t="s">
        <v>81</v>
      </c>
      <c r="AY220" s="15" t="s">
        <v>117</v>
      </c>
      <c r="BE220" s="169">
        <f>IF(N220="základní",J220,0)</f>
        <v>0</v>
      </c>
      <c r="BF220" s="169">
        <f>IF(N220="snížená",J220,0)</f>
        <v>0</v>
      </c>
      <c r="BG220" s="169">
        <f>IF(N220="zákl. přenesená",J220,0)</f>
        <v>0</v>
      </c>
      <c r="BH220" s="169">
        <f>IF(N220="sníž. přenesená",J220,0)</f>
        <v>0</v>
      </c>
      <c r="BI220" s="169">
        <f>IF(N220="nulová",J220,0)</f>
        <v>0</v>
      </c>
      <c r="BJ220" s="15" t="s">
        <v>124</v>
      </c>
      <c r="BK220" s="169">
        <f>ROUND(I220*H220,2)</f>
        <v>0</v>
      </c>
      <c r="BL220" s="15" t="s">
        <v>538</v>
      </c>
      <c r="BM220" s="15" t="s">
        <v>543</v>
      </c>
    </row>
    <row r="221" spans="2:65" s="1" customFormat="1" ht="22.5" customHeight="1">
      <c r="B221" s="157"/>
      <c r="C221" s="158" t="s">
        <v>544</v>
      </c>
      <c r="D221" s="158" t="s">
        <v>119</v>
      </c>
      <c r="E221" s="159" t="s">
        <v>545</v>
      </c>
      <c r="F221" s="160" t="s">
        <v>546</v>
      </c>
      <c r="G221" s="161" t="s">
        <v>527</v>
      </c>
      <c r="H221" s="162">
        <v>1</v>
      </c>
      <c r="I221" s="163"/>
      <c r="J221" s="164">
        <f>ROUND(I221*H221,2)</f>
        <v>0</v>
      </c>
      <c r="K221" s="160" t="s">
        <v>20</v>
      </c>
      <c r="L221" s="32"/>
      <c r="M221" s="165" t="s">
        <v>20</v>
      </c>
      <c r="N221" s="166" t="s">
        <v>48</v>
      </c>
      <c r="O221" s="33"/>
      <c r="P221" s="167">
        <f>O221*H221</f>
        <v>0</v>
      </c>
      <c r="Q221" s="167">
        <v>0</v>
      </c>
      <c r="R221" s="167">
        <f>Q221*H221</f>
        <v>0</v>
      </c>
      <c r="S221" s="167">
        <v>0</v>
      </c>
      <c r="T221" s="168">
        <f>S221*H221</f>
        <v>0</v>
      </c>
      <c r="AR221" s="15" t="s">
        <v>538</v>
      </c>
      <c r="AT221" s="15" t="s">
        <v>119</v>
      </c>
      <c r="AU221" s="15" t="s">
        <v>81</v>
      </c>
      <c r="AY221" s="15" t="s">
        <v>117</v>
      </c>
      <c r="BE221" s="169">
        <f>IF(N221="základní",J221,0)</f>
        <v>0</v>
      </c>
      <c r="BF221" s="169">
        <f>IF(N221="snížená",J221,0)</f>
        <v>0</v>
      </c>
      <c r="BG221" s="169">
        <f>IF(N221="zákl. přenesená",J221,0)</f>
        <v>0</v>
      </c>
      <c r="BH221" s="169">
        <f>IF(N221="sníž. přenesená",J221,0)</f>
        <v>0</v>
      </c>
      <c r="BI221" s="169">
        <f>IF(N221="nulová",J221,0)</f>
        <v>0</v>
      </c>
      <c r="BJ221" s="15" t="s">
        <v>124</v>
      </c>
      <c r="BK221" s="169">
        <f>ROUND(I221*H221,2)</f>
        <v>0</v>
      </c>
      <c r="BL221" s="15" t="s">
        <v>538</v>
      </c>
      <c r="BM221" s="15" t="s">
        <v>547</v>
      </c>
    </row>
    <row r="222" spans="2:65" s="1" customFormat="1" ht="22.5" customHeight="1">
      <c r="B222" s="157"/>
      <c r="C222" s="158" t="s">
        <v>548</v>
      </c>
      <c r="D222" s="158" t="s">
        <v>119</v>
      </c>
      <c r="E222" s="159" t="s">
        <v>549</v>
      </c>
      <c r="F222" s="160" t="s">
        <v>550</v>
      </c>
      <c r="G222" s="161" t="s">
        <v>527</v>
      </c>
      <c r="H222" s="162">
        <v>1</v>
      </c>
      <c r="I222" s="163"/>
      <c r="J222" s="164">
        <f>ROUND(I222*H222,2)</f>
        <v>0</v>
      </c>
      <c r="K222" s="160" t="s">
        <v>123</v>
      </c>
      <c r="L222" s="32"/>
      <c r="M222" s="165" t="s">
        <v>20</v>
      </c>
      <c r="N222" s="166" t="s">
        <v>48</v>
      </c>
      <c r="O222" s="33"/>
      <c r="P222" s="167">
        <f>O222*H222</f>
        <v>0</v>
      </c>
      <c r="Q222" s="167">
        <v>0</v>
      </c>
      <c r="R222" s="167">
        <f>Q222*H222</f>
        <v>0</v>
      </c>
      <c r="S222" s="167">
        <v>0</v>
      </c>
      <c r="T222" s="168">
        <f>S222*H222</f>
        <v>0</v>
      </c>
      <c r="AR222" s="15" t="s">
        <v>538</v>
      </c>
      <c r="AT222" s="15" t="s">
        <v>119</v>
      </c>
      <c r="AU222" s="15" t="s">
        <v>81</v>
      </c>
      <c r="AY222" s="15" t="s">
        <v>117</v>
      </c>
      <c r="BE222" s="169">
        <f>IF(N222="základní",J222,0)</f>
        <v>0</v>
      </c>
      <c r="BF222" s="169">
        <f>IF(N222="snížená",J222,0)</f>
        <v>0</v>
      </c>
      <c r="BG222" s="169">
        <f>IF(N222="zákl. přenesená",J222,0)</f>
        <v>0</v>
      </c>
      <c r="BH222" s="169">
        <f>IF(N222="sníž. přenesená",J222,0)</f>
        <v>0</v>
      </c>
      <c r="BI222" s="169">
        <f>IF(N222="nulová",J222,0)</f>
        <v>0</v>
      </c>
      <c r="BJ222" s="15" t="s">
        <v>124</v>
      </c>
      <c r="BK222" s="169">
        <f>ROUND(I222*H222,2)</f>
        <v>0</v>
      </c>
      <c r="BL222" s="15" t="s">
        <v>538</v>
      </c>
      <c r="BM222" s="15" t="s">
        <v>551</v>
      </c>
    </row>
    <row r="223" spans="2:63" s="10" customFormat="1" ht="29.25" customHeight="1">
      <c r="B223" s="143"/>
      <c r="D223" s="154" t="s">
        <v>74</v>
      </c>
      <c r="E223" s="155" t="s">
        <v>552</v>
      </c>
      <c r="F223" s="155" t="s">
        <v>553</v>
      </c>
      <c r="I223" s="146"/>
      <c r="J223" s="156">
        <f>BK223</f>
        <v>0</v>
      </c>
      <c r="L223" s="143"/>
      <c r="M223" s="148"/>
      <c r="N223" s="149"/>
      <c r="O223" s="149"/>
      <c r="P223" s="150">
        <f>SUM(P224:P226)</f>
        <v>0</v>
      </c>
      <c r="Q223" s="149"/>
      <c r="R223" s="150">
        <f>SUM(R224:R226)</f>
        <v>0</v>
      </c>
      <c r="S223" s="149"/>
      <c r="T223" s="151">
        <f>SUM(T224:T226)</f>
        <v>0</v>
      </c>
      <c r="AR223" s="144" t="s">
        <v>141</v>
      </c>
      <c r="AT223" s="152" t="s">
        <v>74</v>
      </c>
      <c r="AU223" s="152" t="s">
        <v>22</v>
      </c>
      <c r="AY223" s="144" t="s">
        <v>117</v>
      </c>
      <c r="BK223" s="153">
        <f>SUM(BK224:BK226)</f>
        <v>0</v>
      </c>
    </row>
    <row r="224" spans="2:65" s="1" customFormat="1" ht="22.5" customHeight="1">
      <c r="B224" s="157"/>
      <c r="C224" s="158" t="s">
        <v>554</v>
      </c>
      <c r="D224" s="158" t="s">
        <v>119</v>
      </c>
      <c r="E224" s="159" t="s">
        <v>555</v>
      </c>
      <c r="F224" s="160" t="s">
        <v>556</v>
      </c>
      <c r="G224" s="161" t="s">
        <v>557</v>
      </c>
      <c r="H224" s="195"/>
      <c r="I224" s="163"/>
      <c r="J224" s="164">
        <f>ROUND(I224*H224,2)</f>
        <v>0</v>
      </c>
      <c r="K224" s="160" t="s">
        <v>20</v>
      </c>
      <c r="L224" s="32"/>
      <c r="M224" s="165" t="s">
        <v>20</v>
      </c>
      <c r="N224" s="166" t="s">
        <v>48</v>
      </c>
      <c r="O224" s="33"/>
      <c r="P224" s="167">
        <f>O224*H224</f>
        <v>0</v>
      </c>
      <c r="Q224" s="167">
        <v>0</v>
      </c>
      <c r="R224" s="167">
        <f>Q224*H224</f>
        <v>0</v>
      </c>
      <c r="S224" s="167">
        <v>0</v>
      </c>
      <c r="T224" s="168">
        <f>S224*H224</f>
        <v>0</v>
      </c>
      <c r="AR224" s="15" t="s">
        <v>538</v>
      </c>
      <c r="AT224" s="15" t="s">
        <v>119</v>
      </c>
      <c r="AU224" s="15" t="s">
        <v>81</v>
      </c>
      <c r="AY224" s="15" t="s">
        <v>117</v>
      </c>
      <c r="BE224" s="169">
        <f>IF(N224="základní",J224,0)</f>
        <v>0</v>
      </c>
      <c r="BF224" s="169">
        <f>IF(N224="snížená",J224,0)</f>
        <v>0</v>
      </c>
      <c r="BG224" s="169">
        <f>IF(N224="zákl. přenesená",J224,0)</f>
        <v>0</v>
      </c>
      <c r="BH224" s="169">
        <f>IF(N224="sníž. přenesená",J224,0)</f>
        <v>0</v>
      </c>
      <c r="BI224" s="169">
        <f>IF(N224="nulová",J224,0)</f>
        <v>0</v>
      </c>
      <c r="BJ224" s="15" t="s">
        <v>124</v>
      </c>
      <c r="BK224" s="169">
        <f>ROUND(I224*H224,2)</f>
        <v>0</v>
      </c>
      <c r="BL224" s="15" t="s">
        <v>538</v>
      </c>
      <c r="BM224" s="15" t="s">
        <v>558</v>
      </c>
    </row>
    <row r="225" spans="2:65" s="1" customFormat="1" ht="22.5" customHeight="1">
      <c r="B225" s="157"/>
      <c r="C225" s="158" t="s">
        <v>559</v>
      </c>
      <c r="D225" s="158" t="s">
        <v>119</v>
      </c>
      <c r="E225" s="159" t="s">
        <v>560</v>
      </c>
      <c r="F225" s="160" t="s">
        <v>561</v>
      </c>
      <c r="G225" s="161" t="s">
        <v>557</v>
      </c>
      <c r="H225" s="195"/>
      <c r="I225" s="163"/>
      <c r="J225" s="164">
        <f>ROUND(I225*H225,2)</f>
        <v>0</v>
      </c>
      <c r="K225" s="160" t="s">
        <v>20</v>
      </c>
      <c r="L225" s="32"/>
      <c r="M225" s="165" t="s">
        <v>20</v>
      </c>
      <c r="N225" s="166" t="s">
        <v>48</v>
      </c>
      <c r="O225" s="33"/>
      <c r="P225" s="167">
        <f>O225*H225</f>
        <v>0</v>
      </c>
      <c r="Q225" s="167">
        <v>0</v>
      </c>
      <c r="R225" s="167">
        <f>Q225*H225</f>
        <v>0</v>
      </c>
      <c r="S225" s="167">
        <v>0</v>
      </c>
      <c r="T225" s="168">
        <f>S225*H225</f>
        <v>0</v>
      </c>
      <c r="AR225" s="15" t="s">
        <v>538</v>
      </c>
      <c r="AT225" s="15" t="s">
        <v>119</v>
      </c>
      <c r="AU225" s="15" t="s">
        <v>81</v>
      </c>
      <c r="AY225" s="15" t="s">
        <v>117</v>
      </c>
      <c r="BE225" s="169">
        <f>IF(N225="základní",J225,0)</f>
        <v>0</v>
      </c>
      <c r="BF225" s="169">
        <f>IF(N225="snížená",J225,0)</f>
        <v>0</v>
      </c>
      <c r="BG225" s="169">
        <f>IF(N225="zákl. přenesená",J225,0)</f>
        <v>0</v>
      </c>
      <c r="BH225" s="169">
        <f>IF(N225="sníž. přenesená",J225,0)</f>
        <v>0</v>
      </c>
      <c r="BI225" s="169">
        <f>IF(N225="nulová",J225,0)</f>
        <v>0</v>
      </c>
      <c r="BJ225" s="15" t="s">
        <v>124</v>
      </c>
      <c r="BK225" s="169">
        <f>ROUND(I225*H225,2)</f>
        <v>0</v>
      </c>
      <c r="BL225" s="15" t="s">
        <v>538</v>
      </c>
      <c r="BM225" s="15" t="s">
        <v>562</v>
      </c>
    </row>
    <row r="226" spans="2:65" s="1" customFormat="1" ht="22.5" customHeight="1">
      <c r="B226" s="157"/>
      <c r="C226" s="158" t="s">
        <v>563</v>
      </c>
      <c r="D226" s="158" t="s">
        <v>119</v>
      </c>
      <c r="E226" s="159" t="s">
        <v>564</v>
      </c>
      <c r="F226" s="160" t="s">
        <v>565</v>
      </c>
      <c r="G226" s="161" t="s">
        <v>557</v>
      </c>
      <c r="H226" s="195"/>
      <c r="I226" s="163"/>
      <c r="J226" s="164">
        <f>ROUND(I226*H226,2)</f>
        <v>0</v>
      </c>
      <c r="K226" s="160" t="s">
        <v>20</v>
      </c>
      <c r="L226" s="32"/>
      <c r="M226" s="165" t="s">
        <v>20</v>
      </c>
      <c r="N226" s="196" t="s">
        <v>48</v>
      </c>
      <c r="O226" s="197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AR226" s="15" t="s">
        <v>538</v>
      </c>
      <c r="AT226" s="15" t="s">
        <v>119</v>
      </c>
      <c r="AU226" s="15" t="s">
        <v>81</v>
      </c>
      <c r="AY226" s="15" t="s">
        <v>117</v>
      </c>
      <c r="BE226" s="169">
        <f>IF(N226="základní",J226,0)</f>
        <v>0</v>
      </c>
      <c r="BF226" s="169">
        <f>IF(N226="snížená",J226,0)</f>
        <v>0</v>
      </c>
      <c r="BG226" s="169">
        <f>IF(N226="zákl. přenesená",J226,0)</f>
        <v>0</v>
      </c>
      <c r="BH226" s="169">
        <f>IF(N226="sníž. přenesená",J226,0)</f>
        <v>0</v>
      </c>
      <c r="BI226" s="169">
        <f>IF(N226="nulová",J226,0)</f>
        <v>0</v>
      </c>
      <c r="BJ226" s="15" t="s">
        <v>124</v>
      </c>
      <c r="BK226" s="169">
        <f>ROUND(I226*H226,2)</f>
        <v>0</v>
      </c>
      <c r="BL226" s="15" t="s">
        <v>538</v>
      </c>
      <c r="BM226" s="15" t="s">
        <v>566</v>
      </c>
    </row>
    <row r="227" spans="2:12" s="1" customFormat="1" ht="6.75" customHeight="1">
      <c r="B227" s="47"/>
      <c r="C227" s="48"/>
      <c r="D227" s="48"/>
      <c r="E227" s="48"/>
      <c r="F227" s="48"/>
      <c r="G227" s="48"/>
      <c r="H227" s="48"/>
      <c r="I227" s="109"/>
      <c r="J227" s="48"/>
      <c r="K227" s="48"/>
      <c r="L227" s="32"/>
    </row>
    <row r="228" ht="12">
      <c r="AT228" s="200"/>
    </row>
  </sheetData>
  <sheetProtection password="CC35" sheet="1" objects="1" scenarios="1" formatColumns="0" formatRows="0" sort="0" autoFilter="0"/>
  <autoFilter ref="C82:K82"/>
  <mergeCells count="6">
    <mergeCell ref="E7:H7"/>
    <mergeCell ref="E22:H22"/>
    <mergeCell ref="E43:H43"/>
    <mergeCell ref="E75:H75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50" customWidth="1"/>
    <col min="2" max="2" width="1.28515625" style="250" customWidth="1"/>
    <col min="3" max="4" width="3.8515625" style="250" customWidth="1"/>
    <col min="5" max="5" width="9.140625" style="250" customWidth="1"/>
    <col min="6" max="6" width="7.140625" style="250" customWidth="1"/>
    <col min="7" max="7" width="3.8515625" style="250" customWidth="1"/>
    <col min="8" max="8" width="60.57421875" style="250" customWidth="1"/>
    <col min="9" max="10" width="15.57421875" style="250" customWidth="1"/>
    <col min="11" max="11" width="1.28515625" style="250" customWidth="1"/>
    <col min="12" max="16384" width="8.8515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7" customFormat="1" ht="45" customHeight="1">
      <c r="B3" s="254"/>
      <c r="C3" s="255" t="s">
        <v>574</v>
      </c>
      <c r="D3" s="255"/>
      <c r="E3" s="255"/>
      <c r="F3" s="255"/>
      <c r="G3" s="255"/>
      <c r="H3" s="255"/>
      <c r="I3" s="255"/>
      <c r="J3" s="255"/>
      <c r="K3" s="256"/>
    </row>
    <row r="4" spans="2:11" ht="25.5" customHeight="1">
      <c r="B4" s="258"/>
      <c r="C4" s="259" t="s">
        <v>575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576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577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4"/>
      <c r="D8" s="264"/>
      <c r="E8" s="264"/>
      <c r="F8" s="264"/>
      <c r="G8" s="264"/>
      <c r="H8" s="264"/>
      <c r="I8" s="264"/>
      <c r="J8" s="264"/>
      <c r="K8" s="260"/>
    </row>
    <row r="9" spans="2:11" ht="15" customHeight="1">
      <c r="B9" s="263"/>
      <c r="C9" s="262" t="s">
        <v>578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4"/>
      <c r="D10" s="262" t="s">
        <v>579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5"/>
      <c r="D11" s="262" t="s">
        <v>580</v>
      </c>
      <c r="E11" s="262"/>
      <c r="F11" s="262"/>
      <c r="G11" s="262"/>
      <c r="H11" s="262"/>
      <c r="I11" s="262"/>
      <c r="J11" s="262"/>
      <c r="K11" s="260"/>
    </row>
    <row r="12" spans="2:11" ht="12.75" customHeight="1">
      <c r="B12" s="263"/>
      <c r="C12" s="265"/>
      <c r="D12" s="265"/>
      <c r="E12" s="265"/>
      <c r="F12" s="265"/>
      <c r="G12" s="265"/>
      <c r="H12" s="265"/>
      <c r="I12" s="265"/>
      <c r="J12" s="265"/>
      <c r="K12" s="260"/>
    </row>
    <row r="13" spans="2:11" ht="15" customHeight="1">
      <c r="B13" s="263"/>
      <c r="C13" s="265"/>
      <c r="D13" s="262" t="s">
        <v>581</v>
      </c>
      <c r="E13" s="262"/>
      <c r="F13" s="262"/>
      <c r="G13" s="262"/>
      <c r="H13" s="262"/>
      <c r="I13" s="262"/>
      <c r="J13" s="262"/>
      <c r="K13" s="260"/>
    </row>
    <row r="14" spans="2:11" ht="15" customHeight="1">
      <c r="B14" s="263"/>
      <c r="C14" s="265"/>
      <c r="D14" s="262" t="s">
        <v>582</v>
      </c>
      <c r="E14" s="262"/>
      <c r="F14" s="262"/>
      <c r="G14" s="262"/>
      <c r="H14" s="262"/>
      <c r="I14" s="262"/>
      <c r="J14" s="262"/>
      <c r="K14" s="260"/>
    </row>
    <row r="15" spans="2:11" ht="15" customHeight="1">
      <c r="B15" s="263"/>
      <c r="C15" s="265"/>
      <c r="D15" s="262" t="s">
        <v>583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5"/>
      <c r="D16" s="265"/>
      <c r="E16" s="266" t="s">
        <v>78</v>
      </c>
      <c r="F16" s="262" t="s">
        <v>584</v>
      </c>
      <c r="G16" s="262"/>
      <c r="H16" s="262"/>
      <c r="I16" s="262"/>
      <c r="J16" s="262"/>
      <c r="K16" s="260"/>
    </row>
    <row r="17" spans="2:11" ht="15" customHeight="1">
      <c r="B17" s="263"/>
      <c r="C17" s="265"/>
      <c r="D17" s="265"/>
      <c r="E17" s="266" t="s">
        <v>585</v>
      </c>
      <c r="F17" s="262" t="s">
        <v>586</v>
      </c>
      <c r="G17" s="262"/>
      <c r="H17" s="262"/>
      <c r="I17" s="262"/>
      <c r="J17" s="262"/>
      <c r="K17" s="260"/>
    </row>
    <row r="18" spans="2:11" ht="15" customHeight="1">
      <c r="B18" s="263"/>
      <c r="C18" s="265"/>
      <c r="D18" s="265"/>
      <c r="E18" s="266" t="s">
        <v>587</v>
      </c>
      <c r="F18" s="262" t="s">
        <v>588</v>
      </c>
      <c r="G18" s="262"/>
      <c r="H18" s="262"/>
      <c r="I18" s="262"/>
      <c r="J18" s="262"/>
      <c r="K18" s="260"/>
    </row>
    <row r="19" spans="2:11" ht="15" customHeight="1">
      <c r="B19" s="263"/>
      <c r="C19" s="265"/>
      <c r="D19" s="265"/>
      <c r="E19" s="266" t="s">
        <v>589</v>
      </c>
      <c r="F19" s="262" t="s">
        <v>590</v>
      </c>
      <c r="G19" s="262"/>
      <c r="H19" s="262"/>
      <c r="I19" s="262"/>
      <c r="J19" s="262"/>
      <c r="K19" s="260"/>
    </row>
    <row r="20" spans="2:11" ht="15" customHeight="1">
      <c r="B20" s="263"/>
      <c r="C20" s="265"/>
      <c r="D20" s="265"/>
      <c r="E20" s="266" t="s">
        <v>591</v>
      </c>
      <c r="F20" s="262" t="s">
        <v>592</v>
      </c>
      <c r="G20" s="262"/>
      <c r="H20" s="262"/>
      <c r="I20" s="262"/>
      <c r="J20" s="262"/>
      <c r="K20" s="260"/>
    </row>
    <row r="21" spans="2:11" ht="15" customHeight="1">
      <c r="B21" s="263"/>
      <c r="C21" s="265"/>
      <c r="D21" s="265"/>
      <c r="E21" s="266" t="s">
        <v>593</v>
      </c>
      <c r="F21" s="262" t="s">
        <v>594</v>
      </c>
      <c r="G21" s="262"/>
      <c r="H21" s="262"/>
      <c r="I21" s="262"/>
      <c r="J21" s="262"/>
      <c r="K21" s="260"/>
    </row>
    <row r="22" spans="2:11" ht="12.75" customHeight="1">
      <c r="B22" s="263"/>
      <c r="C22" s="265"/>
      <c r="D22" s="265"/>
      <c r="E22" s="265"/>
      <c r="F22" s="265"/>
      <c r="G22" s="265"/>
      <c r="H22" s="265"/>
      <c r="I22" s="265"/>
      <c r="J22" s="265"/>
      <c r="K22" s="260"/>
    </row>
    <row r="23" spans="2:11" ht="15" customHeight="1">
      <c r="B23" s="263"/>
      <c r="C23" s="262" t="s">
        <v>595</v>
      </c>
      <c r="D23" s="262"/>
      <c r="E23" s="262"/>
      <c r="F23" s="262"/>
      <c r="G23" s="262"/>
      <c r="H23" s="262"/>
      <c r="I23" s="262"/>
      <c r="J23" s="262"/>
      <c r="K23" s="260"/>
    </row>
    <row r="24" spans="2:11" ht="15" customHeight="1">
      <c r="B24" s="263"/>
      <c r="C24" s="262" t="s">
        <v>596</v>
      </c>
      <c r="D24" s="262"/>
      <c r="E24" s="262"/>
      <c r="F24" s="262"/>
      <c r="G24" s="262"/>
      <c r="H24" s="262"/>
      <c r="I24" s="262"/>
      <c r="J24" s="262"/>
      <c r="K24" s="260"/>
    </row>
    <row r="25" spans="2:11" ht="15" customHeight="1">
      <c r="B25" s="263"/>
      <c r="C25" s="264"/>
      <c r="D25" s="262" t="s">
        <v>597</v>
      </c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5"/>
      <c r="D26" s="262" t="s">
        <v>598</v>
      </c>
      <c r="E26" s="262"/>
      <c r="F26" s="262"/>
      <c r="G26" s="262"/>
      <c r="H26" s="262"/>
      <c r="I26" s="262"/>
      <c r="J26" s="262"/>
      <c r="K26" s="260"/>
    </row>
    <row r="27" spans="2:11" ht="12.75" customHeight="1">
      <c r="B27" s="263"/>
      <c r="C27" s="265"/>
      <c r="D27" s="265"/>
      <c r="E27" s="265"/>
      <c r="F27" s="265"/>
      <c r="G27" s="265"/>
      <c r="H27" s="265"/>
      <c r="I27" s="265"/>
      <c r="J27" s="265"/>
      <c r="K27" s="260"/>
    </row>
    <row r="28" spans="2:11" ht="15" customHeight="1">
      <c r="B28" s="263"/>
      <c r="C28" s="265"/>
      <c r="D28" s="262" t="s">
        <v>599</v>
      </c>
      <c r="E28" s="262"/>
      <c r="F28" s="262"/>
      <c r="G28" s="262"/>
      <c r="H28" s="262"/>
      <c r="I28" s="262"/>
      <c r="J28" s="262"/>
      <c r="K28" s="260"/>
    </row>
    <row r="29" spans="2:11" ht="15" customHeight="1">
      <c r="B29" s="263"/>
      <c r="C29" s="265"/>
      <c r="D29" s="262" t="s">
        <v>600</v>
      </c>
      <c r="E29" s="262"/>
      <c r="F29" s="262"/>
      <c r="G29" s="262"/>
      <c r="H29" s="262"/>
      <c r="I29" s="262"/>
      <c r="J29" s="262"/>
      <c r="K29" s="260"/>
    </row>
    <row r="30" spans="2:11" ht="12.75" customHeight="1">
      <c r="B30" s="263"/>
      <c r="C30" s="265"/>
      <c r="D30" s="265"/>
      <c r="E30" s="265"/>
      <c r="F30" s="265"/>
      <c r="G30" s="265"/>
      <c r="H30" s="265"/>
      <c r="I30" s="265"/>
      <c r="J30" s="265"/>
      <c r="K30" s="260"/>
    </row>
    <row r="31" spans="2:11" ht="15" customHeight="1">
      <c r="B31" s="263"/>
      <c r="C31" s="265"/>
      <c r="D31" s="262" t="s">
        <v>601</v>
      </c>
      <c r="E31" s="262"/>
      <c r="F31" s="262"/>
      <c r="G31" s="262"/>
      <c r="H31" s="262"/>
      <c r="I31" s="262"/>
      <c r="J31" s="262"/>
      <c r="K31" s="260"/>
    </row>
    <row r="32" spans="2:11" ht="15" customHeight="1">
      <c r="B32" s="263"/>
      <c r="C32" s="265"/>
      <c r="D32" s="262" t="s">
        <v>602</v>
      </c>
      <c r="E32" s="262"/>
      <c r="F32" s="262"/>
      <c r="G32" s="262"/>
      <c r="H32" s="262"/>
      <c r="I32" s="262"/>
      <c r="J32" s="262"/>
      <c r="K32" s="260"/>
    </row>
    <row r="33" spans="2:11" ht="15" customHeight="1">
      <c r="B33" s="263"/>
      <c r="C33" s="265"/>
      <c r="D33" s="262" t="s">
        <v>603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5"/>
      <c r="D34" s="264"/>
      <c r="E34" s="267" t="s">
        <v>102</v>
      </c>
      <c r="F34" s="264"/>
      <c r="G34" s="262" t="s">
        <v>604</v>
      </c>
      <c r="H34" s="262"/>
      <c r="I34" s="262"/>
      <c r="J34" s="262"/>
      <c r="K34" s="260"/>
    </row>
    <row r="35" spans="2:11" ht="30.75" customHeight="1">
      <c r="B35" s="263"/>
      <c r="C35" s="265"/>
      <c r="D35" s="264"/>
      <c r="E35" s="267" t="s">
        <v>605</v>
      </c>
      <c r="F35" s="264"/>
      <c r="G35" s="262" t="s">
        <v>606</v>
      </c>
      <c r="H35" s="262"/>
      <c r="I35" s="262"/>
      <c r="J35" s="262"/>
      <c r="K35" s="260"/>
    </row>
    <row r="36" spans="2:11" ht="15" customHeight="1">
      <c r="B36" s="263"/>
      <c r="C36" s="265"/>
      <c r="D36" s="264"/>
      <c r="E36" s="267" t="s">
        <v>56</v>
      </c>
      <c r="F36" s="264"/>
      <c r="G36" s="262" t="s">
        <v>607</v>
      </c>
      <c r="H36" s="262"/>
      <c r="I36" s="262"/>
      <c r="J36" s="262"/>
      <c r="K36" s="260"/>
    </row>
    <row r="37" spans="2:11" ht="15" customHeight="1">
      <c r="B37" s="263"/>
      <c r="C37" s="265"/>
      <c r="D37" s="264"/>
      <c r="E37" s="267" t="s">
        <v>103</v>
      </c>
      <c r="F37" s="264"/>
      <c r="G37" s="262" t="s">
        <v>608</v>
      </c>
      <c r="H37" s="262"/>
      <c r="I37" s="262"/>
      <c r="J37" s="262"/>
      <c r="K37" s="260"/>
    </row>
    <row r="38" spans="2:11" ht="15" customHeight="1">
      <c r="B38" s="263"/>
      <c r="C38" s="265"/>
      <c r="D38" s="264"/>
      <c r="E38" s="267" t="s">
        <v>104</v>
      </c>
      <c r="F38" s="264"/>
      <c r="G38" s="262" t="s">
        <v>609</v>
      </c>
      <c r="H38" s="262"/>
      <c r="I38" s="262"/>
      <c r="J38" s="262"/>
      <c r="K38" s="260"/>
    </row>
    <row r="39" spans="2:11" ht="15" customHeight="1">
      <c r="B39" s="263"/>
      <c r="C39" s="265"/>
      <c r="D39" s="264"/>
      <c r="E39" s="267" t="s">
        <v>105</v>
      </c>
      <c r="F39" s="264"/>
      <c r="G39" s="262" t="s">
        <v>610</v>
      </c>
      <c r="H39" s="262"/>
      <c r="I39" s="262"/>
      <c r="J39" s="262"/>
      <c r="K39" s="260"/>
    </row>
    <row r="40" spans="2:11" ht="15" customHeight="1">
      <c r="B40" s="263"/>
      <c r="C40" s="265"/>
      <c r="D40" s="264"/>
      <c r="E40" s="267" t="s">
        <v>611</v>
      </c>
      <c r="F40" s="264"/>
      <c r="G40" s="262" t="s">
        <v>612</v>
      </c>
      <c r="H40" s="262"/>
      <c r="I40" s="262"/>
      <c r="J40" s="262"/>
      <c r="K40" s="260"/>
    </row>
    <row r="41" spans="2:11" ht="15" customHeight="1">
      <c r="B41" s="263"/>
      <c r="C41" s="265"/>
      <c r="D41" s="264"/>
      <c r="E41" s="267"/>
      <c r="F41" s="264"/>
      <c r="G41" s="262" t="s">
        <v>613</v>
      </c>
      <c r="H41" s="262"/>
      <c r="I41" s="262"/>
      <c r="J41" s="262"/>
      <c r="K41" s="260"/>
    </row>
    <row r="42" spans="2:11" ht="15" customHeight="1">
      <c r="B42" s="263"/>
      <c r="C42" s="265"/>
      <c r="D42" s="264"/>
      <c r="E42" s="267" t="s">
        <v>614</v>
      </c>
      <c r="F42" s="264"/>
      <c r="G42" s="262" t="s">
        <v>615</v>
      </c>
      <c r="H42" s="262"/>
      <c r="I42" s="262"/>
      <c r="J42" s="262"/>
      <c r="K42" s="260"/>
    </row>
    <row r="43" spans="2:11" ht="15" customHeight="1">
      <c r="B43" s="263"/>
      <c r="C43" s="265"/>
      <c r="D43" s="264"/>
      <c r="E43" s="267" t="s">
        <v>107</v>
      </c>
      <c r="F43" s="264"/>
      <c r="G43" s="262" t="s">
        <v>616</v>
      </c>
      <c r="H43" s="262"/>
      <c r="I43" s="262"/>
      <c r="J43" s="262"/>
      <c r="K43" s="260"/>
    </row>
    <row r="44" spans="2:11" ht="12.75" customHeight="1">
      <c r="B44" s="263"/>
      <c r="C44" s="265"/>
      <c r="D44" s="264"/>
      <c r="E44" s="264"/>
      <c r="F44" s="264"/>
      <c r="G44" s="264"/>
      <c r="H44" s="264"/>
      <c r="I44" s="264"/>
      <c r="J44" s="264"/>
      <c r="K44" s="260"/>
    </row>
    <row r="45" spans="2:11" ht="15" customHeight="1">
      <c r="B45" s="263"/>
      <c r="C45" s="265"/>
      <c r="D45" s="262" t="s">
        <v>617</v>
      </c>
      <c r="E45" s="262"/>
      <c r="F45" s="262"/>
      <c r="G45" s="262"/>
      <c r="H45" s="262"/>
      <c r="I45" s="262"/>
      <c r="J45" s="262"/>
      <c r="K45" s="260"/>
    </row>
    <row r="46" spans="2:11" ht="15" customHeight="1">
      <c r="B46" s="263"/>
      <c r="C46" s="265"/>
      <c r="D46" s="265"/>
      <c r="E46" s="262" t="s">
        <v>618</v>
      </c>
      <c r="F46" s="262"/>
      <c r="G46" s="262"/>
      <c r="H46" s="262"/>
      <c r="I46" s="262"/>
      <c r="J46" s="262"/>
      <c r="K46" s="260"/>
    </row>
    <row r="47" spans="2:11" ht="15" customHeight="1">
      <c r="B47" s="263"/>
      <c r="C47" s="265"/>
      <c r="D47" s="265"/>
      <c r="E47" s="262" t="s">
        <v>619</v>
      </c>
      <c r="F47" s="262"/>
      <c r="G47" s="262"/>
      <c r="H47" s="262"/>
      <c r="I47" s="262"/>
      <c r="J47" s="262"/>
      <c r="K47" s="260"/>
    </row>
    <row r="48" spans="2:11" ht="15" customHeight="1">
      <c r="B48" s="263"/>
      <c r="C48" s="265"/>
      <c r="D48" s="265"/>
      <c r="E48" s="262" t="s">
        <v>620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5"/>
      <c r="D49" s="262" t="s">
        <v>621</v>
      </c>
      <c r="E49" s="262"/>
      <c r="F49" s="262"/>
      <c r="G49" s="262"/>
      <c r="H49" s="262"/>
      <c r="I49" s="262"/>
      <c r="J49" s="262"/>
      <c r="K49" s="260"/>
    </row>
    <row r="50" spans="2:11" ht="25.5" customHeight="1">
      <c r="B50" s="258"/>
      <c r="C50" s="259" t="s">
        <v>622</v>
      </c>
      <c r="D50" s="259"/>
      <c r="E50" s="259"/>
      <c r="F50" s="259"/>
      <c r="G50" s="259"/>
      <c r="H50" s="259"/>
      <c r="I50" s="259"/>
      <c r="J50" s="259"/>
      <c r="K50" s="260"/>
    </row>
    <row r="51" spans="2:11" ht="5.25" customHeight="1">
      <c r="B51" s="258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8"/>
      <c r="C52" s="262" t="s">
        <v>623</v>
      </c>
      <c r="D52" s="262"/>
      <c r="E52" s="262"/>
      <c r="F52" s="262"/>
      <c r="G52" s="262"/>
      <c r="H52" s="262"/>
      <c r="I52" s="262"/>
      <c r="J52" s="262"/>
      <c r="K52" s="260"/>
    </row>
    <row r="53" spans="2:11" ht="15" customHeight="1">
      <c r="B53" s="258"/>
      <c r="C53" s="262" t="s">
        <v>624</v>
      </c>
      <c r="D53" s="262"/>
      <c r="E53" s="262"/>
      <c r="F53" s="262"/>
      <c r="G53" s="262"/>
      <c r="H53" s="262"/>
      <c r="I53" s="262"/>
      <c r="J53" s="262"/>
      <c r="K53" s="260"/>
    </row>
    <row r="54" spans="2:11" ht="12.75" customHeight="1">
      <c r="B54" s="258"/>
      <c r="C54" s="264"/>
      <c r="D54" s="264"/>
      <c r="E54" s="264"/>
      <c r="F54" s="264"/>
      <c r="G54" s="264"/>
      <c r="H54" s="264"/>
      <c r="I54" s="264"/>
      <c r="J54" s="264"/>
      <c r="K54" s="260"/>
    </row>
    <row r="55" spans="2:11" ht="15" customHeight="1">
      <c r="B55" s="258"/>
      <c r="C55" s="262" t="s">
        <v>625</v>
      </c>
      <c r="D55" s="262"/>
      <c r="E55" s="262"/>
      <c r="F55" s="262"/>
      <c r="G55" s="262"/>
      <c r="H55" s="262"/>
      <c r="I55" s="262"/>
      <c r="J55" s="262"/>
      <c r="K55" s="260"/>
    </row>
    <row r="56" spans="2:11" ht="15" customHeight="1">
      <c r="B56" s="258"/>
      <c r="C56" s="265"/>
      <c r="D56" s="262" t="s">
        <v>626</v>
      </c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5"/>
      <c r="D57" s="262" t="s">
        <v>627</v>
      </c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5"/>
      <c r="D58" s="262" t="s">
        <v>628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5"/>
      <c r="D59" s="262" t="s">
        <v>629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5"/>
      <c r="D60" s="268" t="s">
        <v>630</v>
      </c>
      <c r="E60" s="268"/>
      <c r="F60" s="268"/>
      <c r="G60" s="268"/>
      <c r="H60" s="268"/>
      <c r="I60" s="268"/>
      <c r="J60" s="268"/>
      <c r="K60" s="260"/>
    </row>
    <row r="61" spans="2:11" ht="15" customHeight="1">
      <c r="B61" s="258"/>
      <c r="C61" s="265"/>
      <c r="D61" s="262" t="s">
        <v>631</v>
      </c>
      <c r="E61" s="262"/>
      <c r="F61" s="262"/>
      <c r="G61" s="262"/>
      <c r="H61" s="262"/>
      <c r="I61" s="262"/>
      <c r="J61" s="262"/>
      <c r="K61" s="260"/>
    </row>
    <row r="62" spans="2:11" ht="12.75" customHeight="1">
      <c r="B62" s="258"/>
      <c r="C62" s="265"/>
      <c r="D62" s="265"/>
      <c r="E62" s="269"/>
      <c r="F62" s="265"/>
      <c r="G62" s="265"/>
      <c r="H62" s="265"/>
      <c r="I62" s="265"/>
      <c r="J62" s="265"/>
      <c r="K62" s="260"/>
    </row>
    <row r="63" spans="2:11" ht="15" customHeight="1">
      <c r="B63" s="258"/>
      <c r="C63" s="265"/>
      <c r="D63" s="262" t="s">
        <v>632</v>
      </c>
      <c r="E63" s="262"/>
      <c r="F63" s="262"/>
      <c r="G63" s="262"/>
      <c r="H63" s="262"/>
      <c r="I63" s="262"/>
      <c r="J63" s="262"/>
      <c r="K63" s="260"/>
    </row>
    <row r="64" spans="2:11" ht="15" customHeight="1">
      <c r="B64" s="258"/>
      <c r="C64" s="265"/>
      <c r="D64" s="268" t="s">
        <v>633</v>
      </c>
      <c r="E64" s="268"/>
      <c r="F64" s="268"/>
      <c r="G64" s="268"/>
      <c r="H64" s="268"/>
      <c r="I64" s="268"/>
      <c r="J64" s="268"/>
      <c r="K64" s="260"/>
    </row>
    <row r="65" spans="2:11" ht="15" customHeight="1">
      <c r="B65" s="258"/>
      <c r="C65" s="265"/>
      <c r="D65" s="262" t="s">
        <v>634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5"/>
      <c r="D66" s="262" t="s">
        <v>635</v>
      </c>
      <c r="E66" s="262"/>
      <c r="F66" s="262"/>
      <c r="G66" s="262"/>
      <c r="H66" s="262"/>
      <c r="I66" s="262"/>
      <c r="J66" s="262"/>
      <c r="K66" s="260"/>
    </row>
    <row r="67" spans="2:11" ht="15" customHeight="1">
      <c r="B67" s="258"/>
      <c r="C67" s="265"/>
      <c r="D67" s="262" t="s">
        <v>636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5"/>
      <c r="D68" s="262" t="s">
        <v>637</v>
      </c>
      <c r="E68" s="262"/>
      <c r="F68" s="262"/>
      <c r="G68" s="262"/>
      <c r="H68" s="262"/>
      <c r="I68" s="262"/>
      <c r="J68" s="262"/>
      <c r="K68" s="260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278" t="s">
        <v>573</v>
      </c>
      <c r="D73" s="278"/>
      <c r="E73" s="278"/>
      <c r="F73" s="278"/>
      <c r="G73" s="278"/>
      <c r="H73" s="278"/>
      <c r="I73" s="278"/>
      <c r="J73" s="278"/>
      <c r="K73" s="279"/>
    </row>
    <row r="74" spans="2:11" ht="17.25" customHeight="1">
      <c r="B74" s="277"/>
      <c r="C74" s="280" t="s">
        <v>638</v>
      </c>
      <c r="D74" s="280"/>
      <c r="E74" s="280"/>
      <c r="F74" s="280" t="s">
        <v>639</v>
      </c>
      <c r="G74" s="281"/>
      <c r="H74" s="280" t="s">
        <v>103</v>
      </c>
      <c r="I74" s="280" t="s">
        <v>60</v>
      </c>
      <c r="J74" s="280" t="s">
        <v>640</v>
      </c>
      <c r="K74" s="279"/>
    </row>
    <row r="75" spans="2:11" ht="17.25" customHeight="1">
      <c r="B75" s="277"/>
      <c r="C75" s="282" t="s">
        <v>641</v>
      </c>
      <c r="D75" s="282"/>
      <c r="E75" s="282"/>
      <c r="F75" s="283" t="s">
        <v>642</v>
      </c>
      <c r="G75" s="284"/>
      <c r="H75" s="282"/>
      <c r="I75" s="282"/>
      <c r="J75" s="282" t="s">
        <v>643</v>
      </c>
      <c r="K75" s="279"/>
    </row>
    <row r="76" spans="2:11" ht="5.25" customHeight="1">
      <c r="B76" s="277"/>
      <c r="C76" s="285"/>
      <c r="D76" s="285"/>
      <c r="E76" s="285"/>
      <c r="F76" s="285"/>
      <c r="G76" s="267"/>
      <c r="H76" s="285"/>
      <c r="I76" s="285"/>
      <c r="J76" s="285"/>
      <c r="K76" s="279"/>
    </row>
    <row r="77" spans="2:11" ht="15" customHeight="1">
      <c r="B77" s="277"/>
      <c r="C77" s="267" t="s">
        <v>56</v>
      </c>
      <c r="D77" s="285"/>
      <c r="E77" s="285"/>
      <c r="F77" s="286" t="s">
        <v>644</v>
      </c>
      <c r="G77" s="267"/>
      <c r="H77" s="267" t="s">
        <v>645</v>
      </c>
      <c r="I77" s="267" t="s">
        <v>646</v>
      </c>
      <c r="J77" s="267">
        <v>20</v>
      </c>
      <c r="K77" s="279"/>
    </row>
    <row r="78" spans="2:11" ht="15" customHeight="1">
      <c r="B78" s="277"/>
      <c r="C78" s="267" t="s">
        <v>647</v>
      </c>
      <c r="D78" s="267"/>
      <c r="E78" s="267"/>
      <c r="F78" s="286" t="s">
        <v>644</v>
      </c>
      <c r="G78" s="267"/>
      <c r="H78" s="267" t="s">
        <v>648</v>
      </c>
      <c r="I78" s="267" t="s">
        <v>646</v>
      </c>
      <c r="J78" s="267">
        <v>120</v>
      </c>
      <c r="K78" s="279"/>
    </row>
    <row r="79" spans="2:11" ht="15" customHeight="1">
      <c r="B79" s="287"/>
      <c r="C79" s="267" t="s">
        <v>649</v>
      </c>
      <c r="D79" s="267"/>
      <c r="E79" s="267"/>
      <c r="F79" s="286" t="s">
        <v>650</v>
      </c>
      <c r="G79" s="267"/>
      <c r="H79" s="267" t="s">
        <v>651</v>
      </c>
      <c r="I79" s="267" t="s">
        <v>646</v>
      </c>
      <c r="J79" s="267">
        <v>50</v>
      </c>
      <c r="K79" s="279"/>
    </row>
    <row r="80" spans="2:11" ht="15" customHeight="1">
      <c r="B80" s="287"/>
      <c r="C80" s="267" t="s">
        <v>652</v>
      </c>
      <c r="D80" s="267"/>
      <c r="E80" s="267"/>
      <c r="F80" s="286" t="s">
        <v>644</v>
      </c>
      <c r="G80" s="267"/>
      <c r="H80" s="267" t="s">
        <v>653</v>
      </c>
      <c r="I80" s="267" t="s">
        <v>654</v>
      </c>
      <c r="J80" s="267"/>
      <c r="K80" s="279"/>
    </row>
    <row r="81" spans="2:11" ht="15" customHeight="1">
      <c r="B81" s="287"/>
      <c r="C81" s="267" t="s">
        <v>655</v>
      </c>
      <c r="D81" s="267"/>
      <c r="E81" s="267"/>
      <c r="F81" s="286" t="s">
        <v>650</v>
      </c>
      <c r="G81" s="267"/>
      <c r="H81" s="267" t="s">
        <v>656</v>
      </c>
      <c r="I81" s="267" t="s">
        <v>646</v>
      </c>
      <c r="J81" s="267">
        <v>15</v>
      </c>
      <c r="K81" s="279"/>
    </row>
    <row r="82" spans="2:11" ht="15" customHeight="1">
      <c r="B82" s="287"/>
      <c r="C82" s="267" t="s">
        <v>657</v>
      </c>
      <c r="D82" s="267"/>
      <c r="E82" s="267"/>
      <c r="F82" s="286" t="s">
        <v>650</v>
      </c>
      <c r="G82" s="267"/>
      <c r="H82" s="267" t="s">
        <v>658</v>
      </c>
      <c r="I82" s="267" t="s">
        <v>646</v>
      </c>
      <c r="J82" s="267">
        <v>15</v>
      </c>
      <c r="K82" s="279"/>
    </row>
    <row r="83" spans="2:11" ht="15" customHeight="1">
      <c r="B83" s="287"/>
      <c r="C83" s="267" t="s">
        <v>659</v>
      </c>
      <c r="D83" s="267"/>
      <c r="E83" s="267"/>
      <c r="F83" s="286" t="s">
        <v>650</v>
      </c>
      <c r="G83" s="267"/>
      <c r="H83" s="267" t="s">
        <v>660</v>
      </c>
      <c r="I83" s="267" t="s">
        <v>646</v>
      </c>
      <c r="J83" s="267">
        <v>20</v>
      </c>
      <c r="K83" s="279"/>
    </row>
    <row r="84" spans="2:11" ht="15" customHeight="1">
      <c r="B84" s="287"/>
      <c r="C84" s="267" t="s">
        <v>661</v>
      </c>
      <c r="D84" s="267"/>
      <c r="E84" s="267"/>
      <c r="F84" s="286" t="s">
        <v>650</v>
      </c>
      <c r="G84" s="267"/>
      <c r="H84" s="267" t="s">
        <v>662</v>
      </c>
      <c r="I84" s="267" t="s">
        <v>646</v>
      </c>
      <c r="J84" s="267">
        <v>20</v>
      </c>
      <c r="K84" s="279"/>
    </row>
    <row r="85" spans="2:11" ht="15" customHeight="1">
      <c r="B85" s="287"/>
      <c r="C85" s="267" t="s">
        <v>663</v>
      </c>
      <c r="D85" s="267"/>
      <c r="E85" s="267"/>
      <c r="F85" s="286" t="s">
        <v>650</v>
      </c>
      <c r="G85" s="267"/>
      <c r="H85" s="267" t="s">
        <v>664</v>
      </c>
      <c r="I85" s="267" t="s">
        <v>646</v>
      </c>
      <c r="J85" s="267">
        <v>50</v>
      </c>
      <c r="K85" s="279"/>
    </row>
    <row r="86" spans="2:11" ht="15" customHeight="1">
      <c r="B86" s="287"/>
      <c r="C86" s="267" t="s">
        <v>665</v>
      </c>
      <c r="D86" s="267"/>
      <c r="E86" s="267"/>
      <c r="F86" s="286" t="s">
        <v>650</v>
      </c>
      <c r="G86" s="267"/>
      <c r="H86" s="267" t="s">
        <v>666</v>
      </c>
      <c r="I86" s="267" t="s">
        <v>646</v>
      </c>
      <c r="J86" s="267">
        <v>20</v>
      </c>
      <c r="K86" s="279"/>
    </row>
    <row r="87" spans="2:11" ht="15" customHeight="1">
      <c r="B87" s="287"/>
      <c r="C87" s="267" t="s">
        <v>667</v>
      </c>
      <c r="D87" s="267"/>
      <c r="E87" s="267"/>
      <c r="F87" s="286" t="s">
        <v>650</v>
      </c>
      <c r="G87" s="267"/>
      <c r="H87" s="267" t="s">
        <v>668</v>
      </c>
      <c r="I87" s="267" t="s">
        <v>646</v>
      </c>
      <c r="J87" s="267">
        <v>20</v>
      </c>
      <c r="K87" s="279"/>
    </row>
    <row r="88" spans="2:11" ht="15" customHeight="1">
      <c r="B88" s="287"/>
      <c r="C88" s="267" t="s">
        <v>669</v>
      </c>
      <c r="D88" s="267"/>
      <c r="E88" s="267"/>
      <c r="F88" s="286" t="s">
        <v>650</v>
      </c>
      <c r="G88" s="267"/>
      <c r="H88" s="267" t="s">
        <v>670</v>
      </c>
      <c r="I88" s="267" t="s">
        <v>646</v>
      </c>
      <c r="J88" s="267">
        <v>50</v>
      </c>
      <c r="K88" s="279"/>
    </row>
    <row r="89" spans="2:11" ht="15" customHeight="1">
      <c r="B89" s="287"/>
      <c r="C89" s="267" t="s">
        <v>671</v>
      </c>
      <c r="D89" s="267"/>
      <c r="E89" s="267"/>
      <c r="F89" s="286" t="s">
        <v>650</v>
      </c>
      <c r="G89" s="267"/>
      <c r="H89" s="267" t="s">
        <v>671</v>
      </c>
      <c r="I89" s="267" t="s">
        <v>646</v>
      </c>
      <c r="J89" s="267">
        <v>50</v>
      </c>
      <c r="K89" s="279"/>
    </row>
    <row r="90" spans="2:11" ht="15" customHeight="1">
      <c r="B90" s="287"/>
      <c r="C90" s="267" t="s">
        <v>108</v>
      </c>
      <c r="D90" s="267"/>
      <c r="E90" s="267"/>
      <c r="F90" s="286" t="s">
        <v>650</v>
      </c>
      <c r="G90" s="267"/>
      <c r="H90" s="267" t="s">
        <v>672</v>
      </c>
      <c r="I90" s="267" t="s">
        <v>646</v>
      </c>
      <c r="J90" s="267">
        <v>255</v>
      </c>
      <c r="K90" s="279"/>
    </row>
    <row r="91" spans="2:11" ht="15" customHeight="1">
      <c r="B91" s="287"/>
      <c r="C91" s="267" t="s">
        <v>673</v>
      </c>
      <c r="D91" s="267"/>
      <c r="E91" s="267"/>
      <c r="F91" s="286" t="s">
        <v>644</v>
      </c>
      <c r="G91" s="267"/>
      <c r="H91" s="267" t="s">
        <v>674</v>
      </c>
      <c r="I91" s="267" t="s">
        <v>675</v>
      </c>
      <c r="J91" s="267"/>
      <c r="K91" s="279"/>
    </row>
    <row r="92" spans="2:11" ht="15" customHeight="1">
      <c r="B92" s="287"/>
      <c r="C92" s="267" t="s">
        <v>676</v>
      </c>
      <c r="D92" s="267"/>
      <c r="E92" s="267"/>
      <c r="F92" s="286" t="s">
        <v>644</v>
      </c>
      <c r="G92" s="267"/>
      <c r="H92" s="267" t="s">
        <v>677</v>
      </c>
      <c r="I92" s="267" t="s">
        <v>678</v>
      </c>
      <c r="J92" s="267"/>
      <c r="K92" s="279"/>
    </row>
    <row r="93" spans="2:11" ht="15" customHeight="1">
      <c r="B93" s="287"/>
      <c r="C93" s="267" t="s">
        <v>679</v>
      </c>
      <c r="D93" s="267"/>
      <c r="E93" s="267"/>
      <c r="F93" s="286" t="s">
        <v>644</v>
      </c>
      <c r="G93" s="267"/>
      <c r="H93" s="267" t="s">
        <v>679</v>
      </c>
      <c r="I93" s="267" t="s">
        <v>678</v>
      </c>
      <c r="J93" s="267"/>
      <c r="K93" s="279"/>
    </row>
    <row r="94" spans="2:11" ht="15" customHeight="1">
      <c r="B94" s="287"/>
      <c r="C94" s="267" t="s">
        <v>41</v>
      </c>
      <c r="D94" s="267"/>
      <c r="E94" s="267"/>
      <c r="F94" s="286" t="s">
        <v>644</v>
      </c>
      <c r="G94" s="267"/>
      <c r="H94" s="267" t="s">
        <v>680</v>
      </c>
      <c r="I94" s="267" t="s">
        <v>678</v>
      </c>
      <c r="J94" s="267"/>
      <c r="K94" s="279"/>
    </row>
    <row r="95" spans="2:11" ht="15" customHeight="1">
      <c r="B95" s="287"/>
      <c r="C95" s="267" t="s">
        <v>51</v>
      </c>
      <c r="D95" s="267"/>
      <c r="E95" s="267"/>
      <c r="F95" s="286" t="s">
        <v>644</v>
      </c>
      <c r="G95" s="267"/>
      <c r="H95" s="267" t="s">
        <v>681</v>
      </c>
      <c r="I95" s="267" t="s">
        <v>678</v>
      </c>
      <c r="J95" s="267"/>
      <c r="K95" s="279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278" t="s">
        <v>682</v>
      </c>
      <c r="D100" s="278"/>
      <c r="E100" s="278"/>
      <c r="F100" s="278"/>
      <c r="G100" s="278"/>
      <c r="H100" s="278"/>
      <c r="I100" s="278"/>
      <c r="J100" s="278"/>
      <c r="K100" s="279"/>
    </row>
    <row r="101" spans="2:11" ht="17.25" customHeight="1">
      <c r="B101" s="277"/>
      <c r="C101" s="280" t="s">
        <v>638</v>
      </c>
      <c r="D101" s="280"/>
      <c r="E101" s="280"/>
      <c r="F101" s="280" t="s">
        <v>639</v>
      </c>
      <c r="G101" s="281"/>
      <c r="H101" s="280" t="s">
        <v>103</v>
      </c>
      <c r="I101" s="280" t="s">
        <v>60</v>
      </c>
      <c r="J101" s="280" t="s">
        <v>640</v>
      </c>
      <c r="K101" s="279"/>
    </row>
    <row r="102" spans="2:11" ht="17.25" customHeight="1">
      <c r="B102" s="277"/>
      <c r="C102" s="282" t="s">
        <v>641</v>
      </c>
      <c r="D102" s="282"/>
      <c r="E102" s="282"/>
      <c r="F102" s="283" t="s">
        <v>642</v>
      </c>
      <c r="G102" s="284"/>
      <c r="H102" s="282"/>
      <c r="I102" s="282"/>
      <c r="J102" s="282" t="s">
        <v>643</v>
      </c>
      <c r="K102" s="279"/>
    </row>
    <row r="103" spans="2:11" ht="5.25" customHeight="1">
      <c r="B103" s="277"/>
      <c r="C103" s="280"/>
      <c r="D103" s="280"/>
      <c r="E103" s="280"/>
      <c r="F103" s="280"/>
      <c r="G103" s="281"/>
      <c r="H103" s="280"/>
      <c r="I103" s="280"/>
      <c r="J103" s="280"/>
      <c r="K103" s="279"/>
    </row>
    <row r="104" spans="2:11" ht="15" customHeight="1">
      <c r="B104" s="277"/>
      <c r="C104" s="267" t="s">
        <v>56</v>
      </c>
      <c r="D104" s="285"/>
      <c r="E104" s="285"/>
      <c r="F104" s="286" t="s">
        <v>644</v>
      </c>
      <c r="G104" s="281"/>
      <c r="H104" s="267" t="s">
        <v>683</v>
      </c>
      <c r="I104" s="267" t="s">
        <v>646</v>
      </c>
      <c r="J104" s="267">
        <v>20</v>
      </c>
      <c r="K104" s="279"/>
    </row>
    <row r="105" spans="2:11" ht="15" customHeight="1">
      <c r="B105" s="277"/>
      <c r="C105" s="267" t="s">
        <v>647</v>
      </c>
      <c r="D105" s="267"/>
      <c r="E105" s="267"/>
      <c r="F105" s="286" t="s">
        <v>644</v>
      </c>
      <c r="G105" s="267"/>
      <c r="H105" s="267" t="s">
        <v>683</v>
      </c>
      <c r="I105" s="267" t="s">
        <v>646</v>
      </c>
      <c r="J105" s="267">
        <v>120</v>
      </c>
      <c r="K105" s="279"/>
    </row>
    <row r="106" spans="2:11" ht="15" customHeight="1">
      <c r="B106" s="287"/>
      <c r="C106" s="267" t="s">
        <v>649</v>
      </c>
      <c r="D106" s="267"/>
      <c r="E106" s="267"/>
      <c r="F106" s="286" t="s">
        <v>650</v>
      </c>
      <c r="G106" s="267"/>
      <c r="H106" s="267" t="s">
        <v>683</v>
      </c>
      <c r="I106" s="267" t="s">
        <v>646</v>
      </c>
      <c r="J106" s="267">
        <v>50</v>
      </c>
      <c r="K106" s="279"/>
    </row>
    <row r="107" spans="2:11" ht="15" customHeight="1">
      <c r="B107" s="287"/>
      <c r="C107" s="267" t="s">
        <v>652</v>
      </c>
      <c r="D107" s="267"/>
      <c r="E107" s="267"/>
      <c r="F107" s="286" t="s">
        <v>644</v>
      </c>
      <c r="G107" s="267"/>
      <c r="H107" s="267" t="s">
        <v>683</v>
      </c>
      <c r="I107" s="267" t="s">
        <v>654</v>
      </c>
      <c r="J107" s="267"/>
      <c r="K107" s="279"/>
    </row>
    <row r="108" spans="2:11" ht="15" customHeight="1">
      <c r="B108" s="287"/>
      <c r="C108" s="267" t="s">
        <v>663</v>
      </c>
      <c r="D108" s="267"/>
      <c r="E108" s="267"/>
      <c r="F108" s="286" t="s">
        <v>650</v>
      </c>
      <c r="G108" s="267"/>
      <c r="H108" s="267" t="s">
        <v>683</v>
      </c>
      <c r="I108" s="267" t="s">
        <v>646</v>
      </c>
      <c r="J108" s="267">
        <v>50</v>
      </c>
      <c r="K108" s="279"/>
    </row>
    <row r="109" spans="2:11" ht="15" customHeight="1">
      <c r="B109" s="287"/>
      <c r="C109" s="267" t="s">
        <v>671</v>
      </c>
      <c r="D109" s="267"/>
      <c r="E109" s="267"/>
      <c r="F109" s="286" t="s">
        <v>650</v>
      </c>
      <c r="G109" s="267"/>
      <c r="H109" s="267" t="s">
        <v>683</v>
      </c>
      <c r="I109" s="267" t="s">
        <v>646</v>
      </c>
      <c r="J109" s="267">
        <v>50</v>
      </c>
      <c r="K109" s="279"/>
    </row>
    <row r="110" spans="2:11" ht="15" customHeight="1">
      <c r="B110" s="287"/>
      <c r="C110" s="267" t="s">
        <v>669</v>
      </c>
      <c r="D110" s="267"/>
      <c r="E110" s="267"/>
      <c r="F110" s="286" t="s">
        <v>650</v>
      </c>
      <c r="G110" s="267"/>
      <c r="H110" s="267" t="s">
        <v>683</v>
      </c>
      <c r="I110" s="267" t="s">
        <v>646</v>
      </c>
      <c r="J110" s="267">
        <v>50</v>
      </c>
      <c r="K110" s="279"/>
    </row>
    <row r="111" spans="2:11" ht="15" customHeight="1">
      <c r="B111" s="287"/>
      <c r="C111" s="267" t="s">
        <v>56</v>
      </c>
      <c r="D111" s="267"/>
      <c r="E111" s="267"/>
      <c r="F111" s="286" t="s">
        <v>644</v>
      </c>
      <c r="G111" s="267"/>
      <c r="H111" s="267" t="s">
        <v>684</v>
      </c>
      <c r="I111" s="267" t="s">
        <v>646</v>
      </c>
      <c r="J111" s="267">
        <v>20</v>
      </c>
      <c r="K111" s="279"/>
    </row>
    <row r="112" spans="2:11" ht="15" customHeight="1">
      <c r="B112" s="287"/>
      <c r="C112" s="267" t="s">
        <v>685</v>
      </c>
      <c r="D112" s="267"/>
      <c r="E112" s="267"/>
      <c r="F112" s="286" t="s">
        <v>644</v>
      </c>
      <c r="G112" s="267"/>
      <c r="H112" s="267" t="s">
        <v>686</v>
      </c>
      <c r="I112" s="267" t="s">
        <v>646</v>
      </c>
      <c r="J112" s="267">
        <v>120</v>
      </c>
      <c r="K112" s="279"/>
    </row>
    <row r="113" spans="2:11" ht="15" customHeight="1">
      <c r="B113" s="287"/>
      <c r="C113" s="267" t="s">
        <v>41</v>
      </c>
      <c r="D113" s="267"/>
      <c r="E113" s="267"/>
      <c r="F113" s="286" t="s">
        <v>644</v>
      </c>
      <c r="G113" s="267"/>
      <c r="H113" s="267" t="s">
        <v>687</v>
      </c>
      <c r="I113" s="267" t="s">
        <v>678</v>
      </c>
      <c r="J113" s="267"/>
      <c r="K113" s="279"/>
    </row>
    <row r="114" spans="2:11" ht="15" customHeight="1">
      <c r="B114" s="287"/>
      <c r="C114" s="267" t="s">
        <v>51</v>
      </c>
      <c r="D114" s="267"/>
      <c r="E114" s="267"/>
      <c r="F114" s="286" t="s">
        <v>644</v>
      </c>
      <c r="G114" s="267"/>
      <c r="H114" s="267" t="s">
        <v>688</v>
      </c>
      <c r="I114" s="267" t="s">
        <v>678</v>
      </c>
      <c r="J114" s="267"/>
      <c r="K114" s="279"/>
    </row>
    <row r="115" spans="2:11" ht="15" customHeight="1">
      <c r="B115" s="287"/>
      <c r="C115" s="267" t="s">
        <v>60</v>
      </c>
      <c r="D115" s="267"/>
      <c r="E115" s="267"/>
      <c r="F115" s="286" t="s">
        <v>644</v>
      </c>
      <c r="G115" s="267"/>
      <c r="H115" s="267" t="s">
        <v>689</v>
      </c>
      <c r="I115" s="267" t="s">
        <v>690</v>
      </c>
      <c r="J115" s="267"/>
      <c r="K115" s="279"/>
    </row>
    <row r="116" spans="2:11" ht="15" customHeight="1">
      <c r="B116" s="288"/>
      <c r="C116" s="293"/>
      <c r="D116" s="293"/>
      <c r="E116" s="293"/>
      <c r="F116" s="293"/>
      <c r="G116" s="293"/>
      <c r="H116" s="293"/>
      <c r="I116" s="293"/>
      <c r="J116" s="293"/>
      <c r="K116" s="290"/>
    </row>
    <row r="117" spans="2:11" ht="18.75" customHeight="1">
      <c r="B117" s="294"/>
      <c r="C117" s="264"/>
      <c r="D117" s="264"/>
      <c r="E117" s="264"/>
      <c r="F117" s="295"/>
      <c r="G117" s="264"/>
      <c r="H117" s="264"/>
      <c r="I117" s="264"/>
      <c r="J117" s="264"/>
      <c r="K117" s="294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255" t="s">
        <v>691</v>
      </c>
      <c r="D120" s="255"/>
      <c r="E120" s="255"/>
      <c r="F120" s="255"/>
      <c r="G120" s="255"/>
      <c r="H120" s="255"/>
      <c r="I120" s="255"/>
      <c r="J120" s="255"/>
      <c r="K120" s="300"/>
    </row>
    <row r="121" spans="2:11" ht="17.25" customHeight="1">
      <c r="B121" s="301"/>
      <c r="C121" s="280" t="s">
        <v>638</v>
      </c>
      <c r="D121" s="280"/>
      <c r="E121" s="280"/>
      <c r="F121" s="280" t="s">
        <v>639</v>
      </c>
      <c r="G121" s="281"/>
      <c r="H121" s="280" t="s">
        <v>103</v>
      </c>
      <c r="I121" s="280" t="s">
        <v>60</v>
      </c>
      <c r="J121" s="280" t="s">
        <v>640</v>
      </c>
      <c r="K121" s="302"/>
    </row>
    <row r="122" spans="2:11" ht="17.25" customHeight="1">
      <c r="B122" s="301"/>
      <c r="C122" s="282" t="s">
        <v>641</v>
      </c>
      <c r="D122" s="282"/>
      <c r="E122" s="282"/>
      <c r="F122" s="283" t="s">
        <v>642</v>
      </c>
      <c r="G122" s="284"/>
      <c r="H122" s="282"/>
      <c r="I122" s="282"/>
      <c r="J122" s="282" t="s">
        <v>643</v>
      </c>
      <c r="K122" s="302"/>
    </row>
    <row r="123" spans="2:11" ht="5.25" customHeight="1">
      <c r="B123" s="303"/>
      <c r="C123" s="285"/>
      <c r="D123" s="285"/>
      <c r="E123" s="285"/>
      <c r="F123" s="285"/>
      <c r="G123" s="267"/>
      <c r="H123" s="285"/>
      <c r="I123" s="285"/>
      <c r="J123" s="285"/>
      <c r="K123" s="304"/>
    </row>
    <row r="124" spans="2:11" ht="15" customHeight="1">
      <c r="B124" s="303"/>
      <c r="C124" s="267" t="s">
        <v>647</v>
      </c>
      <c r="D124" s="285"/>
      <c r="E124" s="285"/>
      <c r="F124" s="286" t="s">
        <v>644</v>
      </c>
      <c r="G124" s="267"/>
      <c r="H124" s="267" t="s">
        <v>683</v>
      </c>
      <c r="I124" s="267" t="s">
        <v>646</v>
      </c>
      <c r="J124" s="267">
        <v>120</v>
      </c>
      <c r="K124" s="305"/>
    </row>
    <row r="125" spans="2:11" ht="15" customHeight="1">
      <c r="B125" s="303"/>
      <c r="C125" s="267" t="s">
        <v>692</v>
      </c>
      <c r="D125" s="267"/>
      <c r="E125" s="267"/>
      <c r="F125" s="286" t="s">
        <v>644</v>
      </c>
      <c r="G125" s="267"/>
      <c r="H125" s="267" t="s">
        <v>693</v>
      </c>
      <c r="I125" s="267" t="s">
        <v>646</v>
      </c>
      <c r="J125" s="267" t="s">
        <v>694</v>
      </c>
      <c r="K125" s="305"/>
    </row>
    <row r="126" spans="2:11" ht="15" customHeight="1">
      <c r="B126" s="303"/>
      <c r="C126" s="267" t="s">
        <v>593</v>
      </c>
      <c r="D126" s="267"/>
      <c r="E126" s="267"/>
      <c r="F126" s="286" t="s">
        <v>644</v>
      </c>
      <c r="G126" s="267"/>
      <c r="H126" s="267" t="s">
        <v>695</v>
      </c>
      <c r="I126" s="267" t="s">
        <v>646</v>
      </c>
      <c r="J126" s="267" t="s">
        <v>694</v>
      </c>
      <c r="K126" s="305"/>
    </row>
    <row r="127" spans="2:11" ht="15" customHeight="1">
      <c r="B127" s="303"/>
      <c r="C127" s="267" t="s">
        <v>655</v>
      </c>
      <c r="D127" s="267"/>
      <c r="E127" s="267"/>
      <c r="F127" s="286" t="s">
        <v>650</v>
      </c>
      <c r="G127" s="267"/>
      <c r="H127" s="267" t="s">
        <v>656</v>
      </c>
      <c r="I127" s="267" t="s">
        <v>646</v>
      </c>
      <c r="J127" s="267">
        <v>15</v>
      </c>
      <c r="K127" s="305"/>
    </row>
    <row r="128" spans="2:11" ht="15" customHeight="1">
      <c r="B128" s="303"/>
      <c r="C128" s="267" t="s">
        <v>657</v>
      </c>
      <c r="D128" s="267"/>
      <c r="E128" s="267"/>
      <c r="F128" s="286" t="s">
        <v>650</v>
      </c>
      <c r="G128" s="267"/>
      <c r="H128" s="267" t="s">
        <v>658</v>
      </c>
      <c r="I128" s="267" t="s">
        <v>646</v>
      </c>
      <c r="J128" s="267">
        <v>15</v>
      </c>
      <c r="K128" s="305"/>
    </row>
    <row r="129" spans="2:11" ht="15" customHeight="1">
      <c r="B129" s="303"/>
      <c r="C129" s="267" t="s">
        <v>659</v>
      </c>
      <c r="D129" s="267"/>
      <c r="E129" s="267"/>
      <c r="F129" s="286" t="s">
        <v>650</v>
      </c>
      <c r="G129" s="267"/>
      <c r="H129" s="267" t="s">
        <v>660</v>
      </c>
      <c r="I129" s="267" t="s">
        <v>646</v>
      </c>
      <c r="J129" s="267">
        <v>20</v>
      </c>
      <c r="K129" s="305"/>
    </row>
    <row r="130" spans="2:11" ht="15" customHeight="1">
      <c r="B130" s="303"/>
      <c r="C130" s="267" t="s">
        <v>661</v>
      </c>
      <c r="D130" s="267"/>
      <c r="E130" s="267"/>
      <c r="F130" s="286" t="s">
        <v>650</v>
      </c>
      <c r="G130" s="267"/>
      <c r="H130" s="267" t="s">
        <v>662</v>
      </c>
      <c r="I130" s="267" t="s">
        <v>646</v>
      </c>
      <c r="J130" s="267">
        <v>20</v>
      </c>
      <c r="K130" s="305"/>
    </row>
    <row r="131" spans="2:11" ht="15" customHeight="1">
      <c r="B131" s="303"/>
      <c r="C131" s="267" t="s">
        <v>649</v>
      </c>
      <c r="D131" s="267"/>
      <c r="E131" s="267"/>
      <c r="F131" s="286" t="s">
        <v>650</v>
      </c>
      <c r="G131" s="267"/>
      <c r="H131" s="267" t="s">
        <v>683</v>
      </c>
      <c r="I131" s="267" t="s">
        <v>646</v>
      </c>
      <c r="J131" s="267">
        <v>50</v>
      </c>
      <c r="K131" s="305"/>
    </row>
    <row r="132" spans="2:11" ht="15" customHeight="1">
      <c r="B132" s="303"/>
      <c r="C132" s="267" t="s">
        <v>663</v>
      </c>
      <c r="D132" s="267"/>
      <c r="E132" s="267"/>
      <c r="F132" s="286" t="s">
        <v>650</v>
      </c>
      <c r="G132" s="267"/>
      <c r="H132" s="267" t="s">
        <v>683</v>
      </c>
      <c r="I132" s="267" t="s">
        <v>646</v>
      </c>
      <c r="J132" s="267">
        <v>50</v>
      </c>
      <c r="K132" s="305"/>
    </row>
    <row r="133" spans="2:11" ht="15" customHeight="1">
      <c r="B133" s="303"/>
      <c r="C133" s="267" t="s">
        <v>669</v>
      </c>
      <c r="D133" s="267"/>
      <c r="E133" s="267"/>
      <c r="F133" s="286" t="s">
        <v>650</v>
      </c>
      <c r="G133" s="267"/>
      <c r="H133" s="267" t="s">
        <v>683</v>
      </c>
      <c r="I133" s="267" t="s">
        <v>646</v>
      </c>
      <c r="J133" s="267">
        <v>50</v>
      </c>
      <c r="K133" s="305"/>
    </row>
    <row r="134" spans="2:11" ht="15" customHeight="1">
      <c r="B134" s="303"/>
      <c r="C134" s="267" t="s">
        <v>671</v>
      </c>
      <c r="D134" s="267"/>
      <c r="E134" s="267"/>
      <c r="F134" s="286" t="s">
        <v>650</v>
      </c>
      <c r="G134" s="267"/>
      <c r="H134" s="267" t="s">
        <v>683</v>
      </c>
      <c r="I134" s="267" t="s">
        <v>646</v>
      </c>
      <c r="J134" s="267">
        <v>50</v>
      </c>
      <c r="K134" s="305"/>
    </row>
    <row r="135" spans="2:11" ht="15" customHeight="1">
      <c r="B135" s="303"/>
      <c r="C135" s="267" t="s">
        <v>108</v>
      </c>
      <c r="D135" s="267"/>
      <c r="E135" s="267"/>
      <c r="F135" s="286" t="s">
        <v>650</v>
      </c>
      <c r="G135" s="267"/>
      <c r="H135" s="267" t="s">
        <v>696</v>
      </c>
      <c r="I135" s="267" t="s">
        <v>646</v>
      </c>
      <c r="J135" s="267">
        <v>255</v>
      </c>
      <c r="K135" s="305"/>
    </row>
    <row r="136" spans="2:11" ht="15" customHeight="1">
      <c r="B136" s="303"/>
      <c r="C136" s="267" t="s">
        <v>673</v>
      </c>
      <c r="D136" s="267"/>
      <c r="E136" s="267"/>
      <c r="F136" s="286" t="s">
        <v>644</v>
      </c>
      <c r="G136" s="267"/>
      <c r="H136" s="267" t="s">
        <v>697</v>
      </c>
      <c r="I136" s="267" t="s">
        <v>675</v>
      </c>
      <c r="J136" s="267"/>
      <c r="K136" s="305"/>
    </row>
    <row r="137" spans="2:11" ht="15" customHeight="1">
      <c r="B137" s="303"/>
      <c r="C137" s="267" t="s">
        <v>676</v>
      </c>
      <c r="D137" s="267"/>
      <c r="E137" s="267"/>
      <c r="F137" s="286" t="s">
        <v>644</v>
      </c>
      <c r="G137" s="267"/>
      <c r="H137" s="267" t="s">
        <v>698</v>
      </c>
      <c r="I137" s="267" t="s">
        <v>678</v>
      </c>
      <c r="J137" s="267"/>
      <c r="K137" s="305"/>
    </row>
    <row r="138" spans="2:11" ht="15" customHeight="1">
      <c r="B138" s="303"/>
      <c r="C138" s="267" t="s">
        <v>679</v>
      </c>
      <c r="D138" s="267"/>
      <c r="E138" s="267"/>
      <c r="F138" s="286" t="s">
        <v>644</v>
      </c>
      <c r="G138" s="267"/>
      <c r="H138" s="267" t="s">
        <v>679</v>
      </c>
      <c r="I138" s="267" t="s">
        <v>678</v>
      </c>
      <c r="J138" s="267"/>
      <c r="K138" s="305"/>
    </row>
    <row r="139" spans="2:11" ht="15" customHeight="1">
      <c r="B139" s="303"/>
      <c r="C139" s="267" t="s">
        <v>41</v>
      </c>
      <c r="D139" s="267"/>
      <c r="E139" s="267"/>
      <c r="F139" s="286" t="s">
        <v>644</v>
      </c>
      <c r="G139" s="267"/>
      <c r="H139" s="267" t="s">
        <v>699</v>
      </c>
      <c r="I139" s="267" t="s">
        <v>678</v>
      </c>
      <c r="J139" s="267"/>
      <c r="K139" s="305"/>
    </row>
    <row r="140" spans="2:11" ht="15" customHeight="1">
      <c r="B140" s="303"/>
      <c r="C140" s="267" t="s">
        <v>700</v>
      </c>
      <c r="D140" s="267"/>
      <c r="E140" s="267"/>
      <c r="F140" s="286" t="s">
        <v>644</v>
      </c>
      <c r="G140" s="267"/>
      <c r="H140" s="267" t="s">
        <v>701</v>
      </c>
      <c r="I140" s="267" t="s">
        <v>678</v>
      </c>
      <c r="J140" s="267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4"/>
      <c r="C142" s="264"/>
      <c r="D142" s="264"/>
      <c r="E142" s="264"/>
      <c r="F142" s="295"/>
      <c r="G142" s="264"/>
      <c r="H142" s="264"/>
      <c r="I142" s="264"/>
      <c r="J142" s="264"/>
      <c r="K142" s="264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278" t="s">
        <v>702</v>
      </c>
      <c r="D145" s="278"/>
      <c r="E145" s="278"/>
      <c r="F145" s="278"/>
      <c r="G145" s="278"/>
      <c r="H145" s="278"/>
      <c r="I145" s="278"/>
      <c r="J145" s="278"/>
      <c r="K145" s="279"/>
    </row>
    <row r="146" spans="2:11" ht="17.25" customHeight="1">
      <c r="B146" s="277"/>
      <c r="C146" s="280" t="s">
        <v>638</v>
      </c>
      <c r="D146" s="280"/>
      <c r="E146" s="280"/>
      <c r="F146" s="280" t="s">
        <v>639</v>
      </c>
      <c r="G146" s="281"/>
      <c r="H146" s="280" t="s">
        <v>103</v>
      </c>
      <c r="I146" s="280" t="s">
        <v>60</v>
      </c>
      <c r="J146" s="280" t="s">
        <v>640</v>
      </c>
      <c r="K146" s="279"/>
    </row>
    <row r="147" spans="2:11" ht="17.25" customHeight="1">
      <c r="B147" s="277"/>
      <c r="C147" s="282" t="s">
        <v>641</v>
      </c>
      <c r="D147" s="282"/>
      <c r="E147" s="282"/>
      <c r="F147" s="283" t="s">
        <v>642</v>
      </c>
      <c r="G147" s="284"/>
      <c r="H147" s="282"/>
      <c r="I147" s="282"/>
      <c r="J147" s="282" t="s">
        <v>643</v>
      </c>
      <c r="K147" s="279"/>
    </row>
    <row r="148" spans="2:11" ht="5.25" customHeight="1">
      <c r="B148" s="287"/>
      <c r="C148" s="285"/>
      <c r="D148" s="285"/>
      <c r="E148" s="285"/>
      <c r="F148" s="285"/>
      <c r="G148" s="267"/>
      <c r="H148" s="285"/>
      <c r="I148" s="285"/>
      <c r="J148" s="285"/>
      <c r="K148" s="305"/>
    </row>
    <row r="149" spans="2:11" ht="15" customHeight="1">
      <c r="B149" s="287"/>
      <c r="C149" s="309" t="s">
        <v>647</v>
      </c>
      <c r="D149" s="267"/>
      <c r="E149" s="267"/>
      <c r="F149" s="310" t="s">
        <v>644</v>
      </c>
      <c r="G149" s="267"/>
      <c r="H149" s="309" t="s">
        <v>683</v>
      </c>
      <c r="I149" s="309" t="s">
        <v>646</v>
      </c>
      <c r="J149" s="309">
        <v>120</v>
      </c>
      <c r="K149" s="305"/>
    </row>
    <row r="150" spans="2:11" ht="15" customHeight="1">
      <c r="B150" s="287"/>
      <c r="C150" s="309" t="s">
        <v>692</v>
      </c>
      <c r="D150" s="267"/>
      <c r="E150" s="267"/>
      <c r="F150" s="310" t="s">
        <v>644</v>
      </c>
      <c r="G150" s="267"/>
      <c r="H150" s="309" t="s">
        <v>703</v>
      </c>
      <c r="I150" s="309" t="s">
        <v>646</v>
      </c>
      <c r="J150" s="309" t="s">
        <v>694</v>
      </c>
      <c r="K150" s="305"/>
    </row>
    <row r="151" spans="2:11" ht="15" customHeight="1">
      <c r="B151" s="287"/>
      <c r="C151" s="309" t="s">
        <v>593</v>
      </c>
      <c r="D151" s="267"/>
      <c r="E151" s="267"/>
      <c r="F151" s="310" t="s">
        <v>644</v>
      </c>
      <c r="G151" s="267"/>
      <c r="H151" s="309" t="s">
        <v>704</v>
      </c>
      <c r="I151" s="309" t="s">
        <v>646</v>
      </c>
      <c r="J151" s="309" t="s">
        <v>694</v>
      </c>
      <c r="K151" s="305"/>
    </row>
    <row r="152" spans="2:11" ht="15" customHeight="1">
      <c r="B152" s="287"/>
      <c r="C152" s="309" t="s">
        <v>649</v>
      </c>
      <c r="D152" s="267"/>
      <c r="E152" s="267"/>
      <c r="F152" s="310" t="s">
        <v>650</v>
      </c>
      <c r="G152" s="267"/>
      <c r="H152" s="309" t="s">
        <v>683</v>
      </c>
      <c r="I152" s="309" t="s">
        <v>646</v>
      </c>
      <c r="J152" s="309">
        <v>50</v>
      </c>
      <c r="K152" s="305"/>
    </row>
    <row r="153" spans="2:11" ht="15" customHeight="1">
      <c r="B153" s="287"/>
      <c r="C153" s="309" t="s">
        <v>652</v>
      </c>
      <c r="D153" s="267"/>
      <c r="E153" s="267"/>
      <c r="F153" s="310" t="s">
        <v>644</v>
      </c>
      <c r="G153" s="267"/>
      <c r="H153" s="309" t="s">
        <v>683</v>
      </c>
      <c r="I153" s="309" t="s">
        <v>654</v>
      </c>
      <c r="J153" s="309"/>
      <c r="K153" s="305"/>
    </row>
    <row r="154" spans="2:11" ht="15" customHeight="1">
      <c r="B154" s="287"/>
      <c r="C154" s="309" t="s">
        <v>663</v>
      </c>
      <c r="D154" s="267"/>
      <c r="E154" s="267"/>
      <c r="F154" s="310" t="s">
        <v>650</v>
      </c>
      <c r="G154" s="267"/>
      <c r="H154" s="309" t="s">
        <v>683</v>
      </c>
      <c r="I154" s="309" t="s">
        <v>646</v>
      </c>
      <c r="J154" s="309">
        <v>50</v>
      </c>
      <c r="K154" s="305"/>
    </row>
    <row r="155" spans="2:11" ht="15" customHeight="1">
      <c r="B155" s="287"/>
      <c r="C155" s="309" t="s">
        <v>671</v>
      </c>
      <c r="D155" s="267"/>
      <c r="E155" s="267"/>
      <c r="F155" s="310" t="s">
        <v>650</v>
      </c>
      <c r="G155" s="267"/>
      <c r="H155" s="309" t="s">
        <v>683</v>
      </c>
      <c r="I155" s="309" t="s">
        <v>646</v>
      </c>
      <c r="J155" s="309">
        <v>50</v>
      </c>
      <c r="K155" s="305"/>
    </row>
    <row r="156" spans="2:11" ht="15" customHeight="1">
      <c r="B156" s="287"/>
      <c r="C156" s="309" t="s">
        <v>669</v>
      </c>
      <c r="D156" s="267"/>
      <c r="E156" s="267"/>
      <c r="F156" s="310" t="s">
        <v>650</v>
      </c>
      <c r="G156" s="267"/>
      <c r="H156" s="309" t="s">
        <v>683</v>
      </c>
      <c r="I156" s="309" t="s">
        <v>646</v>
      </c>
      <c r="J156" s="309">
        <v>50</v>
      </c>
      <c r="K156" s="305"/>
    </row>
    <row r="157" spans="2:11" ht="15" customHeight="1">
      <c r="B157" s="287"/>
      <c r="C157" s="309" t="s">
        <v>84</v>
      </c>
      <c r="D157" s="267"/>
      <c r="E157" s="267"/>
      <c r="F157" s="310" t="s">
        <v>644</v>
      </c>
      <c r="G157" s="267"/>
      <c r="H157" s="309" t="s">
        <v>705</v>
      </c>
      <c r="I157" s="309" t="s">
        <v>646</v>
      </c>
      <c r="J157" s="309" t="s">
        <v>706</v>
      </c>
      <c r="K157" s="305"/>
    </row>
    <row r="158" spans="2:11" ht="15" customHeight="1">
      <c r="B158" s="287"/>
      <c r="C158" s="309" t="s">
        <v>707</v>
      </c>
      <c r="D158" s="267"/>
      <c r="E158" s="267"/>
      <c r="F158" s="310" t="s">
        <v>644</v>
      </c>
      <c r="G158" s="267"/>
      <c r="H158" s="309" t="s">
        <v>708</v>
      </c>
      <c r="I158" s="309" t="s">
        <v>678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4"/>
      <c r="C160" s="267"/>
      <c r="D160" s="267"/>
      <c r="E160" s="267"/>
      <c r="F160" s="286"/>
      <c r="G160" s="267"/>
      <c r="H160" s="267"/>
      <c r="I160" s="267"/>
      <c r="J160" s="267"/>
      <c r="K160" s="264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255" t="s">
        <v>709</v>
      </c>
      <c r="D163" s="255"/>
      <c r="E163" s="255"/>
      <c r="F163" s="255"/>
      <c r="G163" s="255"/>
      <c r="H163" s="255"/>
      <c r="I163" s="255"/>
      <c r="J163" s="255"/>
      <c r="K163" s="256"/>
    </row>
    <row r="164" spans="2:11" ht="17.25" customHeight="1">
      <c r="B164" s="254"/>
      <c r="C164" s="280" t="s">
        <v>638</v>
      </c>
      <c r="D164" s="280"/>
      <c r="E164" s="280"/>
      <c r="F164" s="280" t="s">
        <v>639</v>
      </c>
      <c r="G164" s="313"/>
      <c r="H164" s="314" t="s">
        <v>103</v>
      </c>
      <c r="I164" s="314" t="s">
        <v>60</v>
      </c>
      <c r="J164" s="280" t="s">
        <v>640</v>
      </c>
      <c r="K164" s="256"/>
    </row>
    <row r="165" spans="2:11" ht="17.25" customHeight="1">
      <c r="B165" s="258"/>
      <c r="C165" s="282" t="s">
        <v>641</v>
      </c>
      <c r="D165" s="282"/>
      <c r="E165" s="282"/>
      <c r="F165" s="283" t="s">
        <v>642</v>
      </c>
      <c r="G165" s="315"/>
      <c r="H165" s="316"/>
      <c r="I165" s="316"/>
      <c r="J165" s="282" t="s">
        <v>643</v>
      </c>
      <c r="K165" s="260"/>
    </row>
    <row r="166" spans="2:11" ht="5.25" customHeight="1">
      <c r="B166" s="287"/>
      <c r="C166" s="285"/>
      <c r="D166" s="285"/>
      <c r="E166" s="285"/>
      <c r="F166" s="285"/>
      <c r="G166" s="267"/>
      <c r="H166" s="285"/>
      <c r="I166" s="285"/>
      <c r="J166" s="285"/>
      <c r="K166" s="305"/>
    </row>
    <row r="167" spans="2:11" ht="15" customHeight="1">
      <c r="B167" s="287"/>
      <c r="C167" s="267" t="s">
        <v>647</v>
      </c>
      <c r="D167" s="267"/>
      <c r="E167" s="267"/>
      <c r="F167" s="286" t="s">
        <v>644</v>
      </c>
      <c r="G167" s="267"/>
      <c r="H167" s="267" t="s">
        <v>683</v>
      </c>
      <c r="I167" s="267" t="s">
        <v>646</v>
      </c>
      <c r="J167" s="267">
        <v>120</v>
      </c>
      <c r="K167" s="305"/>
    </row>
    <row r="168" spans="2:11" ht="15" customHeight="1">
      <c r="B168" s="287"/>
      <c r="C168" s="267" t="s">
        <v>692</v>
      </c>
      <c r="D168" s="267"/>
      <c r="E168" s="267"/>
      <c r="F168" s="286" t="s">
        <v>644</v>
      </c>
      <c r="G168" s="267"/>
      <c r="H168" s="267" t="s">
        <v>693</v>
      </c>
      <c r="I168" s="267" t="s">
        <v>646</v>
      </c>
      <c r="J168" s="267" t="s">
        <v>694</v>
      </c>
      <c r="K168" s="305"/>
    </row>
    <row r="169" spans="2:11" ht="15" customHeight="1">
      <c r="B169" s="287"/>
      <c r="C169" s="267" t="s">
        <v>593</v>
      </c>
      <c r="D169" s="267"/>
      <c r="E169" s="267"/>
      <c r="F169" s="286" t="s">
        <v>644</v>
      </c>
      <c r="G169" s="267"/>
      <c r="H169" s="267" t="s">
        <v>710</v>
      </c>
      <c r="I169" s="267" t="s">
        <v>646</v>
      </c>
      <c r="J169" s="267" t="s">
        <v>694</v>
      </c>
      <c r="K169" s="305"/>
    </row>
    <row r="170" spans="2:11" ht="15" customHeight="1">
      <c r="B170" s="287"/>
      <c r="C170" s="267" t="s">
        <v>649</v>
      </c>
      <c r="D170" s="267"/>
      <c r="E170" s="267"/>
      <c r="F170" s="286" t="s">
        <v>650</v>
      </c>
      <c r="G170" s="267"/>
      <c r="H170" s="267" t="s">
        <v>710</v>
      </c>
      <c r="I170" s="267" t="s">
        <v>646</v>
      </c>
      <c r="J170" s="267">
        <v>50</v>
      </c>
      <c r="K170" s="305"/>
    </row>
    <row r="171" spans="2:11" ht="15" customHeight="1">
      <c r="B171" s="287"/>
      <c r="C171" s="267" t="s">
        <v>652</v>
      </c>
      <c r="D171" s="267"/>
      <c r="E171" s="267"/>
      <c r="F171" s="286" t="s">
        <v>644</v>
      </c>
      <c r="G171" s="267"/>
      <c r="H171" s="267" t="s">
        <v>710</v>
      </c>
      <c r="I171" s="267" t="s">
        <v>654</v>
      </c>
      <c r="J171" s="267"/>
      <c r="K171" s="305"/>
    </row>
    <row r="172" spans="2:11" ht="15" customHeight="1">
      <c r="B172" s="287"/>
      <c r="C172" s="267" t="s">
        <v>663</v>
      </c>
      <c r="D172" s="267"/>
      <c r="E172" s="267"/>
      <c r="F172" s="286" t="s">
        <v>650</v>
      </c>
      <c r="G172" s="267"/>
      <c r="H172" s="267" t="s">
        <v>710</v>
      </c>
      <c r="I172" s="267" t="s">
        <v>646</v>
      </c>
      <c r="J172" s="267">
        <v>50</v>
      </c>
      <c r="K172" s="305"/>
    </row>
    <row r="173" spans="2:11" ht="15" customHeight="1">
      <c r="B173" s="287"/>
      <c r="C173" s="267" t="s">
        <v>671</v>
      </c>
      <c r="D173" s="267"/>
      <c r="E173" s="267"/>
      <c r="F173" s="286" t="s">
        <v>650</v>
      </c>
      <c r="G173" s="267"/>
      <c r="H173" s="267" t="s">
        <v>710</v>
      </c>
      <c r="I173" s="267" t="s">
        <v>646</v>
      </c>
      <c r="J173" s="267">
        <v>50</v>
      </c>
      <c r="K173" s="305"/>
    </row>
    <row r="174" spans="2:11" ht="15" customHeight="1">
      <c r="B174" s="287"/>
      <c r="C174" s="267" t="s">
        <v>669</v>
      </c>
      <c r="D174" s="267"/>
      <c r="E174" s="267"/>
      <c r="F174" s="286" t="s">
        <v>650</v>
      </c>
      <c r="G174" s="267"/>
      <c r="H174" s="267" t="s">
        <v>710</v>
      </c>
      <c r="I174" s="267" t="s">
        <v>646</v>
      </c>
      <c r="J174" s="267">
        <v>50</v>
      </c>
      <c r="K174" s="305"/>
    </row>
    <row r="175" spans="2:11" ht="15" customHeight="1">
      <c r="B175" s="287"/>
      <c r="C175" s="267" t="s">
        <v>102</v>
      </c>
      <c r="D175" s="267"/>
      <c r="E175" s="267"/>
      <c r="F175" s="286" t="s">
        <v>644</v>
      </c>
      <c r="G175" s="267"/>
      <c r="H175" s="267" t="s">
        <v>711</v>
      </c>
      <c r="I175" s="267" t="s">
        <v>712</v>
      </c>
      <c r="J175" s="267"/>
      <c r="K175" s="305"/>
    </row>
    <row r="176" spans="2:11" ht="15" customHeight="1">
      <c r="B176" s="287"/>
      <c r="C176" s="267" t="s">
        <v>60</v>
      </c>
      <c r="D176" s="267"/>
      <c r="E176" s="267"/>
      <c r="F176" s="286" t="s">
        <v>644</v>
      </c>
      <c r="G176" s="267"/>
      <c r="H176" s="267" t="s">
        <v>713</v>
      </c>
      <c r="I176" s="267" t="s">
        <v>714</v>
      </c>
      <c r="J176" s="267">
        <v>1</v>
      </c>
      <c r="K176" s="305"/>
    </row>
    <row r="177" spans="2:11" ht="15" customHeight="1">
      <c r="B177" s="287"/>
      <c r="C177" s="267" t="s">
        <v>56</v>
      </c>
      <c r="D177" s="267"/>
      <c r="E177" s="267"/>
      <c r="F177" s="286" t="s">
        <v>644</v>
      </c>
      <c r="G177" s="267"/>
      <c r="H177" s="267" t="s">
        <v>715</v>
      </c>
      <c r="I177" s="267" t="s">
        <v>646</v>
      </c>
      <c r="J177" s="267">
        <v>20</v>
      </c>
      <c r="K177" s="305"/>
    </row>
    <row r="178" spans="2:11" ht="15" customHeight="1">
      <c r="B178" s="287"/>
      <c r="C178" s="267" t="s">
        <v>103</v>
      </c>
      <c r="D178" s="267"/>
      <c r="E178" s="267"/>
      <c r="F178" s="286" t="s">
        <v>644</v>
      </c>
      <c r="G178" s="267"/>
      <c r="H178" s="267" t="s">
        <v>716</v>
      </c>
      <c r="I178" s="267" t="s">
        <v>646</v>
      </c>
      <c r="J178" s="267">
        <v>255</v>
      </c>
      <c r="K178" s="305"/>
    </row>
    <row r="179" spans="2:11" ht="15" customHeight="1">
      <c r="B179" s="287"/>
      <c r="C179" s="267" t="s">
        <v>104</v>
      </c>
      <c r="D179" s="267"/>
      <c r="E179" s="267"/>
      <c r="F179" s="286" t="s">
        <v>644</v>
      </c>
      <c r="G179" s="267"/>
      <c r="H179" s="267" t="s">
        <v>609</v>
      </c>
      <c r="I179" s="267" t="s">
        <v>646</v>
      </c>
      <c r="J179" s="267">
        <v>10</v>
      </c>
      <c r="K179" s="305"/>
    </row>
    <row r="180" spans="2:11" ht="15" customHeight="1">
      <c r="B180" s="287"/>
      <c r="C180" s="267" t="s">
        <v>105</v>
      </c>
      <c r="D180" s="267"/>
      <c r="E180" s="267"/>
      <c r="F180" s="286" t="s">
        <v>644</v>
      </c>
      <c r="G180" s="267"/>
      <c r="H180" s="267" t="s">
        <v>717</v>
      </c>
      <c r="I180" s="267" t="s">
        <v>678</v>
      </c>
      <c r="J180" s="267"/>
      <c r="K180" s="305"/>
    </row>
    <row r="181" spans="2:11" ht="15" customHeight="1">
      <c r="B181" s="287"/>
      <c r="C181" s="267" t="s">
        <v>718</v>
      </c>
      <c r="D181" s="267"/>
      <c r="E181" s="267"/>
      <c r="F181" s="286" t="s">
        <v>644</v>
      </c>
      <c r="G181" s="267"/>
      <c r="H181" s="267" t="s">
        <v>719</v>
      </c>
      <c r="I181" s="267" t="s">
        <v>678</v>
      </c>
      <c r="J181" s="267"/>
      <c r="K181" s="305"/>
    </row>
    <row r="182" spans="2:11" ht="15" customHeight="1">
      <c r="B182" s="287"/>
      <c r="C182" s="267" t="s">
        <v>707</v>
      </c>
      <c r="D182" s="267"/>
      <c r="E182" s="267"/>
      <c r="F182" s="286" t="s">
        <v>644</v>
      </c>
      <c r="G182" s="267"/>
      <c r="H182" s="267" t="s">
        <v>720</v>
      </c>
      <c r="I182" s="267" t="s">
        <v>678</v>
      </c>
      <c r="J182" s="267"/>
      <c r="K182" s="305"/>
    </row>
    <row r="183" spans="2:11" ht="15" customHeight="1">
      <c r="B183" s="287"/>
      <c r="C183" s="267" t="s">
        <v>107</v>
      </c>
      <c r="D183" s="267"/>
      <c r="E183" s="267"/>
      <c r="F183" s="286" t="s">
        <v>650</v>
      </c>
      <c r="G183" s="267"/>
      <c r="H183" s="267" t="s">
        <v>721</v>
      </c>
      <c r="I183" s="267" t="s">
        <v>646</v>
      </c>
      <c r="J183" s="267">
        <v>50</v>
      </c>
      <c r="K183" s="305"/>
    </row>
    <row r="184" spans="2:11" ht="15" customHeight="1">
      <c r="B184" s="287"/>
      <c r="C184" s="267" t="s">
        <v>722</v>
      </c>
      <c r="D184" s="267"/>
      <c r="E184" s="267"/>
      <c r="F184" s="286" t="s">
        <v>650</v>
      </c>
      <c r="G184" s="267"/>
      <c r="H184" s="267" t="s">
        <v>723</v>
      </c>
      <c r="I184" s="267" t="s">
        <v>724</v>
      </c>
      <c r="J184" s="267"/>
      <c r="K184" s="305"/>
    </row>
    <row r="185" spans="2:11" ht="15" customHeight="1">
      <c r="B185" s="287"/>
      <c r="C185" s="267" t="s">
        <v>725</v>
      </c>
      <c r="D185" s="267"/>
      <c r="E185" s="267"/>
      <c r="F185" s="286" t="s">
        <v>650</v>
      </c>
      <c r="G185" s="267"/>
      <c r="H185" s="267" t="s">
        <v>726</v>
      </c>
      <c r="I185" s="267" t="s">
        <v>724</v>
      </c>
      <c r="J185" s="267"/>
      <c r="K185" s="305"/>
    </row>
    <row r="186" spans="2:11" ht="15" customHeight="1">
      <c r="B186" s="287"/>
      <c r="C186" s="267" t="s">
        <v>727</v>
      </c>
      <c r="D186" s="267"/>
      <c r="E186" s="267"/>
      <c r="F186" s="286" t="s">
        <v>650</v>
      </c>
      <c r="G186" s="267"/>
      <c r="H186" s="267" t="s">
        <v>728</v>
      </c>
      <c r="I186" s="267" t="s">
        <v>724</v>
      </c>
      <c r="J186" s="267"/>
      <c r="K186" s="305"/>
    </row>
    <row r="187" spans="2:11" ht="15" customHeight="1">
      <c r="B187" s="287"/>
      <c r="C187" s="250" t="s">
        <v>729</v>
      </c>
      <c r="D187" s="267"/>
      <c r="E187" s="267"/>
      <c r="F187" s="286" t="s">
        <v>650</v>
      </c>
      <c r="G187" s="267"/>
      <c r="H187" s="267" t="s">
        <v>730</v>
      </c>
      <c r="I187" s="267" t="s">
        <v>731</v>
      </c>
      <c r="J187" s="317" t="s">
        <v>732</v>
      </c>
      <c r="K187" s="305"/>
    </row>
    <row r="188" spans="2:11" ht="15" customHeight="1">
      <c r="B188" s="311"/>
      <c r="C188" s="318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19"/>
      <c r="C189" s="320"/>
      <c r="D189" s="320"/>
      <c r="E189" s="320"/>
      <c r="F189" s="321"/>
      <c r="G189" s="267"/>
      <c r="H189" s="267"/>
      <c r="I189" s="267"/>
      <c r="J189" s="267"/>
      <c r="K189" s="264"/>
    </row>
    <row r="190" spans="2:11" ht="18.75" customHeight="1">
      <c r="B190" s="264"/>
      <c r="C190" s="267"/>
      <c r="D190" s="267"/>
      <c r="E190" s="267"/>
      <c r="F190" s="286"/>
      <c r="G190" s="267"/>
      <c r="H190" s="267"/>
      <c r="I190" s="267"/>
      <c r="J190" s="267"/>
      <c r="K190" s="264"/>
    </row>
    <row r="191" spans="2:11" ht="18.75" customHeight="1"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</row>
    <row r="192" spans="2:11" ht="12">
      <c r="B192" s="251"/>
      <c r="C192" s="252"/>
      <c r="D192" s="252"/>
      <c r="E192" s="252"/>
      <c r="F192" s="252"/>
      <c r="G192" s="252"/>
      <c r="H192" s="252"/>
      <c r="I192" s="252"/>
      <c r="J192" s="252"/>
      <c r="K192" s="253"/>
    </row>
    <row r="193" spans="2:11" ht="21.75">
      <c r="B193" s="254"/>
      <c r="C193" s="255" t="s">
        <v>733</v>
      </c>
      <c r="D193" s="255"/>
      <c r="E193" s="255"/>
      <c r="F193" s="255"/>
      <c r="G193" s="255"/>
      <c r="H193" s="255"/>
      <c r="I193" s="255"/>
      <c r="J193" s="255"/>
      <c r="K193" s="256"/>
    </row>
    <row r="194" spans="2:11" ht="25.5" customHeight="1">
      <c r="B194" s="254"/>
      <c r="C194" s="322" t="s">
        <v>734</v>
      </c>
      <c r="D194" s="322"/>
      <c r="E194" s="322"/>
      <c r="F194" s="322" t="s">
        <v>735</v>
      </c>
      <c r="G194" s="323"/>
      <c r="H194" s="324" t="s">
        <v>736</v>
      </c>
      <c r="I194" s="324"/>
      <c r="J194" s="324"/>
      <c r="K194" s="256"/>
    </row>
    <row r="195" spans="2:11" ht="5.25" customHeight="1">
      <c r="B195" s="287"/>
      <c r="C195" s="285"/>
      <c r="D195" s="285"/>
      <c r="E195" s="285"/>
      <c r="F195" s="285"/>
      <c r="G195" s="267"/>
      <c r="H195" s="285"/>
      <c r="I195" s="285"/>
      <c r="J195" s="285"/>
      <c r="K195" s="305"/>
    </row>
    <row r="196" spans="2:11" ht="15" customHeight="1">
      <c r="B196" s="287"/>
      <c r="C196" s="267" t="s">
        <v>737</v>
      </c>
      <c r="D196" s="267"/>
      <c r="E196" s="267"/>
      <c r="F196" s="286" t="s">
        <v>46</v>
      </c>
      <c r="G196" s="267"/>
      <c r="H196" s="325" t="s">
        <v>738</v>
      </c>
      <c r="I196" s="325"/>
      <c r="J196" s="325"/>
      <c r="K196" s="305"/>
    </row>
    <row r="197" spans="2:11" ht="15" customHeight="1">
      <c r="B197" s="287"/>
      <c r="C197" s="291"/>
      <c r="D197" s="267"/>
      <c r="E197" s="267"/>
      <c r="F197" s="286" t="s">
        <v>47</v>
      </c>
      <c r="G197" s="267"/>
      <c r="H197" s="325" t="s">
        <v>739</v>
      </c>
      <c r="I197" s="325"/>
      <c r="J197" s="325"/>
      <c r="K197" s="305"/>
    </row>
    <row r="198" spans="2:11" ht="15" customHeight="1">
      <c r="B198" s="287"/>
      <c r="C198" s="291"/>
      <c r="D198" s="267"/>
      <c r="E198" s="267"/>
      <c r="F198" s="286" t="s">
        <v>50</v>
      </c>
      <c r="G198" s="267"/>
      <c r="H198" s="325" t="s">
        <v>740</v>
      </c>
      <c r="I198" s="325"/>
      <c r="J198" s="325"/>
      <c r="K198" s="305"/>
    </row>
    <row r="199" spans="2:11" ht="15" customHeight="1">
      <c r="B199" s="287"/>
      <c r="C199" s="267"/>
      <c r="D199" s="267"/>
      <c r="E199" s="267"/>
      <c r="F199" s="286" t="s">
        <v>48</v>
      </c>
      <c r="G199" s="267"/>
      <c r="H199" s="325" t="s">
        <v>741</v>
      </c>
      <c r="I199" s="325"/>
      <c r="J199" s="325"/>
      <c r="K199" s="305"/>
    </row>
    <row r="200" spans="2:11" ht="15" customHeight="1">
      <c r="B200" s="287"/>
      <c r="C200" s="267"/>
      <c r="D200" s="267"/>
      <c r="E200" s="267"/>
      <c r="F200" s="286" t="s">
        <v>49</v>
      </c>
      <c r="G200" s="267"/>
      <c r="H200" s="325" t="s">
        <v>742</v>
      </c>
      <c r="I200" s="325"/>
      <c r="J200" s="325"/>
      <c r="K200" s="305"/>
    </row>
    <row r="201" spans="2:11" ht="15" customHeight="1">
      <c r="B201" s="287"/>
      <c r="C201" s="267"/>
      <c r="D201" s="267"/>
      <c r="E201" s="267"/>
      <c r="F201" s="286"/>
      <c r="G201" s="267"/>
      <c r="H201" s="267"/>
      <c r="I201" s="267"/>
      <c r="J201" s="267"/>
      <c r="K201" s="305"/>
    </row>
    <row r="202" spans="2:11" ht="15" customHeight="1">
      <c r="B202" s="287"/>
      <c r="C202" s="267" t="s">
        <v>690</v>
      </c>
      <c r="D202" s="267"/>
      <c r="E202" s="267"/>
      <c r="F202" s="286" t="s">
        <v>78</v>
      </c>
      <c r="G202" s="267"/>
      <c r="H202" s="325" t="s">
        <v>743</v>
      </c>
      <c r="I202" s="325"/>
      <c r="J202" s="325"/>
      <c r="K202" s="305"/>
    </row>
    <row r="203" spans="2:11" ht="15" customHeight="1">
      <c r="B203" s="287"/>
      <c r="C203" s="291"/>
      <c r="D203" s="267"/>
      <c r="E203" s="267"/>
      <c r="F203" s="286" t="s">
        <v>587</v>
      </c>
      <c r="G203" s="267"/>
      <c r="H203" s="325" t="s">
        <v>588</v>
      </c>
      <c r="I203" s="325"/>
      <c r="J203" s="325"/>
      <c r="K203" s="305"/>
    </row>
    <row r="204" spans="2:11" ht="15" customHeight="1">
      <c r="B204" s="287"/>
      <c r="C204" s="267"/>
      <c r="D204" s="267"/>
      <c r="E204" s="267"/>
      <c r="F204" s="286" t="s">
        <v>585</v>
      </c>
      <c r="G204" s="267"/>
      <c r="H204" s="325" t="s">
        <v>744</v>
      </c>
      <c r="I204" s="325"/>
      <c r="J204" s="325"/>
      <c r="K204" s="305"/>
    </row>
    <row r="205" spans="2:11" ht="15" customHeight="1">
      <c r="B205" s="326"/>
      <c r="C205" s="291"/>
      <c r="D205" s="291"/>
      <c r="E205" s="291"/>
      <c r="F205" s="286" t="s">
        <v>589</v>
      </c>
      <c r="G205" s="273"/>
      <c r="H205" s="327" t="s">
        <v>590</v>
      </c>
      <c r="I205" s="327"/>
      <c r="J205" s="327"/>
      <c r="K205" s="328"/>
    </row>
    <row r="206" spans="2:11" ht="15" customHeight="1">
      <c r="B206" s="326"/>
      <c r="C206" s="291"/>
      <c r="D206" s="291"/>
      <c r="E206" s="291"/>
      <c r="F206" s="286" t="s">
        <v>591</v>
      </c>
      <c r="G206" s="273"/>
      <c r="H206" s="327" t="s">
        <v>745</v>
      </c>
      <c r="I206" s="327"/>
      <c r="J206" s="327"/>
      <c r="K206" s="328"/>
    </row>
    <row r="207" spans="2:11" ht="15" customHeight="1">
      <c r="B207" s="326"/>
      <c r="C207" s="291"/>
      <c r="D207" s="291"/>
      <c r="E207" s="291"/>
      <c r="F207" s="329"/>
      <c r="G207" s="273"/>
      <c r="H207" s="330"/>
      <c r="I207" s="330"/>
      <c r="J207" s="330"/>
      <c r="K207" s="328"/>
    </row>
    <row r="208" spans="2:11" ht="15" customHeight="1">
      <c r="B208" s="326"/>
      <c r="C208" s="267" t="s">
        <v>714</v>
      </c>
      <c r="D208" s="291"/>
      <c r="E208" s="291"/>
      <c r="F208" s="286">
        <v>1</v>
      </c>
      <c r="G208" s="273"/>
      <c r="H208" s="327" t="s">
        <v>746</v>
      </c>
      <c r="I208" s="327"/>
      <c r="J208" s="327"/>
      <c r="K208" s="328"/>
    </row>
    <row r="209" spans="2:11" ht="15" customHeight="1">
      <c r="B209" s="326"/>
      <c r="C209" s="291"/>
      <c r="D209" s="291"/>
      <c r="E209" s="291"/>
      <c r="F209" s="286">
        <v>2</v>
      </c>
      <c r="G209" s="273"/>
      <c r="H209" s="327" t="s">
        <v>747</v>
      </c>
      <c r="I209" s="327"/>
      <c r="J209" s="327"/>
      <c r="K209" s="328"/>
    </row>
    <row r="210" spans="2:11" ht="15" customHeight="1">
      <c r="B210" s="326"/>
      <c r="C210" s="291"/>
      <c r="D210" s="291"/>
      <c r="E210" s="291"/>
      <c r="F210" s="286">
        <v>3</v>
      </c>
      <c r="G210" s="273"/>
      <c r="H210" s="327" t="s">
        <v>748</v>
      </c>
      <c r="I210" s="327"/>
      <c r="J210" s="327"/>
      <c r="K210" s="328"/>
    </row>
    <row r="211" spans="2:11" ht="15" customHeight="1">
      <c r="B211" s="326"/>
      <c r="C211" s="291"/>
      <c r="D211" s="291"/>
      <c r="E211" s="291"/>
      <c r="F211" s="286">
        <v>4</v>
      </c>
      <c r="G211" s="273"/>
      <c r="H211" s="327" t="s">
        <v>749</v>
      </c>
      <c r="I211" s="327"/>
      <c r="J211" s="327"/>
      <c r="K211" s="328"/>
    </row>
    <row r="212" spans="2:11" ht="12.75" customHeight="1">
      <c r="B212" s="331"/>
      <c r="C212" s="332"/>
      <c r="D212" s="332"/>
      <c r="E212" s="332"/>
      <c r="F212" s="332"/>
      <c r="G212" s="332"/>
      <c r="H212" s="332"/>
      <c r="I212" s="332"/>
      <c r="J212" s="332"/>
      <c r="K212" s="333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DESKTOP-IU8G0TO\VJ</dc:creator>
  <cp:keywords/>
  <dc:description/>
  <cp:lastModifiedBy>VJ</cp:lastModifiedBy>
  <dcterms:created xsi:type="dcterms:W3CDTF">2021-02-11T16:13:10Z</dcterms:created>
  <dcterms:modified xsi:type="dcterms:W3CDTF">2021-02-11T16:13:18Z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