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FCC09D7D-3AB8-409E-96AF-0BA564870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, ..." sheetId="2" r:id="rId2"/>
    <sheet name="SO 101 - Místní komunikace" sheetId="3" r:id="rId3"/>
    <sheet name="SO 191 - Dopravní značení..." sheetId="4" r:id="rId4"/>
    <sheet name="SO 192 - Dopravní značení..." sheetId="5" r:id="rId5"/>
    <sheet name="1000 - Ostatní náklady" sheetId="6" r:id="rId6"/>
  </sheets>
  <definedNames>
    <definedName name="_xlnm._FilterDatabase" localSheetId="5" hidden="1">'1000 - Ostatní náklady'!$C$117:$K$124</definedName>
    <definedName name="_xlnm._FilterDatabase" localSheetId="1" hidden="1">'SO 001 - Příprava území, ...'!$C$122:$K$142</definedName>
    <definedName name="_xlnm._FilterDatabase" localSheetId="2" hidden="1">'SO 101 - Místní komunikace'!$C$128:$K$302</definedName>
    <definedName name="_xlnm._FilterDatabase" localSheetId="3" hidden="1">'SO 191 - Dopravní značení...'!$C$122:$K$149</definedName>
    <definedName name="_xlnm._FilterDatabase" localSheetId="4" hidden="1">'SO 192 - Dopravní značení...'!$C$121:$K$132</definedName>
    <definedName name="_xlnm.Print_Titles" localSheetId="5">'1000 - Ostatní náklady'!$117:$117</definedName>
    <definedName name="_xlnm.Print_Titles" localSheetId="0">'Rekapitulace stavby'!$92:$92</definedName>
    <definedName name="_xlnm.Print_Titles" localSheetId="1">'SO 001 - Příprava území, ...'!$122:$122</definedName>
    <definedName name="_xlnm.Print_Titles" localSheetId="2">'SO 101 - Místní komunikace'!$128:$128</definedName>
    <definedName name="_xlnm.Print_Titles" localSheetId="3">'SO 191 - Dopravní značení...'!$122:$122</definedName>
    <definedName name="_xlnm.Print_Titles" localSheetId="4">'SO 192 - Dopravní značení...'!$121:$121</definedName>
    <definedName name="_xlnm.Print_Area" localSheetId="5">'1000 - Ostatní náklady'!$C$4:$J$76,'1000 - Ostatní náklady'!$C$82:$J$99,'1000 - Ostatní náklady'!$C$105:$K$124</definedName>
    <definedName name="_xlnm.Print_Area" localSheetId="0">'Rekapitulace stavby'!$D$4:$AO$76,'Rekapitulace stavby'!$C$82:$AQ$102</definedName>
    <definedName name="_xlnm.Print_Area" localSheetId="1">'SO 001 - Příprava území, ...'!$C$4:$J$76,'SO 001 - Příprava území, ...'!$C$82:$J$102,'SO 001 - Příprava území, ...'!$C$108:$K$142</definedName>
    <definedName name="_xlnm.Print_Area" localSheetId="2">'SO 101 - Místní komunikace'!$C$4:$J$76,'SO 101 - Místní komunikace'!$C$82:$J$108,'SO 101 - Místní komunikace'!$C$114:$K$302</definedName>
    <definedName name="_xlnm.Print_Area" localSheetId="3">'SO 191 - Dopravní značení...'!$C$4:$J$76,'SO 191 - Dopravní značení...'!$C$82:$J$102,'SO 191 - Dopravní značení...'!$C$108:$K$149</definedName>
    <definedName name="_xlnm.Print_Area" localSheetId="4">'SO 192 - Dopravní značení...'!$C$4:$J$76,'SO 192 - Dopravní značení...'!$C$82:$J$101,'SO 192 - Dopravní značení...'!$C$107:$K$132</definedName>
  </definedNames>
  <calcPr calcId="181029"/>
</workbook>
</file>

<file path=xl/calcChain.xml><?xml version="1.0" encoding="utf-8"?>
<calcChain xmlns="http://schemas.openxmlformats.org/spreadsheetml/2006/main">
  <c r="J37" i="6" l="1"/>
  <c r="J36" i="6"/>
  <c r="AY101" i="1"/>
  <c r="J35" i="6"/>
  <c r="AX101" i="1"/>
  <c r="BI123" i="6"/>
  <c r="BH123" i="6"/>
  <c r="BG123" i="6"/>
  <c r="BF123" i="6"/>
  <c r="T123" i="6"/>
  <c r="R123" i="6"/>
  <c r="P123" i="6"/>
  <c r="BK123" i="6"/>
  <c r="J123" i="6"/>
  <c r="BE123" i="6"/>
  <c r="BI121" i="6"/>
  <c r="F37" i="6"/>
  <c r="BD101" i="1"/>
  <c r="BH121" i="6"/>
  <c r="F36" i="6" s="1"/>
  <c r="BC101" i="1" s="1"/>
  <c r="BG121" i="6"/>
  <c r="F35" i="6"/>
  <c r="BB101" i="1"/>
  <c r="BF121" i="6"/>
  <c r="J34" i="6" s="1"/>
  <c r="AW101" i="1" s="1"/>
  <c r="F34" i="6"/>
  <c r="BA101" i="1" s="1"/>
  <c r="T121" i="6"/>
  <c r="T120" i="6" s="1"/>
  <c r="T119" i="6" s="1"/>
  <c r="T118" i="6" s="1"/>
  <c r="R121" i="6"/>
  <c r="R120" i="6" s="1"/>
  <c r="R119" i="6" s="1"/>
  <c r="R118" i="6" s="1"/>
  <c r="P121" i="6"/>
  <c r="P120" i="6" s="1"/>
  <c r="P119" i="6" s="1"/>
  <c r="P118" i="6" s="1"/>
  <c r="AU101" i="1" s="1"/>
  <c r="BK121" i="6"/>
  <c r="BK120" i="6"/>
  <c r="J120" i="6" s="1"/>
  <c r="J98" i="6" s="1"/>
  <c r="J121" i="6"/>
  <c r="BE121" i="6"/>
  <c r="F33" i="6" s="1"/>
  <c r="AZ101" i="1" s="1"/>
  <c r="F112" i="6"/>
  <c r="E110" i="6"/>
  <c r="F89" i="6"/>
  <c r="E87" i="6"/>
  <c r="J24" i="6"/>
  <c r="E24" i="6"/>
  <c r="J92" i="6" s="1"/>
  <c r="J115" i="6"/>
  <c r="J23" i="6"/>
  <c r="J21" i="6"/>
  <c r="E21" i="6"/>
  <c r="J114" i="6" s="1"/>
  <c r="J20" i="6"/>
  <c r="J18" i="6"/>
  <c r="E18" i="6"/>
  <c r="F115" i="6"/>
  <c r="F92" i="6"/>
  <c r="J17" i="6"/>
  <c r="J15" i="6"/>
  <c r="E15" i="6"/>
  <c r="F91" i="6" s="1"/>
  <c r="F114" i="6"/>
  <c r="J14" i="6"/>
  <c r="J12" i="6"/>
  <c r="J89" i="6" s="1"/>
  <c r="J112" i="6"/>
  <c r="E7" i="6"/>
  <c r="E108" i="6"/>
  <c r="E85" i="6"/>
  <c r="J39" i="5"/>
  <c r="J38" i="5"/>
  <c r="AY100" i="1"/>
  <c r="J37" i="5"/>
  <c r="AX100" i="1" s="1"/>
  <c r="BI125" i="5"/>
  <c r="F39" i="5"/>
  <c r="BD100" i="1"/>
  <c r="BH125" i="5"/>
  <c r="F38" i="5" s="1"/>
  <c r="BC100" i="1" s="1"/>
  <c r="BG125" i="5"/>
  <c r="F37" i="5" s="1"/>
  <c r="BB100" i="1" s="1"/>
  <c r="BF125" i="5"/>
  <c r="F36" i="5" s="1"/>
  <c r="BA100" i="1" s="1"/>
  <c r="J36" i="5"/>
  <c r="AW100" i="1" s="1"/>
  <c r="T125" i="5"/>
  <c r="T124" i="5" s="1"/>
  <c r="T123" i="5" s="1"/>
  <c r="T122" i="5" s="1"/>
  <c r="R125" i="5"/>
  <c r="R124" i="5" s="1"/>
  <c r="R123" i="5" s="1"/>
  <c r="R122" i="5" s="1"/>
  <c r="P125" i="5"/>
  <c r="P124" i="5" s="1"/>
  <c r="P123" i="5" s="1"/>
  <c r="P122" i="5" s="1"/>
  <c r="AU100" i="1" s="1"/>
  <c r="BK125" i="5"/>
  <c r="BK124" i="5" s="1"/>
  <c r="J125" i="5"/>
  <c r="BE125" i="5"/>
  <c r="F35" i="5" s="1"/>
  <c r="AZ100" i="1" s="1"/>
  <c r="F116" i="5"/>
  <c r="E114" i="5"/>
  <c r="F91" i="5"/>
  <c r="E89" i="5"/>
  <c r="J26" i="5"/>
  <c r="E26" i="5"/>
  <c r="J119" i="5" s="1"/>
  <c r="J94" i="5"/>
  <c r="J25" i="5"/>
  <c r="J23" i="5"/>
  <c r="E23" i="5"/>
  <c r="J118" i="5"/>
  <c r="J93" i="5"/>
  <c r="J22" i="5"/>
  <c r="J20" i="5"/>
  <c r="E20" i="5"/>
  <c r="F94" i="5" s="1"/>
  <c r="F119" i="5"/>
  <c r="J19" i="5"/>
  <c r="J17" i="5"/>
  <c r="E17" i="5"/>
  <c r="J16" i="5"/>
  <c r="J14" i="5"/>
  <c r="E7" i="5"/>
  <c r="E85" i="5" s="1"/>
  <c r="E110" i="5"/>
  <c r="J39" i="4"/>
  <c r="J38" i="4"/>
  <c r="AY99" i="1"/>
  <c r="J37" i="4"/>
  <c r="AX99" i="1" s="1"/>
  <c r="BI149" i="4"/>
  <c r="BH149" i="4"/>
  <c r="BG149" i="4"/>
  <c r="BF149" i="4"/>
  <c r="T149" i="4"/>
  <c r="T148" i="4"/>
  <c r="R149" i="4"/>
  <c r="R148" i="4" s="1"/>
  <c r="P149" i="4"/>
  <c r="P148" i="4"/>
  <c r="BK149" i="4"/>
  <c r="BK148" i="4" s="1"/>
  <c r="J148" i="4" s="1"/>
  <c r="J101" i="4" s="1"/>
  <c r="J149" i="4"/>
  <c r="BE149" i="4" s="1"/>
  <c r="BI144" i="4"/>
  <c r="BH144" i="4"/>
  <c r="BG144" i="4"/>
  <c r="BF144" i="4"/>
  <c r="T144" i="4"/>
  <c r="R144" i="4"/>
  <c r="P144" i="4"/>
  <c r="BK144" i="4"/>
  <c r="J144" i="4"/>
  <c r="BE144" i="4"/>
  <c r="BI138" i="4"/>
  <c r="BH138" i="4"/>
  <c r="BG138" i="4"/>
  <c r="BF138" i="4"/>
  <c r="T138" i="4"/>
  <c r="R138" i="4"/>
  <c r="P138" i="4"/>
  <c r="BK138" i="4"/>
  <c r="J138" i="4"/>
  <c r="BE138" i="4" s="1"/>
  <c r="BI134" i="4"/>
  <c r="BH134" i="4"/>
  <c r="F38" i="4" s="1"/>
  <c r="BG134" i="4"/>
  <c r="BF134" i="4"/>
  <c r="T134" i="4"/>
  <c r="R134" i="4"/>
  <c r="P134" i="4"/>
  <c r="BK134" i="4"/>
  <c r="J134" i="4"/>
  <c r="BE134" i="4"/>
  <c r="BI130" i="4"/>
  <c r="BH130" i="4"/>
  <c r="BG130" i="4"/>
  <c r="BF130" i="4"/>
  <c r="T130" i="4"/>
  <c r="R130" i="4"/>
  <c r="P130" i="4"/>
  <c r="BK130" i="4"/>
  <c r="BK125" i="4" s="1"/>
  <c r="BK124" i="4" s="1"/>
  <c r="J130" i="4"/>
  <c r="BE130" i="4" s="1"/>
  <c r="BI126" i="4"/>
  <c r="F39" i="4"/>
  <c r="BD99" i="1" s="1"/>
  <c r="BH126" i="4"/>
  <c r="BC99" i="1"/>
  <c r="BG126" i="4"/>
  <c r="F37" i="4" s="1"/>
  <c r="BB99" i="1" s="1"/>
  <c r="BF126" i="4"/>
  <c r="T126" i="4"/>
  <c r="T125" i="4" s="1"/>
  <c r="T124" i="4" s="1"/>
  <c r="T123" i="4" s="1"/>
  <c r="R126" i="4"/>
  <c r="R125" i="4" s="1"/>
  <c r="R124" i="4" s="1"/>
  <c r="R123" i="4"/>
  <c r="P126" i="4"/>
  <c r="P125" i="4" s="1"/>
  <c r="P124" i="4" s="1"/>
  <c r="P123" i="4" s="1"/>
  <c r="AU99" i="1" s="1"/>
  <c r="BK126" i="4"/>
  <c r="J125" i="4"/>
  <c r="J100" i="4" s="1"/>
  <c r="J126" i="4"/>
  <c r="BE126" i="4" s="1"/>
  <c r="J35" i="4" s="1"/>
  <c r="AV99" i="1" s="1"/>
  <c r="F35" i="4"/>
  <c r="AZ99" i="1" s="1"/>
  <c r="F117" i="4"/>
  <c r="E115" i="4"/>
  <c r="F91" i="4"/>
  <c r="E89" i="4"/>
  <c r="J26" i="4"/>
  <c r="E26" i="4"/>
  <c r="J120" i="4"/>
  <c r="J94" i="4"/>
  <c r="J25" i="4"/>
  <c r="J23" i="4"/>
  <c r="E23" i="4"/>
  <c r="J93" i="4" s="1"/>
  <c r="J119" i="4"/>
  <c r="J22" i="4"/>
  <c r="J20" i="4"/>
  <c r="E20" i="4"/>
  <c r="J19" i="4"/>
  <c r="J17" i="4"/>
  <c r="E17" i="4"/>
  <c r="F119" i="4" s="1"/>
  <c r="F93" i="4"/>
  <c r="J16" i="4"/>
  <c r="J14" i="4"/>
  <c r="J117" i="4" s="1"/>
  <c r="J91" i="4"/>
  <c r="E7" i="4"/>
  <c r="J39" i="3"/>
  <c r="J38" i="3"/>
  <c r="AY98" i="1" s="1"/>
  <c r="J37" i="3"/>
  <c r="AX98" i="1"/>
  <c r="BI302" i="3"/>
  <c r="BH302" i="3"/>
  <c r="BG302" i="3"/>
  <c r="BF302" i="3"/>
  <c r="T302" i="3"/>
  <c r="T301" i="3" s="1"/>
  <c r="R302" i="3"/>
  <c r="R301" i="3"/>
  <c r="P302" i="3"/>
  <c r="P301" i="3" s="1"/>
  <c r="BK302" i="3"/>
  <c r="BK301" i="3"/>
  <c r="J301" i="3"/>
  <c r="J107" i="3" s="1"/>
  <c r="J302" i="3"/>
  <c r="BE302" i="3" s="1"/>
  <c r="BI297" i="3"/>
  <c r="BH297" i="3"/>
  <c r="BG297" i="3"/>
  <c r="BF297" i="3"/>
  <c r="T297" i="3"/>
  <c r="R297" i="3"/>
  <c r="P297" i="3"/>
  <c r="BK297" i="3"/>
  <c r="J297" i="3"/>
  <c r="BE297" i="3" s="1"/>
  <c r="BI293" i="3"/>
  <c r="BH293" i="3"/>
  <c r="BG293" i="3"/>
  <c r="BF293" i="3"/>
  <c r="T293" i="3"/>
  <c r="R293" i="3"/>
  <c r="P293" i="3"/>
  <c r="P284" i="3" s="1"/>
  <c r="BK293" i="3"/>
  <c r="J293" i="3"/>
  <c r="BE293" i="3"/>
  <c r="BI289" i="3"/>
  <c r="BH289" i="3"/>
  <c r="BG289" i="3"/>
  <c r="BF289" i="3"/>
  <c r="T289" i="3"/>
  <c r="T284" i="3" s="1"/>
  <c r="R289" i="3"/>
  <c r="P289" i="3"/>
  <c r="BK289" i="3"/>
  <c r="J289" i="3"/>
  <c r="BE289" i="3" s="1"/>
  <c r="BI285" i="3"/>
  <c r="BH285" i="3"/>
  <c r="BG285" i="3"/>
  <c r="BF285" i="3"/>
  <c r="T285" i="3"/>
  <c r="R285" i="3"/>
  <c r="R284" i="3" s="1"/>
  <c r="P285" i="3"/>
  <c r="BK285" i="3"/>
  <c r="BK284" i="3" s="1"/>
  <c r="J284" i="3" s="1"/>
  <c r="J106" i="3" s="1"/>
  <c r="J285" i="3"/>
  <c r="BE285" i="3"/>
  <c r="BI280" i="3"/>
  <c r="BH280" i="3"/>
  <c r="BG280" i="3"/>
  <c r="BF280" i="3"/>
  <c r="T280" i="3"/>
  <c r="R280" i="3"/>
  <c r="P280" i="3"/>
  <c r="P262" i="3" s="1"/>
  <c r="BK280" i="3"/>
  <c r="J280" i="3"/>
  <c r="BE280" i="3"/>
  <c r="BI270" i="3"/>
  <c r="BH270" i="3"/>
  <c r="BG270" i="3"/>
  <c r="BF270" i="3"/>
  <c r="T270" i="3"/>
  <c r="T262" i="3" s="1"/>
  <c r="R270" i="3"/>
  <c r="P270" i="3"/>
  <c r="BK270" i="3"/>
  <c r="J270" i="3"/>
  <c r="BE270" i="3" s="1"/>
  <c r="BI263" i="3"/>
  <c r="BH263" i="3"/>
  <c r="BG263" i="3"/>
  <c r="BF263" i="3"/>
  <c r="T263" i="3"/>
  <c r="R263" i="3"/>
  <c r="R262" i="3" s="1"/>
  <c r="P263" i="3"/>
  <c r="BK263" i="3"/>
  <c r="BK262" i="3" s="1"/>
  <c r="J262" i="3" s="1"/>
  <c r="J105" i="3" s="1"/>
  <c r="J263" i="3"/>
  <c r="BE263" i="3"/>
  <c r="BI258" i="3"/>
  <c r="BH258" i="3"/>
  <c r="BG258" i="3"/>
  <c r="BF258" i="3"/>
  <c r="T258" i="3"/>
  <c r="R258" i="3"/>
  <c r="P258" i="3"/>
  <c r="BK258" i="3"/>
  <c r="J258" i="3"/>
  <c r="BE258" i="3"/>
  <c r="BI254" i="3"/>
  <c r="BH254" i="3"/>
  <c r="BG254" i="3"/>
  <c r="BF254" i="3"/>
  <c r="T254" i="3"/>
  <c r="R254" i="3"/>
  <c r="P254" i="3"/>
  <c r="BK254" i="3"/>
  <c r="J254" i="3"/>
  <c r="BE254" i="3" s="1"/>
  <c r="BI251" i="3"/>
  <c r="BH251" i="3"/>
  <c r="BG251" i="3"/>
  <c r="BF251" i="3"/>
  <c r="T251" i="3"/>
  <c r="R251" i="3"/>
  <c r="P251" i="3"/>
  <c r="BK251" i="3"/>
  <c r="J251" i="3"/>
  <c r="BE251" i="3"/>
  <c r="BI250" i="3"/>
  <c r="BH250" i="3"/>
  <c r="BG250" i="3"/>
  <c r="BF250" i="3"/>
  <c r="T250" i="3"/>
  <c r="R250" i="3"/>
  <c r="P250" i="3"/>
  <c r="BK250" i="3"/>
  <c r="J250" i="3"/>
  <c r="BE250" i="3" s="1"/>
  <c r="BI249" i="3"/>
  <c r="BH249" i="3"/>
  <c r="BG249" i="3"/>
  <c r="BF249" i="3"/>
  <c r="T249" i="3"/>
  <c r="R249" i="3"/>
  <c r="P249" i="3"/>
  <c r="BK249" i="3"/>
  <c r="J249" i="3"/>
  <c r="BE249" i="3"/>
  <c r="BI248" i="3"/>
  <c r="BH248" i="3"/>
  <c r="BG248" i="3"/>
  <c r="BF248" i="3"/>
  <c r="T248" i="3"/>
  <c r="R248" i="3"/>
  <c r="P248" i="3"/>
  <c r="BK248" i="3"/>
  <c r="J248" i="3"/>
  <c r="BE248" i="3" s="1"/>
  <c r="BI247" i="3"/>
  <c r="BH247" i="3"/>
  <c r="BG247" i="3"/>
  <c r="BF247" i="3"/>
  <c r="T247" i="3"/>
  <c r="R247" i="3"/>
  <c r="P247" i="3"/>
  <c r="BK247" i="3"/>
  <c r="J247" i="3"/>
  <c r="BE247" i="3"/>
  <c r="BI244" i="3"/>
  <c r="BH244" i="3"/>
  <c r="BG244" i="3"/>
  <c r="BF244" i="3"/>
  <c r="T244" i="3"/>
  <c r="R244" i="3"/>
  <c r="P244" i="3"/>
  <c r="BK244" i="3"/>
  <c r="J244" i="3"/>
  <c r="BE244" i="3" s="1"/>
  <c r="BI241" i="3"/>
  <c r="BH241" i="3"/>
  <c r="BG241" i="3"/>
  <c r="BF241" i="3"/>
  <c r="T241" i="3"/>
  <c r="R241" i="3"/>
  <c r="P241" i="3"/>
  <c r="BK241" i="3"/>
  <c r="J241" i="3"/>
  <c r="BE241" i="3"/>
  <c r="BI238" i="3"/>
  <c r="BH238" i="3"/>
  <c r="BG238" i="3"/>
  <c r="BF238" i="3"/>
  <c r="T238" i="3"/>
  <c r="R238" i="3"/>
  <c r="P238" i="3"/>
  <c r="BK238" i="3"/>
  <c r="J238" i="3"/>
  <c r="BE238" i="3" s="1"/>
  <c r="BI234" i="3"/>
  <c r="BH234" i="3"/>
  <c r="BG234" i="3"/>
  <c r="BF234" i="3"/>
  <c r="T234" i="3"/>
  <c r="R234" i="3"/>
  <c r="P234" i="3"/>
  <c r="BK234" i="3"/>
  <c r="J234" i="3"/>
  <c r="BE234" i="3"/>
  <c r="BI230" i="3"/>
  <c r="BH230" i="3"/>
  <c r="BG230" i="3"/>
  <c r="BF230" i="3"/>
  <c r="T230" i="3"/>
  <c r="T229" i="3" s="1"/>
  <c r="R230" i="3"/>
  <c r="R229" i="3"/>
  <c r="P230" i="3"/>
  <c r="BK230" i="3"/>
  <c r="BK229" i="3"/>
  <c r="J229" i="3"/>
  <c r="J104" i="3" s="1"/>
  <c r="J230" i="3"/>
  <c r="BE230" i="3" s="1"/>
  <c r="BI226" i="3"/>
  <c r="BH226" i="3"/>
  <c r="BG226" i="3"/>
  <c r="BF226" i="3"/>
  <c r="T226" i="3"/>
  <c r="R226" i="3"/>
  <c r="P226" i="3"/>
  <c r="BK226" i="3"/>
  <c r="J226" i="3"/>
  <c r="BE226" i="3" s="1"/>
  <c r="BI222" i="3"/>
  <c r="BH222" i="3"/>
  <c r="BG222" i="3"/>
  <c r="BF222" i="3"/>
  <c r="T222" i="3"/>
  <c r="R222" i="3"/>
  <c r="P222" i="3"/>
  <c r="BK222" i="3"/>
  <c r="J222" i="3"/>
  <c r="BE222" i="3"/>
  <c r="BI218" i="3"/>
  <c r="BH218" i="3"/>
  <c r="BG218" i="3"/>
  <c r="BF218" i="3"/>
  <c r="T218" i="3"/>
  <c r="R218" i="3"/>
  <c r="R217" i="3"/>
  <c r="P218" i="3"/>
  <c r="BK218" i="3"/>
  <c r="BK217" i="3"/>
  <c r="J217" i="3"/>
  <c r="J103" i="3" s="1"/>
  <c r="J218" i="3"/>
  <c r="BE218" i="3" s="1"/>
  <c r="BI213" i="3"/>
  <c r="BH213" i="3"/>
  <c r="BG213" i="3"/>
  <c r="BF213" i="3"/>
  <c r="T213" i="3"/>
  <c r="R213" i="3"/>
  <c r="P213" i="3"/>
  <c r="BK213" i="3"/>
  <c r="J213" i="3"/>
  <c r="BE213" i="3" s="1"/>
  <c r="BI209" i="3"/>
  <c r="BH209" i="3"/>
  <c r="BG209" i="3"/>
  <c r="BF209" i="3"/>
  <c r="T209" i="3"/>
  <c r="R209" i="3"/>
  <c r="P209" i="3"/>
  <c r="BK209" i="3"/>
  <c r="J209" i="3"/>
  <c r="BE209" i="3"/>
  <c r="BI203" i="3"/>
  <c r="BH203" i="3"/>
  <c r="BG203" i="3"/>
  <c r="BF203" i="3"/>
  <c r="T203" i="3"/>
  <c r="R203" i="3"/>
  <c r="R202" i="3"/>
  <c r="P203" i="3"/>
  <c r="P202" i="3" s="1"/>
  <c r="BK203" i="3"/>
  <c r="BK202" i="3"/>
  <c r="J202" i="3"/>
  <c r="J102" i="3" s="1"/>
  <c r="J203" i="3"/>
  <c r="BE203" i="3" s="1"/>
  <c r="BI188" i="3"/>
  <c r="BH188" i="3"/>
  <c r="BG188" i="3"/>
  <c r="BF188" i="3"/>
  <c r="T188" i="3"/>
  <c r="T187" i="3" s="1"/>
  <c r="R188" i="3"/>
  <c r="R187" i="3"/>
  <c r="P188" i="3"/>
  <c r="P187" i="3" s="1"/>
  <c r="BK188" i="3"/>
  <c r="BK187" i="3"/>
  <c r="J187" i="3"/>
  <c r="J101" i="3" s="1"/>
  <c r="J188" i="3"/>
  <c r="BE188" i="3" s="1"/>
  <c r="BI182" i="3"/>
  <c r="BH182" i="3"/>
  <c r="BG182" i="3"/>
  <c r="BF182" i="3"/>
  <c r="T182" i="3"/>
  <c r="R182" i="3"/>
  <c r="P182" i="3"/>
  <c r="BK182" i="3"/>
  <c r="J182" i="3"/>
  <c r="BE182" i="3" s="1"/>
  <c r="BI177" i="3"/>
  <c r="BH177" i="3"/>
  <c r="BG177" i="3"/>
  <c r="BF177" i="3"/>
  <c r="T177" i="3"/>
  <c r="R177" i="3"/>
  <c r="P177" i="3"/>
  <c r="BK177" i="3"/>
  <c r="J177" i="3"/>
  <c r="BE177" i="3"/>
  <c r="BI168" i="3"/>
  <c r="BH168" i="3"/>
  <c r="BG168" i="3"/>
  <c r="BF168" i="3"/>
  <c r="T168" i="3"/>
  <c r="R168" i="3"/>
  <c r="P168" i="3"/>
  <c r="BK168" i="3"/>
  <c r="J168" i="3"/>
  <c r="BE168" i="3" s="1"/>
  <c r="BI159" i="3"/>
  <c r="BH159" i="3"/>
  <c r="BG159" i="3"/>
  <c r="BF159" i="3"/>
  <c r="T159" i="3"/>
  <c r="R159" i="3"/>
  <c r="P159" i="3"/>
  <c r="BK159" i="3"/>
  <c r="J159" i="3"/>
  <c r="BE159" i="3"/>
  <c r="BI155" i="3"/>
  <c r="BH155" i="3"/>
  <c r="BG155" i="3"/>
  <c r="BF155" i="3"/>
  <c r="T155" i="3"/>
  <c r="R155" i="3"/>
  <c r="P155" i="3"/>
  <c r="BK155" i="3"/>
  <c r="J155" i="3"/>
  <c r="BE155" i="3" s="1"/>
  <c r="BI151" i="3"/>
  <c r="BH151" i="3"/>
  <c r="BG151" i="3"/>
  <c r="BF151" i="3"/>
  <c r="T151" i="3"/>
  <c r="R151" i="3"/>
  <c r="P151" i="3"/>
  <c r="BK151" i="3"/>
  <c r="J151" i="3"/>
  <c r="BE151" i="3"/>
  <c r="BI147" i="3"/>
  <c r="BH147" i="3"/>
  <c r="BG147" i="3"/>
  <c r="BF147" i="3"/>
  <c r="T147" i="3"/>
  <c r="R147" i="3"/>
  <c r="P147" i="3"/>
  <c r="BK147" i="3"/>
  <c r="J147" i="3"/>
  <c r="BE147" i="3" s="1"/>
  <c r="BI144" i="3"/>
  <c r="BH144" i="3"/>
  <c r="BG144" i="3"/>
  <c r="BF144" i="3"/>
  <c r="T144" i="3"/>
  <c r="R144" i="3"/>
  <c r="P144" i="3"/>
  <c r="BK144" i="3"/>
  <c r="J144" i="3"/>
  <c r="BE144" i="3"/>
  <c r="BI141" i="3"/>
  <c r="BH141" i="3"/>
  <c r="BG141" i="3"/>
  <c r="BF141" i="3"/>
  <c r="T141" i="3"/>
  <c r="R141" i="3"/>
  <c r="P141" i="3"/>
  <c r="BK141" i="3"/>
  <c r="J141" i="3"/>
  <c r="BE141" i="3" s="1"/>
  <c r="BI136" i="3"/>
  <c r="BH136" i="3"/>
  <c r="BG136" i="3"/>
  <c r="BF136" i="3"/>
  <c r="T136" i="3"/>
  <c r="R136" i="3"/>
  <c r="P136" i="3"/>
  <c r="BK136" i="3"/>
  <c r="J136" i="3"/>
  <c r="BE136" i="3"/>
  <c r="BI132" i="3"/>
  <c r="F39" i="3" s="1"/>
  <c r="BD98" i="1" s="1"/>
  <c r="BH132" i="3"/>
  <c r="F38" i="3"/>
  <c r="BC98" i="1" s="1"/>
  <c r="BG132" i="3"/>
  <c r="BF132" i="3"/>
  <c r="J36" i="3" s="1"/>
  <c r="AW98" i="1" s="1"/>
  <c r="F36" i="3"/>
  <c r="BA98" i="1" s="1"/>
  <c r="T132" i="3"/>
  <c r="R132" i="3"/>
  <c r="R131" i="3"/>
  <c r="R130" i="3"/>
  <c r="R129" i="3" s="1"/>
  <c r="P132" i="3"/>
  <c r="BK132" i="3"/>
  <c r="BK131" i="3"/>
  <c r="J132" i="3"/>
  <c r="BE132" i="3" s="1"/>
  <c r="F123" i="3"/>
  <c r="E121" i="3"/>
  <c r="F91" i="3"/>
  <c r="E89" i="3"/>
  <c r="J26" i="3"/>
  <c r="E26" i="3"/>
  <c r="J94" i="3" s="1"/>
  <c r="J25" i="3"/>
  <c r="J23" i="3"/>
  <c r="E23" i="3"/>
  <c r="J22" i="3"/>
  <c r="J20" i="3"/>
  <c r="E20" i="3"/>
  <c r="F126" i="3" s="1"/>
  <c r="F94" i="3"/>
  <c r="J19" i="3"/>
  <c r="J17" i="3"/>
  <c r="E17" i="3"/>
  <c r="F125" i="3"/>
  <c r="F93" i="3"/>
  <c r="J16" i="3"/>
  <c r="J14" i="3"/>
  <c r="J123" i="3"/>
  <c r="J91" i="3"/>
  <c r="E7" i="3"/>
  <c r="E117" i="3" s="1"/>
  <c r="E85" i="3"/>
  <c r="J39" i="2"/>
  <c r="J38" i="2"/>
  <c r="AY96" i="1" s="1"/>
  <c r="J37" i="2"/>
  <c r="AX96" i="1"/>
  <c r="BI139" i="2"/>
  <c r="BH139" i="2"/>
  <c r="BG139" i="2"/>
  <c r="BF139" i="2"/>
  <c r="T139" i="2"/>
  <c r="R139" i="2"/>
  <c r="P139" i="2"/>
  <c r="P130" i="2" s="1"/>
  <c r="BK139" i="2"/>
  <c r="J139" i="2"/>
  <c r="BE139" i="2"/>
  <c r="BI135" i="2"/>
  <c r="F39" i="2" s="1"/>
  <c r="BH135" i="2"/>
  <c r="BG135" i="2"/>
  <c r="BF135" i="2"/>
  <c r="T135" i="2"/>
  <c r="T130" i="2" s="1"/>
  <c r="R135" i="2"/>
  <c r="P135" i="2"/>
  <c r="BK135" i="2"/>
  <c r="J135" i="2"/>
  <c r="BE135" i="2"/>
  <c r="BI131" i="2"/>
  <c r="BH131" i="2"/>
  <c r="BG131" i="2"/>
  <c r="BF131" i="2"/>
  <c r="T131" i="2"/>
  <c r="R131" i="2"/>
  <c r="R130" i="2" s="1"/>
  <c r="P131" i="2"/>
  <c r="BK131" i="2"/>
  <c r="BK130" i="2" s="1"/>
  <c r="J130" i="2" s="1"/>
  <c r="J101" i="2" s="1"/>
  <c r="J131" i="2"/>
  <c r="BE131" i="2"/>
  <c r="BI126" i="2"/>
  <c r="BD96" i="1"/>
  <c r="BH126" i="2"/>
  <c r="F38" i="2" s="1"/>
  <c r="BC96" i="1" s="1"/>
  <c r="BG126" i="2"/>
  <c r="F37" i="2" s="1"/>
  <c r="BB96" i="1" s="1"/>
  <c r="BB95" i="1" s="1"/>
  <c r="BF126" i="2"/>
  <c r="J36" i="2"/>
  <c r="AW96" i="1" s="1"/>
  <c r="T126" i="2"/>
  <c r="T125" i="2" s="1"/>
  <c r="T124" i="2" s="1"/>
  <c r="T123" i="2" s="1"/>
  <c r="R126" i="2"/>
  <c r="R125" i="2" s="1"/>
  <c r="R124" i="2" s="1"/>
  <c r="R123" i="2" s="1"/>
  <c r="P126" i="2"/>
  <c r="P125" i="2" s="1"/>
  <c r="P124" i="2" s="1"/>
  <c r="P123" i="2" s="1"/>
  <c r="AU96" i="1" s="1"/>
  <c r="AU95" i="1" s="1"/>
  <c r="BK126" i="2"/>
  <c r="BK125" i="2" s="1"/>
  <c r="J126" i="2"/>
  <c r="BE126" i="2"/>
  <c r="J35" i="2" s="1"/>
  <c r="AV96" i="1" s="1"/>
  <c r="AT96" i="1" s="1"/>
  <c r="F117" i="2"/>
  <c r="E115" i="2"/>
  <c r="F91" i="2"/>
  <c r="E89" i="2"/>
  <c r="J26" i="2"/>
  <c r="E26" i="2"/>
  <c r="J120" i="2" s="1"/>
  <c r="J25" i="2"/>
  <c r="J23" i="2"/>
  <c r="E23" i="2"/>
  <c r="J119" i="2" s="1"/>
  <c r="J93" i="2"/>
  <c r="J22" i="2"/>
  <c r="J20" i="2"/>
  <c r="E20" i="2"/>
  <c r="F120" i="2"/>
  <c r="F94" i="2"/>
  <c r="J19" i="2"/>
  <c r="J17" i="2"/>
  <c r="E17" i="2"/>
  <c r="F119" i="2" s="1"/>
  <c r="J16" i="2"/>
  <c r="J14" i="2"/>
  <c r="J117" i="2" s="1"/>
  <c r="E7" i="2"/>
  <c r="E111" i="2"/>
  <c r="E85" i="2"/>
  <c r="BD97" i="1"/>
  <c r="BC97" i="1"/>
  <c r="AY97" i="1"/>
  <c r="AS97" i="1"/>
  <c r="BD95" i="1"/>
  <c r="BC95" i="1"/>
  <c r="BC94" i="1" s="1"/>
  <c r="AY95" i="1"/>
  <c r="AS95" i="1"/>
  <c r="BD94" i="1"/>
  <c r="W33" i="1" s="1"/>
  <c r="AS94" i="1"/>
  <c r="L90" i="1"/>
  <c r="AM90" i="1"/>
  <c r="AM89" i="1"/>
  <c r="L89" i="1"/>
  <c r="AM87" i="1"/>
  <c r="L87" i="1"/>
  <c r="L85" i="1"/>
  <c r="L84" i="1"/>
  <c r="AY94" i="1" l="1"/>
  <c r="W32" i="1"/>
  <c r="AX95" i="1"/>
  <c r="J125" i="2"/>
  <c r="J100" i="2" s="1"/>
  <c r="BK124" i="2"/>
  <c r="J35" i="3"/>
  <c r="AV98" i="1" s="1"/>
  <c r="AT98" i="1" s="1"/>
  <c r="F35" i="3"/>
  <c r="AZ98" i="1" s="1"/>
  <c r="AZ97" i="1" s="1"/>
  <c r="AV97" i="1" s="1"/>
  <c r="T217" i="3"/>
  <c r="P229" i="3"/>
  <c r="E85" i="4"/>
  <c r="E111" i="4"/>
  <c r="F94" i="4"/>
  <c r="F120" i="4"/>
  <c r="F36" i="4"/>
  <c r="BA99" i="1" s="1"/>
  <c r="BA97" i="1" s="1"/>
  <c r="AW97" i="1" s="1"/>
  <c r="J36" i="4"/>
  <c r="AW99" i="1" s="1"/>
  <c r="AT99" i="1" s="1"/>
  <c r="J94" i="2"/>
  <c r="F35" i="2"/>
  <c r="AZ96" i="1" s="1"/>
  <c r="AZ95" i="1" s="1"/>
  <c r="F36" i="2"/>
  <c r="BA96" i="1" s="1"/>
  <c r="BA95" i="1" s="1"/>
  <c r="T131" i="3"/>
  <c r="T130" i="3" s="1"/>
  <c r="T129" i="3" s="1"/>
  <c r="T202" i="3"/>
  <c r="P217" i="3"/>
  <c r="J91" i="5"/>
  <c r="J116" i="5"/>
  <c r="J124" i="5"/>
  <c r="J100" i="5" s="1"/>
  <c r="BK123" i="5"/>
  <c r="J91" i="2"/>
  <c r="F93" i="2"/>
  <c r="J126" i="3"/>
  <c r="P131" i="3"/>
  <c r="P130" i="3" s="1"/>
  <c r="P129" i="3" s="1"/>
  <c r="AU98" i="1" s="1"/>
  <c r="AU97" i="1" s="1"/>
  <c r="AU94" i="1" s="1"/>
  <c r="F37" i="3"/>
  <c r="BB98" i="1" s="1"/>
  <c r="BB97" i="1" s="1"/>
  <c r="AX97" i="1" s="1"/>
  <c r="J93" i="3"/>
  <c r="J125" i="3"/>
  <c r="BK130" i="3"/>
  <c r="J131" i="3"/>
  <c r="J100" i="3" s="1"/>
  <c r="J124" i="4"/>
  <c r="J99" i="4" s="1"/>
  <c r="BK123" i="4"/>
  <c r="J123" i="4" s="1"/>
  <c r="F93" i="5"/>
  <c r="F118" i="5"/>
  <c r="J35" i="5"/>
  <c r="AV100" i="1" s="1"/>
  <c r="AT100" i="1" s="1"/>
  <c r="J33" i="6"/>
  <c r="AV101" i="1" s="1"/>
  <c r="AT101" i="1" s="1"/>
  <c r="J91" i="6"/>
  <c r="BK119" i="6"/>
  <c r="J130" i="3" l="1"/>
  <c r="J99" i="3" s="1"/>
  <c r="BK129" i="3"/>
  <c r="J129" i="3" s="1"/>
  <c r="BK122" i="5"/>
  <c r="J122" i="5" s="1"/>
  <c r="J123" i="5"/>
  <c r="J99" i="5" s="1"/>
  <c r="AV95" i="1"/>
  <c r="AZ94" i="1"/>
  <c r="J124" i="2"/>
  <c r="J99" i="2" s="1"/>
  <c r="BK123" i="2"/>
  <c r="J123" i="2" s="1"/>
  <c r="J119" i="6"/>
  <c r="J97" i="6" s="1"/>
  <c r="BK118" i="6"/>
  <c r="J118" i="6" s="1"/>
  <c r="AW95" i="1"/>
  <c r="BA94" i="1"/>
  <c r="J32" i="4"/>
  <c r="J98" i="4"/>
  <c r="AT97" i="1"/>
  <c r="BB94" i="1"/>
  <c r="J32" i="2" l="1"/>
  <c r="J98" i="2"/>
  <c r="W30" i="1"/>
  <c r="AW94" i="1"/>
  <c r="AK30" i="1" s="1"/>
  <c r="J98" i="5"/>
  <c r="J32" i="5"/>
  <c r="J96" i="6"/>
  <c r="J30" i="6"/>
  <c r="W29" i="1"/>
  <c r="AV94" i="1"/>
  <c r="J98" i="3"/>
  <c r="J32" i="3"/>
  <c r="W31" i="1"/>
  <c r="AX94" i="1"/>
  <c r="AG99" i="1"/>
  <c r="AN99" i="1" s="1"/>
  <c r="J41" i="4"/>
  <c r="AT95" i="1"/>
  <c r="J39" i="6" l="1"/>
  <c r="AG101" i="1"/>
  <c r="AN101" i="1" s="1"/>
  <c r="AT94" i="1"/>
  <c r="AK29" i="1"/>
  <c r="AG100" i="1"/>
  <c r="AN100" i="1" s="1"/>
  <c r="J41" i="5"/>
  <c r="J41" i="3"/>
  <c r="AG98" i="1"/>
  <c r="AG96" i="1"/>
  <c r="J41" i="2"/>
  <c r="AG97" i="1" l="1"/>
  <c r="AN97" i="1" s="1"/>
  <c r="AN98" i="1"/>
  <c r="AG95" i="1"/>
  <c r="AN96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<sst xmlns="http://schemas.openxmlformats.org/spreadsheetml/2006/main" count="3146" uniqueCount="434">
  <si>
    <t>Export Komplet</t>
  </si>
  <si>
    <t/>
  </si>
  <si>
    <t>2.0</t>
  </si>
  <si>
    <t>ZAMOK</t>
  </si>
  <si>
    <t>False</t>
  </si>
  <si>
    <t>{fcc6ac36-c781-46f2-842d-78e00a7e0376}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</si>
  <si>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</si>
  <si>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</si>
  <si>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</si>
  <si>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</si>
  <si>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</si>
  <si>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</si>
  <si>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</si>
  <si>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</si>
  <si>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</si>
  <si>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</si>
  <si>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</si>
  <si>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 komunikace na ul. Husitská, Šumperk</t>
  </si>
  <si>
    <t>KSO:</t>
  </si>
  <si>
    <t>CC-CZ:</t>
  </si>
  <si>
    <t>Místo:</t>
  </si>
  <si>
    <t>Šumperk</t>
  </si>
  <si>
    <t>Datum:</t>
  </si>
  <si>
    <t>31. 5. 2021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</si>
  <si>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</si>
  <si>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</si>
  <si>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</si>
  <si>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</si>
  <si>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</si>
  <si>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</si>
  <si>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</si>
  <si>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</si>
  <si>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</si>
  <si>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</si>
  <si>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</si>
  <si>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</si>
  <si>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</si>
  <si>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</si>
  <si>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</si>
  <si>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</si>
  <si>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</si>
  <si>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</si>
  <si>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</si>
  <si>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</si>
  <si>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</si>
  <si>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</si>
  <si>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</si>
  <si>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</si>
  <si>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</si>
  <si>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</si>
  <si>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</si>
  <si>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</si>
  <si>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</si>
  <si>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</si>
  <si>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</si>
  <si>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</si>
  <si>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</si>
  <si>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</si>
  <si>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</si>
  <si>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</si>
  <si>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</si>
  <si>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</si>
  <si>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</si>
  <si>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</si>
  <si>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</si>
  <si>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</si>
  <si>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</si>
  <si>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</si>
  <si>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</si>
  <si>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</si>
  <si>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</si>
  <si>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</si>
  <si>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</si>
  <si>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</si>
  <si>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</si>
  <si>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</si>
  <si>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</si>
  <si>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</si>
  <si>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</si>
  <si>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provizorní objekty</t>
  </si>
  <si>
    <t>STA</t>
  </si>
  <si>
    <t>1</t>
  </si>
  <si>
    <t>{831385a4-5778-44b3-ad62-e3a8f019297b}</t>
  </si>
  <si>
    <t>2</t>
  </si>
  <si>
    <t>/</t>
  </si>
  <si>
    <t>SO 001</t>
  </si>
  <si>
    <t>Příprava území, demolice stávajících ploch</t>
  </si>
  <si>
    <t>Soupis</t>
  </si>
  <si>
    <t>{5e753747-ab3d-4dab-8f46-05c5e5453fb0}</t>
  </si>
  <si>
    <t>100</t>
  </si>
  <si>
    <t>Komunikace</t>
  </si>
  <si>
    <t>{c10cc7fb-9b55-4798-91b8-b3cf48456b54}</t>
  </si>
  <si>
    <t>SO 101</t>
  </si>
  <si>
    <t>Místní komunikace</t>
  </si>
  <si>
    <t>{83c36cda-91d1-4e64-a490-544fbb934f05}</t>
  </si>
  <si>
    <t>SO 191</t>
  </si>
  <si>
    <t>Dopravní značení trvalé</t>
  </si>
  <si>
    <t>{8d4f918c-1cae-4e81-9d65-b3f65fd15616}</t>
  </si>
  <si>
    <t>SO 192</t>
  </si>
  <si>
    <t>Dopravní značení provizorní - DIO</t>
  </si>
  <si>
    <t>{319f2645-48d5-4488-a132-1c8c167d545a}</t>
  </si>
  <si>
    <t>1000</t>
  </si>
  <si>
    <t>Ostatní náklady</t>
  </si>
  <si>
    <t>{9867fe49-cd26-4de0-a749-3dca7e2843d8}</t>
  </si>
  <si>
    <t>KRYCÍ LIST SOUPISU PRACÍ</t>
  </si>
  <si>
    <t>Objekt:</t>
  </si>
  <si>
    <t>000 - Demolice, příprava území, provizorní objekty</t>
  </si>
  <si>
    <t>Soupis:</t>
  </si>
  <si>
    <t>SO 001 - Příprava území, demolice stávajících ploch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</si>
  <si>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</si>
  <si>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</si>
  <si>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</si>
  <si>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</si>
  <si>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</si>
  <si>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</si>
  <si>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</si>
  <si>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</si>
  <si>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</si>
  <si>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</si>
  <si>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</si>
  <si>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</si>
  <si>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</si>
  <si>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</si>
  <si>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</si>
  <si>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</si>
  <si>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</si>
  <si>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</si>
  <si>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</si>
  <si>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</si>
  <si>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</si>
  <si>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</si>
  <si>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</si>
  <si>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</si>
  <si>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</si>
  <si>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</si>
  <si>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</si>
  <si>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krytu tl 50 mm pruh š 2 m pl do 10000 m2 s překážkami v trase</t>
  </si>
  <si>
    <t>m2</t>
  </si>
  <si>
    <t>CS ÚRS 2019 01</t>
  </si>
  <si>
    <t>4</t>
  </si>
  <si>
    <t>-2098916372</t>
  </si>
  <si>
    <t>VV</t>
  </si>
  <si>
    <t>" původní povrch komunikace"</t>
  </si>
  <si>
    <t>1120</t>
  </si>
  <si>
    <t>Součet</t>
  </si>
  <si>
    <t>997</t>
  </si>
  <si>
    <t>Přesun sutě</t>
  </si>
  <si>
    <t>997221551</t>
  </si>
  <si>
    <t>Vodorovná doprava suti ze sypkých materiálů do 1 km</t>
  </si>
  <si>
    <t>t</t>
  </si>
  <si>
    <t>-1581146748</t>
  </si>
  <si>
    <t>" frézovaná živice"</t>
  </si>
  <si>
    <t>143,36</t>
  </si>
  <si>
    <t>3</t>
  </si>
  <si>
    <t>997221559</t>
  </si>
  <si>
    <t>Příplatek ZKD 1 km u vodorovné dopravy suti ze sypkých materiálů</t>
  </si>
  <si>
    <t>-1174580275</t>
  </si>
  <si>
    <t>143,36*3</t>
  </si>
  <si>
    <t>997221858</t>
  </si>
  <si>
    <t xml:space="preserve">Uložení sutě na skládce </t>
  </si>
  <si>
    <t>-1571386584</t>
  </si>
  <si>
    <t>" skládkovné dle  vyhlášky 130/2019 se neuplatňuje- asfaltová směs přestává být odpadem"</t>
  </si>
  <si>
    <t>100 - Komunikace</t>
  </si>
  <si>
    <t>SO 101 - Místní komunikace</t>
  </si>
  <si>
    <t xml:space="preserve">    2 - 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</si>
  <si>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</si>
  <si>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</si>
  <si>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</si>
  <si>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</si>
  <si>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</si>
  <si>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113106186</t>
  </si>
  <si>
    <t>Rozebrání dlažeb vozovek z drobných kostek s ložem ze živice strojně pl do 50 m2</t>
  </si>
  <si>
    <t>676144313</t>
  </si>
  <si>
    <t>" původní dvojřádek ze žulových kostek"</t>
  </si>
  <si>
    <t>20*0,2</t>
  </si>
  <si>
    <t>131203101</t>
  </si>
  <si>
    <t>Hloubení jam ručním nebo pneum nářadím v soudržných horninách tř. 3</t>
  </si>
  <si>
    <t>m3</t>
  </si>
  <si>
    <t>532530123</t>
  </si>
  <si>
    <t>" zvětšení původní jámy po původní dešťové vpusti pro osazení nové"</t>
  </si>
  <si>
    <t>(0,3*1)*1,5*4</t>
  </si>
  <si>
    <t>(0,3*0,8)*1,5*4</t>
  </si>
  <si>
    <t>131203109</t>
  </si>
  <si>
    <t>Příplatek za lepivost u hloubení jam ručním nebo pneum nářadím v hornině tř. 3</t>
  </si>
  <si>
    <t>2045120673</t>
  </si>
  <si>
    <t>3,24*0,5</t>
  </si>
  <si>
    <t>132201109</t>
  </si>
  <si>
    <t>Příplatek za lepivost k hloubení rýh š do 600 mm v hornině tř. 3</t>
  </si>
  <si>
    <t>-1899969349</t>
  </si>
  <si>
    <t>6,24*0,5</t>
  </si>
  <si>
    <t>5</t>
  </si>
  <si>
    <t>162601101</t>
  </si>
  <si>
    <t>Vodorovné přemístění do 4000 m výkopku/sypaniny z horniny tř. 1 až 4</t>
  </si>
  <si>
    <t>1387555583</t>
  </si>
  <si>
    <t>" odvoz přebytečného výkopku na skládku"</t>
  </si>
  <si>
    <t>3,24+6,24</t>
  </si>
  <si>
    <t>6</t>
  </si>
  <si>
    <t>171201201</t>
  </si>
  <si>
    <t>Uložení sypaniny na skládky</t>
  </si>
  <si>
    <t>1047682319</t>
  </si>
  <si>
    <t>7</t>
  </si>
  <si>
    <t>171201211</t>
  </si>
  <si>
    <t>Poplatek za uložení odpadu ze sypaniny na skládce (skládkovné)</t>
  </si>
  <si>
    <t>CS ÚRS 2017 01</t>
  </si>
  <si>
    <t>807491541</t>
  </si>
  <si>
    <t>(3,24+6,24)*1,8</t>
  </si>
  <si>
    <t>8</t>
  </si>
  <si>
    <t>174101101</t>
  </si>
  <si>
    <t>Zásyp jam, šachet rýh nebo kolem objektů sypaninou se zhutněním</t>
  </si>
  <si>
    <t>737535730</t>
  </si>
  <si>
    <t>" zásyp kolem výměněné uliční vpustě"</t>
  </si>
  <si>
    <t>Mezisoučet</t>
  </si>
  <si>
    <t>"zásyp rýh pro kanalizační přípojky DN 150"</t>
  </si>
  <si>
    <t>(8*0,6)*0,45</t>
  </si>
  <si>
    <t>9</t>
  </si>
  <si>
    <t>M</t>
  </si>
  <si>
    <t>58343959</t>
  </si>
  <si>
    <t>kamenivo drcené hrubé frakce 32/63</t>
  </si>
  <si>
    <t>1293982305</t>
  </si>
  <si>
    <t>(0,3*1)*1,5*4*1,96</t>
  </si>
  <si>
    <t>(0,3*0,8)*1,5*4*1,96</t>
  </si>
  <si>
    <t>10</t>
  </si>
  <si>
    <t>175111101</t>
  </si>
  <si>
    <t>Obsypání potrubí ručně sypaninou bez prohození sítem, uloženou do 3 m</t>
  </si>
  <si>
    <t>1864411672</t>
  </si>
  <si>
    <t>" obsyp a zásyp kanalizačních přípojek štěrkopískem DN 150"</t>
  </si>
  <si>
    <t>-(3,14*0,075*0,075)*8</t>
  </si>
  <si>
    <t>11</t>
  </si>
  <si>
    <t>58337344</t>
  </si>
  <si>
    <t>štěrkopísek frakce 0/32</t>
  </si>
  <si>
    <t>-1995276995</t>
  </si>
  <si>
    <t>(8*0,6)*0,45*2,02</t>
  </si>
  <si>
    <t>-(3,14*0,075*0,075)*8*2,02</t>
  </si>
  <si>
    <t xml:space="preserve"> Zakládání</t>
  </si>
  <si>
    <t>12</t>
  </si>
  <si>
    <t>215901101</t>
  </si>
  <si>
    <t>Zhutnění podloží z hornin soudržných do 92% PS nebo nesoudržných sypkých I(d) do 0,8</t>
  </si>
  <si>
    <t>514502806</t>
  </si>
  <si>
    <t>" výkop pod nové uliční vpustě "</t>
  </si>
  <si>
    <t>(1,2*1,2)*4</t>
  </si>
  <si>
    <t>" pod nový jednořádek ze žulových kostek"</t>
  </si>
  <si>
    <t>30*0,2</t>
  </si>
  <si>
    <t>" pod nový dvojřádek ze žulových kostek"</t>
  </si>
  <si>
    <t>72*0,3</t>
  </si>
  <si>
    <t>" pod původní  dvojřádek ze žulových kostek"</t>
  </si>
  <si>
    <t>20*0,3</t>
  </si>
  <si>
    <t>" výkop pro kanalizační přípojky"</t>
  </si>
  <si>
    <t>(8*0,6)</t>
  </si>
  <si>
    <t>Vodorovné konstrukce</t>
  </si>
  <si>
    <t>13</t>
  </si>
  <si>
    <t>451573111</t>
  </si>
  <si>
    <t>Lože pod potrubí otevřený výkop ze štěrkopísku</t>
  </si>
  <si>
    <t>-166590756</t>
  </si>
  <si>
    <t>" podsyp pod nové uliční vpustě "</t>
  </si>
  <si>
    <t>(1*1)*0,1*4</t>
  </si>
  <si>
    <t>(8*0,6)*0,1</t>
  </si>
  <si>
    <t>14</t>
  </si>
  <si>
    <t>452311141</t>
  </si>
  <si>
    <t>Podkladní desky z betonu prostého tř. C 16/20 otevřený výkop</t>
  </si>
  <si>
    <t>-1496441200</t>
  </si>
  <si>
    <t>" pod nové uliční vpustě"</t>
  </si>
  <si>
    <t>(0,6*0,6)*0,1*4</t>
  </si>
  <si>
    <t>452351101</t>
  </si>
  <si>
    <t>Bednění podkladních desek nebo bloků nebo sedlového lože otevřený výkop</t>
  </si>
  <si>
    <t>659997994</t>
  </si>
  <si>
    <t>"  nové uliční vpustě"</t>
  </si>
  <si>
    <t>(0,6+0,6)*2*0,1*4</t>
  </si>
  <si>
    <t>16</t>
  </si>
  <si>
    <t>573211109</t>
  </si>
  <si>
    <t>Postřik živičný spojovací z asfaltu v množství 0,50 kg/m2</t>
  </si>
  <si>
    <t>-589531208</t>
  </si>
  <si>
    <t>" plocha nové komunikace "</t>
  </si>
  <si>
    <t>1120*1,05</t>
  </si>
  <si>
    <t>17</t>
  </si>
  <si>
    <t>577144111</t>
  </si>
  <si>
    <t>Asfaltový beton vrstva obrusná ACO 11 (ABS) tř. I tl 50 mm š do 3 m z nemodifikovaného asfaltu</t>
  </si>
  <si>
    <t>834469404</t>
  </si>
  <si>
    <t>18</t>
  </si>
  <si>
    <t>599141112</t>
  </si>
  <si>
    <t>Vyplnění spár mezi silničními dílci trvale pružnou živičnou zálivkou</t>
  </si>
  <si>
    <t>m</t>
  </si>
  <si>
    <t>-262675727</t>
  </si>
  <si>
    <t>70</t>
  </si>
  <si>
    <t>Trubní vedení</t>
  </si>
  <si>
    <t>19</t>
  </si>
  <si>
    <t>871315221</t>
  </si>
  <si>
    <t>Kanalizační potrubí z tvrdého PVC jednovrstvé tuhost třídy SN8 DN 160</t>
  </si>
  <si>
    <t>-415730185</t>
  </si>
  <si>
    <t>" kanalizační přípojky"</t>
  </si>
  <si>
    <t>20</t>
  </si>
  <si>
    <t>890102505</t>
  </si>
  <si>
    <t>Provedení napojení nové uliční vpusti na stávající kanalizační řad</t>
  </si>
  <si>
    <t>soubor</t>
  </si>
  <si>
    <t>-381112683</t>
  </si>
  <si>
    <t>" potrubí DN 150"</t>
  </si>
  <si>
    <t>895941311</t>
  </si>
  <si>
    <t>Zřízení vpusti kanalizační uliční z betonových dílců typ UVB-50</t>
  </si>
  <si>
    <t>kus</t>
  </si>
  <si>
    <t>-1731713614</t>
  </si>
  <si>
    <t>22</t>
  </si>
  <si>
    <t>55242320</t>
  </si>
  <si>
    <t>mříž vtoková litinová plochá 500x500mm</t>
  </si>
  <si>
    <t>1458909037</t>
  </si>
  <si>
    <t>23</t>
  </si>
  <si>
    <t>59223852</t>
  </si>
  <si>
    <t>dno pro uliční vpusť s kalovou prohlubní betonové 450x300x50mm</t>
  </si>
  <si>
    <t>1628173993</t>
  </si>
  <si>
    <t>4*1,01</t>
  </si>
  <si>
    <t>24</t>
  </si>
  <si>
    <t>59223857</t>
  </si>
  <si>
    <t>skruž pro uliční vpusť horní betonová 450x295x50mm</t>
  </si>
  <si>
    <t>-1102957038</t>
  </si>
  <si>
    <t>25</t>
  </si>
  <si>
    <t>59223856</t>
  </si>
  <si>
    <t>skruž pro uliční vpusť horní betonová 450x195x50mm</t>
  </si>
  <si>
    <t>-377851150</t>
  </si>
  <si>
    <t>26</t>
  </si>
  <si>
    <t>59223864</t>
  </si>
  <si>
    <t>prstenec pro uliční vpusť vyrovnávací betonový 390x60x130mm</t>
  </si>
  <si>
    <t>118697452</t>
  </si>
  <si>
    <t>27</t>
  </si>
  <si>
    <t>59223854</t>
  </si>
  <si>
    <t>skruž pro uliční vpusť s výtokovým otvorem PVC betonová 450x350x50mm</t>
  </si>
  <si>
    <t>1394022764</t>
  </si>
  <si>
    <t>28</t>
  </si>
  <si>
    <t>895951303</t>
  </si>
  <si>
    <t>Vybourání původní kompletní uliční vpusti vč.  odvozu suti a skládkovného</t>
  </si>
  <si>
    <t>-1855102575</t>
  </si>
  <si>
    <t>29</t>
  </si>
  <si>
    <t>899331111</t>
  </si>
  <si>
    <t>Výšková úprava uličního vstupu nebo vpusti do 200 mm zvýšením poklopu</t>
  </si>
  <si>
    <t>-449196428</t>
  </si>
  <si>
    <t>" poklop"</t>
  </si>
  <si>
    <t>30</t>
  </si>
  <si>
    <t>899431111</t>
  </si>
  <si>
    <t>Výšková úprava uličního vstupu nebo vpusti do 200 mm zvýšením krycího hrnce, šoupěte nebo hydrantu</t>
  </si>
  <si>
    <t>782289589</t>
  </si>
  <si>
    <t>" šoupě"</t>
  </si>
  <si>
    <t>Ostatní konstrukce a práce-bourání</t>
  </si>
  <si>
    <t>31</t>
  </si>
  <si>
    <t>916111123</t>
  </si>
  <si>
    <t>Osazení obruby z drobných kostek s boční opěrou do lože z betonu prostého</t>
  </si>
  <si>
    <t>1301332028</t>
  </si>
  <si>
    <t>" přídlažba- dvojřádek "</t>
  </si>
  <si>
    <t>72*2</t>
  </si>
  <si>
    <t>20*2</t>
  </si>
  <si>
    <t>" přídlažba- jednořádek "</t>
  </si>
  <si>
    <t>30*1</t>
  </si>
  <si>
    <t>32</t>
  </si>
  <si>
    <t>58381007</t>
  </si>
  <si>
    <t>kostka dlažební žula drobná 8/10</t>
  </si>
  <si>
    <t>-1177369391</t>
  </si>
  <si>
    <t>" dvojřádek"</t>
  </si>
  <si>
    <t>" použití původních vytrhaných žulových kostek 80%"</t>
  </si>
  <si>
    <t>20*0,2*0,8*1,02</t>
  </si>
  <si>
    <t>0,8*1,02</t>
  </si>
  <si>
    <t>" nové žulové kostky"</t>
  </si>
  <si>
    <t>(72*0,2)*1,02</t>
  </si>
  <si>
    <t>" jednořádek"</t>
  </si>
  <si>
    <t>(30*0,1)*1,02</t>
  </si>
  <si>
    <t>33</t>
  </si>
  <si>
    <t>979071122</t>
  </si>
  <si>
    <t>Očištění dlažebních kostek drobných s původním spárováním živičnou směsí nebo MC</t>
  </si>
  <si>
    <t>-1164320999</t>
  </si>
  <si>
    <t>" předláždění stávajícího dvojřádku"</t>
  </si>
  <si>
    <t>34</t>
  </si>
  <si>
    <t>997221561</t>
  </si>
  <si>
    <t>Vodorovná doprava suti z kusových materiálů do 1 km</t>
  </si>
  <si>
    <t>2099960977</t>
  </si>
  <si>
    <t>" nepoužitelné poškozené žulové kostky"</t>
  </si>
  <si>
    <t>0,8*0,388</t>
  </si>
  <si>
    <t>35</t>
  </si>
  <si>
    <t>997221569</t>
  </si>
  <si>
    <t>Příplatek ZKD 1 km u vodorovné dopravy suti z kusových materiálů</t>
  </si>
  <si>
    <t>-1025501578</t>
  </si>
  <si>
    <t>0,8*0,388*3</t>
  </si>
  <si>
    <t>36</t>
  </si>
  <si>
    <t>997221611</t>
  </si>
  <si>
    <t>Nakládání suti na dopravní prostředky pro vodorovnou dopravu</t>
  </si>
  <si>
    <t>1782658726</t>
  </si>
  <si>
    <t>37</t>
  </si>
  <si>
    <t>997221855</t>
  </si>
  <si>
    <t>Poplatek za uložení na skládce (skládkovné) zeminy a kameniva kód odpadu 170 504</t>
  </si>
  <si>
    <t>-366002078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</si>
  <si>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</si>
  <si>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</si>
  <si>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</si>
  <si>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</si>
  <si>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</si>
  <si>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-1639863792</t>
  </si>
  <si>
    <t>SO 191 - Dopravní značení trvalé</t>
  </si>
  <si>
    <t>915111111</t>
  </si>
  <si>
    <t>Vodorovné dopravní značení dělící čáry souvislé š 125 mm základní bílá barva</t>
  </si>
  <si>
    <t>1065964579</t>
  </si>
  <si>
    <t>" V1a"</t>
  </si>
  <si>
    <t>90</t>
  </si>
  <si>
    <t>915111121</t>
  </si>
  <si>
    <t>Vodorovné dopravní značení dělící čáry přerušované š 125 mm základní bílá barva</t>
  </si>
  <si>
    <t>381013189</t>
  </si>
  <si>
    <t>" V2b"</t>
  </si>
  <si>
    <t>915131111</t>
  </si>
  <si>
    <t>Vodorovné dopravní značení bílou barvou přechody pro chodce, šipky, symboly</t>
  </si>
  <si>
    <t>-1770083301</t>
  </si>
  <si>
    <t>" V7a"</t>
  </si>
  <si>
    <t>(8*0,5*4)</t>
  </si>
  <si>
    <t>915611111</t>
  </si>
  <si>
    <t>Předznačení vodorovného liniového značení</t>
  </si>
  <si>
    <t>522389531</t>
  </si>
  <si>
    <t>915621111</t>
  </si>
  <si>
    <t>Předznačení vodorovného plošného značení</t>
  </si>
  <si>
    <t>-1467066568</t>
  </si>
  <si>
    <t>998229111</t>
  </si>
  <si>
    <t>Přesun hmot ruční pro pozemní komunikace s krytem z kameniva, betonu,živice na vzdálenost do 50 m</t>
  </si>
  <si>
    <t>923665853</t>
  </si>
  <si>
    <t>SO 192 - Dopravní značení provizorní - DIO</t>
  </si>
  <si>
    <t>913911129e</t>
  </si>
  <si>
    <t>Montáž a demontáž  dočasného dopravního značení na 1 týden</t>
  </si>
  <si>
    <t>-201985043</t>
  </si>
  <si>
    <t>" B1+E13+3x výstražné světlo typu 1+ vlastní zdroj+Z2 - komplet"</t>
  </si>
  <si>
    <t>"B20a+A15"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</si>
  <si>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</si>
  <si>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</si>
  <si>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</si>
  <si>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</si>
  <si>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</si>
  <si>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</si>
  <si>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</si>
  <si>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844800000</t>
  </si>
  <si>
    <t>Zkouška na množství polyaromatických uhlovodíků (PAU) a jejich následné zatřídění do kvalitativních tříd (ZAS-T1 až ZAS-T4)</t>
  </si>
  <si>
    <t>512</t>
  </si>
  <si>
    <t>-28686392</t>
  </si>
  <si>
    <t>900000000</t>
  </si>
  <si>
    <t>Vyřízení povolení zvláštního užívání pozemní komunikace</t>
  </si>
  <si>
    <t>1706787843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</si>
</sst>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2"/>
      <c r="AQ5" s="22"/>
      <c r="AR5" s="20"/>
      <c r="BE5" s="276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2"/>
      <c r="AQ6" s="22"/>
      <c r="AR6" s="20"/>
      <c r="BE6" s="277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7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7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7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7"/>
      <c r="BS10" s="17" t="s">
        <v>6</v>
      </c>
    </row>
    <row r="11" spans="1:74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7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7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7"/>
      <c r="BS13" s="17" t="s">
        <v>6</v>
      </c>
    </row>
    <row r="14" spans="1:74" ht="12.75">
      <c r="B14" s="21"/>
      <c r="C14" s="22"/>
      <c r="D14" s="22"/>
      <c r="E14" s="300" t="s">
        <v>29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7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7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7"/>
      <c r="BS16" s="17" t="s">
        <v>4</v>
      </c>
    </row>
    <row r="17" spans="2:7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7"/>
      <c r="BS17" s="17" t="s">
        <v>31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7"/>
      <c r="BS18" s="17" t="s">
        <v>6</v>
      </c>
    </row>
    <row r="19" spans="2:7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7"/>
      <c r="BS19" s="17" t="s">
        <v>6</v>
      </c>
    </row>
    <row r="20" spans="2:7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7"/>
      <c r="BS20" s="17" t="s">
        <v>31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7"/>
    </row>
    <row r="22" spans="2:7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7"/>
    </row>
    <row r="23" spans="2:71" ht="16.5" customHeight="1">
      <c r="B23" s="21"/>
      <c r="C23" s="22"/>
      <c r="D23" s="22"/>
      <c r="E23" s="302" t="s">
        <v>1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2"/>
      <c r="AP23" s="22"/>
      <c r="AQ23" s="22"/>
      <c r="AR23" s="20"/>
      <c r="BE23" s="277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7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7"/>
    </row>
    <row r="26" spans="2:71" s="1" customFormat="1" ht="25.9" customHeight="1"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9">
        <f>ROUND(AG94,2)</f>
        <v>0</v>
      </c>
      <c r="AL26" s="280"/>
      <c r="AM26" s="280"/>
      <c r="AN26" s="280"/>
      <c r="AO26" s="280"/>
      <c r="AP26" s="35"/>
      <c r="AQ26" s="35"/>
      <c r="AR26" s="38"/>
      <c r="BE26" s="277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7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3" t="s">
        <v>35</v>
      </c>
      <c r="M28" s="303"/>
      <c r="N28" s="303"/>
      <c r="O28" s="303"/>
      <c r="P28" s="303"/>
      <c r="Q28" s="35"/>
      <c r="R28" s="35"/>
      <c r="S28" s="35"/>
      <c r="T28" s="35"/>
      <c r="U28" s="35"/>
      <c r="V28" s="35"/>
      <c r="W28" s="303" t="s">
        <v>36</v>
      </c>
      <c r="X28" s="303"/>
      <c r="Y28" s="303"/>
      <c r="Z28" s="303"/>
      <c r="AA28" s="303"/>
      <c r="AB28" s="303"/>
      <c r="AC28" s="303"/>
      <c r="AD28" s="303"/>
      <c r="AE28" s="303"/>
      <c r="AF28" s="35"/>
      <c r="AG28" s="35"/>
      <c r="AH28" s="35"/>
      <c r="AI28" s="35"/>
      <c r="AJ28" s="35"/>
      <c r="AK28" s="303" t="s">
        <v>37</v>
      </c>
      <c r="AL28" s="303"/>
      <c r="AM28" s="303"/>
      <c r="AN28" s="303"/>
      <c r="AO28" s="303"/>
      <c r="AP28" s="35"/>
      <c r="AQ28" s="35"/>
      <c r="AR28" s="38"/>
      <c r="BE28" s="277"/>
    </row>
    <row r="29" spans="2:71" s="2" customFormat="1" ht="14.45" customHeight="1">
      <c r="B29" s="39"/>
      <c r="C29" s="40"/>
      <c r="D29" s="29" t="s">
        <v>38</v>
      </c>
      <c r="E29" s="40"/>
      <c r="F29" s="29" t="s">
        <v>39</v>
      </c>
      <c r="G29" s="40"/>
      <c r="H29" s="40"/>
      <c r="I29" s="40"/>
      <c r="J29" s="40"/>
      <c r="K29" s="40"/>
      <c r="L29" s="304">
        <v>0.21</v>
      </c>
      <c r="M29" s="275"/>
      <c r="N29" s="275"/>
      <c r="O29" s="275"/>
      <c r="P29" s="275"/>
      <c r="Q29" s="40"/>
      <c r="R29" s="40"/>
      <c r="S29" s="40"/>
      <c r="T29" s="40"/>
      <c r="U29" s="40"/>
      <c r="V29" s="40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40"/>
      <c r="AG29" s="40"/>
      <c r="AH29" s="40"/>
      <c r="AI29" s="40"/>
      <c r="AJ29" s="40"/>
      <c r="AK29" s="274">
        <f>ROUND(AV94, 2)</f>
        <v>0</v>
      </c>
      <c r="AL29" s="275"/>
      <c r="AM29" s="275"/>
      <c r="AN29" s="275"/>
      <c r="AO29" s="275"/>
      <c r="AP29" s="40"/>
      <c r="AQ29" s="40"/>
      <c r="AR29" s="41"/>
      <c r="BE29" s="278"/>
    </row>
    <row r="30" spans="2:71" s="2" customFormat="1" ht="14.45" customHeight="1">
      <c r="B30" s="39"/>
      <c r="C30" s="40"/>
      <c r="D30" s="40"/>
      <c r="E30" s="40"/>
      <c r="F30" s="29" t="s">
        <v>40</v>
      </c>
      <c r="G30" s="40"/>
      <c r="H30" s="40"/>
      <c r="I30" s="40"/>
      <c r="J30" s="40"/>
      <c r="K30" s="40"/>
      <c r="L30" s="304">
        <v>0.15</v>
      </c>
      <c r="M30" s="275"/>
      <c r="N30" s="275"/>
      <c r="O30" s="275"/>
      <c r="P30" s="275"/>
      <c r="Q30" s="40"/>
      <c r="R30" s="40"/>
      <c r="S30" s="40"/>
      <c r="T30" s="40"/>
      <c r="U30" s="40"/>
      <c r="V30" s="40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40"/>
      <c r="AG30" s="40"/>
      <c r="AH30" s="40"/>
      <c r="AI30" s="40"/>
      <c r="AJ30" s="40"/>
      <c r="AK30" s="274">
        <f>ROUND(AW94, 2)</f>
        <v>0</v>
      </c>
      <c r="AL30" s="275"/>
      <c r="AM30" s="275"/>
      <c r="AN30" s="275"/>
      <c r="AO30" s="275"/>
      <c r="AP30" s="40"/>
      <c r="AQ30" s="40"/>
      <c r="AR30" s="41"/>
      <c r="BE30" s="278"/>
    </row>
    <row r="31" spans="2:71" s="2" customFormat="1" ht="14.45" hidden="1" customHeight="1">
      <c r="B31" s="39"/>
      <c r="C31" s="40"/>
      <c r="D31" s="40"/>
      <c r="E31" s="40"/>
      <c r="F31" s="29" t="s">
        <v>41</v>
      </c>
      <c r="G31" s="40"/>
      <c r="H31" s="40"/>
      <c r="I31" s="40"/>
      <c r="J31" s="40"/>
      <c r="K31" s="40"/>
      <c r="L31" s="304">
        <v>0.21</v>
      </c>
      <c r="M31" s="275"/>
      <c r="N31" s="275"/>
      <c r="O31" s="275"/>
      <c r="P31" s="275"/>
      <c r="Q31" s="40"/>
      <c r="R31" s="40"/>
      <c r="S31" s="40"/>
      <c r="T31" s="40"/>
      <c r="U31" s="40"/>
      <c r="V31" s="40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0"/>
      <c r="AG31" s="40"/>
      <c r="AH31" s="40"/>
      <c r="AI31" s="40"/>
      <c r="AJ31" s="40"/>
      <c r="AK31" s="274">
        <v>0</v>
      </c>
      <c r="AL31" s="275"/>
      <c r="AM31" s="275"/>
      <c r="AN31" s="275"/>
      <c r="AO31" s="275"/>
      <c r="AP31" s="40"/>
      <c r="AQ31" s="40"/>
      <c r="AR31" s="41"/>
      <c r="BE31" s="278"/>
    </row>
    <row r="32" spans="2:71" s="2" customFormat="1" ht="14.45" hidden="1" customHeight="1">
      <c r="B32" s="39"/>
      <c r="C32" s="40"/>
      <c r="D32" s="40"/>
      <c r="E32" s="40"/>
      <c r="F32" s="29" t="s">
        <v>42</v>
      </c>
      <c r="G32" s="40"/>
      <c r="H32" s="40"/>
      <c r="I32" s="40"/>
      <c r="J32" s="40"/>
      <c r="K32" s="40"/>
      <c r="L32" s="304">
        <v>0.15</v>
      </c>
      <c r="M32" s="275"/>
      <c r="N32" s="275"/>
      <c r="O32" s="275"/>
      <c r="P32" s="275"/>
      <c r="Q32" s="40"/>
      <c r="R32" s="40"/>
      <c r="S32" s="40"/>
      <c r="T32" s="40"/>
      <c r="U32" s="40"/>
      <c r="V32" s="40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0"/>
      <c r="AG32" s="40"/>
      <c r="AH32" s="40"/>
      <c r="AI32" s="40"/>
      <c r="AJ32" s="40"/>
      <c r="AK32" s="274">
        <v>0</v>
      </c>
      <c r="AL32" s="275"/>
      <c r="AM32" s="275"/>
      <c r="AN32" s="275"/>
      <c r="AO32" s="275"/>
      <c r="AP32" s="40"/>
      <c r="AQ32" s="40"/>
      <c r="AR32" s="41"/>
      <c r="BE32" s="278"/>
    </row>
    <row r="33" spans="2:57" s="2" customFormat="1" ht="14.45" hidden="1" customHeight="1">
      <c r="B33" s="39"/>
      <c r="C33" s="40"/>
      <c r="D33" s="40"/>
      <c r="E33" s="40"/>
      <c r="F33" s="29" t="s">
        <v>43</v>
      </c>
      <c r="G33" s="40"/>
      <c r="H33" s="40"/>
      <c r="I33" s="40"/>
      <c r="J33" s="40"/>
      <c r="K33" s="40"/>
      <c r="L33" s="304">
        <v>0</v>
      </c>
      <c r="M33" s="275"/>
      <c r="N33" s="275"/>
      <c r="O33" s="275"/>
      <c r="P33" s="275"/>
      <c r="Q33" s="40"/>
      <c r="R33" s="40"/>
      <c r="S33" s="40"/>
      <c r="T33" s="40"/>
      <c r="U33" s="40"/>
      <c r="V33" s="40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40"/>
      <c r="AG33" s="40"/>
      <c r="AH33" s="40"/>
      <c r="AI33" s="40"/>
      <c r="AJ33" s="40"/>
      <c r="AK33" s="274">
        <v>0</v>
      </c>
      <c r="AL33" s="275"/>
      <c r="AM33" s="275"/>
      <c r="AN33" s="275"/>
      <c r="AO33" s="275"/>
      <c r="AP33" s="40"/>
      <c r="AQ33" s="40"/>
      <c r="AR33" s="41"/>
      <c r="BE33" s="278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7"/>
    </row>
    <row r="35" spans="2:57" s="1" customFormat="1" ht="25.9" customHeight="1"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81" t="s">
        <v>46</v>
      </c>
      <c r="Y35" s="282"/>
      <c r="Z35" s="282"/>
      <c r="AA35" s="282"/>
      <c r="AB35" s="282"/>
      <c r="AC35" s="44"/>
      <c r="AD35" s="44"/>
      <c r="AE35" s="44"/>
      <c r="AF35" s="44"/>
      <c r="AG35" s="44"/>
      <c r="AH35" s="44"/>
      <c r="AI35" s="44"/>
      <c r="AJ35" s="44"/>
      <c r="AK35" s="283">
        <f>SUM(AK26:AK33)</f>
        <v>0</v>
      </c>
      <c r="AL35" s="282"/>
      <c r="AM35" s="282"/>
      <c r="AN35" s="282"/>
      <c r="AO35" s="284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49</v>
      </c>
      <c r="AI60" s="37"/>
      <c r="AJ60" s="37"/>
      <c r="AK60" s="37"/>
      <c r="AL60" s="37"/>
      <c r="AM60" s="48" t="s">
        <v>50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52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49</v>
      </c>
      <c r="AI75" s="37"/>
      <c r="AJ75" s="37"/>
      <c r="AK75" s="37"/>
      <c r="AL75" s="37"/>
      <c r="AM75" s="48" t="s">
        <v>50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002a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94" t="str">
        <f>K6</f>
        <v>Oprava místní komunikace na ul. Husitská, Šumperk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Šumperk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96" t="str">
        <f>IF(AN8= "","",AN8)</f>
        <v>31. 5. 2021</v>
      </c>
      <c r="AN87" s="296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292" t="str">
        <f>IF(E17="","",E17)</f>
        <v xml:space="preserve"> </v>
      </c>
      <c r="AN89" s="293"/>
      <c r="AO89" s="293"/>
      <c r="AP89" s="293"/>
      <c r="AQ89" s="35"/>
      <c r="AR89" s="38"/>
      <c r="AS89" s="286" t="s">
        <v>54</v>
      </c>
      <c r="AT89" s="287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292" t="str">
        <f>IF(E20="","",E20)</f>
        <v xml:space="preserve"> </v>
      </c>
      <c r="AN90" s="293"/>
      <c r="AO90" s="293"/>
      <c r="AP90" s="293"/>
      <c r="AQ90" s="35"/>
      <c r="AR90" s="38"/>
      <c r="AS90" s="288"/>
      <c r="AT90" s="289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0"/>
      <c r="AT91" s="291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309" t="s">
        <v>55</v>
      </c>
      <c r="D92" s="310"/>
      <c r="E92" s="310"/>
      <c r="F92" s="310"/>
      <c r="G92" s="310"/>
      <c r="H92" s="68"/>
      <c r="I92" s="311" t="s">
        <v>56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5" t="s">
        <v>57</v>
      </c>
      <c r="AH92" s="310"/>
      <c r="AI92" s="310"/>
      <c r="AJ92" s="310"/>
      <c r="AK92" s="310"/>
      <c r="AL92" s="310"/>
      <c r="AM92" s="310"/>
      <c r="AN92" s="311" t="s">
        <v>58</v>
      </c>
      <c r="AO92" s="310"/>
      <c r="AP92" s="314"/>
      <c r="AQ92" s="69" t="s">
        <v>59</v>
      </c>
      <c r="AR92" s="38"/>
      <c r="AS92" s="70" t="s">
        <v>60</v>
      </c>
      <c r="AT92" s="71" t="s">
        <v>61</v>
      </c>
      <c r="AU92" s="71" t="s">
        <v>62</v>
      </c>
      <c r="AV92" s="71" t="s">
        <v>63</v>
      </c>
      <c r="AW92" s="71" t="s">
        <v>64</v>
      </c>
      <c r="AX92" s="71" t="s">
        <v>65</v>
      </c>
      <c r="AY92" s="71" t="s">
        <v>66</v>
      </c>
      <c r="AZ92" s="71" t="s">
        <v>67</v>
      </c>
      <c r="BA92" s="71" t="s">
        <v>68</v>
      </c>
      <c r="BB92" s="71" t="s">
        <v>69</v>
      </c>
      <c r="BC92" s="71" t="s">
        <v>70</v>
      </c>
      <c r="BD92" s="72" t="s">
        <v>71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72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17">
        <f>ROUND(AG95+AG97+AG101,2)</f>
        <v>0</v>
      </c>
      <c r="AH94" s="317"/>
      <c r="AI94" s="317"/>
      <c r="AJ94" s="317"/>
      <c r="AK94" s="317"/>
      <c r="AL94" s="317"/>
      <c r="AM94" s="317"/>
      <c r="AN94" s="318">
        <f t="shared" ref="AN94:AN101" si="0">SUM(AG94,AT94)</f>
        <v>0</v>
      </c>
      <c r="AO94" s="318"/>
      <c r="AP94" s="318"/>
      <c r="AQ94" s="80" t="s">
        <v>1</v>
      </c>
      <c r="AR94" s="81"/>
      <c r="AS94" s="82">
        <f>ROUND(AS95+AS97+AS101,2)</f>
        <v>0</v>
      </c>
      <c r="AT94" s="83">
        <f t="shared" ref="AT94:AT101" si="1">ROUND(SUM(AV94:AW94),2)</f>
        <v>0</v>
      </c>
      <c r="AU94" s="84">
        <f>ROUND(AU95+AU97+AU101,5)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ROUND(AZ95+AZ97+AZ101,2)</f>
        <v>0</v>
      </c>
      <c r="BA94" s="83">
        <f>ROUND(BA95+BA97+BA101,2)</f>
        <v>0</v>
      </c>
      <c r="BB94" s="83">
        <f>ROUND(BB95+BB97+BB101,2)</f>
        <v>0</v>
      </c>
      <c r="BC94" s="83">
        <f>ROUND(BC95+BC97+BC101,2)</f>
        <v>0</v>
      </c>
      <c r="BD94" s="85">
        <f>ROUND(BD95+BD97+BD101,2)</f>
        <v>0</v>
      </c>
      <c r="BS94" s="86" t="s">
        <v>73</v>
      </c>
      <c r="BT94" s="86" t="s">
        <v>74</v>
      </c>
      <c r="BU94" s="87" t="s">
        <v>75</v>
      </c>
      <c r="BV94" s="86" t="s">
        <v>76</v>
      </c>
      <c r="BW94" s="86" t="s">
        <v>5</v>
      </c>
      <c r="BX94" s="86" t="s">
        <v>77</v>
      </c>
      <c r="CL94" s="86" t="s">
        <v>1</v>
      </c>
    </row>
    <row r="95" spans="1:91" s="6" customFormat="1" ht="27" customHeight="1">
      <c r="B95" s="88"/>
      <c r="C95" s="89"/>
      <c r="D95" s="312" t="s">
        <v>78</v>
      </c>
      <c r="E95" s="312"/>
      <c r="F95" s="312"/>
      <c r="G95" s="312"/>
      <c r="H95" s="312"/>
      <c r="I95" s="90"/>
      <c r="J95" s="312" t="s">
        <v>79</v>
      </c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6">
        <f>ROUND(AG96,2)</f>
        <v>0</v>
      </c>
      <c r="AH95" s="306"/>
      <c r="AI95" s="306"/>
      <c r="AJ95" s="306"/>
      <c r="AK95" s="306"/>
      <c r="AL95" s="306"/>
      <c r="AM95" s="306"/>
      <c r="AN95" s="305">
        <f t="shared" si="0"/>
        <v>0</v>
      </c>
      <c r="AO95" s="306"/>
      <c r="AP95" s="306"/>
      <c r="AQ95" s="91" t="s">
        <v>80</v>
      </c>
      <c r="AR95" s="92"/>
      <c r="AS95" s="93">
        <f>ROUND(AS96,2)</f>
        <v>0</v>
      </c>
      <c r="AT95" s="94">
        <f t="shared" si="1"/>
        <v>0</v>
      </c>
      <c r="AU95" s="95">
        <f>ROUND(AU96,5)</f>
        <v>0</v>
      </c>
      <c r="AV95" s="94">
        <f>ROUND(AZ95*L29,2)</f>
        <v>0</v>
      </c>
      <c r="AW95" s="94">
        <f>ROUND(BA95*L30,2)</f>
        <v>0</v>
      </c>
      <c r="AX95" s="94">
        <f>ROUND(BB95*L29,2)</f>
        <v>0</v>
      </c>
      <c r="AY95" s="94">
        <f>ROUND(BC95*L30,2)</f>
        <v>0</v>
      </c>
      <c r="AZ95" s="94">
        <f>ROUND(AZ96,2)</f>
        <v>0</v>
      </c>
      <c r="BA95" s="94">
        <f>ROUND(BA96,2)</f>
        <v>0</v>
      </c>
      <c r="BB95" s="94">
        <f>ROUND(BB96,2)</f>
        <v>0</v>
      </c>
      <c r="BC95" s="94">
        <f>ROUND(BC96,2)</f>
        <v>0</v>
      </c>
      <c r="BD95" s="96">
        <f>ROUND(BD96,2)</f>
        <v>0</v>
      </c>
      <c r="BS95" s="97" t="s">
        <v>73</v>
      </c>
      <c r="BT95" s="97" t="s">
        <v>81</v>
      </c>
      <c r="BU95" s="97" t="s">
        <v>75</v>
      </c>
      <c r="BV95" s="97" t="s">
        <v>76</v>
      </c>
      <c r="BW95" s="97" t="s">
        <v>82</v>
      </c>
      <c r="BX95" s="97" t="s">
        <v>5</v>
      </c>
      <c r="CL95" s="97" t="s">
        <v>1</v>
      </c>
      <c r="CM95" s="97" t="s">
        <v>83</v>
      </c>
    </row>
    <row r="96" spans="1:91" s="3" customFormat="1" ht="16.5" customHeight="1">
      <c r="A96" s="98" t="s">
        <v>84</v>
      </c>
      <c r="B96" s="53"/>
      <c r="C96" s="99"/>
      <c r="D96" s="99"/>
      <c r="E96" s="313" t="s">
        <v>85</v>
      </c>
      <c r="F96" s="313"/>
      <c r="G96" s="313"/>
      <c r="H96" s="313"/>
      <c r="I96" s="313"/>
      <c r="J96" s="99"/>
      <c r="K96" s="313" t="s">
        <v>86</v>
      </c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07">
        <f>'SO 001 - Příprava území, ...'!J32</f>
        <v>0</v>
      </c>
      <c r="AH96" s="308"/>
      <c r="AI96" s="308"/>
      <c r="AJ96" s="308"/>
      <c r="AK96" s="308"/>
      <c r="AL96" s="308"/>
      <c r="AM96" s="308"/>
      <c r="AN96" s="307">
        <f t="shared" si="0"/>
        <v>0</v>
      </c>
      <c r="AO96" s="308"/>
      <c r="AP96" s="308"/>
      <c r="AQ96" s="100" t="s">
        <v>87</v>
      </c>
      <c r="AR96" s="55"/>
      <c r="AS96" s="101">
        <v>0</v>
      </c>
      <c r="AT96" s="102">
        <f t="shared" si="1"/>
        <v>0</v>
      </c>
      <c r="AU96" s="103">
        <f>'SO 001 - Příprava území, ...'!P123</f>
        <v>0</v>
      </c>
      <c r="AV96" s="102">
        <f>'SO 001 - Příprava území, ...'!J35</f>
        <v>0</v>
      </c>
      <c r="AW96" s="102">
        <f>'SO 001 - Příprava území, ...'!J36</f>
        <v>0</v>
      </c>
      <c r="AX96" s="102">
        <f>'SO 001 - Příprava území, ...'!J37</f>
        <v>0</v>
      </c>
      <c r="AY96" s="102">
        <f>'SO 001 - Příprava území, ...'!J38</f>
        <v>0</v>
      </c>
      <c r="AZ96" s="102">
        <f>'SO 001 - Příprava území, ...'!F35</f>
        <v>0</v>
      </c>
      <c r="BA96" s="102">
        <f>'SO 001 - Příprava území, ...'!F36</f>
        <v>0</v>
      </c>
      <c r="BB96" s="102">
        <f>'SO 001 - Příprava území, ...'!F37</f>
        <v>0</v>
      </c>
      <c r="BC96" s="102">
        <f>'SO 001 - Příprava území, ...'!F38</f>
        <v>0</v>
      </c>
      <c r="BD96" s="104">
        <f>'SO 001 - Příprava území, ...'!F39</f>
        <v>0</v>
      </c>
      <c r="BT96" s="105" t="s">
        <v>83</v>
      </c>
      <c r="BV96" s="105" t="s">
        <v>76</v>
      </c>
      <c r="BW96" s="105" t="s">
        <v>88</v>
      </c>
      <c r="BX96" s="105" t="s">
        <v>82</v>
      </c>
      <c r="CL96" s="105" t="s">
        <v>1</v>
      </c>
    </row>
    <row r="97" spans="1:91" s="6" customFormat="1" ht="16.5" customHeight="1">
      <c r="B97" s="88"/>
      <c r="C97" s="89"/>
      <c r="D97" s="312" t="s">
        <v>89</v>
      </c>
      <c r="E97" s="312"/>
      <c r="F97" s="312"/>
      <c r="G97" s="312"/>
      <c r="H97" s="312"/>
      <c r="I97" s="90"/>
      <c r="J97" s="312" t="s">
        <v>90</v>
      </c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6">
        <f>ROUND(SUM(AG98:AG100),2)</f>
        <v>0</v>
      </c>
      <c r="AH97" s="306"/>
      <c r="AI97" s="306"/>
      <c r="AJ97" s="306"/>
      <c r="AK97" s="306"/>
      <c r="AL97" s="306"/>
      <c r="AM97" s="306"/>
      <c r="AN97" s="305">
        <f t="shared" si="0"/>
        <v>0</v>
      </c>
      <c r="AO97" s="306"/>
      <c r="AP97" s="306"/>
      <c r="AQ97" s="91" t="s">
        <v>80</v>
      </c>
      <c r="AR97" s="92"/>
      <c r="AS97" s="93">
        <f>ROUND(SUM(AS98:AS100),2)</f>
        <v>0</v>
      </c>
      <c r="AT97" s="94">
        <f t="shared" si="1"/>
        <v>0</v>
      </c>
      <c r="AU97" s="95">
        <f>ROUND(SUM(AU98:AU100),5)</f>
        <v>0</v>
      </c>
      <c r="AV97" s="94">
        <f>ROUND(AZ97*L29,2)</f>
        <v>0</v>
      </c>
      <c r="AW97" s="94">
        <f>ROUND(BA97*L30,2)</f>
        <v>0</v>
      </c>
      <c r="AX97" s="94">
        <f>ROUND(BB97*L29,2)</f>
        <v>0</v>
      </c>
      <c r="AY97" s="94">
        <f>ROUND(BC97*L30,2)</f>
        <v>0</v>
      </c>
      <c r="AZ97" s="94">
        <f>ROUND(SUM(AZ98:AZ100),2)</f>
        <v>0</v>
      </c>
      <c r="BA97" s="94">
        <f>ROUND(SUM(BA98:BA100),2)</f>
        <v>0</v>
      </c>
      <c r="BB97" s="94">
        <f>ROUND(SUM(BB98:BB100),2)</f>
        <v>0</v>
      </c>
      <c r="BC97" s="94">
        <f>ROUND(SUM(BC98:BC100),2)</f>
        <v>0</v>
      </c>
      <c r="BD97" s="96">
        <f>ROUND(SUM(BD98:BD100),2)</f>
        <v>0</v>
      </c>
      <c r="BS97" s="97" t="s">
        <v>73</v>
      </c>
      <c r="BT97" s="97" t="s">
        <v>81</v>
      </c>
      <c r="BU97" s="97" t="s">
        <v>75</v>
      </c>
      <c r="BV97" s="97" t="s">
        <v>76</v>
      </c>
      <c r="BW97" s="97" t="s">
        <v>91</v>
      </c>
      <c r="BX97" s="97" t="s">
        <v>5</v>
      </c>
      <c r="CL97" s="97" t="s">
        <v>1</v>
      </c>
      <c r="CM97" s="97" t="s">
        <v>83</v>
      </c>
    </row>
    <row r="98" spans="1:91" s="3" customFormat="1" ht="16.5" customHeight="1">
      <c r="A98" s="98" t="s">
        <v>84</v>
      </c>
      <c r="B98" s="53"/>
      <c r="C98" s="99"/>
      <c r="D98" s="99"/>
      <c r="E98" s="313" t="s">
        <v>92</v>
      </c>
      <c r="F98" s="313"/>
      <c r="G98" s="313"/>
      <c r="H98" s="313"/>
      <c r="I98" s="313"/>
      <c r="J98" s="99"/>
      <c r="K98" s="313" t="s">
        <v>93</v>
      </c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07">
        <f>'SO 101 - Místní komunikace'!J32</f>
        <v>0</v>
      </c>
      <c r="AH98" s="308"/>
      <c r="AI98" s="308"/>
      <c r="AJ98" s="308"/>
      <c r="AK98" s="308"/>
      <c r="AL98" s="308"/>
      <c r="AM98" s="308"/>
      <c r="AN98" s="307">
        <f t="shared" si="0"/>
        <v>0</v>
      </c>
      <c r="AO98" s="308"/>
      <c r="AP98" s="308"/>
      <c r="AQ98" s="100" t="s">
        <v>87</v>
      </c>
      <c r="AR98" s="55"/>
      <c r="AS98" s="101">
        <v>0</v>
      </c>
      <c r="AT98" s="102">
        <f t="shared" si="1"/>
        <v>0</v>
      </c>
      <c r="AU98" s="103">
        <f>'SO 101 - Místní komunikace'!P129</f>
        <v>0</v>
      </c>
      <c r="AV98" s="102">
        <f>'SO 101 - Místní komunikace'!J35</f>
        <v>0</v>
      </c>
      <c r="AW98" s="102">
        <f>'SO 101 - Místní komunikace'!J36</f>
        <v>0</v>
      </c>
      <c r="AX98" s="102">
        <f>'SO 101 - Místní komunikace'!J37</f>
        <v>0</v>
      </c>
      <c r="AY98" s="102">
        <f>'SO 101 - Místní komunikace'!J38</f>
        <v>0</v>
      </c>
      <c r="AZ98" s="102">
        <f>'SO 101 - Místní komunikace'!F35</f>
        <v>0</v>
      </c>
      <c r="BA98" s="102">
        <f>'SO 101 - Místní komunikace'!F36</f>
        <v>0</v>
      </c>
      <c r="BB98" s="102">
        <f>'SO 101 - Místní komunikace'!F37</f>
        <v>0</v>
      </c>
      <c r="BC98" s="102">
        <f>'SO 101 - Místní komunikace'!F38</f>
        <v>0</v>
      </c>
      <c r="BD98" s="104">
        <f>'SO 101 - Místní komunikace'!F39</f>
        <v>0</v>
      </c>
      <c r="BT98" s="105" t="s">
        <v>83</v>
      </c>
      <c r="BV98" s="105" t="s">
        <v>76</v>
      </c>
      <c r="BW98" s="105" t="s">
        <v>94</v>
      </c>
      <c r="BX98" s="105" t="s">
        <v>91</v>
      </c>
      <c r="CL98" s="105" t="s">
        <v>1</v>
      </c>
    </row>
    <row r="99" spans="1:91" s="3" customFormat="1" ht="16.5" customHeight="1">
      <c r="A99" s="98" t="s">
        <v>84</v>
      </c>
      <c r="B99" s="53"/>
      <c r="C99" s="99"/>
      <c r="D99" s="99"/>
      <c r="E99" s="313" t="s">
        <v>95</v>
      </c>
      <c r="F99" s="313"/>
      <c r="G99" s="313"/>
      <c r="H99" s="313"/>
      <c r="I99" s="313"/>
      <c r="J99" s="99"/>
      <c r="K99" s="313" t="s">
        <v>96</v>
      </c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07">
        <f>'SO 191 - Dopravní značení...'!J32</f>
        <v>0</v>
      </c>
      <c r="AH99" s="308"/>
      <c r="AI99" s="308"/>
      <c r="AJ99" s="308"/>
      <c r="AK99" s="308"/>
      <c r="AL99" s="308"/>
      <c r="AM99" s="308"/>
      <c r="AN99" s="307">
        <f t="shared" si="0"/>
        <v>0</v>
      </c>
      <c r="AO99" s="308"/>
      <c r="AP99" s="308"/>
      <c r="AQ99" s="100" t="s">
        <v>87</v>
      </c>
      <c r="AR99" s="55"/>
      <c r="AS99" s="101">
        <v>0</v>
      </c>
      <c r="AT99" s="102">
        <f t="shared" si="1"/>
        <v>0</v>
      </c>
      <c r="AU99" s="103">
        <f>'SO 191 - Dopravní značení...'!P123</f>
        <v>0</v>
      </c>
      <c r="AV99" s="102">
        <f>'SO 191 - Dopravní značení...'!J35</f>
        <v>0</v>
      </c>
      <c r="AW99" s="102">
        <f>'SO 191 - Dopravní značení...'!J36</f>
        <v>0</v>
      </c>
      <c r="AX99" s="102">
        <f>'SO 191 - Dopravní značení...'!J37</f>
        <v>0</v>
      </c>
      <c r="AY99" s="102">
        <f>'SO 191 - Dopravní značení...'!J38</f>
        <v>0</v>
      </c>
      <c r="AZ99" s="102">
        <f>'SO 191 - Dopravní značení...'!F35</f>
        <v>0</v>
      </c>
      <c r="BA99" s="102">
        <f>'SO 191 - Dopravní značení...'!F36</f>
        <v>0</v>
      </c>
      <c r="BB99" s="102">
        <f>'SO 191 - Dopravní značení...'!F37</f>
        <v>0</v>
      </c>
      <c r="BC99" s="102">
        <f>'SO 191 - Dopravní značení...'!F38</f>
        <v>0</v>
      </c>
      <c r="BD99" s="104">
        <f>'SO 191 - Dopravní značení...'!F39</f>
        <v>0</v>
      </c>
      <c r="BT99" s="105" t="s">
        <v>83</v>
      </c>
      <c r="BV99" s="105" t="s">
        <v>76</v>
      </c>
      <c r="BW99" s="105" t="s">
        <v>97</v>
      </c>
      <c r="BX99" s="105" t="s">
        <v>91</v>
      </c>
      <c r="CL99" s="105" t="s">
        <v>1</v>
      </c>
    </row>
    <row r="100" spans="1:91" s="3" customFormat="1" ht="16.5" customHeight="1">
      <c r="A100" s="98" t="s">
        <v>84</v>
      </c>
      <c r="B100" s="53"/>
      <c r="C100" s="99"/>
      <c r="D100" s="99"/>
      <c r="E100" s="313" t="s">
        <v>98</v>
      </c>
      <c r="F100" s="313"/>
      <c r="G100" s="313"/>
      <c r="H100" s="313"/>
      <c r="I100" s="313"/>
      <c r="J100" s="99"/>
      <c r="K100" s="313" t="s">
        <v>99</v>
      </c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07">
        <f>'SO 192 - Dopravní značení...'!J32</f>
        <v>0</v>
      </c>
      <c r="AH100" s="308"/>
      <c r="AI100" s="308"/>
      <c r="AJ100" s="308"/>
      <c r="AK100" s="308"/>
      <c r="AL100" s="308"/>
      <c r="AM100" s="308"/>
      <c r="AN100" s="307">
        <f t="shared" si="0"/>
        <v>0</v>
      </c>
      <c r="AO100" s="308"/>
      <c r="AP100" s="308"/>
      <c r="AQ100" s="100" t="s">
        <v>87</v>
      </c>
      <c r="AR100" s="55"/>
      <c r="AS100" s="101">
        <v>0</v>
      </c>
      <c r="AT100" s="102">
        <f t="shared" si="1"/>
        <v>0</v>
      </c>
      <c r="AU100" s="103">
        <f>'SO 192 - Dopravní značení...'!P122</f>
        <v>0</v>
      </c>
      <c r="AV100" s="102">
        <f>'SO 192 - Dopravní značení...'!J35</f>
        <v>0</v>
      </c>
      <c r="AW100" s="102">
        <f>'SO 192 - Dopravní značení...'!J36</f>
        <v>0</v>
      </c>
      <c r="AX100" s="102">
        <f>'SO 192 - Dopravní značení...'!J37</f>
        <v>0</v>
      </c>
      <c r="AY100" s="102">
        <f>'SO 192 - Dopravní značení...'!J38</f>
        <v>0</v>
      </c>
      <c r="AZ100" s="102">
        <f>'SO 192 - Dopravní značení...'!F35</f>
        <v>0</v>
      </c>
      <c r="BA100" s="102">
        <f>'SO 192 - Dopravní značení...'!F36</f>
        <v>0</v>
      </c>
      <c r="BB100" s="102">
        <f>'SO 192 - Dopravní značení...'!F37</f>
        <v>0</v>
      </c>
      <c r="BC100" s="102">
        <f>'SO 192 - Dopravní značení...'!F38</f>
        <v>0</v>
      </c>
      <c r="BD100" s="104">
        <f>'SO 192 - Dopravní značení...'!F39</f>
        <v>0</v>
      </c>
      <c r="BT100" s="105" t="s">
        <v>83</v>
      </c>
      <c r="BV100" s="105" t="s">
        <v>76</v>
      </c>
      <c r="BW100" s="105" t="s">
        <v>100</v>
      </c>
      <c r="BX100" s="105" t="s">
        <v>91</v>
      </c>
      <c r="CL100" s="105" t="s">
        <v>1</v>
      </c>
    </row>
    <row r="101" spans="1:91" s="6" customFormat="1" ht="16.5" customHeight="1">
      <c r="A101" s="98" t="s">
        <v>84</v>
      </c>
      <c r="B101" s="88"/>
      <c r="C101" s="89"/>
      <c r="D101" s="312" t="s">
        <v>101</v>
      </c>
      <c r="E101" s="312"/>
      <c r="F101" s="312"/>
      <c r="G101" s="312"/>
      <c r="H101" s="312"/>
      <c r="I101" s="90"/>
      <c r="J101" s="312" t="s">
        <v>102</v>
      </c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05">
        <f>'1000 - Ostatní náklady'!J30</f>
        <v>0</v>
      </c>
      <c r="AH101" s="306"/>
      <c r="AI101" s="306"/>
      <c r="AJ101" s="306"/>
      <c r="AK101" s="306"/>
      <c r="AL101" s="306"/>
      <c r="AM101" s="306"/>
      <c r="AN101" s="305">
        <f t="shared" si="0"/>
        <v>0</v>
      </c>
      <c r="AO101" s="306"/>
      <c r="AP101" s="306"/>
      <c r="AQ101" s="91" t="s">
        <v>80</v>
      </c>
      <c r="AR101" s="92"/>
      <c r="AS101" s="106">
        <v>0</v>
      </c>
      <c r="AT101" s="107">
        <f t="shared" si="1"/>
        <v>0</v>
      </c>
      <c r="AU101" s="108">
        <f>'1000 - Ostatní náklady'!P118</f>
        <v>0</v>
      </c>
      <c r="AV101" s="107">
        <f>'1000 - Ostatní náklady'!J33</f>
        <v>0</v>
      </c>
      <c r="AW101" s="107">
        <f>'1000 - Ostatní náklady'!J34</f>
        <v>0</v>
      </c>
      <c r="AX101" s="107">
        <f>'1000 - Ostatní náklady'!J35</f>
        <v>0</v>
      </c>
      <c r="AY101" s="107">
        <f>'1000 - Ostatní náklady'!J36</f>
        <v>0</v>
      </c>
      <c r="AZ101" s="107">
        <f>'1000 - Ostatní náklady'!F33</f>
        <v>0</v>
      </c>
      <c r="BA101" s="107">
        <f>'1000 - Ostatní náklady'!F34</f>
        <v>0</v>
      </c>
      <c r="BB101" s="107">
        <f>'1000 - Ostatní náklady'!F35</f>
        <v>0</v>
      </c>
      <c r="BC101" s="107">
        <f>'1000 - Ostatní náklady'!F36</f>
        <v>0</v>
      </c>
      <c r="BD101" s="109">
        <f>'1000 - Ostatní náklady'!F37</f>
        <v>0</v>
      </c>
      <c r="BT101" s="97" t="s">
        <v>81</v>
      </c>
      <c r="BV101" s="97" t="s">
        <v>76</v>
      </c>
      <c r="BW101" s="97" t="s">
        <v>103</v>
      </c>
      <c r="BX101" s="97" t="s">
        <v>5</v>
      </c>
      <c r="CL101" s="97" t="s">
        <v>1</v>
      </c>
      <c r="CM101" s="97" t="s">
        <v>83</v>
      </c>
    </row>
    <row r="102" spans="1:91" s="1" customFormat="1" ht="30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8"/>
    </row>
    <row r="103" spans="1:91" s="1" customFormat="1" ht="6.95" customHeight="1"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38"/>
    </row>
  </sheetData>
  <sheetProtection algorithmName="SHA-512" hashValue="JgCA/MTyK/KghkiFA+DyYhUn54LxW9Q/Pbo39RzxDotqZxPwVWRDGcoBrlTXP+qhLaRzrz5KUL7PGekLQ04ZqQ==" saltValue="WHe3OUHdj+9LSvJn0nLRHw5baGBUj1r/5MT1+cR8piS18RcaoYl9Dbeni5Lhs/hpYhZM9NsHEDDEHvzvBOIclA==" spinCount="100000" sheet="1" objects="1" scenarios="1" formatColumns="0" formatRows="0"/>
  <mergeCells count="66">
    <mergeCell ref="E100:I100"/>
    <mergeCell ref="K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D97:H97"/>
    <mergeCell ref="J97:AF97"/>
    <mergeCell ref="E98:I98"/>
    <mergeCell ref="K98:AF98"/>
    <mergeCell ref="E99:I99"/>
    <mergeCell ref="K99:AF99"/>
    <mergeCell ref="C92:G92"/>
    <mergeCell ref="I92:AF92"/>
    <mergeCell ref="D95:H95"/>
    <mergeCell ref="J95:AF95"/>
    <mergeCell ref="E96:I96"/>
    <mergeCell ref="K96:AF9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G94:AM94"/>
    <mergeCell ref="AN94:AP94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 - Příprava území, ...'!C2" display="/" xr:uid="{00000000-0004-0000-0000-000000000000}"/>
    <hyperlink ref="A98" location="'SO 101 - Místní komunikace'!C2" display="/" xr:uid="{00000000-0004-0000-0000-000001000000}"/>
    <hyperlink ref="A99" location="'SO 191 - Dopravní značení...'!C2" display="/" xr:uid="{00000000-0004-0000-0000-000002000000}"/>
    <hyperlink ref="A100" location="'SO 192 - Dopravní značení...'!C2" display="/" xr:uid="{00000000-0004-0000-0000-000003000000}"/>
    <hyperlink ref="A101" location="'1000 - Ostatní náklady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88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104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Oprava místní komunikace na ul. Husitská, Šumperk</v>
      </c>
      <c r="F7" s="320"/>
      <c r="G7" s="320"/>
      <c r="H7" s="320"/>
      <c r="L7" s="20"/>
    </row>
    <row r="8" spans="2:46" ht="12" customHeight="1">
      <c r="B8" s="20"/>
      <c r="D8" s="116" t="s">
        <v>105</v>
      </c>
      <c r="L8" s="20"/>
    </row>
    <row r="9" spans="2:46" s="1" customFormat="1" ht="16.5" customHeight="1">
      <c r="B9" s="38"/>
      <c r="E9" s="319" t="s">
        <v>106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107</v>
      </c>
      <c r="I10" s="117"/>
      <c r="L10" s="38"/>
    </row>
    <row r="11" spans="2:46" s="1" customFormat="1" ht="36.950000000000003" customHeight="1">
      <c r="B11" s="38"/>
      <c r="E11" s="322" t="s">
        <v>108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31. 5. 2021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ROUND(J123,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ROUND((SUM(BE123:BE142)),  2)</f>
        <v>0</v>
      </c>
      <c r="I35" s="129">
        <v>0.21</v>
      </c>
      <c r="J35" s="128">
        <f>ROUND(((SUM(BE123:BE142))*I35),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ROUND((SUM(BF123:BF142)),  2)</f>
        <v>0</v>
      </c>
      <c r="I36" s="129">
        <v>0.15</v>
      </c>
      <c r="J36" s="128">
        <f>ROUND(((SUM(BF123:BF142))*I36),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ROUND((SUM(BG123:BG142)),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ROUND((SUM(BH123:BH142)),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ROUND((SUM(BI123:BI142)),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109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Oprava místní komunikace na ul. Husitská,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105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106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107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001 - Příprava území, demolice stávajících ploch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31. 5. 2021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110</v>
      </c>
      <c r="D96" s="153"/>
      <c r="E96" s="153"/>
      <c r="F96" s="153"/>
      <c r="G96" s="153"/>
      <c r="H96" s="153"/>
      <c r="I96" s="154"/>
      <c r="J96" s="155" t="s">
        <v>111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112</v>
      </c>
      <c r="D98" s="35"/>
      <c r="E98" s="35"/>
      <c r="F98" s="35"/>
      <c r="G98" s="35"/>
      <c r="H98" s="35"/>
      <c r="I98" s="117"/>
      <c r="J98" s="79">
        <f>J123</f>
        <v>0</v>
      </c>
      <c r="K98" s="35"/>
      <c r="L98" s="38"/>
      <c r="AU98" s="17" t="s">
        <v>113</v>
      </c>
    </row>
    <row r="99" spans="2:47" s="8" customFormat="1" ht="24.95" customHeight="1">
      <c r="B99" s="157"/>
      <c r="C99" s="158"/>
      <c r="D99" s="159" t="s">
        <v>114</v>
      </c>
      <c r="E99" s="160"/>
      <c r="F99" s="160"/>
      <c r="G99" s="160"/>
      <c r="H99" s="160"/>
      <c r="I99" s="161"/>
      <c r="J99" s="162">
        <f>J124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115</v>
      </c>
      <c r="E100" s="166"/>
      <c r="F100" s="166"/>
      <c r="G100" s="166"/>
      <c r="H100" s="166"/>
      <c r="I100" s="167"/>
      <c r="J100" s="168">
        <f>J125</f>
        <v>0</v>
      </c>
      <c r="K100" s="99"/>
      <c r="L100" s="169"/>
    </row>
    <row r="101" spans="2:47" s="9" customFormat="1" ht="19.899999999999999" customHeight="1">
      <c r="B101" s="164"/>
      <c r="C101" s="99"/>
      <c r="D101" s="165" t="s">
        <v>116</v>
      </c>
      <c r="E101" s="166"/>
      <c r="F101" s="166"/>
      <c r="G101" s="166"/>
      <c r="H101" s="166"/>
      <c r="I101" s="167"/>
      <c r="J101" s="168">
        <f>J130</f>
        <v>0</v>
      </c>
      <c r="K101" s="99"/>
      <c r="L101" s="169"/>
    </row>
    <row r="102" spans="2:47" s="1" customFormat="1" ht="21.75" customHeight="1">
      <c r="B102" s="34"/>
      <c r="C102" s="35"/>
      <c r="D102" s="35"/>
      <c r="E102" s="35"/>
      <c r="F102" s="35"/>
      <c r="G102" s="35"/>
      <c r="H102" s="35"/>
      <c r="I102" s="117"/>
      <c r="J102" s="35"/>
      <c r="K102" s="35"/>
      <c r="L102" s="38"/>
    </row>
    <row r="103" spans="2:47" s="1" customFormat="1" ht="6.95" customHeight="1">
      <c r="B103" s="49"/>
      <c r="C103" s="50"/>
      <c r="D103" s="50"/>
      <c r="E103" s="50"/>
      <c r="F103" s="50"/>
      <c r="G103" s="50"/>
      <c r="H103" s="50"/>
      <c r="I103" s="148"/>
      <c r="J103" s="50"/>
      <c r="K103" s="50"/>
      <c r="L103" s="38"/>
    </row>
    <row r="107" spans="2:47" s="1" customFormat="1" ht="6.95" customHeight="1">
      <c r="B107" s="51"/>
      <c r="C107" s="52"/>
      <c r="D107" s="52"/>
      <c r="E107" s="52"/>
      <c r="F107" s="52"/>
      <c r="G107" s="52"/>
      <c r="H107" s="52"/>
      <c r="I107" s="151"/>
      <c r="J107" s="52"/>
      <c r="K107" s="52"/>
      <c r="L107" s="38"/>
    </row>
    <row r="108" spans="2:47" s="1" customFormat="1" ht="24.95" customHeight="1">
      <c r="B108" s="34"/>
      <c r="C108" s="23" t="s">
        <v>117</v>
      </c>
      <c r="D108" s="35"/>
      <c r="E108" s="35"/>
      <c r="F108" s="35"/>
      <c r="G108" s="35"/>
      <c r="H108" s="35"/>
      <c r="I108" s="117"/>
      <c r="J108" s="35"/>
      <c r="K108" s="35"/>
      <c r="L108" s="38"/>
    </row>
    <row r="109" spans="2:47" s="1" customFormat="1" ht="6.95" customHeight="1">
      <c r="B109" s="34"/>
      <c r="C109" s="35"/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47" s="1" customFormat="1" ht="12" customHeight="1">
      <c r="B110" s="34"/>
      <c r="C110" s="29" t="s">
        <v>16</v>
      </c>
      <c r="D110" s="35"/>
      <c r="E110" s="35"/>
      <c r="F110" s="35"/>
      <c r="G110" s="35"/>
      <c r="H110" s="35"/>
      <c r="I110" s="117"/>
      <c r="J110" s="35"/>
      <c r="K110" s="35"/>
      <c r="L110" s="38"/>
    </row>
    <row r="111" spans="2:47" s="1" customFormat="1" ht="16.5" customHeight="1">
      <c r="B111" s="34"/>
      <c r="C111" s="35"/>
      <c r="D111" s="35"/>
      <c r="E111" s="326" t="str">
        <f>E7</f>
        <v>Oprava místní komunikace na ul. Husitská, Šumperk</v>
      </c>
      <c r="F111" s="327"/>
      <c r="G111" s="327"/>
      <c r="H111" s="327"/>
      <c r="I111" s="117"/>
      <c r="J111" s="35"/>
      <c r="K111" s="35"/>
      <c r="L111" s="38"/>
    </row>
    <row r="112" spans="2:47" ht="12" customHeight="1">
      <c r="B112" s="21"/>
      <c r="C112" s="29" t="s">
        <v>105</v>
      </c>
      <c r="D112" s="22"/>
      <c r="E112" s="22"/>
      <c r="F112" s="22"/>
      <c r="G112" s="22"/>
      <c r="H112" s="22"/>
      <c r="J112" s="22"/>
      <c r="K112" s="22"/>
      <c r="L112" s="20"/>
    </row>
    <row r="113" spans="2:65" s="1" customFormat="1" ht="16.5" customHeight="1">
      <c r="B113" s="34"/>
      <c r="C113" s="35"/>
      <c r="D113" s="35"/>
      <c r="E113" s="326" t="s">
        <v>106</v>
      </c>
      <c r="F113" s="328"/>
      <c r="G113" s="328"/>
      <c r="H113" s="328"/>
      <c r="I113" s="117"/>
      <c r="J113" s="35"/>
      <c r="K113" s="35"/>
      <c r="L113" s="38"/>
    </row>
    <row r="114" spans="2:65" s="1" customFormat="1" ht="12" customHeight="1">
      <c r="B114" s="34"/>
      <c r="C114" s="29" t="s">
        <v>107</v>
      </c>
      <c r="D114" s="35"/>
      <c r="E114" s="35"/>
      <c r="F114" s="35"/>
      <c r="G114" s="35"/>
      <c r="H114" s="35"/>
      <c r="I114" s="117"/>
      <c r="J114" s="35"/>
      <c r="K114" s="35"/>
      <c r="L114" s="38"/>
    </row>
    <row r="115" spans="2:65" s="1" customFormat="1" ht="16.5" customHeight="1">
      <c r="B115" s="34"/>
      <c r="C115" s="35"/>
      <c r="D115" s="35"/>
      <c r="E115" s="294" t="str">
        <f>E11</f>
        <v>SO 001 - Příprava území, demolice stávajících ploch</v>
      </c>
      <c r="F115" s="328"/>
      <c r="G115" s="328"/>
      <c r="H115" s="328"/>
      <c r="I115" s="117"/>
      <c r="J115" s="35"/>
      <c r="K115" s="35"/>
      <c r="L115" s="38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117"/>
      <c r="J116" s="35"/>
      <c r="K116" s="35"/>
      <c r="L116" s="38"/>
    </row>
    <row r="117" spans="2:65" s="1" customFormat="1" ht="12" customHeight="1">
      <c r="B117" s="34"/>
      <c r="C117" s="29" t="s">
        <v>20</v>
      </c>
      <c r="D117" s="35"/>
      <c r="E117" s="35"/>
      <c r="F117" s="27" t="str">
        <f>F14</f>
        <v>Šumperk</v>
      </c>
      <c r="G117" s="35"/>
      <c r="H117" s="35"/>
      <c r="I117" s="118" t="s">
        <v>22</v>
      </c>
      <c r="J117" s="61" t="str">
        <f>IF(J14="","",J14)</f>
        <v>31. 5. 2021</v>
      </c>
      <c r="K117" s="35"/>
      <c r="L117" s="38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117"/>
      <c r="J118" s="35"/>
      <c r="K118" s="35"/>
      <c r="L118" s="38"/>
    </row>
    <row r="119" spans="2:65" s="1" customFormat="1" ht="15.2" customHeight="1">
      <c r="B119" s="34"/>
      <c r="C119" s="29" t="s">
        <v>24</v>
      </c>
      <c r="D119" s="35"/>
      <c r="E119" s="35"/>
      <c r="F119" s="27" t="str">
        <f>E17</f>
        <v xml:space="preserve"> </v>
      </c>
      <c r="G119" s="35"/>
      <c r="H119" s="35"/>
      <c r="I119" s="118" t="s">
        <v>30</v>
      </c>
      <c r="J119" s="32" t="str">
        <f>E23</f>
        <v xml:space="preserve"> </v>
      </c>
      <c r="K119" s="35"/>
      <c r="L119" s="38"/>
    </row>
    <row r="120" spans="2:65" s="1" customFormat="1" ht="15.2" customHeight="1">
      <c r="B120" s="34"/>
      <c r="C120" s="29" t="s">
        <v>28</v>
      </c>
      <c r="D120" s="35"/>
      <c r="E120" s="35"/>
      <c r="F120" s="27" t="str">
        <f>IF(E20="","",E20)</f>
        <v>Vyplň údaj</v>
      </c>
      <c r="G120" s="35"/>
      <c r="H120" s="35"/>
      <c r="I120" s="118" t="s">
        <v>32</v>
      </c>
      <c r="J120" s="32" t="str">
        <f>E26</f>
        <v xml:space="preserve"> </v>
      </c>
      <c r="K120" s="35"/>
      <c r="L120" s="38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117"/>
      <c r="J121" s="35"/>
      <c r="K121" s="35"/>
      <c r="L121" s="38"/>
    </row>
    <row r="122" spans="2:65" s="10" customFormat="1" ht="29.25" customHeight="1">
      <c r="B122" s="170"/>
      <c r="C122" s="171" t="s">
        <v>118</v>
      </c>
      <c r="D122" s="172" t="s">
        <v>59</v>
      </c>
      <c r="E122" s="172" t="s">
        <v>55</v>
      </c>
      <c r="F122" s="172" t="s">
        <v>56</v>
      </c>
      <c r="G122" s="172" t="s">
        <v>119</v>
      </c>
      <c r="H122" s="172" t="s">
        <v>120</v>
      </c>
      <c r="I122" s="173" t="s">
        <v>121</v>
      </c>
      <c r="J122" s="172" t="s">
        <v>111</v>
      </c>
      <c r="K122" s="174" t="s">
        <v>122</v>
      </c>
      <c r="L122" s="175"/>
      <c r="M122" s="70" t="s">
        <v>1</v>
      </c>
      <c r="N122" s="71" t="s">
        <v>38</v>
      </c>
      <c r="O122" s="71" t="s">
        <v>123</v>
      </c>
      <c r="P122" s="71" t="s">
        <v>124</v>
      </c>
      <c r="Q122" s="71" t="s">
        <v>125</v>
      </c>
      <c r="R122" s="71" t="s">
        <v>126</v>
      </c>
      <c r="S122" s="71" t="s">
        <v>127</v>
      </c>
      <c r="T122" s="72" t="s">
        <v>128</v>
      </c>
    </row>
    <row r="123" spans="2:65" s="1" customFormat="1" ht="22.9" customHeight="1">
      <c r="B123" s="34"/>
      <c r="C123" s="77" t="s">
        <v>129</v>
      </c>
      <c r="D123" s="35"/>
      <c r="E123" s="35"/>
      <c r="F123" s="35"/>
      <c r="G123" s="35"/>
      <c r="H123" s="35"/>
      <c r="I123" s="117"/>
      <c r="J123" s="176">
        <f>BK123</f>
        <v>0</v>
      </c>
      <c r="K123" s="35"/>
      <c r="L123" s="38"/>
      <c r="M123" s="73"/>
      <c r="N123" s="74"/>
      <c r="O123" s="74"/>
      <c r="P123" s="177">
        <f>P124</f>
        <v>0</v>
      </c>
      <c r="Q123" s="74"/>
      <c r="R123" s="177">
        <f>R124</f>
        <v>0.1008</v>
      </c>
      <c r="S123" s="74"/>
      <c r="T123" s="178">
        <f>T124</f>
        <v>143.36000000000001</v>
      </c>
      <c r="AT123" s="17" t="s">
        <v>73</v>
      </c>
      <c r="AU123" s="17" t="s">
        <v>113</v>
      </c>
      <c r="BK123" s="179">
        <f>BK124</f>
        <v>0</v>
      </c>
    </row>
    <row r="124" spans="2:65" s="11" customFormat="1" ht="25.9" customHeight="1">
      <c r="B124" s="180"/>
      <c r="C124" s="181"/>
      <c r="D124" s="182" t="s">
        <v>73</v>
      </c>
      <c r="E124" s="183" t="s">
        <v>130</v>
      </c>
      <c r="F124" s="183" t="s">
        <v>131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P125+P130</f>
        <v>0</v>
      </c>
      <c r="Q124" s="188"/>
      <c r="R124" s="189">
        <f>R125+R130</f>
        <v>0.1008</v>
      </c>
      <c r="S124" s="188"/>
      <c r="T124" s="190">
        <f>T125+T130</f>
        <v>143.36000000000001</v>
      </c>
      <c r="AR124" s="191" t="s">
        <v>81</v>
      </c>
      <c r="AT124" s="192" t="s">
        <v>73</v>
      </c>
      <c r="AU124" s="192" t="s">
        <v>74</v>
      </c>
      <c r="AY124" s="191" t="s">
        <v>132</v>
      </c>
      <c r="BK124" s="193">
        <f>BK125+BK130</f>
        <v>0</v>
      </c>
    </row>
    <row r="125" spans="2:65" s="11" customFormat="1" ht="22.9" customHeight="1">
      <c r="B125" s="180"/>
      <c r="C125" s="181"/>
      <c r="D125" s="182" t="s">
        <v>73</v>
      </c>
      <c r="E125" s="194" t="s">
        <v>81</v>
      </c>
      <c r="F125" s="194" t="s">
        <v>133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SUM(P126:P129)</f>
        <v>0</v>
      </c>
      <c r="Q125" s="188"/>
      <c r="R125" s="189">
        <f>SUM(R126:R129)</f>
        <v>0.1008</v>
      </c>
      <c r="S125" s="188"/>
      <c r="T125" s="190">
        <f>SUM(T126:T129)</f>
        <v>143.36000000000001</v>
      </c>
      <c r="AR125" s="191" t="s">
        <v>81</v>
      </c>
      <c r="AT125" s="192" t="s">
        <v>73</v>
      </c>
      <c r="AU125" s="192" t="s">
        <v>81</v>
      </c>
      <c r="AY125" s="191" t="s">
        <v>132</v>
      </c>
      <c r="BK125" s="193">
        <f>SUM(BK126:BK129)</f>
        <v>0</v>
      </c>
    </row>
    <row r="126" spans="2:65" s="1" customFormat="1" ht="24" customHeight="1">
      <c r="B126" s="34"/>
      <c r="C126" s="196" t="s">
        <v>81</v>
      </c>
      <c r="D126" s="196" t="s">
        <v>134</v>
      </c>
      <c r="E126" s="197" t="s">
        <v>135</v>
      </c>
      <c r="F126" s="198" t="s">
        <v>136</v>
      </c>
      <c r="G126" s="199" t="s">
        <v>137</v>
      </c>
      <c r="H126" s="200">
        <v>1120</v>
      </c>
      <c r="I126" s="201"/>
      <c r="J126" s="202">
        <f>ROUND(I126*H126,2)</f>
        <v>0</v>
      </c>
      <c r="K126" s="198" t="s">
        <v>138</v>
      </c>
      <c r="L126" s="38"/>
      <c r="M126" s="203" t="s">
        <v>1</v>
      </c>
      <c r="N126" s="204" t="s">
        <v>39</v>
      </c>
      <c r="O126" s="66"/>
      <c r="P126" s="205">
        <f>O126*H126</f>
        <v>0</v>
      </c>
      <c r="Q126" s="205">
        <v>9.0000000000000006E-5</v>
      </c>
      <c r="R126" s="205">
        <f>Q126*H126</f>
        <v>0.1008</v>
      </c>
      <c r="S126" s="205">
        <v>0.128</v>
      </c>
      <c r="T126" s="206">
        <f>S126*H126</f>
        <v>143.36000000000001</v>
      </c>
      <c r="AR126" s="207" t="s">
        <v>139</v>
      </c>
      <c r="AT126" s="207" t="s">
        <v>134</v>
      </c>
      <c r="AU126" s="207" t="s">
        <v>83</v>
      </c>
      <c r="AY126" s="17" t="s">
        <v>132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7" t="s">
        <v>81</v>
      </c>
      <c r="BK126" s="208">
        <f>ROUND(I126*H126,2)</f>
        <v>0</v>
      </c>
      <c r="BL126" s="17" t="s">
        <v>139</v>
      </c>
      <c r="BM126" s="207" t="s">
        <v>140</v>
      </c>
    </row>
    <row r="127" spans="2:65" s="12" customFormat="1" ht="11.25">
      <c r="B127" s="209"/>
      <c r="C127" s="210"/>
      <c r="D127" s="211" t="s">
        <v>141</v>
      </c>
      <c r="E127" s="212" t="s">
        <v>1</v>
      </c>
      <c r="F127" s="213" t="s">
        <v>142</v>
      </c>
      <c r="G127" s="210"/>
      <c r="H127" s="212" t="s">
        <v>1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141</v>
      </c>
      <c r="AU127" s="219" t="s">
        <v>83</v>
      </c>
      <c r="AV127" s="12" t="s">
        <v>81</v>
      </c>
      <c r="AW127" s="12" t="s">
        <v>31</v>
      </c>
      <c r="AX127" s="12" t="s">
        <v>74</v>
      </c>
      <c r="AY127" s="219" t="s">
        <v>132</v>
      </c>
    </row>
    <row r="128" spans="2:65" s="13" customFormat="1" ht="11.25">
      <c r="B128" s="220"/>
      <c r="C128" s="221"/>
      <c r="D128" s="211" t="s">
        <v>141</v>
      </c>
      <c r="E128" s="222" t="s">
        <v>1</v>
      </c>
      <c r="F128" s="223" t="s">
        <v>143</v>
      </c>
      <c r="G128" s="221"/>
      <c r="H128" s="224">
        <v>1120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141</v>
      </c>
      <c r="AU128" s="230" t="s">
        <v>83</v>
      </c>
      <c r="AV128" s="13" t="s">
        <v>83</v>
      </c>
      <c r="AW128" s="13" t="s">
        <v>31</v>
      </c>
      <c r="AX128" s="13" t="s">
        <v>74</v>
      </c>
      <c r="AY128" s="230" t="s">
        <v>132</v>
      </c>
    </row>
    <row r="129" spans="2:65" s="14" customFormat="1" ht="11.25">
      <c r="B129" s="231"/>
      <c r="C129" s="232"/>
      <c r="D129" s="211" t="s">
        <v>141</v>
      </c>
      <c r="E129" s="233" t="s">
        <v>1</v>
      </c>
      <c r="F129" s="234" t="s">
        <v>144</v>
      </c>
      <c r="G129" s="232"/>
      <c r="H129" s="235">
        <v>1120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141</v>
      </c>
      <c r="AU129" s="241" t="s">
        <v>83</v>
      </c>
      <c r="AV129" s="14" t="s">
        <v>139</v>
      </c>
      <c r="AW129" s="14" t="s">
        <v>31</v>
      </c>
      <c r="AX129" s="14" t="s">
        <v>81</v>
      </c>
      <c r="AY129" s="241" t="s">
        <v>132</v>
      </c>
    </row>
    <row r="130" spans="2:65" s="11" customFormat="1" ht="22.9" customHeight="1">
      <c r="B130" s="180"/>
      <c r="C130" s="181"/>
      <c r="D130" s="182" t="s">
        <v>73</v>
      </c>
      <c r="E130" s="194" t="s">
        <v>145</v>
      </c>
      <c r="F130" s="194" t="s">
        <v>146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SUM(P131:P142)</f>
        <v>0</v>
      </c>
      <c r="Q130" s="188"/>
      <c r="R130" s="189">
        <f>SUM(R131:R142)</f>
        <v>0</v>
      </c>
      <c r="S130" s="188"/>
      <c r="T130" s="190">
        <f>SUM(T131:T142)</f>
        <v>0</v>
      </c>
      <c r="AR130" s="191" t="s">
        <v>81</v>
      </c>
      <c r="AT130" s="192" t="s">
        <v>73</v>
      </c>
      <c r="AU130" s="192" t="s">
        <v>81</v>
      </c>
      <c r="AY130" s="191" t="s">
        <v>132</v>
      </c>
      <c r="BK130" s="193">
        <f>SUM(BK131:BK142)</f>
        <v>0</v>
      </c>
    </row>
    <row r="131" spans="2:65" s="1" customFormat="1" ht="16.5" customHeight="1">
      <c r="B131" s="34"/>
      <c r="C131" s="196" t="s">
        <v>83</v>
      </c>
      <c r="D131" s="196" t="s">
        <v>134</v>
      </c>
      <c r="E131" s="197" t="s">
        <v>147</v>
      </c>
      <c r="F131" s="198" t="s">
        <v>148</v>
      </c>
      <c r="G131" s="199" t="s">
        <v>149</v>
      </c>
      <c r="H131" s="200">
        <v>143.36000000000001</v>
      </c>
      <c r="I131" s="201"/>
      <c r="J131" s="202">
        <f>ROUND(I131*H131,2)</f>
        <v>0</v>
      </c>
      <c r="K131" s="198" t="s">
        <v>138</v>
      </c>
      <c r="L131" s="38"/>
      <c r="M131" s="203" t="s">
        <v>1</v>
      </c>
      <c r="N131" s="204" t="s">
        <v>39</v>
      </c>
      <c r="O131" s="66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207" t="s">
        <v>139</v>
      </c>
      <c r="AT131" s="207" t="s">
        <v>134</v>
      </c>
      <c r="AU131" s="207" t="s">
        <v>83</v>
      </c>
      <c r="AY131" s="17" t="s">
        <v>132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7" t="s">
        <v>81</v>
      </c>
      <c r="BK131" s="208">
        <f>ROUND(I131*H131,2)</f>
        <v>0</v>
      </c>
      <c r="BL131" s="17" t="s">
        <v>139</v>
      </c>
      <c r="BM131" s="207" t="s">
        <v>150</v>
      </c>
    </row>
    <row r="132" spans="2:65" s="12" customFormat="1" ht="11.25">
      <c r="B132" s="209"/>
      <c r="C132" s="210"/>
      <c r="D132" s="211" t="s">
        <v>141</v>
      </c>
      <c r="E132" s="212" t="s">
        <v>1</v>
      </c>
      <c r="F132" s="213" t="s">
        <v>151</v>
      </c>
      <c r="G132" s="210"/>
      <c r="H132" s="212" t="s">
        <v>1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141</v>
      </c>
      <c r="AU132" s="219" t="s">
        <v>83</v>
      </c>
      <c r="AV132" s="12" t="s">
        <v>81</v>
      </c>
      <c r="AW132" s="12" t="s">
        <v>31</v>
      </c>
      <c r="AX132" s="12" t="s">
        <v>74</v>
      </c>
      <c r="AY132" s="219" t="s">
        <v>132</v>
      </c>
    </row>
    <row r="133" spans="2:65" s="13" customFormat="1" ht="11.25">
      <c r="B133" s="220"/>
      <c r="C133" s="221"/>
      <c r="D133" s="211" t="s">
        <v>141</v>
      </c>
      <c r="E133" s="222" t="s">
        <v>1</v>
      </c>
      <c r="F133" s="223" t="s">
        <v>152</v>
      </c>
      <c r="G133" s="221"/>
      <c r="H133" s="224">
        <v>143.36000000000001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141</v>
      </c>
      <c r="AU133" s="230" t="s">
        <v>83</v>
      </c>
      <c r="AV133" s="13" t="s">
        <v>83</v>
      </c>
      <c r="AW133" s="13" t="s">
        <v>31</v>
      </c>
      <c r="AX133" s="13" t="s">
        <v>74</v>
      </c>
      <c r="AY133" s="230" t="s">
        <v>132</v>
      </c>
    </row>
    <row r="134" spans="2:65" s="14" customFormat="1" ht="11.25">
      <c r="B134" s="231"/>
      <c r="C134" s="232"/>
      <c r="D134" s="211" t="s">
        <v>141</v>
      </c>
      <c r="E134" s="233" t="s">
        <v>1</v>
      </c>
      <c r="F134" s="234" t="s">
        <v>144</v>
      </c>
      <c r="G134" s="232"/>
      <c r="H134" s="235">
        <v>143.36000000000001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141</v>
      </c>
      <c r="AU134" s="241" t="s">
        <v>83</v>
      </c>
      <c r="AV134" s="14" t="s">
        <v>139</v>
      </c>
      <c r="AW134" s="14" t="s">
        <v>31</v>
      </c>
      <c r="AX134" s="14" t="s">
        <v>81</v>
      </c>
      <c r="AY134" s="241" t="s">
        <v>132</v>
      </c>
    </row>
    <row r="135" spans="2:65" s="1" customFormat="1" ht="24" customHeight="1">
      <c r="B135" s="34"/>
      <c r="C135" s="196" t="s">
        <v>153</v>
      </c>
      <c r="D135" s="196" t="s">
        <v>134</v>
      </c>
      <c r="E135" s="197" t="s">
        <v>154</v>
      </c>
      <c r="F135" s="198" t="s">
        <v>155</v>
      </c>
      <c r="G135" s="199" t="s">
        <v>149</v>
      </c>
      <c r="H135" s="200">
        <v>430.08</v>
      </c>
      <c r="I135" s="201"/>
      <c r="J135" s="202">
        <f>ROUND(I135*H135,2)</f>
        <v>0</v>
      </c>
      <c r="K135" s="198" t="s">
        <v>138</v>
      </c>
      <c r="L135" s="38"/>
      <c r="M135" s="203" t="s">
        <v>1</v>
      </c>
      <c r="N135" s="204" t="s">
        <v>39</v>
      </c>
      <c r="O135" s="66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207" t="s">
        <v>139</v>
      </c>
      <c r="AT135" s="207" t="s">
        <v>134</v>
      </c>
      <c r="AU135" s="207" t="s">
        <v>83</v>
      </c>
      <c r="AY135" s="17" t="s">
        <v>132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81</v>
      </c>
      <c r="BK135" s="208">
        <f>ROUND(I135*H135,2)</f>
        <v>0</v>
      </c>
      <c r="BL135" s="17" t="s">
        <v>139</v>
      </c>
      <c r="BM135" s="207" t="s">
        <v>156</v>
      </c>
    </row>
    <row r="136" spans="2:65" s="12" customFormat="1" ht="11.25">
      <c r="B136" s="209"/>
      <c r="C136" s="210"/>
      <c r="D136" s="211" t="s">
        <v>141</v>
      </c>
      <c r="E136" s="212" t="s">
        <v>1</v>
      </c>
      <c r="F136" s="213" t="s">
        <v>151</v>
      </c>
      <c r="G136" s="210"/>
      <c r="H136" s="212" t="s">
        <v>1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141</v>
      </c>
      <c r="AU136" s="219" t="s">
        <v>83</v>
      </c>
      <c r="AV136" s="12" t="s">
        <v>81</v>
      </c>
      <c r="AW136" s="12" t="s">
        <v>31</v>
      </c>
      <c r="AX136" s="12" t="s">
        <v>74</v>
      </c>
      <c r="AY136" s="219" t="s">
        <v>132</v>
      </c>
    </row>
    <row r="137" spans="2:65" s="13" customFormat="1" ht="11.25">
      <c r="B137" s="220"/>
      <c r="C137" s="221"/>
      <c r="D137" s="211" t="s">
        <v>141</v>
      </c>
      <c r="E137" s="222" t="s">
        <v>1</v>
      </c>
      <c r="F137" s="223" t="s">
        <v>157</v>
      </c>
      <c r="G137" s="221"/>
      <c r="H137" s="224">
        <v>430.08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141</v>
      </c>
      <c r="AU137" s="230" t="s">
        <v>83</v>
      </c>
      <c r="AV137" s="13" t="s">
        <v>83</v>
      </c>
      <c r="AW137" s="13" t="s">
        <v>31</v>
      </c>
      <c r="AX137" s="13" t="s">
        <v>74</v>
      </c>
      <c r="AY137" s="230" t="s">
        <v>132</v>
      </c>
    </row>
    <row r="138" spans="2:65" s="14" customFormat="1" ht="11.25">
      <c r="B138" s="231"/>
      <c r="C138" s="232"/>
      <c r="D138" s="211" t="s">
        <v>141</v>
      </c>
      <c r="E138" s="233" t="s">
        <v>1</v>
      </c>
      <c r="F138" s="234" t="s">
        <v>144</v>
      </c>
      <c r="G138" s="232"/>
      <c r="H138" s="235">
        <v>430.08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141</v>
      </c>
      <c r="AU138" s="241" t="s">
        <v>83</v>
      </c>
      <c r="AV138" s="14" t="s">
        <v>139</v>
      </c>
      <c r="AW138" s="14" t="s">
        <v>31</v>
      </c>
      <c r="AX138" s="14" t="s">
        <v>81</v>
      </c>
      <c r="AY138" s="241" t="s">
        <v>132</v>
      </c>
    </row>
    <row r="139" spans="2:65" s="1" customFormat="1" ht="16.5" customHeight="1">
      <c r="B139" s="34"/>
      <c r="C139" s="196" t="s">
        <v>139</v>
      </c>
      <c r="D139" s="196" t="s">
        <v>134</v>
      </c>
      <c r="E139" s="197" t="s">
        <v>158</v>
      </c>
      <c r="F139" s="198" t="s">
        <v>159</v>
      </c>
      <c r="G139" s="199" t="s">
        <v>149</v>
      </c>
      <c r="H139" s="200">
        <v>143.36000000000001</v>
      </c>
      <c r="I139" s="201"/>
      <c r="J139" s="202">
        <f>ROUND(I139*H139,2)</f>
        <v>0</v>
      </c>
      <c r="K139" s="198" t="s">
        <v>1</v>
      </c>
      <c r="L139" s="38"/>
      <c r="M139" s="203" t="s">
        <v>1</v>
      </c>
      <c r="N139" s="204" t="s">
        <v>39</v>
      </c>
      <c r="O139" s="66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207" t="s">
        <v>139</v>
      </c>
      <c r="AT139" s="207" t="s">
        <v>134</v>
      </c>
      <c r="AU139" s="207" t="s">
        <v>83</v>
      </c>
      <c r="AY139" s="17" t="s">
        <v>132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81</v>
      </c>
      <c r="BK139" s="208">
        <f>ROUND(I139*H139,2)</f>
        <v>0</v>
      </c>
      <c r="BL139" s="17" t="s">
        <v>139</v>
      </c>
      <c r="BM139" s="207" t="s">
        <v>160</v>
      </c>
    </row>
    <row r="140" spans="2:65" s="12" customFormat="1" ht="22.5">
      <c r="B140" s="209"/>
      <c r="C140" s="210"/>
      <c r="D140" s="211" t="s">
        <v>141</v>
      </c>
      <c r="E140" s="212" t="s">
        <v>1</v>
      </c>
      <c r="F140" s="213" t="s">
        <v>161</v>
      </c>
      <c r="G140" s="210"/>
      <c r="H140" s="212" t="s">
        <v>1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141</v>
      </c>
      <c r="AU140" s="219" t="s">
        <v>83</v>
      </c>
      <c r="AV140" s="12" t="s">
        <v>81</v>
      </c>
      <c r="AW140" s="12" t="s">
        <v>31</v>
      </c>
      <c r="AX140" s="12" t="s">
        <v>74</v>
      </c>
      <c r="AY140" s="219" t="s">
        <v>132</v>
      </c>
    </row>
    <row r="141" spans="2:65" s="13" customFormat="1" ht="11.25">
      <c r="B141" s="220"/>
      <c r="C141" s="221"/>
      <c r="D141" s="211" t="s">
        <v>141</v>
      </c>
      <c r="E141" s="222" t="s">
        <v>1</v>
      </c>
      <c r="F141" s="223" t="s">
        <v>152</v>
      </c>
      <c r="G141" s="221"/>
      <c r="H141" s="224">
        <v>143.36000000000001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141</v>
      </c>
      <c r="AU141" s="230" t="s">
        <v>83</v>
      </c>
      <c r="AV141" s="13" t="s">
        <v>83</v>
      </c>
      <c r="AW141" s="13" t="s">
        <v>31</v>
      </c>
      <c r="AX141" s="13" t="s">
        <v>74</v>
      </c>
      <c r="AY141" s="230" t="s">
        <v>132</v>
      </c>
    </row>
    <row r="142" spans="2:65" s="14" customFormat="1" ht="11.25">
      <c r="B142" s="231"/>
      <c r="C142" s="232"/>
      <c r="D142" s="211" t="s">
        <v>141</v>
      </c>
      <c r="E142" s="233" t="s">
        <v>1</v>
      </c>
      <c r="F142" s="234" t="s">
        <v>144</v>
      </c>
      <c r="G142" s="232"/>
      <c r="H142" s="235">
        <v>143.36000000000001</v>
      </c>
      <c r="I142" s="236"/>
      <c r="J142" s="232"/>
      <c r="K142" s="232"/>
      <c r="L142" s="237"/>
      <c r="M142" s="242"/>
      <c r="N142" s="243"/>
      <c r="O142" s="243"/>
      <c r="P142" s="243"/>
      <c r="Q142" s="243"/>
      <c r="R142" s="243"/>
      <c r="S142" s="243"/>
      <c r="T142" s="244"/>
      <c r="AT142" s="241" t="s">
        <v>141</v>
      </c>
      <c r="AU142" s="241" t="s">
        <v>83</v>
      </c>
      <c r="AV142" s="14" t="s">
        <v>139</v>
      </c>
      <c r="AW142" s="14" t="s">
        <v>31</v>
      </c>
      <c r="AX142" s="14" t="s">
        <v>81</v>
      </c>
      <c r="AY142" s="241" t="s">
        <v>132</v>
      </c>
    </row>
    <row r="143" spans="2:65" s="1" customFormat="1" ht="6.95" customHeight="1">
      <c r="B143" s="49"/>
      <c r="C143" s="50"/>
      <c r="D143" s="50"/>
      <c r="E143" s="50"/>
      <c r="F143" s="50"/>
      <c r="G143" s="50"/>
      <c r="H143" s="50"/>
      <c r="I143" s="148"/>
      <c r="J143" s="50"/>
      <c r="K143" s="50"/>
      <c r="L143" s="38"/>
    </row>
  </sheetData>
  <sheetProtection algorithmName="SHA-512" hashValue="u/fiWQTZqDzQ8SMtoOEzy5GDG6FglXbIIPvfUaT4+55vl0DGpD4I0JA8Bt9Sl9mY8+e0ltbYmEn68khkMLpAnQ==" saltValue="PkMwdrsWqRgpXR/4s2RUbUpJ3j4lxA/R8FKBN7QTJhtdDAfzZNnWlf39bcNAnMQCg9eREO5YFJvmHdZhpFA7jw==" spinCount="100000" sheet="1" objects="1" scenarios="1" formatColumns="0" formatRows="0" autoFilter="0"/>
  <autoFilter ref="C122:K142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94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104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Oprava místní komunikace na ul. Husitská, Šumperk</v>
      </c>
      <c r="F7" s="320"/>
      <c r="G7" s="320"/>
      <c r="H7" s="320"/>
      <c r="L7" s="20"/>
    </row>
    <row r="8" spans="2:46" ht="12" customHeight="1">
      <c r="B8" s="20"/>
      <c r="D8" s="116" t="s">
        <v>105</v>
      </c>
      <c r="L8" s="20"/>
    </row>
    <row r="9" spans="2:46" s="1" customFormat="1" ht="16.5" customHeight="1">
      <c r="B9" s="38"/>
      <c r="E9" s="319" t="s">
        <v>162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107</v>
      </c>
      <c r="I10" s="117"/>
      <c r="L10" s="38"/>
    </row>
    <row r="11" spans="2:46" s="1" customFormat="1" ht="36.950000000000003" customHeight="1">
      <c r="B11" s="38"/>
      <c r="E11" s="322" t="s">
        <v>163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31. 5. 2021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ROUND(J129,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ROUND((SUM(BE129:BE302)),  2)</f>
        <v>0</v>
      </c>
      <c r="I35" s="129">
        <v>0.21</v>
      </c>
      <c r="J35" s="128">
        <f>ROUND(((SUM(BE129:BE302))*I35),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ROUND((SUM(BF129:BF302)),  2)</f>
        <v>0</v>
      </c>
      <c r="I36" s="129">
        <v>0.15</v>
      </c>
      <c r="J36" s="128">
        <f>ROUND(((SUM(BF129:BF302))*I36),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ROUND((SUM(BG129:BG302)),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ROUND((SUM(BH129:BH302)),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ROUND((SUM(BI129:BI302)),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109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Oprava místní komunikace na ul. Husitská,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105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162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107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101 - Místní komunikace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31. 5. 2021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110</v>
      </c>
      <c r="D96" s="153"/>
      <c r="E96" s="153"/>
      <c r="F96" s="153"/>
      <c r="G96" s="153"/>
      <c r="H96" s="153"/>
      <c r="I96" s="154"/>
      <c r="J96" s="155" t="s">
        <v>111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112</v>
      </c>
      <c r="D98" s="35"/>
      <c r="E98" s="35"/>
      <c r="F98" s="35"/>
      <c r="G98" s="35"/>
      <c r="H98" s="35"/>
      <c r="I98" s="117"/>
      <c r="J98" s="79">
        <f>J129</f>
        <v>0</v>
      </c>
      <c r="K98" s="35"/>
      <c r="L98" s="38"/>
      <c r="AU98" s="17" t="s">
        <v>113</v>
      </c>
    </row>
    <row r="99" spans="2:47" s="8" customFormat="1" ht="24.95" customHeight="1">
      <c r="B99" s="157"/>
      <c r="C99" s="158"/>
      <c r="D99" s="159" t="s">
        <v>114</v>
      </c>
      <c r="E99" s="160"/>
      <c r="F99" s="160"/>
      <c r="G99" s="160"/>
      <c r="H99" s="160"/>
      <c r="I99" s="161"/>
      <c r="J99" s="162">
        <f>J130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115</v>
      </c>
      <c r="E100" s="166"/>
      <c r="F100" s="166"/>
      <c r="G100" s="166"/>
      <c r="H100" s="166"/>
      <c r="I100" s="167"/>
      <c r="J100" s="168">
        <f>J131</f>
        <v>0</v>
      </c>
      <c r="K100" s="99"/>
      <c r="L100" s="169"/>
    </row>
    <row r="101" spans="2:47" s="9" customFormat="1" ht="19.899999999999999" customHeight="1">
      <c r="B101" s="164"/>
      <c r="C101" s="99"/>
      <c r="D101" s="165" t="s">
        <v>164</v>
      </c>
      <c r="E101" s="166"/>
      <c r="F101" s="166"/>
      <c r="G101" s="166"/>
      <c r="H101" s="166"/>
      <c r="I101" s="167"/>
      <c r="J101" s="168">
        <f>J187</f>
        <v>0</v>
      </c>
      <c r="K101" s="99"/>
      <c r="L101" s="169"/>
    </row>
    <row r="102" spans="2:47" s="9" customFormat="1" ht="19.899999999999999" customHeight="1">
      <c r="B102" s="164"/>
      <c r="C102" s="99"/>
      <c r="D102" s="165" t="s">
        <v>165</v>
      </c>
      <c r="E102" s="166"/>
      <c r="F102" s="166"/>
      <c r="G102" s="166"/>
      <c r="H102" s="166"/>
      <c r="I102" s="167"/>
      <c r="J102" s="168">
        <f>J202</f>
        <v>0</v>
      </c>
      <c r="K102" s="99"/>
      <c r="L102" s="169"/>
    </row>
    <row r="103" spans="2:47" s="9" customFormat="1" ht="19.899999999999999" customHeight="1">
      <c r="B103" s="164"/>
      <c r="C103" s="99"/>
      <c r="D103" s="165" t="s">
        <v>166</v>
      </c>
      <c r="E103" s="166"/>
      <c r="F103" s="166"/>
      <c r="G103" s="166"/>
      <c r="H103" s="166"/>
      <c r="I103" s="167"/>
      <c r="J103" s="168">
        <f>J217</f>
        <v>0</v>
      </c>
      <c r="K103" s="99"/>
      <c r="L103" s="169"/>
    </row>
    <row r="104" spans="2:47" s="9" customFormat="1" ht="19.899999999999999" customHeight="1">
      <c r="B104" s="164"/>
      <c r="C104" s="99"/>
      <c r="D104" s="165" t="s">
        <v>167</v>
      </c>
      <c r="E104" s="166"/>
      <c r="F104" s="166"/>
      <c r="G104" s="166"/>
      <c r="H104" s="166"/>
      <c r="I104" s="167"/>
      <c r="J104" s="168">
        <f>J229</f>
        <v>0</v>
      </c>
      <c r="K104" s="99"/>
      <c r="L104" s="169"/>
    </row>
    <row r="105" spans="2:47" s="9" customFormat="1" ht="19.899999999999999" customHeight="1">
      <c r="B105" s="164"/>
      <c r="C105" s="99"/>
      <c r="D105" s="165" t="s">
        <v>168</v>
      </c>
      <c r="E105" s="166"/>
      <c r="F105" s="166"/>
      <c r="G105" s="166"/>
      <c r="H105" s="166"/>
      <c r="I105" s="167"/>
      <c r="J105" s="168">
        <f>J262</f>
        <v>0</v>
      </c>
      <c r="K105" s="99"/>
      <c r="L105" s="169"/>
    </row>
    <row r="106" spans="2:47" s="9" customFormat="1" ht="19.899999999999999" customHeight="1">
      <c r="B106" s="164"/>
      <c r="C106" s="99"/>
      <c r="D106" s="165" t="s">
        <v>116</v>
      </c>
      <c r="E106" s="166"/>
      <c r="F106" s="166"/>
      <c r="G106" s="166"/>
      <c r="H106" s="166"/>
      <c r="I106" s="167"/>
      <c r="J106" s="168">
        <f>J284</f>
        <v>0</v>
      </c>
      <c r="K106" s="99"/>
      <c r="L106" s="169"/>
    </row>
    <row r="107" spans="2:47" s="9" customFormat="1" ht="19.899999999999999" customHeight="1">
      <c r="B107" s="164"/>
      <c r="C107" s="99"/>
      <c r="D107" s="165" t="s">
        <v>169</v>
      </c>
      <c r="E107" s="166"/>
      <c r="F107" s="166"/>
      <c r="G107" s="166"/>
      <c r="H107" s="166"/>
      <c r="I107" s="167"/>
      <c r="J107" s="168">
        <f>J301</f>
        <v>0</v>
      </c>
      <c r="K107" s="99"/>
      <c r="L107" s="169"/>
    </row>
    <row r="108" spans="2:47" s="1" customFormat="1" ht="21.75" customHeight="1">
      <c r="B108" s="34"/>
      <c r="C108" s="35"/>
      <c r="D108" s="35"/>
      <c r="E108" s="35"/>
      <c r="F108" s="35"/>
      <c r="G108" s="35"/>
      <c r="H108" s="35"/>
      <c r="I108" s="117"/>
      <c r="J108" s="35"/>
      <c r="K108" s="35"/>
      <c r="L108" s="38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148"/>
      <c r="J109" s="50"/>
      <c r="K109" s="50"/>
      <c r="L109" s="38"/>
    </row>
    <row r="113" spans="2:20" s="1" customFormat="1" ht="6.95" customHeight="1">
      <c r="B113" s="51"/>
      <c r="C113" s="52"/>
      <c r="D113" s="52"/>
      <c r="E113" s="52"/>
      <c r="F113" s="52"/>
      <c r="G113" s="52"/>
      <c r="H113" s="52"/>
      <c r="I113" s="151"/>
      <c r="J113" s="52"/>
      <c r="K113" s="52"/>
      <c r="L113" s="38"/>
    </row>
    <row r="114" spans="2:20" s="1" customFormat="1" ht="24.95" customHeight="1">
      <c r="B114" s="34"/>
      <c r="C114" s="23" t="s">
        <v>117</v>
      </c>
      <c r="D114" s="35"/>
      <c r="E114" s="35"/>
      <c r="F114" s="35"/>
      <c r="G114" s="35"/>
      <c r="H114" s="35"/>
      <c r="I114" s="117"/>
      <c r="J114" s="35"/>
      <c r="K114" s="35"/>
      <c r="L114" s="38"/>
    </row>
    <row r="115" spans="2:20" s="1" customFormat="1" ht="6.95" customHeight="1">
      <c r="B115" s="34"/>
      <c r="C115" s="35"/>
      <c r="D115" s="35"/>
      <c r="E115" s="35"/>
      <c r="F115" s="35"/>
      <c r="G115" s="35"/>
      <c r="H115" s="35"/>
      <c r="I115" s="117"/>
      <c r="J115" s="35"/>
      <c r="K115" s="35"/>
      <c r="L115" s="38"/>
    </row>
    <row r="116" spans="2:20" s="1" customFormat="1" ht="12" customHeight="1">
      <c r="B116" s="34"/>
      <c r="C116" s="29" t="s">
        <v>16</v>
      </c>
      <c r="D116" s="35"/>
      <c r="E116" s="35"/>
      <c r="F116" s="35"/>
      <c r="G116" s="35"/>
      <c r="H116" s="35"/>
      <c r="I116" s="117"/>
      <c r="J116" s="35"/>
      <c r="K116" s="35"/>
      <c r="L116" s="38"/>
    </row>
    <row r="117" spans="2:20" s="1" customFormat="1" ht="16.5" customHeight="1">
      <c r="B117" s="34"/>
      <c r="C117" s="35"/>
      <c r="D117" s="35"/>
      <c r="E117" s="326" t="str">
        <f>E7</f>
        <v>Oprava místní komunikace na ul. Husitská, Šumperk</v>
      </c>
      <c r="F117" s="327"/>
      <c r="G117" s="327"/>
      <c r="H117" s="327"/>
      <c r="I117" s="117"/>
      <c r="J117" s="35"/>
      <c r="K117" s="35"/>
      <c r="L117" s="38"/>
    </row>
    <row r="118" spans="2:20" ht="12" customHeight="1">
      <c r="B118" s="21"/>
      <c r="C118" s="29" t="s">
        <v>105</v>
      </c>
      <c r="D118" s="22"/>
      <c r="E118" s="22"/>
      <c r="F118" s="22"/>
      <c r="G118" s="22"/>
      <c r="H118" s="22"/>
      <c r="J118" s="22"/>
      <c r="K118" s="22"/>
      <c r="L118" s="20"/>
    </row>
    <row r="119" spans="2:20" s="1" customFormat="1" ht="16.5" customHeight="1">
      <c r="B119" s="34"/>
      <c r="C119" s="35"/>
      <c r="D119" s="35"/>
      <c r="E119" s="326" t="s">
        <v>162</v>
      </c>
      <c r="F119" s="328"/>
      <c r="G119" s="328"/>
      <c r="H119" s="328"/>
      <c r="I119" s="117"/>
      <c r="J119" s="35"/>
      <c r="K119" s="35"/>
      <c r="L119" s="38"/>
    </row>
    <row r="120" spans="2:20" s="1" customFormat="1" ht="12" customHeight="1">
      <c r="B120" s="34"/>
      <c r="C120" s="29" t="s">
        <v>107</v>
      </c>
      <c r="D120" s="35"/>
      <c r="E120" s="35"/>
      <c r="F120" s="35"/>
      <c r="G120" s="35"/>
      <c r="H120" s="35"/>
      <c r="I120" s="117"/>
      <c r="J120" s="35"/>
      <c r="K120" s="35"/>
      <c r="L120" s="38"/>
    </row>
    <row r="121" spans="2:20" s="1" customFormat="1" ht="16.5" customHeight="1">
      <c r="B121" s="34"/>
      <c r="C121" s="35"/>
      <c r="D121" s="35"/>
      <c r="E121" s="294" t="str">
        <f>E11</f>
        <v>SO 101 - Místní komunikace</v>
      </c>
      <c r="F121" s="328"/>
      <c r="G121" s="328"/>
      <c r="H121" s="328"/>
      <c r="I121" s="117"/>
      <c r="J121" s="35"/>
      <c r="K121" s="35"/>
      <c r="L121" s="38"/>
    </row>
    <row r="122" spans="2:20" s="1" customFormat="1" ht="6.95" customHeight="1">
      <c r="B122" s="34"/>
      <c r="C122" s="35"/>
      <c r="D122" s="35"/>
      <c r="E122" s="35"/>
      <c r="F122" s="35"/>
      <c r="G122" s="35"/>
      <c r="H122" s="35"/>
      <c r="I122" s="117"/>
      <c r="J122" s="35"/>
      <c r="K122" s="35"/>
      <c r="L122" s="38"/>
    </row>
    <row r="123" spans="2:20" s="1" customFormat="1" ht="12" customHeight="1">
      <c r="B123" s="34"/>
      <c r="C123" s="29" t="s">
        <v>20</v>
      </c>
      <c r="D123" s="35"/>
      <c r="E123" s="35"/>
      <c r="F123" s="27" t="str">
        <f>F14</f>
        <v>Šumperk</v>
      </c>
      <c r="G123" s="35"/>
      <c r="H123" s="35"/>
      <c r="I123" s="118" t="s">
        <v>22</v>
      </c>
      <c r="J123" s="61" t="str">
        <f>IF(J14="","",J14)</f>
        <v>31. 5. 2021</v>
      </c>
      <c r="K123" s="35"/>
      <c r="L123" s="38"/>
    </row>
    <row r="124" spans="2:20" s="1" customFormat="1" ht="6.95" customHeight="1">
      <c r="B124" s="34"/>
      <c r="C124" s="35"/>
      <c r="D124" s="35"/>
      <c r="E124" s="35"/>
      <c r="F124" s="35"/>
      <c r="G124" s="35"/>
      <c r="H124" s="35"/>
      <c r="I124" s="117"/>
      <c r="J124" s="35"/>
      <c r="K124" s="35"/>
      <c r="L124" s="38"/>
    </row>
    <row r="125" spans="2:20" s="1" customFormat="1" ht="15.2" customHeight="1">
      <c r="B125" s="34"/>
      <c r="C125" s="29" t="s">
        <v>24</v>
      </c>
      <c r="D125" s="35"/>
      <c r="E125" s="35"/>
      <c r="F125" s="27" t="str">
        <f>E17</f>
        <v xml:space="preserve"> </v>
      </c>
      <c r="G125" s="35"/>
      <c r="H125" s="35"/>
      <c r="I125" s="118" t="s">
        <v>30</v>
      </c>
      <c r="J125" s="32" t="str">
        <f>E23</f>
        <v xml:space="preserve"> </v>
      </c>
      <c r="K125" s="35"/>
      <c r="L125" s="38"/>
    </row>
    <row r="126" spans="2:20" s="1" customFormat="1" ht="15.2" customHeight="1">
      <c r="B126" s="34"/>
      <c r="C126" s="29" t="s">
        <v>28</v>
      </c>
      <c r="D126" s="35"/>
      <c r="E126" s="35"/>
      <c r="F126" s="27" t="str">
        <f>IF(E20="","",E20)</f>
        <v>Vyplň údaj</v>
      </c>
      <c r="G126" s="35"/>
      <c r="H126" s="35"/>
      <c r="I126" s="118" t="s">
        <v>32</v>
      </c>
      <c r="J126" s="32" t="str">
        <f>E26</f>
        <v xml:space="preserve"> </v>
      </c>
      <c r="K126" s="35"/>
      <c r="L126" s="38"/>
    </row>
    <row r="127" spans="2:20" s="1" customFormat="1" ht="10.35" customHeight="1">
      <c r="B127" s="34"/>
      <c r="C127" s="35"/>
      <c r="D127" s="35"/>
      <c r="E127" s="35"/>
      <c r="F127" s="35"/>
      <c r="G127" s="35"/>
      <c r="H127" s="35"/>
      <c r="I127" s="117"/>
      <c r="J127" s="35"/>
      <c r="K127" s="35"/>
      <c r="L127" s="38"/>
    </row>
    <row r="128" spans="2:20" s="10" customFormat="1" ht="29.25" customHeight="1">
      <c r="B128" s="170"/>
      <c r="C128" s="171" t="s">
        <v>118</v>
      </c>
      <c r="D128" s="172" t="s">
        <v>59</v>
      </c>
      <c r="E128" s="172" t="s">
        <v>55</v>
      </c>
      <c r="F128" s="172" t="s">
        <v>56</v>
      </c>
      <c r="G128" s="172" t="s">
        <v>119</v>
      </c>
      <c r="H128" s="172" t="s">
        <v>120</v>
      </c>
      <c r="I128" s="173" t="s">
        <v>121</v>
      </c>
      <c r="J128" s="172" t="s">
        <v>111</v>
      </c>
      <c r="K128" s="174" t="s">
        <v>122</v>
      </c>
      <c r="L128" s="175"/>
      <c r="M128" s="70" t="s">
        <v>1</v>
      </c>
      <c r="N128" s="71" t="s">
        <v>38</v>
      </c>
      <c r="O128" s="71" t="s">
        <v>123</v>
      </c>
      <c r="P128" s="71" t="s">
        <v>124</v>
      </c>
      <c r="Q128" s="71" t="s">
        <v>125</v>
      </c>
      <c r="R128" s="71" t="s">
        <v>126</v>
      </c>
      <c r="S128" s="71" t="s">
        <v>127</v>
      </c>
      <c r="T128" s="72" t="s">
        <v>128</v>
      </c>
    </row>
    <row r="129" spans="2:65" s="1" customFormat="1" ht="22.9" customHeight="1">
      <c r="B129" s="34"/>
      <c r="C129" s="77" t="s">
        <v>129</v>
      </c>
      <c r="D129" s="35"/>
      <c r="E129" s="35"/>
      <c r="F129" s="35"/>
      <c r="G129" s="35"/>
      <c r="H129" s="35"/>
      <c r="I129" s="117"/>
      <c r="J129" s="176">
        <f>BK129</f>
        <v>0</v>
      </c>
      <c r="K129" s="35"/>
      <c r="L129" s="38"/>
      <c r="M129" s="73"/>
      <c r="N129" s="74"/>
      <c r="O129" s="74"/>
      <c r="P129" s="177">
        <f>P130</f>
        <v>0</v>
      </c>
      <c r="Q129" s="74"/>
      <c r="R129" s="177">
        <f>R130</f>
        <v>42.8989768</v>
      </c>
      <c r="S129" s="74"/>
      <c r="T129" s="178">
        <f>T130</f>
        <v>1.552</v>
      </c>
      <c r="AT129" s="17" t="s">
        <v>73</v>
      </c>
      <c r="AU129" s="17" t="s">
        <v>113</v>
      </c>
      <c r="BK129" s="179">
        <f>BK130</f>
        <v>0</v>
      </c>
    </row>
    <row r="130" spans="2:65" s="11" customFormat="1" ht="25.9" customHeight="1">
      <c r="B130" s="180"/>
      <c r="C130" s="181"/>
      <c r="D130" s="182" t="s">
        <v>73</v>
      </c>
      <c r="E130" s="183" t="s">
        <v>130</v>
      </c>
      <c r="F130" s="183" t="s">
        <v>131</v>
      </c>
      <c r="G130" s="181"/>
      <c r="H130" s="181"/>
      <c r="I130" s="184"/>
      <c r="J130" s="185">
        <f>BK130</f>
        <v>0</v>
      </c>
      <c r="K130" s="181"/>
      <c r="L130" s="186"/>
      <c r="M130" s="187"/>
      <c r="N130" s="188"/>
      <c r="O130" s="188"/>
      <c r="P130" s="189">
        <f>P131+P187+P202+P217+P229+P262+P284+P301</f>
        <v>0</v>
      </c>
      <c r="Q130" s="188"/>
      <c r="R130" s="189">
        <f>R131+R187+R202+R217+R229+R262+R284+R301</f>
        <v>42.8989768</v>
      </c>
      <c r="S130" s="188"/>
      <c r="T130" s="190">
        <f>T131+T187+T202+T217+T229+T262+T284+T301</f>
        <v>1.552</v>
      </c>
      <c r="AR130" s="191" t="s">
        <v>81</v>
      </c>
      <c r="AT130" s="192" t="s">
        <v>73</v>
      </c>
      <c r="AU130" s="192" t="s">
        <v>74</v>
      </c>
      <c r="AY130" s="191" t="s">
        <v>132</v>
      </c>
      <c r="BK130" s="193">
        <f>BK131+BK187+BK202+BK217+BK229+BK262+BK284+BK301</f>
        <v>0</v>
      </c>
    </row>
    <row r="131" spans="2:65" s="11" customFormat="1" ht="22.9" customHeight="1">
      <c r="B131" s="180"/>
      <c r="C131" s="181"/>
      <c r="D131" s="182" t="s">
        <v>73</v>
      </c>
      <c r="E131" s="194" t="s">
        <v>81</v>
      </c>
      <c r="F131" s="194" t="s">
        <v>133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SUM(P132:P186)</f>
        <v>0</v>
      </c>
      <c r="Q131" s="188"/>
      <c r="R131" s="189">
        <f>SUM(R132:R186)</f>
        <v>12.588000000000001</v>
      </c>
      <c r="S131" s="188"/>
      <c r="T131" s="190">
        <f>SUM(T132:T186)</f>
        <v>1.552</v>
      </c>
      <c r="AR131" s="191" t="s">
        <v>81</v>
      </c>
      <c r="AT131" s="192" t="s">
        <v>73</v>
      </c>
      <c r="AU131" s="192" t="s">
        <v>81</v>
      </c>
      <c r="AY131" s="191" t="s">
        <v>132</v>
      </c>
      <c r="BK131" s="193">
        <f>SUM(BK132:BK186)</f>
        <v>0</v>
      </c>
    </row>
    <row r="132" spans="2:65" s="1" customFormat="1" ht="24" customHeight="1">
      <c r="B132" s="34"/>
      <c r="C132" s="196" t="s">
        <v>81</v>
      </c>
      <c r="D132" s="196" t="s">
        <v>134</v>
      </c>
      <c r="E132" s="197" t="s">
        <v>170</v>
      </c>
      <c r="F132" s="198" t="s">
        <v>171</v>
      </c>
      <c r="G132" s="199" t="s">
        <v>137</v>
      </c>
      <c r="H132" s="200">
        <v>4</v>
      </c>
      <c r="I132" s="201"/>
      <c r="J132" s="202">
        <f>ROUND(I132*H132,2)</f>
        <v>0</v>
      </c>
      <c r="K132" s="198" t="s">
        <v>138</v>
      </c>
      <c r="L132" s="38"/>
      <c r="M132" s="203" t="s">
        <v>1</v>
      </c>
      <c r="N132" s="204" t="s">
        <v>39</v>
      </c>
      <c r="O132" s="66"/>
      <c r="P132" s="205">
        <f>O132*H132</f>
        <v>0</v>
      </c>
      <c r="Q132" s="205">
        <v>0</v>
      </c>
      <c r="R132" s="205">
        <f>Q132*H132</f>
        <v>0</v>
      </c>
      <c r="S132" s="205">
        <v>0.38800000000000001</v>
      </c>
      <c r="T132" s="206">
        <f>S132*H132</f>
        <v>1.552</v>
      </c>
      <c r="AR132" s="207" t="s">
        <v>139</v>
      </c>
      <c r="AT132" s="207" t="s">
        <v>134</v>
      </c>
      <c r="AU132" s="207" t="s">
        <v>83</v>
      </c>
      <c r="AY132" s="17" t="s">
        <v>132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81</v>
      </c>
      <c r="BK132" s="208">
        <f>ROUND(I132*H132,2)</f>
        <v>0</v>
      </c>
      <c r="BL132" s="17" t="s">
        <v>139</v>
      </c>
      <c r="BM132" s="207" t="s">
        <v>172</v>
      </c>
    </row>
    <row r="133" spans="2:65" s="12" customFormat="1" ht="11.25">
      <c r="B133" s="209"/>
      <c r="C133" s="210"/>
      <c r="D133" s="211" t="s">
        <v>141</v>
      </c>
      <c r="E133" s="212" t="s">
        <v>1</v>
      </c>
      <c r="F133" s="213" t="s">
        <v>173</v>
      </c>
      <c r="G133" s="210"/>
      <c r="H133" s="212" t="s">
        <v>1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141</v>
      </c>
      <c r="AU133" s="219" t="s">
        <v>83</v>
      </c>
      <c r="AV133" s="12" t="s">
        <v>81</v>
      </c>
      <c r="AW133" s="12" t="s">
        <v>31</v>
      </c>
      <c r="AX133" s="12" t="s">
        <v>74</v>
      </c>
      <c r="AY133" s="219" t="s">
        <v>132</v>
      </c>
    </row>
    <row r="134" spans="2:65" s="13" customFormat="1" ht="11.25">
      <c r="B134" s="220"/>
      <c r="C134" s="221"/>
      <c r="D134" s="211" t="s">
        <v>141</v>
      </c>
      <c r="E134" s="222" t="s">
        <v>1</v>
      </c>
      <c r="F134" s="223" t="s">
        <v>174</v>
      </c>
      <c r="G134" s="221"/>
      <c r="H134" s="224">
        <v>4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141</v>
      </c>
      <c r="AU134" s="230" t="s">
        <v>83</v>
      </c>
      <c r="AV134" s="13" t="s">
        <v>83</v>
      </c>
      <c r="AW134" s="13" t="s">
        <v>31</v>
      </c>
      <c r="AX134" s="13" t="s">
        <v>74</v>
      </c>
      <c r="AY134" s="230" t="s">
        <v>132</v>
      </c>
    </row>
    <row r="135" spans="2:65" s="14" customFormat="1" ht="11.25">
      <c r="B135" s="231"/>
      <c r="C135" s="232"/>
      <c r="D135" s="211" t="s">
        <v>141</v>
      </c>
      <c r="E135" s="233" t="s">
        <v>1</v>
      </c>
      <c r="F135" s="234" t="s">
        <v>144</v>
      </c>
      <c r="G135" s="232"/>
      <c r="H135" s="235">
        <v>4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141</v>
      </c>
      <c r="AU135" s="241" t="s">
        <v>83</v>
      </c>
      <c r="AV135" s="14" t="s">
        <v>139</v>
      </c>
      <c r="AW135" s="14" t="s">
        <v>31</v>
      </c>
      <c r="AX135" s="14" t="s">
        <v>81</v>
      </c>
      <c r="AY135" s="241" t="s">
        <v>132</v>
      </c>
    </row>
    <row r="136" spans="2:65" s="1" customFormat="1" ht="24" customHeight="1">
      <c r="B136" s="34"/>
      <c r="C136" s="196" t="s">
        <v>83</v>
      </c>
      <c r="D136" s="196" t="s">
        <v>134</v>
      </c>
      <c r="E136" s="197" t="s">
        <v>175</v>
      </c>
      <c r="F136" s="198" t="s">
        <v>176</v>
      </c>
      <c r="G136" s="199" t="s">
        <v>177</v>
      </c>
      <c r="H136" s="200">
        <v>3.24</v>
      </c>
      <c r="I136" s="201"/>
      <c r="J136" s="202">
        <f>ROUND(I136*H136,2)</f>
        <v>0</v>
      </c>
      <c r="K136" s="198" t="s">
        <v>138</v>
      </c>
      <c r="L136" s="38"/>
      <c r="M136" s="203" t="s">
        <v>1</v>
      </c>
      <c r="N136" s="204" t="s">
        <v>39</v>
      </c>
      <c r="O136" s="66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207" t="s">
        <v>139</v>
      </c>
      <c r="AT136" s="207" t="s">
        <v>134</v>
      </c>
      <c r="AU136" s="207" t="s">
        <v>83</v>
      </c>
      <c r="AY136" s="17" t="s">
        <v>132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7" t="s">
        <v>81</v>
      </c>
      <c r="BK136" s="208">
        <f>ROUND(I136*H136,2)</f>
        <v>0</v>
      </c>
      <c r="BL136" s="17" t="s">
        <v>139</v>
      </c>
      <c r="BM136" s="207" t="s">
        <v>178</v>
      </c>
    </row>
    <row r="137" spans="2:65" s="12" customFormat="1" ht="22.5">
      <c r="B137" s="209"/>
      <c r="C137" s="210"/>
      <c r="D137" s="211" t="s">
        <v>141</v>
      </c>
      <c r="E137" s="212" t="s">
        <v>1</v>
      </c>
      <c r="F137" s="213" t="s">
        <v>179</v>
      </c>
      <c r="G137" s="210"/>
      <c r="H137" s="212" t="s">
        <v>1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141</v>
      </c>
      <c r="AU137" s="219" t="s">
        <v>83</v>
      </c>
      <c r="AV137" s="12" t="s">
        <v>81</v>
      </c>
      <c r="AW137" s="12" t="s">
        <v>31</v>
      </c>
      <c r="AX137" s="12" t="s">
        <v>74</v>
      </c>
      <c r="AY137" s="219" t="s">
        <v>132</v>
      </c>
    </row>
    <row r="138" spans="2:65" s="13" customFormat="1" ht="11.25">
      <c r="B138" s="220"/>
      <c r="C138" s="221"/>
      <c r="D138" s="211" t="s">
        <v>141</v>
      </c>
      <c r="E138" s="222" t="s">
        <v>1</v>
      </c>
      <c r="F138" s="223" t="s">
        <v>180</v>
      </c>
      <c r="G138" s="221"/>
      <c r="H138" s="224">
        <v>1.8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141</v>
      </c>
      <c r="AU138" s="230" t="s">
        <v>83</v>
      </c>
      <c r="AV138" s="13" t="s">
        <v>83</v>
      </c>
      <c r="AW138" s="13" t="s">
        <v>31</v>
      </c>
      <c r="AX138" s="13" t="s">
        <v>74</v>
      </c>
      <c r="AY138" s="230" t="s">
        <v>132</v>
      </c>
    </row>
    <row r="139" spans="2:65" s="13" customFormat="1" ht="11.25">
      <c r="B139" s="220"/>
      <c r="C139" s="221"/>
      <c r="D139" s="211" t="s">
        <v>141</v>
      </c>
      <c r="E139" s="222" t="s">
        <v>1</v>
      </c>
      <c r="F139" s="223" t="s">
        <v>181</v>
      </c>
      <c r="G139" s="221"/>
      <c r="H139" s="224">
        <v>1.44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141</v>
      </c>
      <c r="AU139" s="230" t="s">
        <v>83</v>
      </c>
      <c r="AV139" s="13" t="s">
        <v>83</v>
      </c>
      <c r="AW139" s="13" t="s">
        <v>31</v>
      </c>
      <c r="AX139" s="13" t="s">
        <v>74</v>
      </c>
      <c r="AY139" s="230" t="s">
        <v>132</v>
      </c>
    </row>
    <row r="140" spans="2:65" s="14" customFormat="1" ht="11.25">
      <c r="B140" s="231"/>
      <c r="C140" s="232"/>
      <c r="D140" s="211" t="s">
        <v>141</v>
      </c>
      <c r="E140" s="233" t="s">
        <v>1</v>
      </c>
      <c r="F140" s="234" t="s">
        <v>144</v>
      </c>
      <c r="G140" s="232"/>
      <c r="H140" s="235">
        <v>3.24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141</v>
      </c>
      <c r="AU140" s="241" t="s">
        <v>83</v>
      </c>
      <c r="AV140" s="14" t="s">
        <v>139</v>
      </c>
      <c r="AW140" s="14" t="s">
        <v>31</v>
      </c>
      <c r="AX140" s="14" t="s">
        <v>81</v>
      </c>
      <c r="AY140" s="241" t="s">
        <v>132</v>
      </c>
    </row>
    <row r="141" spans="2:65" s="1" customFormat="1" ht="24" customHeight="1">
      <c r="B141" s="34"/>
      <c r="C141" s="196" t="s">
        <v>153</v>
      </c>
      <c r="D141" s="196" t="s">
        <v>134</v>
      </c>
      <c r="E141" s="197" t="s">
        <v>182</v>
      </c>
      <c r="F141" s="198" t="s">
        <v>183</v>
      </c>
      <c r="G141" s="199" t="s">
        <v>177</v>
      </c>
      <c r="H141" s="200">
        <v>1.62</v>
      </c>
      <c r="I141" s="201"/>
      <c r="J141" s="202">
        <f>ROUND(I141*H141,2)</f>
        <v>0</v>
      </c>
      <c r="K141" s="198" t="s">
        <v>138</v>
      </c>
      <c r="L141" s="38"/>
      <c r="M141" s="203" t="s">
        <v>1</v>
      </c>
      <c r="N141" s="204" t="s">
        <v>39</v>
      </c>
      <c r="O141" s="66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207" t="s">
        <v>139</v>
      </c>
      <c r="AT141" s="207" t="s">
        <v>134</v>
      </c>
      <c r="AU141" s="207" t="s">
        <v>83</v>
      </c>
      <c r="AY141" s="17" t="s">
        <v>132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81</v>
      </c>
      <c r="BK141" s="208">
        <f>ROUND(I141*H141,2)</f>
        <v>0</v>
      </c>
      <c r="BL141" s="17" t="s">
        <v>139</v>
      </c>
      <c r="BM141" s="207" t="s">
        <v>184</v>
      </c>
    </row>
    <row r="142" spans="2:65" s="13" customFormat="1" ht="11.25">
      <c r="B142" s="220"/>
      <c r="C142" s="221"/>
      <c r="D142" s="211" t="s">
        <v>141</v>
      </c>
      <c r="E142" s="222" t="s">
        <v>1</v>
      </c>
      <c r="F142" s="223" t="s">
        <v>185</v>
      </c>
      <c r="G142" s="221"/>
      <c r="H142" s="224">
        <v>1.62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141</v>
      </c>
      <c r="AU142" s="230" t="s">
        <v>83</v>
      </c>
      <c r="AV142" s="13" t="s">
        <v>83</v>
      </c>
      <c r="AW142" s="13" t="s">
        <v>31</v>
      </c>
      <c r="AX142" s="13" t="s">
        <v>74</v>
      </c>
      <c r="AY142" s="230" t="s">
        <v>132</v>
      </c>
    </row>
    <row r="143" spans="2:65" s="14" customFormat="1" ht="11.25">
      <c r="B143" s="231"/>
      <c r="C143" s="232"/>
      <c r="D143" s="211" t="s">
        <v>141</v>
      </c>
      <c r="E143" s="233" t="s">
        <v>1</v>
      </c>
      <c r="F143" s="234" t="s">
        <v>144</v>
      </c>
      <c r="G143" s="232"/>
      <c r="H143" s="235">
        <v>1.62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141</v>
      </c>
      <c r="AU143" s="241" t="s">
        <v>83</v>
      </c>
      <c r="AV143" s="14" t="s">
        <v>139</v>
      </c>
      <c r="AW143" s="14" t="s">
        <v>31</v>
      </c>
      <c r="AX143" s="14" t="s">
        <v>81</v>
      </c>
      <c r="AY143" s="241" t="s">
        <v>132</v>
      </c>
    </row>
    <row r="144" spans="2:65" s="1" customFormat="1" ht="24" customHeight="1">
      <c r="B144" s="34"/>
      <c r="C144" s="196" t="s">
        <v>139</v>
      </c>
      <c r="D144" s="196" t="s">
        <v>134</v>
      </c>
      <c r="E144" s="197" t="s">
        <v>186</v>
      </c>
      <c r="F144" s="198" t="s">
        <v>187</v>
      </c>
      <c r="G144" s="199" t="s">
        <v>177</v>
      </c>
      <c r="H144" s="200">
        <v>3.12</v>
      </c>
      <c r="I144" s="201"/>
      <c r="J144" s="202">
        <f>ROUND(I144*H144,2)</f>
        <v>0</v>
      </c>
      <c r="K144" s="198" t="s">
        <v>138</v>
      </c>
      <c r="L144" s="38"/>
      <c r="M144" s="203" t="s">
        <v>1</v>
      </c>
      <c r="N144" s="204" t="s">
        <v>39</v>
      </c>
      <c r="O144" s="66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207" t="s">
        <v>139</v>
      </c>
      <c r="AT144" s="207" t="s">
        <v>134</v>
      </c>
      <c r="AU144" s="207" t="s">
        <v>83</v>
      </c>
      <c r="AY144" s="17" t="s">
        <v>132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81</v>
      </c>
      <c r="BK144" s="208">
        <f>ROUND(I144*H144,2)</f>
        <v>0</v>
      </c>
      <c r="BL144" s="17" t="s">
        <v>139</v>
      </c>
      <c r="BM144" s="207" t="s">
        <v>188</v>
      </c>
    </row>
    <row r="145" spans="2:65" s="13" customFormat="1" ht="11.25">
      <c r="B145" s="220"/>
      <c r="C145" s="221"/>
      <c r="D145" s="211" t="s">
        <v>141</v>
      </c>
      <c r="E145" s="222" t="s">
        <v>1</v>
      </c>
      <c r="F145" s="223" t="s">
        <v>189</v>
      </c>
      <c r="G145" s="221"/>
      <c r="H145" s="224">
        <v>3.12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141</v>
      </c>
      <c r="AU145" s="230" t="s">
        <v>83</v>
      </c>
      <c r="AV145" s="13" t="s">
        <v>83</v>
      </c>
      <c r="AW145" s="13" t="s">
        <v>31</v>
      </c>
      <c r="AX145" s="13" t="s">
        <v>74</v>
      </c>
      <c r="AY145" s="230" t="s">
        <v>132</v>
      </c>
    </row>
    <row r="146" spans="2:65" s="14" customFormat="1" ht="11.25">
      <c r="B146" s="231"/>
      <c r="C146" s="232"/>
      <c r="D146" s="211" t="s">
        <v>141</v>
      </c>
      <c r="E146" s="233" t="s">
        <v>1</v>
      </c>
      <c r="F146" s="234" t="s">
        <v>144</v>
      </c>
      <c r="G146" s="232"/>
      <c r="H146" s="235">
        <v>3.12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141</v>
      </c>
      <c r="AU146" s="241" t="s">
        <v>83</v>
      </c>
      <c r="AV146" s="14" t="s">
        <v>139</v>
      </c>
      <c r="AW146" s="14" t="s">
        <v>31</v>
      </c>
      <c r="AX146" s="14" t="s">
        <v>81</v>
      </c>
      <c r="AY146" s="241" t="s">
        <v>132</v>
      </c>
    </row>
    <row r="147" spans="2:65" s="1" customFormat="1" ht="24" customHeight="1">
      <c r="B147" s="34"/>
      <c r="C147" s="196" t="s">
        <v>190</v>
      </c>
      <c r="D147" s="196" t="s">
        <v>134</v>
      </c>
      <c r="E147" s="197" t="s">
        <v>191</v>
      </c>
      <c r="F147" s="198" t="s">
        <v>192</v>
      </c>
      <c r="G147" s="199" t="s">
        <v>177</v>
      </c>
      <c r="H147" s="200">
        <v>9.48</v>
      </c>
      <c r="I147" s="201"/>
      <c r="J147" s="202">
        <f>ROUND(I147*H147,2)</f>
        <v>0</v>
      </c>
      <c r="K147" s="198" t="s">
        <v>138</v>
      </c>
      <c r="L147" s="38"/>
      <c r="M147" s="203" t="s">
        <v>1</v>
      </c>
      <c r="N147" s="204" t="s">
        <v>39</v>
      </c>
      <c r="O147" s="66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207" t="s">
        <v>139</v>
      </c>
      <c r="AT147" s="207" t="s">
        <v>134</v>
      </c>
      <c r="AU147" s="207" t="s">
        <v>83</v>
      </c>
      <c r="AY147" s="17" t="s">
        <v>132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81</v>
      </c>
      <c r="BK147" s="208">
        <f>ROUND(I147*H147,2)</f>
        <v>0</v>
      </c>
      <c r="BL147" s="17" t="s">
        <v>139</v>
      </c>
      <c r="BM147" s="207" t="s">
        <v>193</v>
      </c>
    </row>
    <row r="148" spans="2:65" s="12" customFormat="1" ht="11.25">
      <c r="B148" s="209"/>
      <c r="C148" s="210"/>
      <c r="D148" s="211" t="s">
        <v>141</v>
      </c>
      <c r="E148" s="212" t="s">
        <v>1</v>
      </c>
      <c r="F148" s="213" t="s">
        <v>194</v>
      </c>
      <c r="G148" s="210"/>
      <c r="H148" s="212" t="s">
        <v>1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141</v>
      </c>
      <c r="AU148" s="219" t="s">
        <v>83</v>
      </c>
      <c r="AV148" s="12" t="s">
        <v>81</v>
      </c>
      <c r="AW148" s="12" t="s">
        <v>31</v>
      </c>
      <c r="AX148" s="12" t="s">
        <v>74</v>
      </c>
      <c r="AY148" s="219" t="s">
        <v>132</v>
      </c>
    </row>
    <row r="149" spans="2:65" s="13" customFormat="1" ht="11.25">
      <c r="B149" s="220"/>
      <c r="C149" s="221"/>
      <c r="D149" s="211" t="s">
        <v>141</v>
      </c>
      <c r="E149" s="222" t="s">
        <v>1</v>
      </c>
      <c r="F149" s="223" t="s">
        <v>195</v>
      </c>
      <c r="G149" s="221"/>
      <c r="H149" s="224">
        <v>9.48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141</v>
      </c>
      <c r="AU149" s="230" t="s">
        <v>83</v>
      </c>
      <c r="AV149" s="13" t="s">
        <v>83</v>
      </c>
      <c r="AW149" s="13" t="s">
        <v>31</v>
      </c>
      <c r="AX149" s="13" t="s">
        <v>74</v>
      </c>
      <c r="AY149" s="230" t="s">
        <v>132</v>
      </c>
    </row>
    <row r="150" spans="2:65" s="14" customFormat="1" ht="11.25">
      <c r="B150" s="231"/>
      <c r="C150" s="232"/>
      <c r="D150" s="211" t="s">
        <v>141</v>
      </c>
      <c r="E150" s="233" t="s">
        <v>1</v>
      </c>
      <c r="F150" s="234" t="s">
        <v>144</v>
      </c>
      <c r="G150" s="232"/>
      <c r="H150" s="235">
        <v>9.48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141</v>
      </c>
      <c r="AU150" s="241" t="s">
        <v>83</v>
      </c>
      <c r="AV150" s="14" t="s">
        <v>139</v>
      </c>
      <c r="AW150" s="14" t="s">
        <v>31</v>
      </c>
      <c r="AX150" s="14" t="s">
        <v>81</v>
      </c>
      <c r="AY150" s="241" t="s">
        <v>132</v>
      </c>
    </row>
    <row r="151" spans="2:65" s="1" customFormat="1" ht="16.5" customHeight="1">
      <c r="B151" s="34"/>
      <c r="C151" s="196" t="s">
        <v>196</v>
      </c>
      <c r="D151" s="196" t="s">
        <v>134</v>
      </c>
      <c r="E151" s="197" t="s">
        <v>197</v>
      </c>
      <c r="F151" s="198" t="s">
        <v>198</v>
      </c>
      <c r="G151" s="199" t="s">
        <v>177</v>
      </c>
      <c r="H151" s="200">
        <v>9.48</v>
      </c>
      <c r="I151" s="201"/>
      <c r="J151" s="202">
        <f>ROUND(I151*H151,2)</f>
        <v>0</v>
      </c>
      <c r="K151" s="198" t="s">
        <v>138</v>
      </c>
      <c r="L151" s="38"/>
      <c r="M151" s="203" t="s">
        <v>1</v>
      </c>
      <c r="N151" s="204" t="s">
        <v>39</v>
      </c>
      <c r="O151" s="66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AR151" s="207" t="s">
        <v>139</v>
      </c>
      <c r="AT151" s="207" t="s">
        <v>134</v>
      </c>
      <c r="AU151" s="207" t="s">
        <v>83</v>
      </c>
      <c r="AY151" s="17" t="s">
        <v>132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81</v>
      </c>
      <c r="BK151" s="208">
        <f>ROUND(I151*H151,2)</f>
        <v>0</v>
      </c>
      <c r="BL151" s="17" t="s">
        <v>139</v>
      </c>
      <c r="BM151" s="207" t="s">
        <v>199</v>
      </c>
    </row>
    <row r="152" spans="2:65" s="12" customFormat="1" ht="11.25">
      <c r="B152" s="209"/>
      <c r="C152" s="210"/>
      <c r="D152" s="211" t="s">
        <v>141</v>
      </c>
      <c r="E152" s="212" t="s">
        <v>1</v>
      </c>
      <c r="F152" s="213" t="s">
        <v>194</v>
      </c>
      <c r="G152" s="210"/>
      <c r="H152" s="212" t="s">
        <v>1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141</v>
      </c>
      <c r="AU152" s="219" t="s">
        <v>83</v>
      </c>
      <c r="AV152" s="12" t="s">
        <v>81</v>
      </c>
      <c r="AW152" s="12" t="s">
        <v>31</v>
      </c>
      <c r="AX152" s="12" t="s">
        <v>74</v>
      </c>
      <c r="AY152" s="219" t="s">
        <v>132</v>
      </c>
    </row>
    <row r="153" spans="2:65" s="13" customFormat="1" ht="11.25">
      <c r="B153" s="220"/>
      <c r="C153" s="221"/>
      <c r="D153" s="211" t="s">
        <v>141</v>
      </c>
      <c r="E153" s="222" t="s">
        <v>1</v>
      </c>
      <c r="F153" s="223" t="s">
        <v>195</v>
      </c>
      <c r="G153" s="221"/>
      <c r="H153" s="224">
        <v>9.48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141</v>
      </c>
      <c r="AU153" s="230" t="s">
        <v>83</v>
      </c>
      <c r="AV153" s="13" t="s">
        <v>83</v>
      </c>
      <c r="AW153" s="13" t="s">
        <v>31</v>
      </c>
      <c r="AX153" s="13" t="s">
        <v>74</v>
      </c>
      <c r="AY153" s="230" t="s">
        <v>132</v>
      </c>
    </row>
    <row r="154" spans="2:65" s="14" customFormat="1" ht="11.25">
      <c r="B154" s="231"/>
      <c r="C154" s="232"/>
      <c r="D154" s="211" t="s">
        <v>141</v>
      </c>
      <c r="E154" s="233" t="s">
        <v>1</v>
      </c>
      <c r="F154" s="234" t="s">
        <v>144</v>
      </c>
      <c r="G154" s="232"/>
      <c r="H154" s="235">
        <v>9.48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141</v>
      </c>
      <c r="AU154" s="241" t="s">
        <v>83</v>
      </c>
      <c r="AV154" s="14" t="s">
        <v>139</v>
      </c>
      <c r="AW154" s="14" t="s">
        <v>31</v>
      </c>
      <c r="AX154" s="14" t="s">
        <v>81</v>
      </c>
      <c r="AY154" s="241" t="s">
        <v>132</v>
      </c>
    </row>
    <row r="155" spans="2:65" s="1" customFormat="1" ht="24" customHeight="1">
      <c r="B155" s="34"/>
      <c r="C155" s="196" t="s">
        <v>200</v>
      </c>
      <c r="D155" s="196" t="s">
        <v>134</v>
      </c>
      <c r="E155" s="197" t="s">
        <v>201</v>
      </c>
      <c r="F155" s="198" t="s">
        <v>202</v>
      </c>
      <c r="G155" s="199" t="s">
        <v>149</v>
      </c>
      <c r="H155" s="200">
        <v>17.064</v>
      </c>
      <c r="I155" s="201"/>
      <c r="J155" s="202">
        <f>ROUND(I155*H155,2)</f>
        <v>0</v>
      </c>
      <c r="K155" s="198" t="s">
        <v>203</v>
      </c>
      <c r="L155" s="38"/>
      <c r="M155" s="203" t="s">
        <v>1</v>
      </c>
      <c r="N155" s="204" t="s">
        <v>39</v>
      </c>
      <c r="O155" s="66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AR155" s="207" t="s">
        <v>139</v>
      </c>
      <c r="AT155" s="207" t="s">
        <v>134</v>
      </c>
      <c r="AU155" s="207" t="s">
        <v>83</v>
      </c>
      <c r="AY155" s="17" t="s">
        <v>132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7" t="s">
        <v>81</v>
      </c>
      <c r="BK155" s="208">
        <f>ROUND(I155*H155,2)</f>
        <v>0</v>
      </c>
      <c r="BL155" s="17" t="s">
        <v>139</v>
      </c>
      <c r="BM155" s="207" t="s">
        <v>204</v>
      </c>
    </row>
    <row r="156" spans="2:65" s="12" customFormat="1" ht="11.25">
      <c r="B156" s="209"/>
      <c r="C156" s="210"/>
      <c r="D156" s="211" t="s">
        <v>141</v>
      </c>
      <c r="E156" s="212" t="s">
        <v>1</v>
      </c>
      <c r="F156" s="213" t="s">
        <v>194</v>
      </c>
      <c r="G156" s="210"/>
      <c r="H156" s="212" t="s">
        <v>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141</v>
      </c>
      <c r="AU156" s="219" t="s">
        <v>83</v>
      </c>
      <c r="AV156" s="12" t="s">
        <v>81</v>
      </c>
      <c r="AW156" s="12" t="s">
        <v>31</v>
      </c>
      <c r="AX156" s="12" t="s">
        <v>74</v>
      </c>
      <c r="AY156" s="219" t="s">
        <v>132</v>
      </c>
    </row>
    <row r="157" spans="2:65" s="13" customFormat="1" ht="11.25">
      <c r="B157" s="220"/>
      <c r="C157" s="221"/>
      <c r="D157" s="211" t="s">
        <v>141</v>
      </c>
      <c r="E157" s="222" t="s">
        <v>1</v>
      </c>
      <c r="F157" s="223" t="s">
        <v>205</v>
      </c>
      <c r="G157" s="221"/>
      <c r="H157" s="224">
        <v>17.064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141</v>
      </c>
      <c r="AU157" s="230" t="s">
        <v>83</v>
      </c>
      <c r="AV157" s="13" t="s">
        <v>83</v>
      </c>
      <c r="AW157" s="13" t="s">
        <v>31</v>
      </c>
      <c r="AX157" s="13" t="s">
        <v>74</v>
      </c>
      <c r="AY157" s="230" t="s">
        <v>132</v>
      </c>
    </row>
    <row r="158" spans="2:65" s="14" customFormat="1" ht="11.25">
      <c r="B158" s="231"/>
      <c r="C158" s="232"/>
      <c r="D158" s="211" t="s">
        <v>141</v>
      </c>
      <c r="E158" s="233" t="s">
        <v>1</v>
      </c>
      <c r="F158" s="234" t="s">
        <v>144</v>
      </c>
      <c r="G158" s="232"/>
      <c r="H158" s="235">
        <v>17.064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141</v>
      </c>
      <c r="AU158" s="241" t="s">
        <v>83</v>
      </c>
      <c r="AV158" s="14" t="s">
        <v>139</v>
      </c>
      <c r="AW158" s="14" t="s">
        <v>31</v>
      </c>
      <c r="AX158" s="14" t="s">
        <v>81</v>
      </c>
      <c r="AY158" s="241" t="s">
        <v>132</v>
      </c>
    </row>
    <row r="159" spans="2:65" s="1" customFormat="1" ht="24" customHeight="1">
      <c r="B159" s="34"/>
      <c r="C159" s="196" t="s">
        <v>206</v>
      </c>
      <c r="D159" s="196" t="s">
        <v>134</v>
      </c>
      <c r="E159" s="197" t="s">
        <v>207</v>
      </c>
      <c r="F159" s="198" t="s">
        <v>208</v>
      </c>
      <c r="G159" s="199" t="s">
        <v>177</v>
      </c>
      <c r="H159" s="200">
        <v>5.4</v>
      </c>
      <c r="I159" s="201"/>
      <c r="J159" s="202">
        <f>ROUND(I159*H159,2)</f>
        <v>0</v>
      </c>
      <c r="K159" s="198" t="s">
        <v>138</v>
      </c>
      <c r="L159" s="38"/>
      <c r="M159" s="203" t="s">
        <v>1</v>
      </c>
      <c r="N159" s="204" t="s">
        <v>39</v>
      </c>
      <c r="O159" s="66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AR159" s="207" t="s">
        <v>139</v>
      </c>
      <c r="AT159" s="207" t="s">
        <v>134</v>
      </c>
      <c r="AU159" s="207" t="s">
        <v>83</v>
      </c>
      <c r="AY159" s="17" t="s">
        <v>132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7" t="s">
        <v>81</v>
      </c>
      <c r="BK159" s="208">
        <f>ROUND(I159*H159,2)</f>
        <v>0</v>
      </c>
      <c r="BL159" s="17" t="s">
        <v>139</v>
      </c>
      <c r="BM159" s="207" t="s">
        <v>209</v>
      </c>
    </row>
    <row r="160" spans="2:65" s="12" customFormat="1" ht="11.25">
      <c r="B160" s="209"/>
      <c r="C160" s="210"/>
      <c r="D160" s="211" t="s">
        <v>141</v>
      </c>
      <c r="E160" s="212" t="s">
        <v>1</v>
      </c>
      <c r="F160" s="213" t="s">
        <v>210</v>
      </c>
      <c r="G160" s="210"/>
      <c r="H160" s="212" t="s">
        <v>1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141</v>
      </c>
      <c r="AU160" s="219" t="s">
        <v>83</v>
      </c>
      <c r="AV160" s="12" t="s">
        <v>81</v>
      </c>
      <c r="AW160" s="12" t="s">
        <v>31</v>
      </c>
      <c r="AX160" s="12" t="s">
        <v>74</v>
      </c>
      <c r="AY160" s="219" t="s">
        <v>132</v>
      </c>
    </row>
    <row r="161" spans="2:65" s="13" customFormat="1" ht="11.25">
      <c r="B161" s="220"/>
      <c r="C161" s="221"/>
      <c r="D161" s="211" t="s">
        <v>141</v>
      </c>
      <c r="E161" s="222" t="s">
        <v>1</v>
      </c>
      <c r="F161" s="223" t="s">
        <v>180</v>
      </c>
      <c r="G161" s="221"/>
      <c r="H161" s="224">
        <v>1.8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141</v>
      </c>
      <c r="AU161" s="230" t="s">
        <v>83</v>
      </c>
      <c r="AV161" s="13" t="s">
        <v>83</v>
      </c>
      <c r="AW161" s="13" t="s">
        <v>31</v>
      </c>
      <c r="AX161" s="13" t="s">
        <v>74</v>
      </c>
      <c r="AY161" s="230" t="s">
        <v>132</v>
      </c>
    </row>
    <row r="162" spans="2:65" s="13" customFormat="1" ht="11.25">
      <c r="B162" s="220"/>
      <c r="C162" s="221"/>
      <c r="D162" s="211" t="s">
        <v>141</v>
      </c>
      <c r="E162" s="222" t="s">
        <v>1</v>
      </c>
      <c r="F162" s="223" t="s">
        <v>181</v>
      </c>
      <c r="G162" s="221"/>
      <c r="H162" s="224">
        <v>1.44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141</v>
      </c>
      <c r="AU162" s="230" t="s">
        <v>83</v>
      </c>
      <c r="AV162" s="13" t="s">
        <v>83</v>
      </c>
      <c r="AW162" s="13" t="s">
        <v>31</v>
      </c>
      <c r="AX162" s="13" t="s">
        <v>74</v>
      </c>
      <c r="AY162" s="230" t="s">
        <v>132</v>
      </c>
    </row>
    <row r="163" spans="2:65" s="15" customFormat="1" ht="11.25">
      <c r="B163" s="245"/>
      <c r="C163" s="246"/>
      <c r="D163" s="211" t="s">
        <v>141</v>
      </c>
      <c r="E163" s="247" t="s">
        <v>1</v>
      </c>
      <c r="F163" s="248" t="s">
        <v>211</v>
      </c>
      <c r="G163" s="246"/>
      <c r="H163" s="249">
        <v>3.24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141</v>
      </c>
      <c r="AU163" s="255" t="s">
        <v>83</v>
      </c>
      <c r="AV163" s="15" t="s">
        <v>153</v>
      </c>
      <c r="AW163" s="15" t="s">
        <v>31</v>
      </c>
      <c r="AX163" s="15" t="s">
        <v>74</v>
      </c>
      <c r="AY163" s="255" t="s">
        <v>132</v>
      </c>
    </row>
    <row r="164" spans="2:65" s="12" customFormat="1" ht="11.25">
      <c r="B164" s="209"/>
      <c r="C164" s="210"/>
      <c r="D164" s="211" t="s">
        <v>141</v>
      </c>
      <c r="E164" s="212" t="s">
        <v>1</v>
      </c>
      <c r="F164" s="213" t="s">
        <v>212</v>
      </c>
      <c r="G164" s="210"/>
      <c r="H164" s="212" t="s">
        <v>1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141</v>
      </c>
      <c r="AU164" s="219" t="s">
        <v>83</v>
      </c>
      <c r="AV164" s="12" t="s">
        <v>81</v>
      </c>
      <c r="AW164" s="12" t="s">
        <v>31</v>
      </c>
      <c r="AX164" s="12" t="s">
        <v>74</v>
      </c>
      <c r="AY164" s="219" t="s">
        <v>132</v>
      </c>
    </row>
    <row r="165" spans="2:65" s="13" customFormat="1" ht="11.25">
      <c r="B165" s="220"/>
      <c r="C165" s="221"/>
      <c r="D165" s="211" t="s">
        <v>141</v>
      </c>
      <c r="E165" s="222" t="s">
        <v>1</v>
      </c>
      <c r="F165" s="223" t="s">
        <v>213</v>
      </c>
      <c r="G165" s="221"/>
      <c r="H165" s="224">
        <v>2.16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141</v>
      </c>
      <c r="AU165" s="230" t="s">
        <v>83</v>
      </c>
      <c r="AV165" s="13" t="s">
        <v>83</v>
      </c>
      <c r="AW165" s="13" t="s">
        <v>31</v>
      </c>
      <c r="AX165" s="13" t="s">
        <v>74</v>
      </c>
      <c r="AY165" s="230" t="s">
        <v>132</v>
      </c>
    </row>
    <row r="166" spans="2:65" s="15" customFormat="1" ht="11.25">
      <c r="B166" s="245"/>
      <c r="C166" s="246"/>
      <c r="D166" s="211" t="s">
        <v>141</v>
      </c>
      <c r="E166" s="247" t="s">
        <v>1</v>
      </c>
      <c r="F166" s="248" t="s">
        <v>211</v>
      </c>
      <c r="G166" s="246"/>
      <c r="H166" s="249">
        <v>2.16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AT166" s="255" t="s">
        <v>141</v>
      </c>
      <c r="AU166" s="255" t="s">
        <v>83</v>
      </c>
      <c r="AV166" s="15" t="s">
        <v>153</v>
      </c>
      <c r="AW166" s="15" t="s">
        <v>31</v>
      </c>
      <c r="AX166" s="15" t="s">
        <v>74</v>
      </c>
      <c r="AY166" s="255" t="s">
        <v>132</v>
      </c>
    </row>
    <row r="167" spans="2:65" s="14" customFormat="1" ht="11.25">
      <c r="B167" s="231"/>
      <c r="C167" s="232"/>
      <c r="D167" s="211" t="s">
        <v>141</v>
      </c>
      <c r="E167" s="233" t="s">
        <v>1</v>
      </c>
      <c r="F167" s="234" t="s">
        <v>144</v>
      </c>
      <c r="G167" s="232"/>
      <c r="H167" s="235">
        <v>5.4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141</v>
      </c>
      <c r="AU167" s="241" t="s">
        <v>83</v>
      </c>
      <c r="AV167" s="14" t="s">
        <v>139</v>
      </c>
      <c r="AW167" s="14" t="s">
        <v>31</v>
      </c>
      <c r="AX167" s="14" t="s">
        <v>81</v>
      </c>
      <c r="AY167" s="241" t="s">
        <v>132</v>
      </c>
    </row>
    <row r="168" spans="2:65" s="1" customFormat="1" ht="16.5" customHeight="1">
      <c r="B168" s="34"/>
      <c r="C168" s="256" t="s">
        <v>214</v>
      </c>
      <c r="D168" s="256" t="s">
        <v>215</v>
      </c>
      <c r="E168" s="257" t="s">
        <v>216</v>
      </c>
      <c r="F168" s="258" t="s">
        <v>217</v>
      </c>
      <c r="G168" s="259" t="s">
        <v>149</v>
      </c>
      <c r="H168" s="260">
        <v>8.51</v>
      </c>
      <c r="I168" s="261"/>
      <c r="J168" s="262">
        <f>ROUND(I168*H168,2)</f>
        <v>0</v>
      </c>
      <c r="K168" s="258" t="s">
        <v>138</v>
      </c>
      <c r="L168" s="263"/>
      <c r="M168" s="264" t="s">
        <v>1</v>
      </c>
      <c r="N168" s="265" t="s">
        <v>39</v>
      </c>
      <c r="O168" s="66"/>
      <c r="P168" s="205">
        <f>O168*H168</f>
        <v>0</v>
      </c>
      <c r="Q168" s="205">
        <v>1</v>
      </c>
      <c r="R168" s="205">
        <f>Q168*H168</f>
        <v>8.51</v>
      </c>
      <c r="S168" s="205">
        <v>0</v>
      </c>
      <c r="T168" s="206">
        <f>S168*H168</f>
        <v>0</v>
      </c>
      <c r="AR168" s="207" t="s">
        <v>206</v>
      </c>
      <c r="AT168" s="207" t="s">
        <v>215</v>
      </c>
      <c r="AU168" s="207" t="s">
        <v>83</v>
      </c>
      <c r="AY168" s="17" t="s">
        <v>132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7" t="s">
        <v>81</v>
      </c>
      <c r="BK168" s="208">
        <f>ROUND(I168*H168,2)</f>
        <v>0</v>
      </c>
      <c r="BL168" s="17" t="s">
        <v>139</v>
      </c>
      <c r="BM168" s="207" t="s">
        <v>218</v>
      </c>
    </row>
    <row r="169" spans="2:65" s="12" customFormat="1" ht="11.25">
      <c r="B169" s="209"/>
      <c r="C169" s="210"/>
      <c r="D169" s="211" t="s">
        <v>141</v>
      </c>
      <c r="E169" s="212" t="s">
        <v>1</v>
      </c>
      <c r="F169" s="213" t="s">
        <v>210</v>
      </c>
      <c r="G169" s="210"/>
      <c r="H169" s="212" t="s">
        <v>1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141</v>
      </c>
      <c r="AU169" s="219" t="s">
        <v>83</v>
      </c>
      <c r="AV169" s="12" t="s">
        <v>81</v>
      </c>
      <c r="AW169" s="12" t="s">
        <v>31</v>
      </c>
      <c r="AX169" s="12" t="s">
        <v>74</v>
      </c>
      <c r="AY169" s="219" t="s">
        <v>132</v>
      </c>
    </row>
    <row r="170" spans="2:65" s="13" customFormat="1" ht="11.25">
      <c r="B170" s="220"/>
      <c r="C170" s="221"/>
      <c r="D170" s="211" t="s">
        <v>141</v>
      </c>
      <c r="E170" s="222" t="s">
        <v>1</v>
      </c>
      <c r="F170" s="223" t="s">
        <v>219</v>
      </c>
      <c r="G170" s="221"/>
      <c r="H170" s="224">
        <v>3.528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141</v>
      </c>
      <c r="AU170" s="230" t="s">
        <v>83</v>
      </c>
      <c r="AV170" s="13" t="s">
        <v>83</v>
      </c>
      <c r="AW170" s="13" t="s">
        <v>31</v>
      </c>
      <c r="AX170" s="13" t="s">
        <v>74</v>
      </c>
      <c r="AY170" s="230" t="s">
        <v>132</v>
      </c>
    </row>
    <row r="171" spans="2:65" s="13" customFormat="1" ht="11.25">
      <c r="B171" s="220"/>
      <c r="C171" s="221"/>
      <c r="D171" s="211" t="s">
        <v>141</v>
      </c>
      <c r="E171" s="222" t="s">
        <v>1</v>
      </c>
      <c r="F171" s="223" t="s">
        <v>220</v>
      </c>
      <c r="G171" s="221"/>
      <c r="H171" s="224">
        <v>2.8220000000000001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141</v>
      </c>
      <c r="AU171" s="230" t="s">
        <v>83</v>
      </c>
      <c r="AV171" s="13" t="s">
        <v>83</v>
      </c>
      <c r="AW171" s="13" t="s">
        <v>31</v>
      </c>
      <c r="AX171" s="13" t="s">
        <v>74</v>
      </c>
      <c r="AY171" s="230" t="s">
        <v>132</v>
      </c>
    </row>
    <row r="172" spans="2:65" s="15" customFormat="1" ht="11.25">
      <c r="B172" s="245"/>
      <c r="C172" s="246"/>
      <c r="D172" s="211" t="s">
        <v>141</v>
      </c>
      <c r="E172" s="247" t="s">
        <v>1</v>
      </c>
      <c r="F172" s="248" t="s">
        <v>211</v>
      </c>
      <c r="G172" s="246"/>
      <c r="H172" s="249">
        <v>6.35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141</v>
      </c>
      <c r="AU172" s="255" t="s">
        <v>83</v>
      </c>
      <c r="AV172" s="15" t="s">
        <v>153</v>
      </c>
      <c r="AW172" s="15" t="s">
        <v>31</v>
      </c>
      <c r="AX172" s="15" t="s">
        <v>74</v>
      </c>
      <c r="AY172" s="255" t="s">
        <v>132</v>
      </c>
    </row>
    <row r="173" spans="2:65" s="12" customFormat="1" ht="11.25">
      <c r="B173" s="209"/>
      <c r="C173" s="210"/>
      <c r="D173" s="211" t="s">
        <v>141</v>
      </c>
      <c r="E173" s="212" t="s">
        <v>1</v>
      </c>
      <c r="F173" s="213" t="s">
        <v>212</v>
      </c>
      <c r="G173" s="210"/>
      <c r="H173" s="212" t="s">
        <v>1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141</v>
      </c>
      <c r="AU173" s="219" t="s">
        <v>83</v>
      </c>
      <c r="AV173" s="12" t="s">
        <v>81</v>
      </c>
      <c r="AW173" s="12" t="s">
        <v>31</v>
      </c>
      <c r="AX173" s="12" t="s">
        <v>74</v>
      </c>
      <c r="AY173" s="219" t="s">
        <v>132</v>
      </c>
    </row>
    <row r="174" spans="2:65" s="13" customFormat="1" ht="11.25">
      <c r="B174" s="220"/>
      <c r="C174" s="221"/>
      <c r="D174" s="211" t="s">
        <v>141</v>
      </c>
      <c r="E174" s="222" t="s">
        <v>1</v>
      </c>
      <c r="F174" s="223" t="s">
        <v>213</v>
      </c>
      <c r="G174" s="221"/>
      <c r="H174" s="224">
        <v>2.16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141</v>
      </c>
      <c r="AU174" s="230" t="s">
        <v>83</v>
      </c>
      <c r="AV174" s="13" t="s">
        <v>83</v>
      </c>
      <c r="AW174" s="13" t="s">
        <v>31</v>
      </c>
      <c r="AX174" s="13" t="s">
        <v>74</v>
      </c>
      <c r="AY174" s="230" t="s">
        <v>132</v>
      </c>
    </row>
    <row r="175" spans="2:65" s="15" customFormat="1" ht="11.25">
      <c r="B175" s="245"/>
      <c r="C175" s="246"/>
      <c r="D175" s="211" t="s">
        <v>141</v>
      </c>
      <c r="E175" s="247" t="s">
        <v>1</v>
      </c>
      <c r="F175" s="248" t="s">
        <v>211</v>
      </c>
      <c r="G175" s="246"/>
      <c r="H175" s="249">
        <v>2.16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AT175" s="255" t="s">
        <v>141</v>
      </c>
      <c r="AU175" s="255" t="s">
        <v>83</v>
      </c>
      <c r="AV175" s="15" t="s">
        <v>153</v>
      </c>
      <c r="AW175" s="15" t="s">
        <v>31</v>
      </c>
      <c r="AX175" s="15" t="s">
        <v>74</v>
      </c>
      <c r="AY175" s="255" t="s">
        <v>132</v>
      </c>
    </row>
    <row r="176" spans="2:65" s="14" customFormat="1" ht="11.25">
      <c r="B176" s="231"/>
      <c r="C176" s="232"/>
      <c r="D176" s="211" t="s">
        <v>141</v>
      </c>
      <c r="E176" s="233" t="s">
        <v>1</v>
      </c>
      <c r="F176" s="234" t="s">
        <v>144</v>
      </c>
      <c r="G176" s="232"/>
      <c r="H176" s="235">
        <v>8.51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141</v>
      </c>
      <c r="AU176" s="241" t="s">
        <v>83</v>
      </c>
      <c r="AV176" s="14" t="s">
        <v>139</v>
      </c>
      <c r="AW176" s="14" t="s">
        <v>31</v>
      </c>
      <c r="AX176" s="14" t="s">
        <v>81</v>
      </c>
      <c r="AY176" s="241" t="s">
        <v>132</v>
      </c>
    </row>
    <row r="177" spans="2:65" s="1" customFormat="1" ht="24" customHeight="1">
      <c r="B177" s="34"/>
      <c r="C177" s="196" t="s">
        <v>221</v>
      </c>
      <c r="D177" s="196" t="s">
        <v>134</v>
      </c>
      <c r="E177" s="197" t="s">
        <v>222</v>
      </c>
      <c r="F177" s="198" t="s">
        <v>223</v>
      </c>
      <c r="G177" s="199" t="s">
        <v>177</v>
      </c>
      <c r="H177" s="200">
        <v>2.0190000000000001</v>
      </c>
      <c r="I177" s="201"/>
      <c r="J177" s="202">
        <f>ROUND(I177*H177,2)</f>
        <v>0</v>
      </c>
      <c r="K177" s="198" t="s">
        <v>138</v>
      </c>
      <c r="L177" s="38"/>
      <c r="M177" s="203" t="s">
        <v>1</v>
      </c>
      <c r="N177" s="204" t="s">
        <v>39</v>
      </c>
      <c r="O177" s="66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AR177" s="207" t="s">
        <v>139</v>
      </c>
      <c r="AT177" s="207" t="s">
        <v>134</v>
      </c>
      <c r="AU177" s="207" t="s">
        <v>83</v>
      </c>
      <c r="AY177" s="17" t="s">
        <v>132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7" t="s">
        <v>81</v>
      </c>
      <c r="BK177" s="208">
        <f>ROUND(I177*H177,2)</f>
        <v>0</v>
      </c>
      <c r="BL177" s="17" t="s">
        <v>139</v>
      </c>
      <c r="BM177" s="207" t="s">
        <v>224</v>
      </c>
    </row>
    <row r="178" spans="2:65" s="12" customFormat="1" ht="22.5">
      <c r="B178" s="209"/>
      <c r="C178" s="210"/>
      <c r="D178" s="211" t="s">
        <v>141</v>
      </c>
      <c r="E178" s="212" t="s">
        <v>1</v>
      </c>
      <c r="F178" s="213" t="s">
        <v>225</v>
      </c>
      <c r="G178" s="210"/>
      <c r="H178" s="212" t="s">
        <v>1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141</v>
      </c>
      <c r="AU178" s="219" t="s">
        <v>83</v>
      </c>
      <c r="AV178" s="12" t="s">
        <v>81</v>
      </c>
      <c r="AW178" s="12" t="s">
        <v>31</v>
      </c>
      <c r="AX178" s="12" t="s">
        <v>74</v>
      </c>
      <c r="AY178" s="219" t="s">
        <v>132</v>
      </c>
    </row>
    <row r="179" spans="2:65" s="13" customFormat="1" ht="11.25">
      <c r="B179" s="220"/>
      <c r="C179" s="221"/>
      <c r="D179" s="211" t="s">
        <v>141</v>
      </c>
      <c r="E179" s="222" t="s">
        <v>1</v>
      </c>
      <c r="F179" s="223" t="s">
        <v>213</v>
      </c>
      <c r="G179" s="221"/>
      <c r="H179" s="224">
        <v>2.16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141</v>
      </c>
      <c r="AU179" s="230" t="s">
        <v>83</v>
      </c>
      <c r="AV179" s="13" t="s">
        <v>83</v>
      </c>
      <c r="AW179" s="13" t="s">
        <v>31</v>
      </c>
      <c r="AX179" s="13" t="s">
        <v>74</v>
      </c>
      <c r="AY179" s="230" t="s">
        <v>132</v>
      </c>
    </row>
    <row r="180" spans="2:65" s="13" customFormat="1" ht="11.25">
      <c r="B180" s="220"/>
      <c r="C180" s="221"/>
      <c r="D180" s="211" t="s">
        <v>141</v>
      </c>
      <c r="E180" s="222" t="s">
        <v>1</v>
      </c>
      <c r="F180" s="223" t="s">
        <v>226</v>
      </c>
      <c r="G180" s="221"/>
      <c r="H180" s="224">
        <v>-0.14099999999999999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141</v>
      </c>
      <c r="AU180" s="230" t="s">
        <v>83</v>
      </c>
      <c r="AV180" s="13" t="s">
        <v>83</v>
      </c>
      <c r="AW180" s="13" t="s">
        <v>31</v>
      </c>
      <c r="AX180" s="13" t="s">
        <v>74</v>
      </c>
      <c r="AY180" s="230" t="s">
        <v>132</v>
      </c>
    </row>
    <row r="181" spans="2:65" s="14" customFormat="1" ht="11.25">
      <c r="B181" s="231"/>
      <c r="C181" s="232"/>
      <c r="D181" s="211" t="s">
        <v>141</v>
      </c>
      <c r="E181" s="233" t="s">
        <v>1</v>
      </c>
      <c r="F181" s="234" t="s">
        <v>144</v>
      </c>
      <c r="G181" s="232"/>
      <c r="H181" s="235">
        <v>2.0190000000000001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141</v>
      </c>
      <c r="AU181" s="241" t="s">
        <v>83</v>
      </c>
      <c r="AV181" s="14" t="s">
        <v>139</v>
      </c>
      <c r="AW181" s="14" t="s">
        <v>31</v>
      </c>
      <c r="AX181" s="14" t="s">
        <v>81</v>
      </c>
      <c r="AY181" s="241" t="s">
        <v>132</v>
      </c>
    </row>
    <row r="182" spans="2:65" s="1" customFormat="1" ht="16.5" customHeight="1">
      <c r="B182" s="34"/>
      <c r="C182" s="256" t="s">
        <v>227</v>
      </c>
      <c r="D182" s="256" t="s">
        <v>215</v>
      </c>
      <c r="E182" s="257" t="s">
        <v>228</v>
      </c>
      <c r="F182" s="258" t="s">
        <v>229</v>
      </c>
      <c r="G182" s="259" t="s">
        <v>149</v>
      </c>
      <c r="H182" s="260">
        <v>4.0780000000000003</v>
      </c>
      <c r="I182" s="261"/>
      <c r="J182" s="262">
        <f>ROUND(I182*H182,2)</f>
        <v>0</v>
      </c>
      <c r="K182" s="258" t="s">
        <v>138</v>
      </c>
      <c r="L182" s="263"/>
      <c r="M182" s="264" t="s">
        <v>1</v>
      </c>
      <c r="N182" s="265" t="s">
        <v>39</v>
      </c>
      <c r="O182" s="66"/>
      <c r="P182" s="205">
        <f>O182*H182</f>
        <v>0</v>
      </c>
      <c r="Q182" s="205">
        <v>1</v>
      </c>
      <c r="R182" s="205">
        <f>Q182*H182</f>
        <v>4.0780000000000003</v>
      </c>
      <c r="S182" s="205">
        <v>0</v>
      </c>
      <c r="T182" s="206">
        <f>S182*H182</f>
        <v>0</v>
      </c>
      <c r="AR182" s="207" t="s">
        <v>206</v>
      </c>
      <c r="AT182" s="207" t="s">
        <v>215</v>
      </c>
      <c r="AU182" s="207" t="s">
        <v>83</v>
      </c>
      <c r="AY182" s="17" t="s">
        <v>132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7" t="s">
        <v>81</v>
      </c>
      <c r="BK182" s="208">
        <f>ROUND(I182*H182,2)</f>
        <v>0</v>
      </c>
      <c r="BL182" s="17" t="s">
        <v>139</v>
      </c>
      <c r="BM182" s="207" t="s">
        <v>230</v>
      </c>
    </row>
    <row r="183" spans="2:65" s="12" customFormat="1" ht="22.5">
      <c r="B183" s="209"/>
      <c r="C183" s="210"/>
      <c r="D183" s="211" t="s">
        <v>141</v>
      </c>
      <c r="E183" s="212" t="s">
        <v>1</v>
      </c>
      <c r="F183" s="213" t="s">
        <v>225</v>
      </c>
      <c r="G183" s="210"/>
      <c r="H183" s="212" t="s">
        <v>1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141</v>
      </c>
      <c r="AU183" s="219" t="s">
        <v>83</v>
      </c>
      <c r="AV183" s="12" t="s">
        <v>81</v>
      </c>
      <c r="AW183" s="12" t="s">
        <v>31</v>
      </c>
      <c r="AX183" s="12" t="s">
        <v>74</v>
      </c>
      <c r="AY183" s="219" t="s">
        <v>132</v>
      </c>
    </row>
    <row r="184" spans="2:65" s="13" customFormat="1" ht="11.25">
      <c r="B184" s="220"/>
      <c r="C184" s="221"/>
      <c r="D184" s="211" t="s">
        <v>141</v>
      </c>
      <c r="E184" s="222" t="s">
        <v>1</v>
      </c>
      <c r="F184" s="223" t="s">
        <v>231</v>
      </c>
      <c r="G184" s="221"/>
      <c r="H184" s="224">
        <v>4.3630000000000004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141</v>
      </c>
      <c r="AU184" s="230" t="s">
        <v>83</v>
      </c>
      <c r="AV184" s="13" t="s">
        <v>83</v>
      </c>
      <c r="AW184" s="13" t="s">
        <v>31</v>
      </c>
      <c r="AX184" s="13" t="s">
        <v>74</v>
      </c>
      <c r="AY184" s="230" t="s">
        <v>132</v>
      </c>
    </row>
    <row r="185" spans="2:65" s="13" customFormat="1" ht="11.25">
      <c r="B185" s="220"/>
      <c r="C185" s="221"/>
      <c r="D185" s="211" t="s">
        <v>141</v>
      </c>
      <c r="E185" s="222" t="s">
        <v>1</v>
      </c>
      <c r="F185" s="223" t="s">
        <v>232</v>
      </c>
      <c r="G185" s="221"/>
      <c r="H185" s="224">
        <v>-0.28499999999999998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141</v>
      </c>
      <c r="AU185" s="230" t="s">
        <v>83</v>
      </c>
      <c r="AV185" s="13" t="s">
        <v>83</v>
      </c>
      <c r="AW185" s="13" t="s">
        <v>31</v>
      </c>
      <c r="AX185" s="13" t="s">
        <v>74</v>
      </c>
      <c r="AY185" s="230" t="s">
        <v>132</v>
      </c>
    </row>
    <row r="186" spans="2:65" s="14" customFormat="1" ht="11.25">
      <c r="B186" s="231"/>
      <c r="C186" s="232"/>
      <c r="D186" s="211" t="s">
        <v>141</v>
      </c>
      <c r="E186" s="233" t="s">
        <v>1</v>
      </c>
      <c r="F186" s="234" t="s">
        <v>144</v>
      </c>
      <c r="G186" s="232"/>
      <c r="H186" s="235">
        <v>4.0780000000000003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141</v>
      </c>
      <c r="AU186" s="241" t="s">
        <v>83</v>
      </c>
      <c r="AV186" s="14" t="s">
        <v>139</v>
      </c>
      <c r="AW186" s="14" t="s">
        <v>31</v>
      </c>
      <c r="AX186" s="14" t="s">
        <v>81</v>
      </c>
      <c r="AY186" s="241" t="s">
        <v>132</v>
      </c>
    </row>
    <row r="187" spans="2:65" s="11" customFormat="1" ht="22.9" customHeight="1">
      <c r="B187" s="180"/>
      <c r="C187" s="181"/>
      <c r="D187" s="182" t="s">
        <v>73</v>
      </c>
      <c r="E187" s="194" t="s">
        <v>83</v>
      </c>
      <c r="F187" s="194" t="s">
        <v>233</v>
      </c>
      <c r="G187" s="181"/>
      <c r="H187" s="181"/>
      <c r="I187" s="184"/>
      <c r="J187" s="195">
        <f>BK187</f>
        <v>0</v>
      </c>
      <c r="K187" s="181"/>
      <c r="L187" s="186"/>
      <c r="M187" s="187"/>
      <c r="N187" s="188"/>
      <c r="O187" s="188"/>
      <c r="P187" s="189">
        <f>SUM(P188:P201)</f>
        <v>0</v>
      </c>
      <c r="Q187" s="188"/>
      <c r="R187" s="189">
        <f>SUM(R188:R201)</f>
        <v>0</v>
      </c>
      <c r="S187" s="188"/>
      <c r="T187" s="190">
        <f>SUM(T188:T201)</f>
        <v>0</v>
      </c>
      <c r="AR187" s="191" t="s">
        <v>81</v>
      </c>
      <c r="AT187" s="192" t="s">
        <v>73</v>
      </c>
      <c r="AU187" s="192" t="s">
        <v>81</v>
      </c>
      <c r="AY187" s="191" t="s">
        <v>132</v>
      </c>
      <c r="BK187" s="193">
        <f>SUM(BK188:BK201)</f>
        <v>0</v>
      </c>
    </row>
    <row r="188" spans="2:65" s="1" customFormat="1" ht="24" customHeight="1">
      <c r="B188" s="34"/>
      <c r="C188" s="196" t="s">
        <v>234</v>
      </c>
      <c r="D188" s="196" t="s">
        <v>134</v>
      </c>
      <c r="E188" s="197" t="s">
        <v>235</v>
      </c>
      <c r="F188" s="198" t="s">
        <v>236</v>
      </c>
      <c r="G188" s="199" t="s">
        <v>137</v>
      </c>
      <c r="H188" s="200">
        <v>44.16</v>
      </c>
      <c r="I188" s="201"/>
      <c r="J188" s="202">
        <f>ROUND(I188*H188,2)</f>
        <v>0</v>
      </c>
      <c r="K188" s="198" t="s">
        <v>138</v>
      </c>
      <c r="L188" s="38"/>
      <c r="M188" s="203" t="s">
        <v>1</v>
      </c>
      <c r="N188" s="204" t="s">
        <v>39</v>
      </c>
      <c r="O188" s="66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207" t="s">
        <v>139</v>
      </c>
      <c r="AT188" s="207" t="s">
        <v>134</v>
      </c>
      <c r="AU188" s="207" t="s">
        <v>83</v>
      </c>
      <c r="AY188" s="17" t="s">
        <v>132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7" t="s">
        <v>81</v>
      </c>
      <c r="BK188" s="208">
        <f>ROUND(I188*H188,2)</f>
        <v>0</v>
      </c>
      <c r="BL188" s="17" t="s">
        <v>139</v>
      </c>
      <c r="BM188" s="207" t="s">
        <v>237</v>
      </c>
    </row>
    <row r="189" spans="2:65" s="12" customFormat="1" ht="11.25">
      <c r="B189" s="209"/>
      <c r="C189" s="210"/>
      <c r="D189" s="211" t="s">
        <v>141</v>
      </c>
      <c r="E189" s="212" t="s">
        <v>1</v>
      </c>
      <c r="F189" s="213" t="s">
        <v>238</v>
      </c>
      <c r="G189" s="210"/>
      <c r="H189" s="212" t="s">
        <v>1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141</v>
      </c>
      <c r="AU189" s="219" t="s">
        <v>83</v>
      </c>
      <c r="AV189" s="12" t="s">
        <v>81</v>
      </c>
      <c r="AW189" s="12" t="s">
        <v>31</v>
      </c>
      <c r="AX189" s="12" t="s">
        <v>74</v>
      </c>
      <c r="AY189" s="219" t="s">
        <v>132</v>
      </c>
    </row>
    <row r="190" spans="2:65" s="13" customFormat="1" ht="11.25">
      <c r="B190" s="220"/>
      <c r="C190" s="221"/>
      <c r="D190" s="211" t="s">
        <v>141</v>
      </c>
      <c r="E190" s="222" t="s">
        <v>1</v>
      </c>
      <c r="F190" s="223" t="s">
        <v>239</v>
      </c>
      <c r="G190" s="221"/>
      <c r="H190" s="224">
        <v>5.76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141</v>
      </c>
      <c r="AU190" s="230" t="s">
        <v>83</v>
      </c>
      <c r="AV190" s="13" t="s">
        <v>83</v>
      </c>
      <c r="AW190" s="13" t="s">
        <v>31</v>
      </c>
      <c r="AX190" s="13" t="s">
        <v>74</v>
      </c>
      <c r="AY190" s="230" t="s">
        <v>132</v>
      </c>
    </row>
    <row r="191" spans="2:65" s="12" customFormat="1" ht="11.25">
      <c r="B191" s="209"/>
      <c r="C191" s="210"/>
      <c r="D191" s="211" t="s">
        <v>141</v>
      </c>
      <c r="E191" s="212" t="s">
        <v>1</v>
      </c>
      <c r="F191" s="213" t="s">
        <v>240</v>
      </c>
      <c r="G191" s="210"/>
      <c r="H191" s="212" t="s">
        <v>1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141</v>
      </c>
      <c r="AU191" s="219" t="s">
        <v>83</v>
      </c>
      <c r="AV191" s="12" t="s">
        <v>81</v>
      </c>
      <c r="AW191" s="12" t="s">
        <v>31</v>
      </c>
      <c r="AX191" s="12" t="s">
        <v>74</v>
      </c>
      <c r="AY191" s="219" t="s">
        <v>132</v>
      </c>
    </row>
    <row r="192" spans="2:65" s="13" customFormat="1" ht="11.25">
      <c r="B192" s="220"/>
      <c r="C192" s="221"/>
      <c r="D192" s="211" t="s">
        <v>141</v>
      </c>
      <c r="E192" s="222" t="s">
        <v>1</v>
      </c>
      <c r="F192" s="223" t="s">
        <v>241</v>
      </c>
      <c r="G192" s="221"/>
      <c r="H192" s="224">
        <v>6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141</v>
      </c>
      <c r="AU192" s="230" t="s">
        <v>83</v>
      </c>
      <c r="AV192" s="13" t="s">
        <v>83</v>
      </c>
      <c r="AW192" s="13" t="s">
        <v>31</v>
      </c>
      <c r="AX192" s="13" t="s">
        <v>74</v>
      </c>
      <c r="AY192" s="230" t="s">
        <v>132</v>
      </c>
    </row>
    <row r="193" spans="2:65" s="12" customFormat="1" ht="11.25">
      <c r="B193" s="209"/>
      <c r="C193" s="210"/>
      <c r="D193" s="211" t="s">
        <v>141</v>
      </c>
      <c r="E193" s="212" t="s">
        <v>1</v>
      </c>
      <c r="F193" s="213" t="s">
        <v>242</v>
      </c>
      <c r="G193" s="210"/>
      <c r="H193" s="212" t="s">
        <v>1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141</v>
      </c>
      <c r="AU193" s="219" t="s">
        <v>83</v>
      </c>
      <c r="AV193" s="12" t="s">
        <v>81</v>
      </c>
      <c r="AW193" s="12" t="s">
        <v>31</v>
      </c>
      <c r="AX193" s="12" t="s">
        <v>74</v>
      </c>
      <c r="AY193" s="219" t="s">
        <v>132</v>
      </c>
    </row>
    <row r="194" spans="2:65" s="13" customFormat="1" ht="11.25">
      <c r="B194" s="220"/>
      <c r="C194" s="221"/>
      <c r="D194" s="211" t="s">
        <v>141</v>
      </c>
      <c r="E194" s="222" t="s">
        <v>1</v>
      </c>
      <c r="F194" s="223" t="s">
        <v>243</v>
      </c>
      <c r="G194" s="221"/>
      <c r="H194" s="224">
        <v>21.6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141</v>
      </c>
      <c r="AU194" s="230" t="s">
        <v>83</v>
      </c>
      <c r="AV194" s="13" t="s">
        <v>83</v>
      </c>
      <c r="AW194" s="13" t="s">
        <v>31</v>
      </c>
      <c r="AX194" s="13" t="s">
        <v>74</v>
      </c>
      <c r="AY194" s="230" t="s">
        <v>132</v>
      </c>
    </row>
    <row r="195" spans="2:65" s="12" customFormat="1" ht="11.25">
      <c r="B195" s="209"/>
      <c r="C195" s="210"/>
      <c r="D195" s="211" t="s">
        <v>141</v>
      </c>
      <c r="E195" s="212" t="s">
        <v>1</v>
      </c>
      <c r="F195" s="213" t="s">
        <v>244</v>
      </c>
      <c r="G195" s="210"/>
      <c r="H195" s="212" t="s">
        <v>1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141</v>
      </c>
      <c r="AU195" s="219" t="s">
        <v>83</v>
      </c>
      <c r="AV195" s="12" t="s">
        <v>81</v>
      </c>
      <c r="AW195" s="12" t="s">
        <v>31</v>
      </c>
      <c r="AX195" s="12" t="s">
        <v>74</v>
      </c>
      <c r="AY195" s="219" t="s">
        <v>132</v>
      </c>
    </row>
    <row r="196" spans="2:65" s="13" customFormat="1" ht="11.25">
      <c r="B196" s="220"/>
      <c r="C196" s="221"/>
      <c r="D196" s="211" t="s">
        <v>141</v>
      </c>
      <c r="E196" s="222" t="s">
        <v>1</v>
      </c>
      <c r="F196" s="223" t="s">
        <v>245</v>
      </c>
      <c r="G196" s="221"/>
      <c r="H196" s="224">
        <v>6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141</v>
      </c>
      <c r="AU196" s="230" t="s">
        <v>83</v>
      </c>
      <c r="AV196" s="13" t="s">
        <v>83</v>
      </c>
      <c r="AW196" s="13" t="s">
        <v>31</v>
      </c>
      <c r="AX196" s="13" t="s">
        <v>74</v>
      </c>
      <c r="AY196" s="230" t="s">
        <v>132</v>
      </c>
    </row>
    <row r="197" spans="2:65" s="15" customFormat="1" ht="11.25">
      <c r="B197" s="245"/>
      <c r="C197" s="246"/>
      <c r="D197" s="211" t="s">
        <v>141</v>
      </c>
      <c r="E197" s="247" t="s">
        <v>1</v>
      </c>
      <c r="F197" s="248" t="s">
        <v>211</v>
      </c>
      <c r="G197" s="246"/>
      <c r="H197" s="249">
        <v>39.36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AT197" s="255" t="s">
        <v>141</v>
      </c>
      <c r="AU197" s="255" t="s">
        <v>83</v>
      </c>
      <c r="AV197" s="15" t="s">
        <v>153</v>
      </c>
      <c r="AW197" s="15" t="s">
        <v>31</v>
      </c>
      <c r="AX197" s="15" t="s">
        <v>74</v>
      </c>
      <c r="AY197" s="255" t="s">
        <v>132</v>
      </c>
    </row>
    <row r="198" spans="2:65" s="12" customFormat="1" ht="11.25">
      <c r="B198" s="209"/>
      <c r="C198" s="210"/>
      <c r="D198" s="211" t="s">
        <v>141</v>
      </c>
      <c r="E198" s="212" t="s">
        <v>1</v>
      </c>
      <c r="F198" s="213" t="s">
        <v>246</v>
      </c>
      <c r="G198" s="210"/>
      <c r="H198" s="212" t="s">
        <v>1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141</v>
      </c>
      <c r="AU198" s="219" t="s">
        <v>83</v>
      </c>
      <c r="AV198" s="12" t="s">
        <v>81</v>
      </c>
      <c r="AW198" s="12" t="s">
        <v>31</v>
      </c>
      <c r="AX198" s="12" t="s">
        <v>74</v>
      </c>
      <c r="AY198" s="219" t="s">
        <v>132</v>
      </c>
    </row>
    <row r="199" spans="2:65" s="13" customFormat="1" ht="11.25">
      <c r="B199" s="220"/>
      <c r="C199" s="221"/>
      <c r="D199" s="211" t="s">
        <v>141</v>
      </c>
      <c r="E199" s="222" t="s">
        <v>1</v>
      </c>
      <c r="F199" s="223" t="s">
        <v>247</v>
      </c>
      <c r="G199" s="221"/>
      <c r="H199" s="224">
        <v>4.8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141</v>
      </c>
      <c r="AU199" s="230" t="s">
        <v>83</v>
      </c>
      <c r="AV199" s="13" t="s">
        <v>83</v>
      </c>
      <c r="AW199" s="13" t="s">
        <v>31</v>
      </c>
      <c r="AX199" s="13" t="s">
        <v>74</v>
      </c>
      <c r="AY199" s="230" t="s">
        <v>132</v>
      </c>
    </row>
    <row r="200" spans="2:65" s="15" customFormat="1" ht="11.25">
      <c r="B200" s="245"/>
      <c r="C200" s="246"/>
      <c r="D200" s="211" t="s">
        <v>141</v>
      </c>
      <c r="E200" s="247" t="s">
        <v>1</v>
      </c>
      <c r="F200" s="248" t="s">
        <v>211</v>
      </c>
      <c r="G200" s="246"/>
      <c r="H200" s="249">
        <v>4.8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AT200" s="255" t="s">
        <v>141</v>
      </c>
      <c r="AU200" s="255" t="s">
        <v>83</v>
      </c>
      <c r="AV200" s="15" t="s">
        <v>153</v>
      </c>
      <c r="AW200" s="15" t="s">
        <v>31</v>
      </c>
      <c r="AX200" s="15" t="s">
        <v>74</v>
      </c>
      <c r="AY200" s="255" t="s">
        <v>132</v>
      </c>
    </row>
    <row r="201" spans="2:65" s="14" customFormat="1" ht="11.25">
      <c r="B201" s="231"/>
      <c r="C201" s="232"/>
      <c r="D201" s="211" t="s">
        <v>141</v>
      </c>
      <c r="E201" s="233" t="s">
        <v>1</v>
      </c>
      <c r="F201" s="234" t="s">
        <v>144</v>
      </c>
      <c r="G201" s="232"/>
      <c r="H201" s="235">
        <v>44.16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141</v>
      </c>
      <c r="AU201" s="241" t="s">
        <v>83</v>
      </c>
      <c r="AV201" s="14" t="s">
        <v>139</v>
      </c>
      <c r="AW201" s="14" t="s">
        <v>31</v>
      </c>
      <c r="AX201" s="14" t="s">
        <v>81</v>
      </c>
      <c r="AY201" s="241" t="s">
        <v>132</v>
      </c>
    </row>
    <row r="202" spans="2:65" s="11" customFormat="1" ht="22.9" customHeight="1">
      <c r="B202" s="180"/>
      <c r="C202" s="181"/>
      <c r="D202" s="182" t="s">
        <v>73</v>
      </c>
      <c r="E202" s="194" t="s">
        <v>139</v>
      </c>
      <c r="F202" s="194" t="s">
        <v>248</v>
      </c>
      <c r="G202" s="181"/>
      <c r="H202" s="181"/>
      <c r="I202" s="184"/>
      <c r="J202" s="195">
        <f>BK202</f>
        <v>0</v>
      </c>
      <c r="K202" s="181"/>
      <c r="L202" s="186"/>
      <c r="M202" s="187"/>
      <c r="N202" s="188"/>
      <c r="O202" s="188"/>
      <c r="P202" s="189">
        <f>SUM(P203:P216)</f>
        <v>0</v>
      </c>
      <c r="Q202" s="188"/>
      <c r="R202" s="189">
        <f>SUM(R203:R216)</f>
        <v>1.9916407999999999</v>
      </c>
      <c r="S202" s="188"/>
      <c r="T202" s="190">
        <f>SUM(T203:T216)</f>
        <v>0</v>
      </c>
      <c r="AR202" s="191" t="s">
        <v>81</v>
      </c>
      <c r="AT202" s="192" t="s">
        <v>73</v>
      </c>
      <c r="AU202" s="192" t="s">
        <v>81</v>
      </c>
      <c r="AY202" s="191" t="s">
        <v>132</v>
      </c>
      <c r="BK202" s="193">
        <f>SUM(BK203:BK216)</f>
        <v>0</v>
      </c>
    </row>
    <row r="203" spans="2:65" s="1" customFormat="1" ht="16.5" customHeight="1">
      <c r="B203" s="34"/>
      <c r="C203" s="196" t="s">
        <v>249</v>
      </c>
      <c r="D203" s="196" t="s">
        <v>134</v>
      </c>
      <c r="E203" s="197" t="s">
        <v>250</v>
      </c>
      <c r="F203" s="198" t="s">
        <v>251</v>
      </c>
      <c r="G203" s="199" t="s">
        <v>177</v>
      </c>
      <c r="H203" s="200">
        <v>0.88</v>
      </c>
      <c r="I203" s="201"/>
      <c r="J203" s="202">
        <f>ROUND(I203*H203,2)</f>
        <v>0</v>
      </c>
      <c r="K203" s="198" t="s">
        <v>138</v>
      </c>
      <c r="L203" s="38"/>
      <c r="M203" s="203" t="s">
        <v>1</v>
      </c>
      <c r="N203" s="204" t="s">
        <v>39</v>
      </c>
      <c r="O203" s="66"/>
      <c r="P203" s="205">
        <f>O203*H203</f>
        <v>0</v>
      </c>
      <c r="Q203" s="205">
        <v>1.8907700000000001</v>
      </c>
      <c r="R203" s="205">
        <f>Q203*H203</f>
        <v>1.6638776</v>
      </c>
      <c r="S203" s="205">
        <v>0</v>
      </c>
      <c r="T203" s="206">
        <f>S203*H203</f>
        <v>0</v>
      </c>
      <c r="AR203" s="207" t="s">
        <v>139</v>
      </c>
      <c r="AT203" s="207" t="s">
        <v>134</v>
      </c>
      <c r="AU203" s="207" t="s">
        <v>83</v>
      </c>
      <c r="AY203" s="17" t="s">
        <v>132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7" t="s">
        <v>81</v>
      </c>
      <c r="BK203" s="208">
        <f>ROUND(I203*H203,2)</f>
        <v>0</v>
      </c>
      <c r="BL203" s="17" t="s">
        <v>139</v>
      </c>
      <c r="BM203" s="207" t="s">
        <v>252</v>
      </c>
    </row>
    <row r="204" spans="2:65" s="12" customFormat="1" ht="11.25">
      <c r="B204" s="209"/>
      <c r="C204" s="210"/>
      <c r="D204" s="211" t="s">
        <v>141</v>
      </c>
      <c r="E204" s="212" t="s">
        <v>1</v>
      </c>
      <c r="F204" s="213" t="s">
        <v>253</v>
      </c>
      <c r="G204" s="210"/>
      <c r="H204" s="212" t="s">
        <v>1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141</v>
      </c>
      <c r="AU204" s="219" t="s">
        <v>83</v>
      </c>
      <c r="AV204" s="12" t="s">
        <v>81</v>
      </c>
      <c r="AW204" s="12" t="s">
        <v>31</v>
      </c>
      <c r="AX204" s="12" t="s">
        <v>74</v>
      </c>
      <c r="AY204" s="219" t="s">
        <v>132</v>
      </c>
    </row>
    <row r="205" spans="2:65" s="13" customFormat="1" ht="11.25">
      <c r="B205" s="220"/>
      <c r="C205" s="221"/>
      <c r="D205" s="211" t="s">
        <v>141</v>
      </c>
      <c r="E205" s="222" t="s">
        <v>1</v>
      </c>
      <c r="F205" s="223" t="s">
        <v>254</v>
      </c>
      <c r="G205" s="221"/>
      <c r="H205" s="224">
        <v>0.4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141</v>
      </c>
      <c r="AU205" s="230" t="s">
        <v>83</v>
      </c>
      <c r="AV205" s="13" t="s">
        <v>83</v>
      </c>
      <c r="AW205" s="13" t="s">
        <v>31</v>
      </c>
      <c r="AX205" s="13" t="s">
        <v>74</v>
      </c>
      <c r="AY205" s="230" t="s">
        <v>132</v>
      </c>
    </row>
    <row r="206" spans="2:65" s="12" customFormat="1" ht="11.25">
      <c r="B206" s="209"/>
      <c r="C206" s="210"/>
      <c r="D206" s="211" t="s">
        <v>141</v>
      </c>
      <c r="E206" s="212" t="s">
        <v>1</v>
      </c>
      <c r="F206" s="213" t="s">
        <v>246</v>
      </c>
      <c r="G206" s="210"/>
      <c r="H206" s="212" t="s">
        <v>1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141</v>
      </c>
      <c r="AU206" s="219" t="s">
        <v>83</v>
      </c>
      <c r="AV206" s="12" t="s">
        <v>81</v>
      </c>
      <c r="AW206" s="12" t="s">
        <v>31</v>
      </c>
      <c r="AX206" s="12" t="s">
        <v>74</v>
      </c>
      <c r="AY206" s="219" t="s">
        <v>132</v>
      </c>
    </row>
    <row r="207" spans="2:65" s="13" customFormat="1" ht="11.25">
      <c r="B207" s="220"/>
      <c r="C207" s="221"/>
      <c r="D207" s="211" t="s">
        <v>141</v>
      </c>
      <c r="E207" s="222" t="s">
        <v>1</v>
      </c>
      <c r="F207" s="223" t="s">
        <v>255</v>
      </c>
      <c r="G207" s="221"/>
      <c r="H207" s="224">
        <v>0.48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141</v>
      </c>
      <c r="AU207" s="230" t="s">
        <v>83</v>
      </c>
      <c r="AV207" s="13" t="s">
        <v>83</v>
      </c>
      <c r="AW207" s="13" t="s">
        <v>31</v>
      </c>
      <c r="AX207" s="13" t="s">
        <v>74</v>
      </c>
      <c r="AY207" s="230" t="s">
        <v>132</v>
      </c>
    </row>
    <row r="208" spans="2:65" s="14" customFormat="1" ht="11.25">
      <c r="B208" s="231"/>
      <c r="C208" s="232"/>
      <c r="D208" s="211" t="s">
        <v>141</v>
      </c>
      <c r="E208" s="233" t="s">
        <v>1</v>
      </c>
      <c r="F208" s="234" t="s">
        <v>144</v>
      </c>
      <c r="G208" s="232"/>
      <c r="H208" s="235">
        <v>0.88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141</v>
      </c>
      <c r="AU208" s="241" t="s">
        <v>83</v>
      </c>
      <c r="AV208" s="14" t="s">
        <v>139</v>
      </c>
      <c r="AW208" s="14" t="s">
        <v>31</v>
      </c>
      <c r="AX208" s="14" t="s">
        <v>81</v>
      </c>
      <c r="AY208" s="241" t="s">
        <v>132</v>
      </c>
    </row>
    <row r="209" spans="2:65" s="1" customFormat="1" ht="24" customHeight="1">
      <c r="B209" s="34"/>
      <c r="C209" s="196" t="s">
        <v>256</v>
      </c>
      <c r="D209" s="196" t="s">
        <v>134</v>
      </c>
      <c r="E209" s="197" t="s">
        <v>257</v>
      </c>
      <c r="F209" s="198" t="s">
        <v>258</v>
      </c>
      <c r="G209" s="199" t="s">
        <v>177</v>
      </c>
      <c r="H209" s="200">
        <v>0.14399999999999999</v>
      </c>
      <c r="I209" s="201"/>
      <c r="J209" s="202">
        <f>ROUND(I209*H209,2)</f>
        <v>0</v>
      </c>
      <c r="K209" s="198" t="s">
        <v>1</v>
      </c>
      <c r="L209" s="38"/>
      <c r="M209" s="203" t="s">
        <v>1</v>
      </c>
      <c r="N209" s="204" t="s">
        <v>39</v>
      </c>
      <c r="O209" s="66"/>
      <c r="P209" s="205">
        <f>O209*H209</f>
        <v>0</v>
      </c>
      <c r="Q209" s="205">
        <v>2.234</v>
      </c>
      <c r="R209" s="205">
        <f>Q209*H209</f>
        <v>0.32169599999999998</v>
      </c>
      <c r="S209" s="205">
        <v>0</v>
      </c>
      <c r="T209" s="206">
        <f>S209*H209</f>
        <v>0</v>
      </c>
      <c r="AR209" s="207" t="s">
        <v>139</v>
      </c>
      <c r="AT209" s="207" t="s">
        <v>134</v>
      </c>
      <c r="AU209" s="207" t="s">
        <v>83</v>
      </c>
      <c r="AY209" s="17" t="s">
        <v>132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7" t="s">
        <v>81</v>
      </c>
      <c r="BK209" s="208">
        <f>ROUND(I209*H209,2)</f>
        <v>0</v>
      </c>
      <c r="BL209" s="17" t="s">
        <v>139</v>
      </c>
      <c r="BM209" s="207" t="s">
        <v>259</v>
      </c>
    </row>
    <row r="210" spans="2:65" s="12" customFormat="1" ht="11.25">
      <c r="B210" s="209"/>
      <c r="C210" s="210"/>
      <c r="D210" s="211" t="s">
        <v>141</v>
      </c>
      <c r="E210" s="212" t="s">
        <v>1</v>
      </c>
      <c r="F210" s="213" t="s">
        <v>260</v>
      </c>
      <c r="G210" s="210"/>
      <c r="H210" s="212" t="s">
        <v>1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141</v>
      </c>
      <c r="AU210" s="219" t="s">
        <v>83</v>
      </c>
      <c r="AV210" s="12" t="s">
        <v>81</v>
      </c>
      <c r="AW210" s="12" t="s">
        <v>31</v>
      </c>
      <c r="AX210" s="12" t="s">
        <v>74</v>
      </c>
      <c r="AY210" s="219" t="s">
        <v>132</v>
      </c>
    </row>
    <row r="211" spans="2:65" s="13" customFormat="1" ht="11.25">
      <c r="B211" s="220"/>
      <c r="C211" s="221"/>
      <c r="D211" s="211" t="s">
        <v>141</v>
      </c>
      <c r="E211" s="222" t="s">
        <v>1</v>
      </c>
      <c r="F211" s="223" t="s">
        <v>261</v>
      </c>
      <c r="G211" s="221"/>
      <c r="H211" s="224">
        <v>0.14399999999999999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141</v>
      </c>
      <c r="AU211" s="230" t="s">
        <v>83</v>
      </c>
      <c r="AV211" s="13" t="s">
        <v>83</v>
      </c>
      <c r="AW211" s="13" t="s">
        <v>31</v>
      </c>
      <c r="AX211" s="13" t="s">
        <v>74</v>
      </c>
      <c r="AY211" s="230" t="s">
        <v>132</v>
      </c>
    </row>
    <row r="212" spans="2:65" s="14" customFormat="1" ht="11.25">
      <c r="B212" s="231"/>
      <c r="C212" s="232"/>
      <c r="D212" s="211" t="s">
        <v>141</v>
      </c>
      <c r="E212" s="233" t="s">
        <v>1</v>
      </c>
      <c r="F212" s="234" t="s">
        <v>144</v>
      </c>
      <c r="G212" s="232"/>
      <c r="H212" s="235">
        <v>0.14399999999999999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141</v>
      </c>
      <c r="AU212" s="241" t="s">
        <v>83</v>
      </c>
      <c r="AV212" s="14" t="s">
        <v>139</v>
      </c>
      <c r="AW212" s="14" t="s">
        <v>31</v>
      </c>
      <c r="AX212" s="14" t="s">
        <v>81</v>
      </c>
      <c r="AY212" s="241" t="s">
        <v>132</v>
      </c>
    </row>
    <row r="213" spans="2:65" s="1" customFormat="1" ht="24" customHeight="1">
      <c r="B213" s="34"/>
      <c r="C213" s="196" t="s">
        <v>8</v>
      </c>
      <c r="D213" s="196" t="s">
        <v>134</v>
      </c>
      <c r="E213" s="197" t="s">
        <v>262</v>
      </c>
      <c r="F213" s="198" t="s">
        <v>263</v>
      </c>
      <c r="G213" s="199" t="s">
        <v>137</v>
      </c>
      <c r="H213" s="200">
        <v>0.96</v>
      </c>
      <c r="I213" s="201"/>
      <c r="J213" s="202">
        <f>ROUND(I213*H213,2)</f>
        <v>0</v>
      </c>
      <c r="K213" s="198" t="s">
        <v>1</v>
      </c>
      <c r="L213" s="38"/>
      <c r="M213" s="203" t="s">
        <v>1</v>
      </c>
      <c r="N213" s="204" t="s">
        <v>39</v>
      </c>
      <c r="O213" s="66"/>
      <c r="P213" s="205">
        <f>O213*H213</f>
        <v>0</v>
      </c>
      <c r="Q213" s="205">
        <v>6.3200000000000001E-3</v>
      </c>
      <c r="R213" s="205">
        <f>Q213*H213</f>
        <v>6.0672E-3</v>
      </c>
      <c r="S213" s="205">
        <v>0</v>
      </c>
      <c r="T213" s="206">
        <f>S213*H213</f>
        <v>0</v>
      </c>
      <c r="AR213" s="207" t="s">
        <v>139</v>
      </c>
      <c r="AT213" s="207" t="s">
        <v>134</v>
      </c>
      <c r="AU213" s="207" t="s">
        <v>83</v>
      </c>
      <c r="AY213" s="17" t="s">
        <v>132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7" t="s">
        <v>81</v>
      </c>
      <c r="BK213" s="208">
        <f>ROUND(I213*H213,2)</f>
        <v>0</v>
      </c>
      <c r="BL213" s="17" t="s">
        <v>139</v>
      </c>
      <c r="BM213" s="207" t="s">
        <v>264</v>
      </c>
    </row>
    <row r="214" spans="2:65" s="12" customFormat="1" ht="11.25">
      <c r="B214" s="209"/>
      <c r="C214" s="210"/>
      <c r="D214" s="211" t="s">
        <v>141</v>
      </c>
      <c r="E214" s="212" t="s">
        <v>1</v>
      </c>
      <c r="F214" s="213" t="s">
        <v>265</v>
      </c>
      <c r="G214" s="210"/>
      <c r="H214" s="212" t="s">
        <v>1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141</v>
      </c>
      <c r="AU214" s="219" t="s">
        <v>83</v>
      </c>
      <c r="AV214" s="12" t="s">
        <v>81</v>
      </c>
      <c r="AW214" s="12" t="s">
        <v>31</v>
      </c>
      <c r="AX214" s="12" t="s">
        <v>74</v>
      </c>
      <c r="AY214" s="219" t="s">
        <v>132</v>
      </c>
    </row>
    <row r="215" spans="2:65" s="13" customFormat="1" ht="11.25">
      <c r="B215" s="220"/>
      <c r="C215" s="221"/>
      <c r="D215" s="211" t="s">
        <v>141</v>
      </c>
      <c r="E215" s="222" t="s">
        <v>1</v>
      </c>
      <c r="F215" s="223" t="s">
        <v>266</v>
      </c>
      <c r="G215" s="221"/>
      <c r="H215" s="224">
        <v>0.96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141</v>
      </c>
      <c r="AU215" s="230" t="s">
        <v>83</v>
      </c>
      <c r="AV215" s="13" t="s">
        <v>83</v>
      </c>
      <c r="AW215" s="13" t="s">
        <v>31</v>
      </c>
      <c r="AX215" s="13" t="s">
        <v>74</v>
      </c>
      <c r="AY215" s="230" t="s">
        <v>132</v>
      </c>
    </row>
    <row r="216" spans="2:65" s="14" customFormat="1" ht="11.25">
      <c r="B216" s="231"/>
      <c r="C216" s="232"/>
      <c r="D216" s="211" t="s">
        <v>141</v>
      </c>
      <c r="E216" s="233" t="s">
        <v>1</v>
      </c>
      <c r="F216" s="234" t="s">
        <v>144</v>
      </c>
      <c r="G216" s="232"/>
      <c r="H216" s="235">
        <v>0.96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141</v>
      </c>
      <c r="AU216" s="241" t="s">
        <v>83</v>
      </c>
      <c r="AV216" s="14" t="s">
        <v>139</v>
      </c>
      <c r="AW216" s="14" t="s">
        <v>31</v>
      </c>
      <c r="AX216" s="14" t="s">
        <v>81</v>
      </c>
      <c r="AY216" s="241" t="s">
        <v>132</v>
      </c>
    </row>
    <row r="217" spans="2:65" s="11" customFormat="1" ht="22.9" customHeight="1">
      <c r="B217" s="180"/>
      <c r="C217" s="181"/>
      <c r="D217" s="182" t="s">
        <v>73</v>
      </c>
      <c r="E217" s="194" t="s">
        <v>190</v>
      </c>
      <c r="F217" s="194" t="s">
        <v>90</v>
      </c>
      <c r="G217" s="181"/>
      <c r="H217" s="181"/>
      <c r="I217" s="184"/>
      <c r="J217" s="195">
        <f>BK217</f>
        <v>0</v>
      </c>
      <c r="K217" s="181"/>
      <c r="L217" s="186"/>
      <c r="M217" s="187"/>
      <c r="N217" s="188"/>
      <c r="O217" s="188"/>
      <c r="P217" s="189">
        <f>SUM(P218:P228)</f>
        <v>0</v>
      </c>
      <c r="Q217" s="188"/>
      <c r="R217" s="189">
        <f>SUM(R218:R228)</f>
        <v>0.252</v>
      </c>
      <c r="S217" s="188"/>
      <c r="T217" s="190">
        <f>SUM(T218:T228)</f>
        <v>0</v>
      </c>
      <c r="AR217" s="191" t="s">
        <v>81</v>
      </c>
      <c r="AT217" s="192" t="s">
        <v>73</v>
      </c>
      <c r="AU217" s="192" t="s">
        <v>81</v>
      </c>
      <c r="AY217" s="191" t="s">
        <v>132</v>
      </c>
      <c r="BK217" s="193">
        <f>SUM(BK218:BK228)</f>
        <v>0</v>
      </c>
    </row>
    <row r="218" spans="2:65" s="1" customFormat="1" ht="24" customHeight="1">
      <c r="B218" s="34"/>
      <c r="C218" s="196" t="s">
        <v>267</v>
      </c>
      <c r="D218" s="196" t="s">
        <v>134</v>
      </c>
      <c r="E218" s="197" t="s">
        <v>268</v>
      </c>
      <c r="F218" s="198" t="s">
        <v>269</v>
      </c>
      <c r="G218" s="199" t="s">
        <v>137</v>
      </c>
      <c r="H218" s="200">
        <v>1176</v>
      </c>
      <c r="I218" s="201"/>
      <c r="J218" s="202">
        <f>ROUND(I218*H218,2)</f>
        <v>0</v>
      </c>
      <c r="K218" s="198" t="s">
        <v>138</v>
      </c>
      <c r="L218" s="38"/>
      <c r="M218" s="203" t="s">
        <v>1</v>
      </c>
      <c r="N218" s="204" t="s">
        <v>39</v>
      </c>
      <c r="O218" s="66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AR218" s="207" t="s">
        <v>139</v>
      </c>
      <c r="AT218" s="207" t="s">
        <v>134</v>
      </c>
      <c r="AU218" s="207" t="s">
        <v>83</v>
      </c>
      <c r="AY218" s="17" t="s">
        <v>132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7" t="s">
        <v>81</v>
      </c>
      <c r="BK218" s="208">
        <f>ROUND(I218*H218,2)</f>
        <v>0</v>
      </c>
      <c r="BL218" s="17" t="s">
        <v>139</v>
      </c>
      <c r="BM218" s="207" t="s">
        <v>270</v>
      </c>
    </row>
    <row r="219" spans="2:65" s="12" customFormat="1" ht="11.25">
      <c r="B219" s="209"/>
      <c r="C219" s="210"/>
      <c r="D219" s="211" t="s">
        <v>141</v>
      </c>
      <c r="E219" s="212" t="s">
        <v>1</v>
      </c>
      <c r="F219" s="213" t="s">
        <v>271</v>
      </c>
      <c r="G219" s="210"/>
      <c r="H219" s="212" t="s">
        <v>1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141</v>
      </c>
      <c r="AU219" s="219" t="s">
        <v>83</v>
      </c>
      <c r="AV219" s="12" t="s">
        <v>81</v>
      </c>
      <c r="AW219" s="12" t="s">
        <v>31</v>
      </c>
      <c r="AX219" s="12" t="s">
        <v>74</v>
      </c>
      <c r="AY219" s="219" t="s">
        <v>132</v>
      </c>
    </row>
    <row r="220" spans="2:65" s="13" customFormat="1" ht="11.25">
      <c r="B220" s="220"/>
      <c r="C220" s="221"/>
      <c r="D220" s="211" t="s">
        <v>141</v>
      </c>
      <c r="E220" s="222" t="s">
        <v>1</v>
      </c>
      <c r="F220" s="223" t="s">
        <v>272</v>
      </c>
      <c r="G220" s="221"/>
      <c r="H220" s="224">
        <v>1176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141</v>
      </c>
      <c r="AU220" s="230" t="s">
        <v>83</v>
      </c>
      <c r="AV220" s="13" t="s">
        <v>83</v>
      </c>
      <c r="AW220" s="13" t="s">
        <v>31</v>
      </c>
      <c r="AX220" s="13" t="s">
        <v>74</v>
      </c>
      <c r="AY220" s="230" t="s">
        <v>132</v>
      </c>
    </row>
    <row r="221" spans="2:65" s="14" customFormat="1" ht="11.25">
      <c r="B221" s="231"/>
      <c r="C221" s="232"/>
      <c r="D221" s="211" t="s">
        <v>141</v>
      </c>
      <c r="E221" s="233" t="s">
        <v>1</v>
      </c>
      <c r="F221" s="234" t="s">
        <v>144</v>
      </c>
      <c r="G221" s="232"/>
      <c r="H221" s="235">
        <v>1176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141</v>
      </c>
      <c r="AU221" s="241" t="s">
        <v>83</v>
      </c>
      <c r="AV221" s="14" t="s">
        <v>139</v>
      </c>
      <c r="AW221" s="14" t="s">
        <v>31</v>
      </c>
      <c r="AX221" s="14" t="s">
        <v>81</v>
      </c>
      <c r="AY221" s="241" t="s">
        <v>132</v>
      </c>
    </row>
    <row r="222" spans="2:65" s="1" customFormat="1" ht="24" customHeight="1">
      <c r="B222" s="34"/>
      <c r="C222" s="196" t="s">
        <v>273</v>
      </c>
      <c r="D222" s="196" t="s">
        <v>134</v>
      </c>
      <c r="E222" s="197" t="s">
        <v>274</v>
      </c>
      <c r="F222" s="198" t="s">
        <v>275</v>
      </c>
      <c r="G222" s="199" t="s">
        <v>137</v>
      </c>
      <c r="H222" s="200">
        <v>1120</v>
      </c>
      <c r="I222" s="201"/>
      <c r="J222" s="202">
        <f>ROUND(I222*H222,2)</f>
        <v>0</v>
      </c>
      <c r="K222" s="198" t="s">
        <v>138</v>
      </c>
      <c r="L222" s="38"/>
      <c r="M222" s="203" t="s">
        <v>1</v>
      </c>
      <c r="N222" s="204" t="s">
        <v>39</v>
      </c>
      <c r="O222" s="66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AR222" s="207" t="s">
        <v>139</v>
      </c>
      <c r="AT222" s="207" t="s">
        <v>134</v>
      </c>
      <c r="AU222" s="207" t="s">
        <v>83</v>
      </c>
      <c r="AY222" s="17" t="s">
        <v>132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7" t="s">
        <v>81</v>
      </c>
      <c r="BK222" s="208">
        <f>ROUND(I222*H222,2)</f>
        <v>0</v>
      </c>
      <c r="BL222" s="17" t="s">
        <v>139</v>
      </c>
      <c r="BM222" s="207" t="s">
        <v>276</v>
      </c>
    </row>
    <row r="223" spans="2:65" s="12" customFormat="1" ht="11.25">
      <c r="B223" s="209"/>
      <c r="C223" s="210"/>
      <c r="D223" s="211" t="s">
        <v>141</v>
      </c>
      <c r="E223" s="212" t="s">
        <v>1</v>
      </c>
      <c r="F223" s="213" t="s">
        <v>271</v>
      </c>
      <c r="G223" s="210"/>
      <c r="H223" s="212" t="s">
        <v>1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141</v>
      </c>
      <c r="AU223" s="219" t="s">
        <v>83</v>
      </c>
      <c r="AV223" s="12" t="s">
        <v>81</v>
      </c>
      <c r="AW223" s="12" t="s">
        <v>31</v>
      </c>
      <c r="AX223" s="12" t="s">
        <v>74</v>
      </c>
      <c r="AY223" s="219" t="s">
        <v>132</v>
      </c>
    </row>
    <row r="224" spans="2:65" s="13" customFormat="1" ht="11.25">
      <c r="B224" s="220"/>
      <c r="C224" s="221"/>
      <c r="D224" s="211" t="s">
        <v>141</v>
      </c>
      <c r="E224" s="222" t="s">
        <v>1</v>
      </c>
      <c r="F224" s="223" t="s">
        <v>143</v>
      </c>
      <c r="G224" s="221"/>
      <c r="H224" s="224">
        <v>1120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141</v>
      </c>
      <c r="AU224" s="230" t="s">
        <v>83</v>
      </c>
      <c r="AV224" s="13" t="s">
        <v>83</v>
      </c>
      <c r="AW224" s="13" t="s">
        <v>31</v>
      </c>
      <c r="AX224" s="13" t="s">
        <v>74</v>
      </c>
      <c r="AY224" s="230" t="s">
        <v>132</v>
      </c>
    </row>
    <row r="225" spans="2:65" s="14" customFormat="1" ht="11.25">
      <c r="B225" s="231"/>
      <c r="C225" s="232"/>
      <c r="D225" s="211" t="s">
        <v>141</v>
      </c>
      <c r="E225" s="233" t="s">
        <v>1</v>
      </c>
      <c r="F225" s="234" t="s">
        <v>144</v>
      </c>
      <c r="G225" s="232"/>
      <c r="H225" s="235">
        <v>1120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141</v>
      </c>
      <c r="AU225" s="241" t="s">
        <v>83</v>
      </c>
      <c r="AV225" s="14" t="s">
        <v>139</v>
      </c>
      <c r="AW225" s="14" t="s">
        <v>31</v>
      </c>
      <c r="AX225" s="14" t="s">
        <v>81</v>
      </c>
      <c r="AY225" s="241" t="s">
        <v>132</v>
      </c>
    </row>
    <row r="226" spans="2:65" s="1" customFormat="1" ht="24" customHeight="1">
      <c r="B226" s="34"/>
      <c r="C226" s="196" t="s">
        <v>277</v>
      </c>
      <c r="D226" s="196" t="s">
        <v>134</v>
      </c>
      <c r="E226" s="197" t="s">
        <v>278</v>
      </c>
      <c r="F226" s="198" t="s">
        <v>279</v>
      </c>
      <c r="G226" s="199" t="s">
        <v>280</v>
      </c>
      <c r="H226" s="200">
        <v>70</v>
      </c>
      <c r="I226" s="201"/>
      <c r="J226" s="202">
        <f>ROUND(I226*H226,2)</f>
        <v>0</v>
      </c>
      <c r="K226" s="198" t="s">
        <v>1</v>
      </c>
      <c r="L226" s="38"/>
      <c r="M226" s="203" t="s">
        <v>1</v>
      </c>
      <c r="N226" s="204" t="s">
        <v>39</v>
      </c>
      <c r="O226" s="66"/>
      <c r="P226" s="205">
        <f>O226*H226</f>
        <v>0</v>
      </c>
      <c r="Q226" s="205">
        <v>3.5999999999999999E-3</v>
      </c>
      <c r="R226" s="205">
        <f>Q226*H226</f>
        <v>0.252</v>
      </c>
      <c r="S226" s="205">
        <v>0</v>
      </c>
      <c r="T226" s="206">
        <f>S226*H226</f>
        <v>0</v>
      </c>
      <c r="AR226" s="207" t="s">
        <v>139</v>
      </c>
      <c r="AT226" s="207" t="s">
        <v>134</v>
      </c>
      <c r="AU226" s="207" t="s">
        <v>83</v>
      </c>
      <c r="AY226" s="17" t="s">
        <v>132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7" t="s">
        <v>81</v>
      </c>
      <c r="BK226" s="208">
        <f>ROUND(I226*H226,2)</f>
        <v>0</v>
      </c>
      <c r="BL226" s="17" t="s">
        <v>139</v>
      </c>
      <c r="BM226" s="207" t="s">
        <v>281</v>
      </c>
    </row>
    <row r="227" spans="2:65" s="13" customFormat="1" ht="11.25">
      <c r="B227" s="220"/>
      <c r="C227" s="221"/>
      <c r="D227" s="211" t="s">
        <v>141</v>
      </c>
      <c r="E227" s="222" t="s">
        <v>1</v>
      </c>
      <c r="F227" s="223" t="s">
        <v>282</v>
      </c>
      <c r="G227" s="221"/>
      <c r="H227" s="224">
        <v>70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141</v>
      </c>
      <c r="AU227" s="230" t="s">
        <v>83</v>
      </c>
      <c r="AV227" s="13" t="s">
        <v>83</v>
      </c>
      <c r="AW227" s="13" t="s">
        <v>31</v>
      </c>
      <c r="AX227" s="13" t="s">
        <v>74</v>
      </c>
      <c r="AY227" s="230" t="s">
        <v>132</v>
      </c>
    </row>
    <row r="228" spans="2:65" s="14" customFormat="1" ht="11.25">
      <c r="B228" s="231"/>
      <c r="C228" s="232"/>
      <c r="D228" s="211" t="s">
        <v>141</v>
      </c>
      <c r="E228" s="233" t="s">
        <v>1</v>
      </c>
      <c r="F228" s="234" t="s">
        <v>144</v>
      </c>
      <c r="G228" s="232"/>
      <c r="H228" s="235">
        <v>70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141</v>
      </c>
      <c r="AU228" s="241" t="s">
        <v>83</v>
      </c>
      <c r="AV228" s="14" t="s">
        <v>139</v>
      </c>
      <c r="AW228" s="14" t="s">
        <v>31</v>
      </c>
      <c r="AX228" s="14" t="s">
        <v>81</v>
      </c>
      <c r="AY228" s="241" t="s">
        <v>132</v>
      </c>
    </row>
    <row r="229" spans="2:65" s="11" customFormat="1" ht="22.9" customHeight="1">
      <c r="B229" s="180"/>
      <c r="C229" s="181"/>
      <c r="D229" s="182" t="s">
        <v>73</v>
      </c>
      <c r="E229" s="194" t="s">
        <v>206</v>
      </c>
      <c r="F229" s="194" t="s">
        <v>283</v>
      </c>
      <c r="G229" s="181"/>
      <c r="H229" s="181"/>
      <c r="I229" s="184"/>
      <c r="J229" s="195">
        <f>BK229</f>
        <v>0</v>
      </c>
      <c r="K229" s="181"/>
      <c r="L229" s="186"/>
      <c r="M229" s="187"/>
      <c r="N229" s="188"/>
      <c r="O229" s="188"/>
      <c r="P229" s="189">
        <f>SUM(P230:P261)</f>
        <v>0</v>
      </c>
      <c r="Q229" s="188"/>
      <c r="R229" s="189">
        <f>SUM(R230:R261)</f>
        <v>4.0086000000000004</v>
      </c>
      <c r="S229" s="188"/>
      <c r="T229" s="190">
        <f>SUM(T230:T261)</f>
        <v>0</v>
      </c>
      <c r="AR229" s="191" t="s">
        <v>81</v>
      </c>
      <c r="AT229" s="192" t="s">
        <v>73</v>
      </c>
      <c r="AU229" s="192" t="s">
        <v>81</v>
      </c>
      <c r="AY229" s="191" t="s">
        <v>132</v>
      </c>
      <c r="BK229" s="193">
        <f>SUM(BK230:BK261)</f>
        <v>0</v>
      </c>
    </row>
    <row r="230" spans="2:65" s="1" customFormat="1" ht="24" customHeight="1">
      <c r="B230" s="34"/>
      <c r="C230" s="196" t="s">
        <v>284</v>
      </c>
      <c r="D230" s="196" t="s">
        <v>134</v>
      </c>
      <c r="E230" s="197" t="s">
        <v>285</v>
      </c>
      <c r="F230" s="198" t="s">
        <v>286</v>
      </c>
      <c r="G230" s="199" t="s">
        <v>280</v>
      </c>
      <c r="H230" s="200">
        <v>8</v>
      </c>
      <c r="I230" s="201"/>
      <c r="J230" s="202">
        <f>ROUND(I230*H230,2)</f>
        <v>0</v>
      </c>
      <c r="K230" s="198" t="s">
        <v>138</v>
      </c>
      <c r="L230" s="38"/>
      <c r="M230" s="203" t="s">
        <v>1</v>
      </c>
      <c r="N230" s="204" t="s">
        <v>39</v>
      </c>
      <c r="O230" s="66"/>
      <c r="P230" s="205">
        <f>O230*H230</f>
        <v>0</v>
      </c>
      <c r="Q230" s="205">
        <v>2.6800000000000001E-3</v>
      </c>
      <c r="R230" s="205">
        <f>Q230*H230</f>
        <v>2.1440000000000001E-2</v>
      </c>
      <c r="S230" s="205">
        <v>0</v>
      </c>
      <c r="T230" s="206">
        <f>S230*H230</f>
        <v>0</v>
      </c>
      <c r="AR230" s="207" t="s">
        <v>139</v>
      </c>
      <c r="AT230" s="207" t="s">
        <v>134</v>
      </c>
      <c r="AU230" s="207" t="s">
        <v>83</v>
      </c>
      <c r="AY230" s="17" t="s">
        <v>132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7" t="s">
        <v>81</v>
      </c>
      <c r="BK230" s="208">
        <f>ROUND(I230*H230,2)</f>
        <v>0</v>
      </c>
      <c r="BL230" s="17" t="s">
        <v>139</v>
      </c>
      <c r="BM230" s="207" t="s">
        <v>287</v>
      </c>
    </row>
    <row r="231" spans="2:65" s="12" customFormat="1" ht="11.25">
      <c r="B231" s="209"/>
      <c r="C231" s="210"/>
      <c r="D231" s="211" t="s">
        <v>141</v>
      </c>
      <c r="E231" s="212" t="s">
        <v>1</v>
      </c>
      <c r="F231" s="213" t="s">
        <v>288</v>
      </c>
      <c r="G231" s="210"/>
      <c r="H231" s="212" t="s">
        <v>1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141</v>
      </c>
      <c r="AU231" s="219" t="s">
        <v>83</v>
      </c>
      <c r="AV231" s="12" t="s">
        <v>81</v>
      </c>
      <c r="AW231" s="12" t="s">
        <v>31</v>
      </c>
      <c r="AX231" s="12" t="s">
        <v>74</v>
      </c>
      <c r="AY231" s="219" t="s">
        <v>132</v>
      </c>
    </row>
    <row r="232" spans="2:65" s="13" customFormat="1" ht="11.25">
      <c r="B232" s="220"/>
      <c r="C232" s="221"/>
      <c r="D232" s="211" t="s">
        <v>141</v>
      </c>
      <c r="E232" s="222" t="s">
        <v>1</v>
      </c>
      <c r="F232" s="223" t="s">
        <v>206</v>
      </c>
      <c r="G232" s="221"/>
      <c r="H232" s="224">
        <v>8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141</v>
      </c>
      <c r="AU232" s="230" t="s">
        <v>83</v>
      </c>
      <c r="AV232" s="13" t="s">
        <v>83</v>
      </c>
      <c r="AW232" s="13" t="s">
        <v>31</v>
      </c>
      <c r="AX232" s="13" t="s">
        <v>74</v>
      </c>
      <c r="AY232" s="230" t="s">
        <v>132</v>
      </c>
    </row>
    <row r="233" spans="2:65" s="14" customFormat="1" ht="11.25">
      <c r="B233" s="231"/>
      <c r="C233" s="232"/>
      <c r="D233" s="211" t="s">
        <v>141</v>
      </c>
      <c r="E233" s="233" t="s">
        <v>1</v>
      </c>
      <c r="F233" s="234" t="s">
        <v>144</v>
      </c>
      <c r="G233" s="232"/>
      <c r="H233" s="235">
        <v>8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141</v>
      </c>
      <c r="AU233" s="241" t="s">
        <v>83</v>
      </c>
      <c r="AV233" s="14" t="s">
        <v>139</v>
      </c>
      <c r="AW233" s="14" t="s">
        <v>31</v>
      </c>
      <c r="AX233" s="14" t="s">
        <v>81</v>
      </c>
      <c r="AY233" s="241" t="s">
        <v>132</v>
      </c>
    </row>
    <row r="234" spans="2:65" s="1" customFormat="1" ht="24" customHeight="1">
      <c r="B234" s="34"/>
      <c r="C234" s="196" t="s">
        <v>289</v>
      </c>
      <c r="D234" s="196" t="s">
        <v>134</v>
      </c>
      <c r="E234" s="197" t="s">
        <v>290</v>
      </c>
      <c r="F234" s="198" t="s">
        <v>291</v>
      </c>
      <c r="G234" s="199" t="s">
        <v>292</v>
      </c>
      <c r="H234" s="200">
        <v>4</v>
      </c>
      <c r="I234" s="201"/>
      <c r="J234" s="202">
        <f>ROUND(I234*H234,2)</f>
        <v>0</v>
      </c>
      <c r="K234" s="198" t="s">
        <v>1</v>
      </c>
      <c r="L234" s="38"/>
      <c r="M234" s="203" t="s">
        <v>1</v>
      </c>
      <c r="N234" s="204" t="s">
        <v>39</v>
      </c>
      <c r="O234" s="66"/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AR234" s="207" t="s">
        <v>139</v>
      </c>
      <c r="AT234" s="207" t="s">
        <v>134</v>
      </c>
      <c r="AU234" s="207" t="s">
        <v>83</v>
      </c>
      <c r="AY234" s="17" t="s">
        <v>132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7" t="s">
        <v>81</v>
      </c>
      <c r="BK234" s="208">
        <f>ROUND(I234*H234,2)</f>
        <v>0</v>
      </c>
      <c r="BL234" s="17" t="s">
        <v>139</v>
      </c>
      <c r="BM234" s="207" t="s">
        <v>293</v>
      </c>
    </row>
    <row r="235" spans="2:65" s="12" customFormat="1" ht="11.25">
      <c r="B235" s="209"/>
      <c r="C235" s="210"/>
      <c r="D235" s="211" t="s">
        <v>141</v>
      </c>
      <c r="E235" s="212" t="s">
        <v>1</v>
      </c>
      <c r="F235" s="213" t="s">
        <v>294</v>
      </c>
      <c r="G235" s="210"/>
      <c r="H235" s="212" t="s">
        <v>1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141</v>
      </c>
      <c r="AU235" s="219" t="s">
        <v>83</v>
      </c>
      <c r="AV235" s="12" t="s">
        <v>81</v>
      </c>
      <c r="AW235" s="12" t="s">
        <v>31</v>
      </c>
      <c r="AX235" s="12" t="s">
        <v>74</v>
      </c>
      <c r="AY235" s="219" t="s">
        <v>132</v>
      </c>
    </row>
    <row r="236" spans="2:65" s="13" customFormat="1" ht="11.25">
      <c r="B236" s="220"/>
      <c r="C236" s="221"/>
      <c r="D236" s="211" t="s">
        <v>141</v>
      </c>
      <c r="E236" s="222" t="s">
        <v>1</v>
      </c>
      <c r="F236" s="223" t="s">
        <v>139</v>
      </c>
      <c r="G236" s="221"/>
      <c r="H236" s="224">
        <v>4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141</v>
      </c>
      <c r="AU236" s="230" t="s">
        <v>83</v>
      </c>
      <c r="AV236" s="13" t="s">
        <v>83</v>
      </c>
      <c r="AW236" s="13" t="s">
        <v>31</v>
      </c>
      <c r="AX236" s="13" t="s">
        <v>74</v>
      </c>
      <c r="AY236" s="230" t="s">
        <v>132</v>
      </c>
    </row>
    <row r="237" spans="2:65" s="14" customFormat="1" ht="11.25">
      <c r="B237" s="231"/>
      <c r="C237" s="232"/>
      <c r="D237" s="211" t="s">
        <v>141</v>
      </c>
      <c r="E237" s="233" t="s">
        <v>1</v>
      </c>
      <c r="F237" s="234" t="s">
        <v>144</v>
      </c>
      <c r="G237" s="232"/>
      <c r="H237" s="235">
        <v>4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141</v>
      </c>
      <c r="AU237" s="241" t="s">
        <v>83</v>
      </c>
      <c r="AV237" s="14" t="s">
        <v>139</v>
      </c>
      <c r="AW237" s="14" t="s">
        <v>31</v>
      </c>
      <c r="AX237" s="14" t="s">
        <v>81</v>
      </c>
      <c r="AY237" s="241" t="s">
        <v>132</v>
      </c>
    </row>
    <row r="238" spans="2:65" s="1" customFormat="1" ht="24" customHeight="1">
      <c r="B238" s="34"/>
      <c r="C238" s="196" t="s">
        <v>7</v>
      </c>
      <c r="D238" s="196" t="s">
        <v>134</v>
      </c>
      <c r="E238" s="197" t="s">
        <v>295</v>
      </c>
      <c r="F238" s="198" t="s">
        <v>296</v>
      </c>
      <c r="G238" s="199" t="s">
        <v>297</v>
      </c>
      <c r="H238" s="200">
        <v>4</v>
      </c>
      <c r="I238" s="201"/>
      <c r="J238" s="202">
        <f>ROUND(I238*H238,2)</f>
        <v>0</v>
      </c>
      <c r="K238" s="198" t="s">
        <v>138</v>
      </c>
      <c r="L238" s="38"/>
      <c r="M238" s="203" t="s">
        <v>1</v>
      </c>
      <c r="N238" s="204" t="s">
        <v>39</v>
      </c>
      <c r="O238" s="66"/>
      <c r="P238" s="205">
        <f>O238*H238</f>
        <v>0</v>
      </c>
      <c r="Q238" s="205">
        <v>0.14494000000000001</v>
      </c>
      <c r="R238" s="205">
        <f>Q238*H238</f>
        <v>0.57976000000000005</v>
      </c>
      <c r="S238" s="205">
        <v>0</v>
      </c>
      <c r="T238" s="206">
        <f>S238*H238</f>
        <v>0</v>
      </c>
      <c r="AR238" s="207" t="s">
        <v>139</v>
      </c>
      <c r="AT238" s="207" t="s">
        <v>134</v>
      </c>
      <c r="AU238" s="207" t="s">
        <v>83</v>
      </c>
      <c r="AY238" s="17" t="s">
        <v>132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7" t="s">
        <v>81</v>
      </c>
      <c r="BK238" s="208">
        <f>ROUND(I238*H238,2)</f>
        <v>0</v>
      </c>
      <c r="BL238" s="17" t="s">
        <v>139</v>
      </c>
      <c r="BM238" s="207" t="s">
        <v>298</v>
      </c>
    </row>
    <row r="239" spans="2:65" s="13" customFormat="1" ht="11.25">
      <c r="B239" s="220"/>
      <c r="C239" s="221"/>
      <c r="D239" s="211" t="s">
        <v>141</v>
      </c>
      <c r="E239" s="222" t="s">
        <v>1</v>
      </c>
      <c r="F239" s="223" t="s">
        <v>139</v>
      </c>
      <c r="G239" s="221"/>
      <c r="H239" s="224">
        <v>4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141</v>
      </c>
      <c r="AU239" s="230" t="s">
        <v>83</v>
      </c>
      <c r="AV239" s="13" t="s">
        <v>83</v>
      </c>
      <c r="AW239" s="13" t="s">
        <v>31</v>
      </c>
      <c r="AX239" s="13" t="s">
        <v>74</v>
      </c>
      <c r="AY239" s="230" t="s">
        <v>132</v>
      </c>
    </row>
    <row r="240" spans="2:65" s="14" customFormat="1" ht="11.25">
      <c r="B240" s="231"/>
      <c r="C240" s="232"/>
      <c r="D240" s="211" t="s">
        <v>141</v>
      </c>
      <c r="E240" s="233" t="s">
        <v>1</v>
      </c>
      <c r="F240" s="234" t="s">
        <v>144</v>
      </c>
      <c r="G240" s="232"/>
      <c r="H240" s="235">
        <v>4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141</v>
      </c>
      <c r="AU240" s="241" t="s">
        <v>83</v>
      </c>
      <c r="AV240" s="14" t="s">
        <v>139</v>
      </c>
      <c r="AW240" s="14" t="s">
        <v>31</v>
      </c>
      <c r="AX240" s="14" t="s">
        <v>81</v>
      </c>
      <c r="AY240" s="241" t="s">
        <v>132</v>
      </c>
    </row>
    <row r="241" spans="2:65" s="1" customFormat="1" ht="16.5" customHeight="1">
      <c r="B241" s="34"/>
      <c r="C241" s="256" t="s">
        <v>299</v>
      </c>
      <c r="D241" s="256" t="s">
        <v>215</v>
      </c>
      <c r="E241" s="257" t="s">
        <v>300</v>
      </c>
      <c r="F241" s="258" t="s">
        <v>301</v>
      </c>
      <c r="G241" s="259" t="s">
        <v>297</v>
      </c>
      <c r="H241" s="260">
        <v>4</v>
      </c>
      <c r="I241" s="261"/>
      <c r="J241" s="262">
        <f>ROUND(I241*H241,2)</f>
        <v>0</v>
      </c>
      <c r="K241" s="258" t="s">
        <v>138</v>
      </c>
      <c r="L241" s="263"/>
      <c r="M241" s="264" t="s">
        <v>1</v>
      </c>
      <c r="N241" s="265" t="s">
        <v>39</v>
      </c>
      <c r="O241" s="66"/>
      <c r="P241" s="205">
        <f>O241*H241</f>
        <v>0</v>
      </c>
      <c r="Q241" s="205">
        <v>5.0599999999999999E-2</v>
      </c>
      <c r="R241" s="205">
        <f>Q241*H241</f>
        <v>0.2024</v>
      </c>
      <c r="S241" s="205">
        <v>0</v>
      </c>
      <c r="T241" s="206">
        <f>S241*H241</f>
        <v>0</v>
      </c>
      <c r="AR241" s="207" t="s">
        <v>206</v>
      </c>
      <c r="AT241" s="207" t="s">
        <v>215</v>
      </c>
      <c r="AU241" s="207" t="s">
        <v>83</v>
      </c>
      <c r="AY241" s="17" t="s">
        <v>132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7" t="s">
        <v>81</v>
      </c>
      <c r="BK241" s="208">
        <f>ROUND(I241*H241,2)</f>
        <v>0</v>
      </c>
      <c r="BL241" s="17" t="s">
        <v>139</v>
      </c>
      <c r="BM241" s="207" t="s">
        <v>302</v>
      </c>
    </row>
    <row r="242" spans="2:65" s="13" customFormat="1" ht="11.25">
      <c r="B242" s="220"/>
      <c r="C242" s="221"/>
      <c r="D242" s="211" t="s">
        <v>141</v>
      </c>
      <c r="E242" s="222" t="s">
        <v>1</v>
      </c>
      <c r="F242" s="223" t="s">
        <v>139</v>
      </c>
      <c r="G242" s="221"/>
      <c r="H242" s="224">
        <v>4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141</v>
      </c>
      <c r="AU242" s="230" t="s">
        <v>83</v>
      </c>
      <c r="AV242" s="13" t="s">
        <v>83</v>
      </c>
      <c r="AW242" s="13" t="s">
        <v>31</v>
      </c>
      <c r="AX242" s="13" t="s">
        <v>74</v>
      </c>
      <c r="AY242" s="230" t="s">
        <v>132</v>
      </c>
    </row>
    <row r="243" spans="2:65" s="14" customFormat="1" ht="11.25">
      <c r="B243" s="231"/>
      <c r="C243" s="232"/>
      <c r="D243" s="211" t="s">
        <v>141</v>
      </c>
      <c r="E243" s="233" t="s">
        <v>1</v>
      </c>
      <c r="F243" s="234" t="s">
        <v>144</v>
      </c>
      <c r="G243" s="232"/>
      <c r="H243" s="235">
        <v>4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141</v>
      </c>
      <c r="AU243" s="241" t="s">
        <v>83</v>
      </c>
      <c r="AV243" s="14" t="s">
        <v>139</v>
      </c>
      <c r="AW243" s="14" t="s">
        <v>31</v>
      </c>
      <c r="AX243" s="14" t="s">
        <v>81</v>
      </c>
      <c r="AY243" s="241" t="s">
        <v>132</v>
      </c>
    </row>
    <row r="244" spans="2:65" s="1" customFormat="1" ht="24" customHeight="1">
      <c r="B244" s="34"/>
      <c r="C244" s="256" t="s">
        <v>303</v>
      </c>
      <c r="D244" s="256" t="s">
        <v>215</v>
      </c>
      <c r="E244" s="257" t="s">
        <v>304</v>
      </c>
      <c r="F244" s="258" t="s">
        <v>305</v>
      </c>
      <c r="G244" s="259" t="s">
        <v>297</v>
      </c>
      <c r="H244" s="260">
        <v>4.04</v>
      </c>
      <c r="I244" s="261"/>
      <c r="J244" s="262">
        <f>ROUND(I244*H244,2)</f>
        <v>0</v>
      </c>
      <c r="K244" s="258" t="s">
        <v>138</v>
      </c>
      <c r="L244" s="263"/>
      <c r="M244" s="264" t="s">
        <v>1</v>
      </c>
      <c r="N244" s="265" t="s">
        <v>39</v>
      </c>
      <c r="O244" s="66"/>
      <c r="P244" s="205">
        <f>O244*H244</f>
        <v>0</v>
      </c>
      <c r="Q244" s="205">
        <v>7.1999999999999995E-2</v>
      </c>
      <c r="R244" s="205">
        <f>Q244*H244</f>
        <v>0.29087999999999997</v>
      </c>
      <c r="S244" s="205">
        <v>0</v>
      </c>
      <c r="T244" s="206">
        <f>S244*H244</f>
        <v>0</v>
      </c>
      <c r="AR244" s="207" t="s">
        <v>206</v>
      </c>
      <c r="AT244" s="207" t="s">
        <v>215</v>
      </c>
      <c r="AU244" s="207" t="s">
        <v>83</v>
      </c>
      <c r="AY244" s="17" t="s">
        <v>132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7" t="s">
        <v>81</v>
      </c>
      <c r="BK244" s="208">
        <f>ROUND(I244*H244,2)</f>
        <v>0</v>
      </c>
      <c r="BL244" s="17" t="s">
        <v>139</v>
      </c>
      <c r="BM244" s="207" t="s">
        <v>306</v>
      </c>
    </row>
    <row r="245" spans="2:65" s="13" customFormat="1" ht="11.25">
      <c r="B245" s="220"/>
      <c r="C245" s="221"/>
      <c r="D245" s="211" t="s">
        <v>141</v>
      </c>
      <c r="E245" s="222" t="s">
        <v>1</v>
      </c>
      <c r="F245" s="223" t="s">
        <v>307</v>
      </c>
      <c r="G245" s="221"/>
      <c r="H245" s="224">
        <v>4.04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141</v>
      </c>
      <c r="AU245" s="230" t="s">
        <v>83</v>
      </c>
      <c r="AV245" s="13" t="s">
        <v>83</v>
      </c>
      <c r="AW245" s="13" t="s">
        <v>31</v>
      </c>
      <c r="AX245" s="13" t="s">
        <v>74</v>
      </c>
      <c r="AY245" s="230" t="s">
        <v>132</v>
      </c>
    </row>
    <row r="246" spans="2:65" s="14" customFormat="1" ht="11.25">
      <c r="B246" s="231"/>
      <c r="C246" s="232"/>
      <c r="D246" s="211" t="s">
        <v>141</v>
      </c>
      <c r="E246" s="233" t="s">
        <v>1</v>
      </c>
      <c r="F246" s="234" t="s">
        <v>144</v>
      </c>
      <c r="G246" s="232"/>
      <c r="H246" s="235">
        <v>4.04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141</v>
      </c>
      <c r="AU246" s="241" t="s">
        <v>83</v>
      </c>
      <c r="AV246" s="14" t="s">
        <v>139</v>
      </c>
      <c r="AW246" s="14" t="s">
        <v>31</v>
      </c>
      <c r="AX246" s="14" t="s">
        <v>81</v>
      </c>
      <c r="AY246" s="241" t="s">
        <v>132</v>
      </c>
    </row>
    <row r="247" spans="2:65" s="1" customFormat="1" ht="16.5" customHeight="1">
      <c r="B247" s="34"/>
      <c r="C247" s="256" t="s">
        <v>308</v>
      </c>
      <c r="D247" s="256" t="s">
        <v>215</v>
      </c>
      <c r="E247" s="257" t="s">
        <v>309</v>
      </c>
      <c r="F247" s="258" t="s">
        <v>310</v>
      </c>
      <c r="G247" s="259" t="s">
        <v>297</v>
      </c>
      <c r="H247" s="260">
        <v>4.04</v>
      </c>
      <c r="I247" s="261"/>
      <c r="J247" s="262">
        <f>ROUND(I247*H247,2)</f>
        <v>0</v>
      </c>
      <c r="K247" s="258" t="s">
        <v>138</v>
      </c>
      <c r="L247" s="263"/>
      <c r="M247" s="264" t="s">
        <v>1</v>
      </c>
      <c r="N247" s="265" t="s">
        <v>39</v>
      </c>
      <c r="O247" s="66"/>
      <c r="P247" s="205">
        <f>O247*H247</f>
        <v>0</v>
      </c>
      <c r="Q247" s="205">
        <v>5.8000000000000003E-2</v>
      </c>
      <c r="R247" s="205">
        <f>Q247*H247</f>
        <v>0.23432</v>
      </c>
      <c r="S247" s="205">
        <v>0</v>
      </c>
      <c r="T247" s="206">
        <f>S247*H247</f>
        <v>0</v>
      </c>
      <c r="AR247" s="207" t="s">
        <v>206</v>
      </c>
      <c r="AT247" s="207" t="s">
        <v>215</v>
      </c>
      <c r="AU247" s="207" t="s">
        <v>83</v>
      </c>
      <c r="AY247" s="17" t="s">
        <v>132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7" t="s">
        <v>81</v>
      </c>
      <c r="BK247" s="208">
        <f>ROUND(I247*H247,2)</f>
        <v>0</v>
      </c>
      <c r="BL247" s="17" t="s">
        <v>139</v>
      </c>
      <c r="BM247" s="207" t="s">
        <v>311</v>
      </c>
    </row>
    <row r="248" spans="2:65" s="1" customFormat="1" ht="16.5" customHeight="1">
      <c r="B248" s="34"/>
      <c r="C248" s="256" t="s">
        <v>312</v>
      </c>
      <c r="D248" s="256" t="s">
        <v>215</v>
      </c>
      <c r="E248" s="257" t="s">
        <v>313</v>
      </c>
      <c r="F248" s="258" t="s">
        <v>314</v>
      </c>
      <c r="G248" s="259" t="s">
        <v>297</v>
      </c>
      <c r="H248" s="260">
        <v>4.04</v>
      </c>
      <c r="I248" s="261"/>
      <c r="J248" s="262">
        <f>ROUND(I248*H248,2)</f>
        <v>0</v>
      </c>
      <c r="K248" s="258" t="s">
        <v>138</v>
      </c>
      <c r="L248" s="263"/>
      <c r="M248" s="264" t="s">
        <v>1</v>
      </c>
      <c r="N248" s="265" t="s">
        <v>39</v>
      </c>
      <c r="O248" s="66"/>
      <c r="P248" s="205">
        <f>O248*H248</f>
        <v>0</v>
      </c>
      <c r="Q248" s="205">
        <v>0.04</v>
      </c>
      <c r="R248" s="205">
        <f>Q248*H248</f>
        <v>0.16159999999999999</v>
      </c>
      <c r="S248" s="205">
        <v>0</v>
      </c>
      <c r="T248" s="206">
        <f>S248*H248</f>
        <v>0</v>
      </c>
      <c r="AR248" s="207" t="s">
        <v>206</v>
      </c>
      <c r="AT248" s="207" t="s">
        <v>215</v>
      </c>
      <c r="AU248" s="207" t="s">
        <v>83</v>
      </c>
      <c r="AY248" s="17" t="s">
        <v>132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7" t="s">
        <v>81</v>
      </c>
      <c r="BK248" s="208">
        <f>ROUND(I248*H248,2)</f>
        <v>0</v>
      </c>
      <c r="BL248" s="17" t="s">
        <v>139</v>
      </c>
      <c r="BM248" s="207" t="s">
        <v>315</v>
      </c>
    </row>
    <row r="249" spans="2:65" s="1" customFormat="1" ht="24" customHeight="1">
      <c r="B249" s="34"/>
      <c r="C249" s="256" t="s">
        <v>316</v>
      </c>
      <c r="D249" s="256" t="s">
        <v>215</v>
      </c>
      <c r="E249" s="257" t="s">
        <v>317</v>
      </c>
      <c r="F249" s="258" t="s">
        <v>318</v>
      </c>
      <c r="G249" s="259" t="s">
        <v>297</v>
      </c>
      <c r="H249" s="260">
        <v>4.04</v>
      </c>
      <c r="I249" s="261"/>
      <c r="J249" s="262">
        <f>ROUND(I249*H249,2)</f>
        <v>0</v>
      </c>
      <c r="K249" s="258" t="s">
        <v>138</v>
      </c>
      <c r="L249" s="263"/>
      <c r="M249" s="264" t="s">
        <v>1</v>
      </c>
      <c r="N249" s="265" t="s">
        <v>39</v>
      </c>
      <c r="O249" s="66"/>
      <c r="P249" s="205">
        <f>O249*H249</f>
        <v>0</v>
      </c>
      <c r="Q249" s="205">
        <v>2.7E-2</v>
      </c>
      <c r="R249" s="205">
        <f>Q249*H249</f>
        <v>0.10908</v>
      </c>
      <c r="S249" s="205">
        <v>0</v>
      </c>
      <c r="T249" s="206">
        <f>S249*H249</f>
        <v>0</v>
      </c>
      <c r="AR249" s="207" t="s">
        <v>206</v>
      </c>
      <c r="AT249" s="207" t="s">
        <v>215</v>
      </c>
      <c r="AU249" s="207" t="s">
        <v>83</v>
      </c>
      <c r="AY249" s="17" t="s">
        <v>132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7" t="s">
        <v>81</v>
      </c>
      <c r="BK249" s="208">
        <f>ROUND(I249*H249,2)</f>
        <v>0</v>
      </c>
      <c r="BL249" s="17" t="s">
        <v>139</v>
      </c>
      <c r="BM249" s="207" t="s">
        <v>319</v>
      </c>
    </row>
    <row r="250" spans="2:65" s="1" customFormat="1" ht="24" customHeight="1">
      <c r="B250" s="34"/>
      <c r="C250" s="256" t="s">
        <v>320</v>
      </c>
      <c r="D250" s="256" t="s">
        <v>215</v>
      </c>
      <c r="E250" s="257" t="s">
        <v>321</v>
      </c>
      <c r="F250" s="258" t="s">
        <v>322</v>
      </c>
      <c r="G250" s="259" t="s">
        <v>297</v>
      </c>
      <c r="H250" s="260">
        <v>4.04</v>
      </c>
      <c r="I250" s="261"/>
      <c r="J250" s="262">
        <f>ROUND(I250*H250,2)</f>
        <v>0</v>
      </c>
      <c r="K250" s="258" t="s">
        <v>138</v>
      </c>
      <c r="L250" s="263"/>
      <c r="M250" s="264" t="s">
        <v>1</v>
      </c>
      <c r="N250" s="265" t="s">
        <v>39</v>
      </c>
      <c r="O250" s="66"/>
      <c r="P250" s="205">
        <f>O250*H250</f>
        <v>0</v>
      </c>
      <c r="Q250" s="205">
        <v>0.08</v>
      </c>
      <c r="R250" s="205">
        <f>Q250*H250</f>
        <v>0.32319999999999999</v>
      </c>
      <c r="S250" s="205">
        <v>0</v>
      </c>
      <c r="T250" s="206">
        <f>S250*H250</f>
        <v>0</v>
      </c>
      <c r="AR250" s="207" t="s">
        <v>206</v>
      </c>
      <c r="AT250" s="207" t="s">
        <v>215</v>
      </c>
      <c r="AU250" s="207" t="s">
        <v>83</v>
      </c>
      <c r="AY250" s="17" t="s">
        <v>132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7" t="s">
        <v>81</v>
      </c>
      <c r="BK250" s="208">
        <f>ROUND(I250*H250,2)</f>
        <v>0</v>
      </c>
      <c r="BL250" s="17" t="s">
        <v>139</v>
      </c>
      <c r="BM250" s="207" t="s">
        <v>323</v>
      </c>
    </row>
    <row r="251" spans="2:65" s="1" customFormat="1" ht="24" customHeight="1">
      <c r="B251" s="34"/>
      <c r="C251" s="196" t="s">
        <v>324</v>
      </c>
      <c r="D251" s="196" t="s">
        <v>134</v>
      </c>
      <c r="E251" s="197" t="s">
        <v>325</v>
      </c>
      <c r="F251" s="198" t="s">
        <v>326</v>
      </c>
      <c r="G251" s="199" t="s">
        <v>292</v>
      </c>
      <c r="H251" s="200">
        <v>4</v>
      </c>
      <c r="I251" s="201"/>
      <c r="J251" s="202">
        <f>ROUND(I251*H251,2)</f>
        <v>0</v>
      </c>
      <c r="K251" s="198" t="s">
        <v>1</v>
      </c>
      <c r="L251" s="38"/>
      <c r="M251" s="203" t="s">
        <v>1</v>
      </c>
      <c r="N251" s="204" t="s">
        <v>39</v>
      </c>
      <c r="O251" s="66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AR251" s="207" t="s">
        <v>139</v>
      </c>
      <c r="AT251" s="207" t="s">
        <v>134</v>
      </c>
      <c r="AU251" s="207" t="s">
        <v>83</v>
      </c>
      <c r="AY251" s="17" t="s">
        <v>132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7" t="s">
        <v>81</v>
      </c>
      <c r="BK251" s="208">
        <f>ROUND(I251*H251,2)</f>
        <v>0</v>
      </c>
      <c r="BL251" s="17" t="s">
        <v>139</v>
      </c>
      <c r="BM251" s="207" t="s">
        <v>327</v>
      </c>
    </row>
    <row r="252" spans="2:65" s="13" customFormat="1" ht="11.25">
      <c r="B252" s="220"/>
      <c r="C252" s="221"/>
      <c r="D252" s="211" t="s">
        <v>141</v>
      </c>
      <c r="E252" s="222" t="s">
        <v>1</v>
      </c>
      <c r="F252" s="223" t="s">
        <v>139</v>
      </c>
      <c r="G252" s="221"/>
      <c r="H252" s="224">
        <v>4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141</v>
      </c>
      <c r="AU252" s="230" t="s">
        <v>83</v>
      </c>
      <c r="AV252" s="13" t="s">
        <v>83</v>
      </c>
      <c r="AW252" s="13" t="s">
        <v>31</v>
      </c>
      <c r="AX252" s="13" t="s">
        <v>74</v>
      </c>
      <c r="AY252" s="230" t="s">
        <v>132</v>
      </c>
    </row>
    <row r="253" spans="2:65" s="14" customFormat="1" ht="11.25">
      <c r="B253" s="231"/>
      <c r="C253" s="232"/>
      <c r="D253" s="211" t="s">
        <v>141</v>
      </c>
      <c r="E253" s="233" t="s">
        <v>1</v>
      </c>
      <c r="F253" s="234" t="s">
        <v>144</v>
      </c>
      <c r="G253" s="232"/>
      <c r="H253" s="235">
        <v>4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141</v>
      </c>
      <c r="AU253" s="241" t="s">
        <v>83</v>
      </c>
      <c r="AV253" s="14" t="s">
        <v>139</v>
      </c>
      <c r="AW253" s="14" t="s">
        <v>31</v>
      </c>
      <c r="AX253" s="14" t="s">
        <v>81</v>
      </c>
      <c r="AY253" s="241" t="s">
        <v>132</v>
      </c>
    </row>
    <row r="254" spans="2:65" s="1" customFormat="1" ht="24" customHeight="1">
      <c r="B254" s="34"/>
      <c r="C254" s="196" t="s">
        <v>328</v>
      </c>
      <c r="D254" s="196" t="s">
        <v>134</v>
      </c>
      <c r="E254" s="197" t="s">
        <v>329</v>
      </c>
      <c r="F254" s="198" t="s">
        <v>330</v>
      </c>
      <c r="G254" s="199" t="s">
        <v>297</v>
      </c>
      <c r="H254" s="200">
        <v>2</v>
      </c>
      <c r="I254" s="201"/>
      <c r="J254" s="202">
        <f>ROUND(I254*H254,2)</f>
        <v>0</v>
      </c>
      <c r="K254" s="198" t="s">
        <v>138</v>
      </c>
      <c r="L254" s="38"/>
      <c r="M254" s="203" t="s">
        <v>1</v>
      </c>
      <c r="N254" s="204" t="s">
        <v>39</v>
      </c>
      <c r="O254" s="66"/>
      <c r="P254" s="205">
        <f>O254*H254</f>
        <v>0</v>
      </c>
      <c r="Q254" s="205">
        <v>0.42080000000000001</v>
      </c>
      <c r="R254" s="205">
        <f>Q254*H254</f>
        <v>0.84160000000000001</v>
      </c>
      <c r="S254" s="205">
        <v>0</v>
      </c>
      <c r="T254" s="206">
        <f>S254*H254</f>
        <v>0</v>
      </c>
      <c r="AR254" s="207" t="s">
        <v>139</v>
      </c>
      <c r="AT254" s="207" t="s">
        <v>134</v>
      </c>
      <c r="AU254" s="207" t="s">
        <v>83</v>
      </c>
      <c r="AY254" s="17" t="s">
        <v>132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7" t="s">
        <v>81</v>
      </c>
      <c r="BK254" s="208">
        <f>ROUND(I254*H254,2)</f>
        <v>0</v>
      </c>
      <c r="BL254" s="17" t="s">
        <v>139</v>
      </c>
      <c r="BM254" s="207" t="s">
        <v>331</v>
      </c>
    </row>
    <row r="255" spans="2:65" s="12" customFormat="1" ht="11.25">
      <c r="B255" s="209"/>
      <c r="C255" s="210"/>
      <c r="D255" s="211" t="s">
        <v>141</v>
      </c>
      <c r="E255" s="212" t="s">
        <v>1</v>
      </c>
      <c r="F255" s="213" t="s">
        <v>332</v>
      </c>
      <c r="G255" s="210"/>
      <c r="H255" s="212" t="s">
        <v>1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141</v>
      </c>
      <c r="AU255" s="219" t="s">
        <v>83</v>
      </c>
      <c r="AV255" s="12" t="s">
        <v>81</v>
      </c>
      <c r="AW255" s="12" t="s">
        <v>31</v>
      </c>
      <c r="AX255" s="12" t="s">
        <v>74</v>
      </c>
      <c r="AY255" s="219" t="s">
        <v>132</v>
      </c>
    </row>
    <row r="256" spans="2:65" s="13" customFormat="1" ht="11.25">
      <c r="B256" s="220"/>
      <c r="C256" s="221"/>
      <c r="D256" s="211" t="s">
        <v>141</v>
      </c>
      <c r="E256" s="222" t="s">
        <v>1</v>
      </c>
      <c r="F256" s="223" t="s">
        <v>83</v>
      </c>
      <c r="G256" s="221"/>
      <c r="H256" s="224">
        <v>2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141</v>
      </c>
      <c r="AU256" s="230" t="s">
        <v>83</v>
      </c>
      <c r="AV256" s="13" t="s">
        <v>83</v>
      </c>
      <c r="AW256" s="13" t="s">
        <v>31</v>
      </c>
      <c r="AX256" s="13" t="s">
        <v>74</v>
      </c>
      <c r="AY256" s="230" t="s">
        <v>132</v>
      </c>
    </row>
    <row r="257" spans="2:65" s="14" customFormat="1" ht="11.25">
      <c r="B257" s="231"/>
      <c r="C257" s="232"/>
      <c r="D257" s="211" t="s">
        <v>141</v>
      </c>
      <c r="E257" s="233" t="s">
        <v>1</v>
      </c>
      <c r="F257" s="234" t="s">
        <v>144</v>
      </c>
      <c r="G257" s="232"/>
      <c r="H257" s="235">
        <v>2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141</v>
      </c>
      <c r="AU257" s="241" t="s">
        <v>83</v>
      </c>
      <c r="AV257" s="14" t="s">
        <v>139</v>
      </c>
      <c r="AW257" s="14" t="s">
        <v>31</v>
      </c>
      <c r="AX257" s="14" t="s">
        <v>81</v>
      </c>
      <c r="AY257" s="241" t="s">
        <v>132</v>
      </c>
    </row>
    <row r="258" spans="2:65" s="1" customFormat="1" ht="24" customHeight="1">
      <c r="B258" s="34"/>
      <c r="C258" s="196" t="s">
        <v>333</v>
      </c>
      <c r="D258" s="196" t="s">
        <v>134</v>
      </c>
      <c r="E258" s="197" t="s">
        <v>334</v>
      </c>
      <c r="F258" s="198" t="s">
        <v>335</v>
      </c>
      <c r="G258" s="199" t="s">
        <v>297</v>
      </c>
      <c r="H258" s="200">
        <v>4</v>
      </c>
      <c r="I258" s="201"/>
      <c r="J258" s="202">
        <f>ROUND(I258*H258,2)</f>
        <v>0</v>
      </c>
      <c r="K258" s="198" t="s">
        <v>138</v>
      </c>
      <c r="L258" s="38"/>
      <c r="M258" s="203" t="s">
        <v>1</v>
      </c>
      <c r="N258" s="204" t="s">
        <v>39</v>
      </c>
      <c r="O258" s="66"/>
      <c r="P258" s="205">
        <f>O258*H258</f>
        <v>0</v>
      </c>
      <c r="Q258" s="205">
        <v>0.31108000000000002</v>
      </c>
      <c r="R258" s="205">
        <f>Q258*H258</f>
        <v>1.2443200000000001</v>
      </c>
      <c r="S258" s="205">
        <v>0</v>
      </c>
      <c r="T258" s="206">
        <f>S258*H258</f>
        <v>0</v>
      </c>
      <c r="AR258" s="207" t="s">
        <v>139</v>
      </c>
      <c r="AT258" s="207" t="s">
        <v>134</v>
      </c>
      <c r="AU258" s="207" t="s">
        <v>83</v>
      </c>
      <c r="AY258" s="17" t="s">
        <v>132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7" t="s">
        <v>81</v>
      </c>
      <c r="BK258" s="208">
        <f>ROUND(I258*H258,2)</f>
        <v>0</v>
      </c>
      <c r="BL258" s="17" t="s">
        <v>139</v>
      </c>
      <c r="BM258" s="207" t="s">
        <v>336</v>
      </c>
    </row>
    <row r="259" spans="2:65" s="12" customFormat="1" ht="11.25">
      <c r="B259" s="209"/>
      <c r="C259" s="210"/>
      <c r="D259" s="211" t="s">
        <v>141</v>
      </c>
      <c r="E259" s="212" t="s">
        <v>1</v>
      </c>
      <c r="F259" s="213" t="s">
        <v>337</v>
      </c>
      <c r="G259" s="210"/>
      <c r="H259" s="212" t="s">
        <v>1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141</v>
      </c>
      <c r="AU259" s="219" t="s">
        <v>83</v>
      </c>
      <c r="AV259" s="12" t="s">
        <v>81</v>
      </c>
      <c r="AW259" s="12" t="s">
        <v>31</v>
      </c>
      <c r="AX259" s="12" t="s">
        <v>74</v>
      </c>
      <c r="AY259" s="219" t="s">
        <v>132</v>
      </c>
    </row>
    <row r="260" spans="2:65" s="13" customFormat="1" ht="11.25">
      <c r="B260" s="220"/>
      <c r="C260" s="221"/>
      <c r="D260" s="211" t="s">
        <v>141</v>
      </c>
      <c r="E260" s="222" t="s">
        <v>1</v>
      </c>
      <c r="F260" s="223" t="s">
        <v>139</v>
      </c>
      <c r="G260" s="221"/>
      <c r="H260" s="224">
        <v>4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141</v>
      </c>
      <c r="AU260" s="230" t="s">
        <v>83</v>
      </c>
      <c r="AV260" s="13" t="s">
        <v>83</v>
      </c>
      <c r="AW260" s="13" t="s">
        <v>31</v>
      </c>
      <c r="AX260" s="13" t="s">
        <v>74</v>
      </c>
      <c r="AY260" s="230" t="s">
        <v>132</v>
      </c>
    </row>
    <row r="261" spans="2:65" s="14" customFormat="1" ht="11.25">
      <c r="B261" s="231"/>
      <c r="C261" s="232"/>
      <c r="D261" s="211" t="s">
        <v>141</v>
      </c>
      <c r="E261" s="233" t="s">
        <v>1</v>
      </c>
      <c r="F261" s="234" t="s">
        <v>144</v>
      </c>
      <c r="G261" s="232"/>
      <c r="H261" s="235">
        <v>4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141</v>
      </c>
      <c r="AU261" s="241" t="s">
        <v>83</v>
      </c>
      <c r="AV261" s="14" t="s">
        <v>139</v>
      </c>
      <c r="AW261" s="14" t="s">
        <v>31</v>
      </c>
      <c r="AX261" s="14" t="s">
        <v>81</v>
      </c>
      <c r="AY261" s="241" t="s">
        <v>132</v>
      </c>
    </row>
    <row r="262" spans="2:65" s="11" customFormat="1" ht="22.9" customHeight="1">
      <c r="B262" s="180"/>
      <c r="C262" s="181"/>
      <c r="D262" s="182" t="s">
        <v>73</v>
      </c>
      <c r="E262" s="194" t="s">
        <v>214</v>
      </c>
      <c r="F262" s="194" t="s">
        <v>338</v>
      </c>
      <c r="G262" s="181"/>
      <c r="H262" s="181"/>
      <c r="I262" s="184"/>
      <c r="J262" s="195">
        <f>BK262</f>
        <v>0</v>
      </c>
      <c r="K262" s="181"/>
      <c r="L262" s="186"/>
      <c r="M262" s="187"/>
      <c r="N262" s="188"/>
      <c r="O262" s="188"/>
      <c r="P262" s="189">
        <f>SUM(P263:P283)</f>
        <v>0</v>
      </c>
      <c r="Q262" s="188"/>
      <c r="R262" s="189">
        <f>SUM(R263:R283)</f>
        <v>24.058736</v>
      </c>
      <c r="S262" s="188"/>
      <c r="T262" s="190">
        <f>SUM(T263:T283)</f>
        <v>0</v>
      </c>
      <c r="AR262" s="191" t="s">
        <v>81</v>
      </c>
      <c r="AT262" s="192" t="s">
        <v>73</v>
      </c>
      <c r="AU262" s="192" t="s">
        <v>81</v>
      </c>
      <c r="AY262" s="191" t="s">
        <v>132</v>
      </c>
      <c r="BK262" s="193">
        <f>SUM(BK263:BK283)</f>
        <v>0</v>
      </c>
    </row>
    <row r="263" spans="2:65" s="1" customFormat="1" ht="24" customHeight="1">
      <c r="B263" s="34"/>
      <c r="C263" s="196" t="s">
        <v>339</v>
      </c>
      <c r="D263" s="196" t="s">
        <v>134</v>
      </c>
      <c r="E263" s="197" t="s">
        <v>340</v>
      </c>
      <c r="F263" s="198" t="s">
        <v>341</v>
      </c>
      <c r="G263" s="199" t="s">
        <v>280</v>
      </c>
      <c r="H263" s="200">
        <v>214</v>
      </c>
      <c r="I263" s="201"/>
      <c r="J263" s="202">
        <f>ROUND(I263*H263,2)</f>
        <v>0</v>
      </c>
      <c r="K263" s="198" t="s">
        <v>138</v>
      </c>
      <c r="L263" s="38"/>
      <c r="M263" s="203" t="s">
        <v>1</v>
      </c>
      <c r="N263" s="204" t="s">
        <v>39</v>
      </c>
      <c r="O263" s="66"/>
      <c r="P263" s="205">
        <f>O263*H263</f>
        <v>0</v>
      </c>
      <c r="Q263" s="205">
        <v>8.9779999999999999E-2</v>
      </c>
      <c r="R263" s="205">
        <f>Q263*H263</f>
        <v>19.21292</v>
      </c>
      <c r="S263" s="205">
        <v>0</v>
      </c>
      <c r="T263" s="206">
        <f>S263*H263</f>
        <v>0</v>
      </c>
      <c r="AR263" s="207" t="s">
        <v>139</v>
      </c>
      <c r="AT263" s="207" t="s">
        <v>134</v>
      </c>
      <c r="AU263" s="207" t="s">
        <v>83</v>
      </c>
      <c r="AY263" s="17" t="s">
        <v>132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7" t="s">
        <v>81</v>
      </c>
      <c r="BK263" s="208">
        <f>ROUND(I263*H263,2)</f>
        <v>0</v>
      </c>
      <c r="BL263" s="17" t="s">
        <v>139</v>
      </c>
      <c r="BM263" s="207" t="s">
        <v>342</v>
      </c>
    </row>
    <row r="264" spans="2:65" s="12" customFormat="1" ht="11.25">
      <c r="B264" s="209"/>
      <c r="C264" s="210"/>
      <c r="D264" s="211" t="s">
        <v>141</v>
      </c>
      <c r="E264" s="212" t="s">
        <v>1</v>
      </c>
      <c r="F264" s="213" t="s">
        <v>343</v>
      </c>
      <c r="G264" s="210"/>
      <c r="H264" s="212" t="s">
        <v>1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141</v>
      </c>
      <c r="AU264" s="219" t="s">
        <v>83</v>
      </c>
      <c r="AV264" s="12" t="s">
        <v>81</v>
      </c>
      <c r="AW264" s="12" t="s">
        <v>31</v>
      </c>
      <c r="AX264" s="12" t="s">
        <v>74</v>
      </c>
      <c r="AY264" s="219" t="s">
        <v>132</v>
      </c>
    </row>
    <row r="265" spans="2:65" s="13" customFormat="1" ht="11.25">
      <c r="B265" s="220"/>
      <c r="C265" s="221"/>
      <c r="D265" s="211" t="s">
        <v>141</v>
      </c>
      <c r="E265" s="222" t="s">
        <v>1</v>
      </c>
      <c r="F265" s="223" t="s">
        <v>344</v>
      </c>
      <c r="G265" s="221"/>
      <c r="H265" s="224">
        <v>144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141</v>
      </c>
      <c r="AU265" s="230" t="s">
        <v>83</v>
      </c>
      <c r="AV265" s="13" t="s">
        <v>83</v>
      </c>
      <c r="AW265" s="13" t="s">
        <v>31</v>
      </c>
      <c r="AX265" s="13" t="s">
        <v>74</v>
      </c>
      <c r="AY265" s="230" t="s">
        <v>132</v>
      </c>
    </row>
    <row r="266" spans="2:65" s="13" customFormat="1" ht="11.25">
      <c r="B266" s="220"/>
      <c r="C266" s="221"/>
      <c r="D266" s="211" t="s">
        <v>141</v>
      </c>
      <c r="E266" s="222" t="s">
        <v>1</v>
      </c>
      <c r="F266" s="223" t="s">
        <v>345</v>
      </c>
      <c r="G266" s="221"/>
      <c r="H266" s="224">
        <v>40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141</v>
      </c>
      <c r="AU266" s="230" t="s">
        <v>83</v>
      </c>
      <c r="AV266" s="13" t="s">
        <v>83</v>
      </c>
      <c r="AW266" s="13" t="s">
        <v>31</v>
      </c>
      <c r="AX266" s="13" t="s">
        <v>74</v>
      </c>
      <c r="AY266" s="230" t="s">
        <v>132</v>
      </c>
    </row>
    <row r="267" spans="2:65" s="12" customFormat="1" ht="11.25">
      <c r="B267" s="209"/>
      <c r="C267" s="210"/>
      <c r="D267" s="211" t="s">
        <v>141</v>
      </c>
      <c r="E267" s="212" t="s">
        <v>1</v>
      </c>
      <c r="F267" s="213" t="s">
        <v>346</v>
      </c>
      <c r="G267" s="210"/>
      <c r="H267" s="212" t="s">
        <v>1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141</v>
      </c>
      <c r="AU267" s="219" t="s">
        <v>83</v>
      </c>
      <c r="AV267" s="12" t="s">
        <v>81</v>
      </c>
      <c r="AW267" s="12" t="s">
        <v>31</v>
      </c>
      <c r="AX267" s="12" t="s">
        <v>74</v>
      </c>
      <c r="AY267" s="219" t="s">
        <v>132</v>
      </c>
    </row>
    <row r="268" spans="2:65" s="13" customFormat="1" ht="11.25">
      <c r="B268" s="220"/>
      <c r="C268" s="221"/>
      <c r="D268" s="211" t="s">
        <v>141</v>
      </c>
      <c r="E268" s="222" t="s">
        <v>1</v>
      </c>
      <c r="F268" s="223" t="s">
        <v>347</v>
      </c>
      <c r="G268" s="221"/>
      <c r="H268" s="224">
        <v>30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141</v>
      </c>
      <c r="AU268" s="230" t="s">
        <v>83</v>
      </c>
      <c r="AV268" s="13" t="s">
        <v>83</v>
      </c>
      <c r="AW268" s="13" t="s">
        <v>31</v>
      </c>
      <c r="AX268" s="13" t="s">
        <v>74</v>
      </c>
      <c r="AY268" s="230" t="s">
        <v>132</v>
      </c>
    </row>
    <row r="269" spans="2:65" s="14" customFormat="1" ht="11.25">
      <c r="B269" s="231"/>
      <c r="C269" s="232"/>
      <c r="D269" s="211" t="s">
        <v>141</v>
      </c>
      <c r="E269" s="233" t="s">
        <v>1</v>
      </c>
      <c r="F269" s="234" t="s">
        <v>144</v>
      </c>
      <c r="G269" s="232"/>
      <c r="H269" s="235">
        <v>214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141</v>
      </c>
      <c r="AU269" s="241" t="s">
        <v>83</v>
      </c>
      <c r="AV269" s="14" t="s">
        <v>139</v>
      </c>
      <c r="AW269" s="14" t="s">
        <v>31</v>
      </c>
      <c r="AX269" s="14" t="s">
        <v>81</v>
      </c>
      <c r="AY269" s="241" t="s">
        <v>132</v>
      </c>
    </row>
    <row r="270" spans="2:65" s="1" customFormat="1" ht="16.5" customHeight="1">
      <c r="B270" s="34"/>
      <c r="C270" s="256" t="s">
        <v>348</v>
      </c>
      <c r="D270" s="256" t="s">
        <v>215</v>
      </c>
      <c r="E270" s="257" t="s">
        <v>349</v>
      </c>
      <c r="F270" s="258" t="s">
        <v>350</v>
      </c>
      <c r="G270" s="259" t="s">
        <v>137</v>
      </c>
      <c r="H270" s="260">
        <v>21.827999999999999</v>
      </c>
      <c r="I270" s="261"/>
      <c r="J270" s="262">
        <f>ROUND(I270*H270,2)</f>
        <v>0</v>
      </c>
      <c r="K270" s="258" t="s">
        <v>138</v>
      </c>
      <c r="L270" s="263"/>
      <c r="M270" s="264" t="s">
        <v>1</v>
      </c>
      <c r="N270" s="265" t="s">
        <v>39</v>
      </c>
      <c r="O270" s="66"/>
      <c r="P270" s="205">
        <f>O270*H270</f>
        <v>0</v>
      </c>
      <c r="Q270" s="205">
        <v>0.222</v>
      </c>
      <c r="R270" s="205">
        <f>Q270*H270</f>
        <v>4.8458160000000001</v>
      </c>
      <c r="S270" s="205">
        <v>0</v>
      </c>
      <c r="T270" s="206">
        <f>S270*H270</f>
        <v>0</v>
      </c>
      <c r="AR270" s="207" t="s">
        <v>206</v>
      </c>
      <c r="AT270" s="207" t="s">
        <v>215</v>
      </c>
      <c r="AU270" s="207" t="s">
        <v>83</v>
      </c>
      <c r="AY270" s="17" t="s">
        <v>132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7" t="s">
        <v>81</v>
      </c>
      <c r="BK270" s="208">
        <f>ROUND(I270*H270,2)</f>
        <v>0</v>
      </c>
      <c r="BL270" s="17" t="s">
        <v>139</v>
      </c>
      <c r="BM270" s="207" t="s">
        <v>351</v>
      </c>
    </row>
    <row r="271" spans="2:65" s="12" customFormat="1" ht="11.25">
      <c r="B271" s="209"/>
      <c r="C271" s="210"/>
      <c r="D271" s="211" t="s">
        <v>141</v>
      </c>
      <c r="E271" s="212" t="s">
        <v>1</v>
      </c>
      <c r="F271" s="213" t="s">
        <v>352</v>
      </c>
      <c r="G271" s="210"/>
      <c r="H271" s="212" t="s">
        <v>1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141</v>
      </c>
      <c r="AU271" s="219" t="s">
        <v>83</v>
      </c>
      <c r="AV271" s="12" t="s">
        <v>81</v>
      </c>
      <c r="AW271" s="12" t="s">
        <v>31</v>
      </c>
      <c r="AX271" s="12" t="s">
        <v>74</v>
      </c>
      <c r="AY271" s="219" t="s">
        <v>132</v>
      </c>
    </row>
    <row r="272" spans="2:65" s="12" customFormat="1" ht="11.25">
      <c r="B272" s="209"/>
      <c r="C272" s="210"/>
      <c r="D272" s="211" t="s">
        <v>141</v>
      </c>
      <c r="E272" s="212" t="s">
        <v>1</v>
      </c>
      <c r="F272" s="213" t="s">
        <v>353</v>
      </c>
      <c r="G272" s="210"/>
      <c r="H272" s="212" t="s">
        <v>1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141</v>
      </c>
      <c r="AU272" s="219" t="s">
        <v>83</v>
      </c>
      <c r="AV272" s="12" t="s">
        <v>81</v>
      </c>
      <c r="AW272" s="12" t="s">
        <v>31</v>
      </c>
      <c r="AX272" s="12" t="s">
        <v>74</v>
      </c>
      <c r="AY272" s="219" t="s">
        <v>132</v>
      </c>
    </row>
    <row r="273" spans="2:65" s="13" customFormat="1" ht="11.25">
      <c r="B273" s="220"/>
      <c r="C273" s="221"/>
      <c r="D273" s="211" t="s">
        <v>141</v>
      </c>
      <c r="E273" s="222" t="s">
        <v>1</v>
      </c>
      <c r="F273" s="223" t="s">
        <v>354</v>
      </c>
      <c r="G273" s="221"/>
      <c r="H273" s="224">
        <v>3.2639999999999998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141</v>
      </c>
      <c r="AU273" s="230" t="s">
        <v>83</v>
      </c>
      <c r="AV273" s="13" t="s">
        <v>83</v>
      </c>
      <c r="AW273" s="13" t="s">
        <v>31</v>
      </c>
      <c r="AX273" s="13" t="s">
        <v>74</v>
      </c>
      <c r="AY273" s="230" t="s">
        <v>132</v>
      </c>
    </row>
    <row r="274" spans="2:65" s="13" customFormat="1" ht="11.25">
      <c r="B274" s="220"/>
      <c r="C274" s="221"/>
      <c r="D274" s="211" t="s">
        <v>141</v>
      </c>
      <c r="E274" s="222" t="s">
        <v>1</v>
      </c>
      <c r="F274" s="223" t="s">
        <v>355</v>
      </c>
      <c r="G274" s="221"/>
      <c r="H274" s="224">
        <v>0.81599999999999995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141</v>
      </c>
      <c r="AU274" s="230" t="s">
        <v>83</v>
      </c>
      <c r="AV274" s="13" t="s">
        <v>83</v>
      </c>
      <c r="AW274" s="13" t="s">
        <v>31</v>
      </c>
      <c r="AX274" s="13" t="s">
        <v>74</v>
      </c>
      <c r="AY274" s="230" t="s">
        <v>132</v>
      </c>
    </row>
    <row r="275" spans="2:65" s="12" customFormat="1" ht="11.25">
      <c r="B275" s="209"/>
      <c r="C275" s="210"/>
      <c r="D275" s="211" t="s">
        <v>141</v>
      </c>
      <c r="E275" s="212" t="s">
        <v>1</v>
      </c>
      <c r="F275" s="213" t="s">
        <v>356</v>
      </c>
      <c r="G275" s="210"/>
      <c r="H275" s="212" t="s">
        <v>1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141</v>
      </c>
      <c r="AU275" s="219" t="s">
        <v>83</v>
      </c>
      <c r="AV275" s="12" t="s">
        <v>81</v>
      </c>
      <c r="AW275" s="12" t="s">
        <v>31</v>
      </c>
      <c r="AX275" s="12" t="s">
        <v>74</v>
      </c>
      <c r="AY275" s="219" t="s">
        <v>132</v>
      </c>
    </row>
    <row r="276" spans="2:65" s="13" customFormat="1" ht="11.25">
      <c r="B276" s="220"/>
      <c r="C276" s="221"/>
      <c r="D276" s="211" t="s">
        <v>141</v>
      </c>
      <c r="E276" s="222" t="s">
        <v>1</v>
      </c>
      <c r="F276" s="223" t="s">
        <v>357</v>
      </c>
      <c r="G276" s="221"/>
      <c r="H276" s="224">
        <v>14.688000000000001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141</v>
      </c>
      <c r="AU276" s="230" t="s">
        <v>83</v>
      </c>
      <c r="AV276" s="13" t="s">
        <v>83</v>
      </c>
      <c r="AW276" s="13" t="s">
        <v>31</v>
      </c>
      <c r="AX276" s="13" t="s">
        <v>74</v>
      </c>
      <c r="AY276" s="230" t="s">
        <v>132</v>
      </c>
    </row>
    <row r="277" spans="2:65" s="12" customFormat="1" ht="11.25">
      <c r="B277" s="209"/>
      <c r="C277" s="210"/>
      <c r="D277" s="211" t="s">
        <v>141</v>
      </c>
      <c r="E277" s="212" t="s">
        <v>1</v>
      </c>
      <c r="F277" s="213" t="s">
        <v>358</v>
      </c>
      <c r="G277" s="210"/>
      <c r="H277" s="212" t="s">
        <v>1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141</v>
      </c>
      <c r="AU277" s="219" t="s">
        <v>83</v>
      </c>
      <c r="AV277" s="12" t="s">
        <v>81</v>
      </c>
      <c r="AW277" s="12" t="s">
        <v>31</v>
      </c>
      <c r="AX277" s="12" t="s">
        <v>74</v>
      </c>
      <c r="AY277" s="219" t="s">
        <v>132</v>
      </c>
    </row>
    <row r="278" spans="2:65" s="13" customFormat="1" ht="11.25">
      <c r="B278" s="220"/>
      <c r="C278" s="221"/>
      <c r="D278" s="211" t="s">
        <v>141</v>
      </c>
      <c r="E278" s="222" t="s">
        <v>1</v>
      </c>
      <c r="F278" s="223" t="s">
        <v>359</v>
      </c>
      <c r="G278" s="221"/>
      <c r="H278" s="224">
        <v>3.06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141</v>
      </c>
      <c r="AU278" s="230" t="s">
        <v>83</v>
      </c>
      <c r="AV278" s="13" t="s">
        <v>83</v>
      </c>
      <c r="AW278" s="13" t="s">
        <v>31</v>
      </c>
      <c r="AX278" s="13" t="s">
        <v>74</v>
      </c>
      <c r="AY278" s="230" t="s">
        <v>132</v>
      </c>
    </row>
    <row r="279" spans="2:65" s="14" customFormat="1" ht="11.25">
      <c r="B279" s="231"/>
      <c r="C279" s="232"/>
      <c r="D279" s="211" t="s">
        <v>141</v>
      </c>
      <c r="E279" s="233" t="s">
        <v>1</v>
      </c>
      <c r="F279" s="234" t="s">
        <v>144</v>
      </c>
      <c r="G279" s="232"/>
      <c r="H279" s="235">
        <v>21.827999999999999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141</v>
      </c>
      <c r="AU279" s="241" t="s">
        <v>83</v>
      </c>
      <c r="AV279" s="14" t="s">
        <v>139</v>
      </c>
      <c r="AW279" s="14" t="s">
        <v>31</v>
      </c>
      <c r="AX279" s="14" t="s">
        <v>81</v>
      </c>
      <c r="AY279" s="241" t="s">
        <v>132</v>
      </c>
    </row>
    <row r="280" spans="2:65" s="1" customFormat="1" ht="24" customHeight="1">
      <c r="B280" s="34"/>
      <c r="C280" s="196" t="s">
        <v>360</v>
      </c>
      <c r="D280" s="196" t="s">
        <v>134</v>
      </c>
      <c r="E280" s="197" t="s">
        <v>361</v>
      </c>
      <c r="F280" s="198" t="s">
        <v>362</v>
      </c>
      <c r="G280" s="199" t="s">
        <v>137</v>
      </c>
      <c r="H280" s="200">
        <v>4</v>
      </c>
      <c r="I280" s="201"/>
      <c r="J280" s="202">
        <f>ROUND(I280*H280,2)</f>
        <v>0</v>
      </c>
      <c r="K280" s="198" t="s">
        <v>138</v>
      </c>
      <c r="L280" s="38"/>
      <c r="M280" s="203" t="s">
        <v>1</v>
      </c>
      <c r="N280" s="204" t="s">
        <v>39</v>
      </c>
      <c r="O280" s="66"/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AR280" s="207" t="s">
        <v>139</v>
      </c>
      <c r="AT280" s="207" t="s">
        <v>134</v>
      </c>
      <c r="AU280" s="207" t="s">
        <v>83</v>
      </c>
      <c r="AY280" s="17" t="s">
        <v>132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7" t="s">
        <v>81</v>
      </c>
      <c r="BK280" s="208">
        <f>ROUND(I280*H280,2)</f>
        <v>0</v>
      </c>
      <c r="BL280" s="17" t="s">
        <v>139</v>
      </c>
      <c r="BM280" s="207" t="s">
        <v>363</v>
      </c>
    </row>
    <row r="281" spans="2:65" s="12" customFormat="1" ht="11.25">
      <c r="B281" s="209"/>
      <c r="C281" s="210"/>
      <c r="D281" s="211" t="s">
        <v>141</v>
      </c>
      <c r="E281" s="212" t="s">
        <v>1</v>
      </c>
      <c r="F281" s="213" t="s">
        <v>364</v>
      </c>
      <c r="G281" s="210"/>
      <c r="H281" s="212" t="s">
        <v>1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141</v>
      </c>
      <c r="AU281" s="219" t="s">
        <v>83</v>
      </c>
      <c r="AV281" s="12" t="s">
        <v>81</v>
      </c>
      <c r="AW281" s="12" t="s">
        <v>31</v>
      </c>
      <c r="AX281" s="12" t="s">
        <v>74</v>
      </c>
      <c r="AY281" s="219" t="s">
        <v>132</v>
      </c>
    </row>
    <row r="282" spans="2:65" s="13" customFormat="1" ht="11.25">
      <c r="B282" s="220"/>
      <c r="C282" s="221"/>
      <c r="D282" s="211" t="s">
        <v>141</v>
      </c>
      <c r="E282" s="222" t="s">
        <v>1</v>
      </c>
      <c r="F282" s="223" t="s">
        <v>174</v>
      </c>
      <c r="G282" s="221"/>
      <c r="H282" s="224">
        <v>4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141</v>
      </c>
      <c r="AU282" s="230" t="s">
        <v>83</v>
      </c>
      <c r="AV282" s="13" t="s">
        <v>83</v>
      </c>
      <c r="AW282" s="13" t="s">
        <v>31</v>
      </c>
      <c r="AX282" s="13" t="s">
        <v>74</v>
      </c>
      <c r="AY282" s="230" t="s">
        <v>132</v>
      </c>
    </row>
    <row r="283" spans="2:65" s="14" customFormat="1" ht="11.25">
      <c r="B283" s="231"/>
      <c r="C283" s="232"/>
      <c r="D283" s="211" t="s">
        <v>141</v>
      </c>
      <c r="E283" s="233" t="s">
        <v>1</v>
      </c>
      <c r="F283" s="234" t="s">
        <v>144</v>
      </c>
      <c r="G283" s="232"/>
      <c r="H283" s="235">
        <v>4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141</v>
      </c>
      <c r="AU283" s="241" t="s">
        <v>83</v>
      </c>
      <c r="AV283" s="14" t="s">
        <v>139</v>
      </c>
      <c r="AW283" s="14" t="s">
        <v>31</v>
      </c>
      <c r="AX283" s="14" t="s">
        <v>81</v>
      </c>
      <c r="AY283" s="241" t="s">
        <v>132</v>
      </c>
    </row>
    <row r="284" spans="2:65" s="11" customFormat="1" ht="22.9" customHeight="1">
      <c r="B284" s="180"/>
      <c r="C284" s="181"/>
      <c r="D284" s="182" t="s">
        <v>73</v>
      </c>
      <c r="E284" s="194" t="s">
        <v>145</v>
      </c>
      <c r="F284" s="194" t="s">
        <v>146</v>
      </c>
      <c r="G284" s="181"/>
      <c r="H284" s="181"/>
      <c r="I284" s="184"/>
      <c r="J284" s="195">
        <f>BK284</f>
        <v>0</v>
      </c>
      <c r="K284" s="181"/>
      <c r="L284" s="186"/>
      <c r="M284" s="187"/>
      <c r="N284" s="188"/>
      <c r="O284" s="188"/>
      <c r="P284" s="189">
        <f>SUM(P285:P300)</f>
        <v>0</v>
      </c>
      <c r="Q284" s="188"/>
      <c r="R284" s="189">
        <f>SUM(R285:R300)</f>
        <v>0</v>
      </c>
      <c r="S284" s="188"/>
      <c r="T284" s="190">
        <f>SUM(T285:T300)</f>
        <v>0</v>
      </c>
      <c r="AR284" s="191" t="s">
        <v>81</v>
      </c>
      <c r="AT284" s="192" t="s">
        <v>73</v>
      </c>
      <c r="AU284" s="192" t="s">
        <v>81</v>
      </c>
      <c r="AY284" s="191" t="s">
        <v>132</v>
      </c>
      <c r="BK284" s="193">
        <f>SUM(BK285:BK300)</f>
        <v>0</v>
      </c>
    </row>
    <row r="285" spans="2:65" s="1" customFormat="1" ht="16.5" customHeight="1">
      <c r="B285" s="34"/>
      <c r="C285" s="196" t="s">
        <v>365</v>
      </c>
      <c r="D285" s="196" t="s">
        <v>134</v>
      </c>
      <c r="E285" s="197" t="s">
        <v>366</v>
      </c>
      <c r="F285" s="198" t="s">
        <v>367</v>
      </c>
      <c r="G285" s="199" t="s">
        <v>149</v>
      </c>
      <c r="H285" s="200">
        <v>0.31</v>
      </c>
      <c r="I285" s="201"/>
      <c r="J285" s="202">
        <f>ROUND(I285*H285,2)</f>
        <v>0</v>
      </c>
      <c r="K285" s="198" t="s">
        <v>138</v>
      </c>
      <c r="L285" s="38"/>
      <c r="M285" s="203" t="s">
        <v>1</v>
      </c>
      <c r="N285" s="204" t="s">
        <v>39</v>
      </c>
      <c r="O285" s="66"/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6">
        <f>S285*H285</f>
        <v>0</v>
      </c>
      <c r="AR285" s="207" t="s">
        <v>139</v>
      </c>
      <c r="AT285" s="207" t="s">
        <v>134</v>
      </c>
      <c r="AU285" s="207" t="s">
        <v>83</v>
      </c>
      <c r="AY285" s="17" t="s">
        <v>132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7" t="s">
        <v>81</v>
      </c>
      <c r="BK285" s="208">
        <f>ROUND(I285*H285,2)</f>
        <v>0</v>
      </c>
      <c r="BL285" s="17" t="s">
        <v>139</v>
      </c>
      <c r="BM285" s="207" t="s">
        <v>368</v>
      </c>
    </row>
    <row r="286" spans="2:65" s="12" customFormat="1" ht="11.25">
      <c r="B286" s="209"/>
      <c r="C286" s="210"/>
      <c r="D286" s="211" t="s">
        <v>141</v>
      </c>
      <c r="E286" s="212" t="s">
        <v>1</v>
      </c>
      <c r="F286" s="213" t="s">
        <v>369</v>
      </c>
      <c r="G286" s="210"/>
      <c r="H286" s="212" t="s">
        <v>1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141</v>
      </c>
      <c r="AU286" s="219" t="s">
        <v>83</v>
      </c>
      <c r="AV286" s="12" t="s">
        <v>81</v>
      </c>
      <c r="AW286" s="12" t="s">
        <v>31</v>
      </c>
      <c r="AX286" s="12" t="s">
        <v>74</v>
      </c>
      <c r="AY286" s="219" t="s">
        <v>132</v>
      </c>
    </row>
    <row r="287" spans="2:65" s="13" customFormat="1" ht="11.25">
      <c r="B287" s="220"/>
      <c r="C287" s="221"/>
      <c r="D287" s="211" t="s">
        <v>141</v>
      </c>
      <c r="E287" s="222" t="s">
        <v>1</v>
      </c>
      <c r="F287" s="223" t="s">
        <v>370</v>
      </c>
      <c r="G287" s="221"/>
      <c r="H287" s="224">
        <v>0.31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141</v>
      </c>
      <c r="AU287" s="230" t="s">
        <v>83</v>
      </c>
      <c r="AV287" s="13" t="s">
        <v>83</v>
      </c>
      <c r="AW287" s="13" t="s">
        <v>31</v>
      </c>
      <c r="AX287" s="13" t="s">
        <v>74</v>
      </c>
      <c r="AY287" s="230" t="s">
        <v>132</v>
      </c>
    </row>
    <row r="288" spans="2:65" s="14" customFormat="1" ht="11.25">
      <c r="B288" s="231"/>
      <c r="C288" s="232"/>
      <c r="D288" s="211" t="s">
        <v>141</v>
      </c>
      <c r="E288" s="233" t="s">
        <v>1</v>
      </c>
      <c r="F288" s="234" t="s">
        <v>144</v>
      </c>
      <c r="G288" s="232"/>
      <c r="H288" s="235">
        <v>0.31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141</v>
      </c>
      <c r="AU288" s="241" t="s">
        <v>83</v>
      </c>
      <c r="AV288" s="14" t="s">
        <v>139</v>
      </c>
      <c r="AW288" s="14" t="s">
        <v>31</v>
      </c>
      <c r="AX288" s="14" t="s">
        <v>81</v>
      </c>
      <c r="AY288" s="241" t="s">
        <v>132</v>
      </c>
    </row>
    <row r="289" spans="2:65" s="1" customFormat="1" ht="24" customHeight="1">
      <c r="B289" s="34"/>
      <c r="C289" s="196" t="s">
        <v>371</v>
      </c>
      <c r="D289" s="196" t="s">
        <v>134</v>
      </c>
      <c r="E289" s="197" t="s">
        <v>372</v>
      </c>
      <c r="F289" s="198" t="s">
        <v>373</v>
      </c>
      <c r="G289" s="199" t="s">
        <v>149</v>
      </c>
      <c r="H289" s="200">
        <v>0.93100000000000005</v>
      </c>
      <c r="I289" s="201"/>
      <c r="J289" s="202">
        <f>ROUND(I289*H289,2)</f>
        <v>0</v>
      </c>
      <c r="K289" s="198" t="s">
        <v>138</v>
      </c>
      <c r="L289" s="38"/>
      <c r="M289" s="203" t="s">
        <v>1</v>
      </c>
      <c r="N289" s="204" t="s">
        <v>39</v>
      </c>
      <c r="O289" s="66"/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AR289" s="207" t="s">
        <v>139</v>
      </c>
      <c r="AT289" s="207" t="s">
        <v>134</v>
      </c>
      <c r="AU289" s="207" t="s">
        <v>83</v>
      </c>
      <c r="AY289" s="17" t="s">
        <v>132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7" t="s">
        <v>81</v>
      </c>
      <c r="BK289" s="208">
        <f>ROUND(I289*H289,2)</f>
        <v>0</v>
      </c>
      <c r="BL289" s="17" t="s">
        <v>139</v>
      </c>
      <c r="BM289" s="207" t="s">
        <v>374</v>
      </c>
    </row>
    <row r="290" spans="2:65" s="12" customFormat="1" ht="11.25">
      <c r="B290" s="209"/>
      <c r="C290" s="210"/>
      <c r="D290" s="211" t="s">
        <v>141</v>
      </c>
      <c r="E290" s="212" t="s">
        <v>1</v>
      </c>
      <c r="F290" s="213" t="s">
        <v>369</v>
      </c>
      <c r="G290" s="210"/>
      <c r="H290" s="212" t="s">
        <v>1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141</v>
      </c>
      <c r="AU290" s="219" t="s">
        <v>83</v>
      </c>
      <c r="AV290" s="12" t="s">
        <v>81</v>
      </c>
      <c r="AW290" s="12" t="s">
        <v>31</v>
      </c>
      <c r="AX290" s="12" t="s">
        <v>74</v>
      </c>
      <c r="AY290" s="219" t="s">
        <v>132</v>
      </c>
    </row>
    <row r="291" spans="2:65" s="13" customFormat="1" ht="11.25">
      <c r="B291" s="220"/>
      <c r="C291" s="221"/>
      <c r="D291" s="211" t="s">
        <v>141</v>
      </c>
      <c r="E291" s="222" t="s">
        <v>1</v>
      </c>
      <c r="F291" s="223" t="s">
        <v>375</v>
      </c>
      <c r="G291" s="221"/>
      <c r="H291" s="224">
        <v>0.93100000000000005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141</v>
      </c>
      <c r="AU291" s="230" t="s">
        <v>83</v>
      </c>
      <c r="AV291" s="13" t="s">
        <v>83</v>
      </c>
      <c r="AW291" s="13" t="s">
        <v>31</v>
      </c>
      <c r="AX291" s="13" t="s">
        <v>74</v>
      </c>
      <c r="AY291" s="230" t="s">
        <v>132</v>
      </c>
    </row>
    <row r="292" spans="2:65" s="14" customFormat="1" ht="11.25">
      <c r="B292" s="231"/>
      <c r="C292" s="232"/>
      <c r="D292" s="211" t="s">
        <v>141</v>
      </c>
      <c r="E292" s="233" t="s">
        <v>1</v>
      </c>
      <c r="F292" s="234" t="s">
        <v>144</v>
      </c>
      <c r="G292" s="232"/>
      <c r="H292" s="235">
        <v>0.93100000000000005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141</v>
      </c>
      <c r="AU292" s="241" t="s">
        <v>83</v>
      </c>
      <c r="AV292" s="14" t="s">
        <v>139</v>
      </c>
      <c r="AW292" s="14" t="s">
        <v>31</v>
      </c>
      <c r="AX292" s="14" t="s">
        <v>81</v>
      </c>
      <c r="AY292" s="241" t="s">
        <v>132</v>
      </c>
    </row>
    <row r="293" spans="2:65" s="1" customFormat="1" ht="24" customHeight="1">
      <c r="B293" s="34"/>
      <c r="C293" s="196" t="s">
        <v>376</v>
      </c>
      <c r="D293" s="196" t="s">
        <v>134</v>
      </c>
      <c r="E293" s="197" t="s">
        <v>377</v>
      </c>
      <c r="F293" s="198" t="s">
        <v>378</v>
      </c>
      <c r="G293" s="199" t="s">
        <v>149</v>
      </c>
      <c r="H293" s="200">
        <v>0.31</v>
      </c>
      <c r="I293" s="201"/>
      <c r="J293" s="202">
        <f>ROUND(I293*H293,2)</f>
        <v>0</v>
      </c>
      <c r="K293" s="198" t="s">
        <v>138</v>
      </c>
      <c r="L293" s="38"/>
      <c r="M293" s="203" t="s">
        <v>1</v>
      </c>
      <c r="N293" s="204" t="s">
        <v>39</v>
      </c>
      <c r="O293" s="66"/>
      <c r="P293" s="205">
        <f>O293*H293</f>
        <v>0</v>
      </c>
      <c r="Q293" s="205">
        <v>0</v>
      </c>
      <c r="R293" s="205">
        <f>Q293*H293</f>
        <v>0</v>
      </c>
      <c r="S293" s="205">
        <v>0</v>
      </c>
      <c r="T293" s="206">
        <f>S293*H293</f>
        <v>0</v>
      </c>
      <c r="AR293" s="207" t="s">
        <v>139</v>
      </c>
      <c r="AT293" s="207" t="s">
        <v>134</v>
      </c>
      <c r="AU293" s="207" t="s">
        <v>83</v>
      </c>
      <c r="AY293" s="17" t="s">
        <v>132</v>
      </c>
      <c r="BE293" s="208">
        <f>IF(N293="základní",J293,0)</f>
        <v>0</v>
      </c>
      <c r="BF293" s="208">
        <f>IF(N293="snížená",J293,0)</f>
        <v>0</v>
      </c>
      <c r="BG293" s="208">
        <f>IF(N293="zákl. přenesená",J293,0)</f>
        <v>0</v>
      </c>
      <c r="BH293" s="208">
        <f>IF(N293="sníž. přenesená",J293,0)</f>
        <v>0</v>
      </c>
      <c r="BI293" s="208">
        <f>IF(N293="nulová",J293,0)</f>
        <v>0</v>
      </c>
      <c r="BJ293" s="17" t="s">
        <v>81</v>
      </c>
      <c r="BK293" s="208">
        <f>ROUND(I293*H293,2)</f>
        <v>0</v>
      </c>
      <c r="BL293" s="17" t="s">
        <v>139</v>
      </c>
      <c r="BM293" s="207" t="s">
        <v>379</v>
      </c>
    </row>
    <row r="294" spans="2:65" s="12" customFormat="1" ht="11.25">
      <c r="B294" s="209"/>
      <c r="C294" s="210"/>
      <c r="D294" s="211" t="s">
        <v>141</v>
      </c>
      <c r="E294" s="212" t="s">
        <v>1</v>
      </c>
      <c r="F294" s="213" t="s">
        <v>369</v>
      </c>
      <c r="G294" s="210"/>
      <c r="H294" s="212" t="s">
        <v>1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141</v>
      </c>
      <c r="AU294" s="219" t="s">
        <v>83</v>
      </c>
      <c r="AV294" s="12" t="s">
        <v>81</v>
      </c>
      <c r="AW294" s="12" t="s">
        <v>31</v>
      </c>
      <c r="AX294" s="12" t="s">
        <v>74</v>
      </c>
      <c r="AY294" s="219" t="s">
        <v>132</v>
      </c>
    </row>
    <row r="295" spans="2:65" s="13" customFormat="1" ht="11.25">
      <c r="B295" s="220"/>
      <c r="C295" s="221"/>
      <c r="D295" s="211" t="s">
        <v>141</v>
      </c>
      <c r="E295" s="222" t="s">
        <v>1</v>
      </c>
      <c r="F295" s="223" t="s">
        <v>370</v>
      </c>
      <c r="G295" s="221"/>
      <c r="H295" s="224">
        <v>0.31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141</v>
      </c>
      <c r="AU295" s="230" t="s">
        <v>83</v>
      </c>
      <c r="AV295" s="13" t="s">
        <v>83</v>
      </c>
      <c r="AW295" s="13" t="s">
        <v>31</v>
      </c>
      <c r="AX295" s="13" t="s">
        <v>74</v>
      </c>
      <c r="AY295" s="230" t="s">
        <v>132</v>
      </c>
    </row>
    <row r="296" spans="2:65" s="14" customFormat="1" ht="11.25">
      <c r="B296" s="231"/>
      <c r="C296" s="232"/>
      <c r="D296" s="211" t="s">
        <v>141</v>
      </c>
      <c r="E296" s="233" t="s">
        <v>1</v>
      </c>
      <c r="F296" s="234" t="s">
        <v>144</v>
      </c>
      <c r="G296" s="232"/>
      <c r="H296" s="235">
        <v>0.31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141</v>
      </c>
      <c r="AU296" s="241" t="s">
        <v>83</v>
      </c>
      <c r="AV296" s="14" t="s">
        <v>139</v>
      </c>
      <c r="AW296" s="14" t="s">
        <v>31</v>
      </c>
      <c r="AX296" s="14" t="s">
        <v>81</v>
      </c>
      <c r="AY296" s="241" t="s">
        <v>132</v>
      </c>
    </row>
    <row r="297" spans="2:65" s="1" customFormat="1" ht="24" customHeight="1">
      <c r="B297" s="34"/>
      <c r="C297" s="196" t="s">
        <v>380</v>
      </c>
      <c r="D297" s="196" t="s">
        <v>134</v>
      </c>
      <c r="E297" s="197" t="s">
        <v>381</v>
      </c>
      <c r="F297" s="198" t="s">
        <v>382</v>
      </c>
      <c r="G297" s="199" t="s">
        <v>149</v>
      </c>
      <c r="H297" s="200">
        <v>0.31</v>
      </c>
      <c r="I297" s="201"/>
      <c r="J297" s="202">
        <f>ROUND(I297*H297,2)</f>
        <v>0</v>
      </c>
      <c r="K297" s="198" t="s">
        <v>138</v>
      </c>
      <c r="L297" s="38"/>
      <c r="M297" s="203" t="s">
        <v>1</v>
      </c>
      <c r="N297" s="204" t="s">
        <v>39</v>
      </c>
      <c r="O297" s="66"/>
      <c r="P297" s="205">
        <f>O297*H297</f>
        <v>0</v>
      </c>
      <c r="Q297" s="205">
        <v>0</v>
      </c>
      <c r="R297" s="205">
        <f>Q297*H297</f>
        <v>0</v>
      </c>
      <c r="S297" s="205">
        <v>0</v>
      </c>
      <c r="T297" s="206">
        <f>S297*H297</f>
        <v>0</v>
      </c>
      <c r="AR297" s="207" t="s">
        <v>139</v>
      </c>
      <c r="AT297" s="207" t="s">
        <v>134</v>
      </c>
      <c r="AU297" s="207" t="s">
        <v>83</v>
      </c>
      <c r="AY297" s="17" t="s">
        <v>132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7" t="s">
        <v>81</v>
      </c>
      <c r="BK297" s="208">
        <f>ROUND(I297*H297,2)</f>
        <v>0</v>
      </c>
      <c r="BL297" s="17" t="s">
        <v>139</v>
      </c>
      <c r="BM297" s="207" t="s">
        <v>383</v>
      </c>
    </row>
    <row r="298" spans="2:65" s="12" customFormat="1" ht="11.25">
      <c r="B298" s="209"/>
      <c r="C298" s="210"/>
      <c r="D298" s="211" t="s">
        <v>141</v>
      </c>
      <c r="E298" s="212" t="s">
        <v>1</v>
      </c>
      <c r="F298" s="213" t="s">
        <v>369</v>
      </c>
      <c r="G298" s="210"/>
      <c r="H298" s="212" t="s">
        <v>1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141</v>
      </c>
      <c r="AU298" s="219" t="s">
        <v>83</v>
      </c>
      <c r="AV298" s="12" t="s">
        <v>81</v>
      </c>
      <c r="AW298" s="12" t="s">
        <v>31</v>
      </c>
      <c r="AX298" s="12" t="s">
        <v>74</v>
      </c>
      <c r="AY298" s="219" t="s">
        <v>132</v>
      </c>
    </row>
    <row r="299" spans="2:65" s="13" customFormat="1" ht="11.25">
      <c r="B299" s="220"/>
      <c r="C299" s="221"/>
      <c r="D299" s="211" t="s">
        <v>141</v>
      </c>
      <c r="E299" s="222" t="s">
        <v>1</v>
      </c>
      <c r="F299" s="223" t="s">
        <v>370</v>
      </c>
      <c r="G299" s="221"/>
      <c r="H299" s="224">
        <v>0.31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141</v>
      </c>
      <c r="AU299" s="230" t="s">
        <v>83</v>
      </c>
      <c r="AV299" s="13" t="s">
        <v>83</v>
      </c>
      <c r="AW299" s="13" t="s">
        <v>31</v>
      </c>
      <c r="AX299" s="13" t="s">
        <v>74</v>
      </c>
      <c r="AY299" s="230" t="s">
        <v>132</v>
      </c>
    </row>
    <row r="300" spans="2:65" s="14" customFormat="1" ht="11.25">
      <c r="B300" s="231"/>
      <c r="C300" s="232"/>
      <c r="D300" s="211" t="s">
        <v>141</v>
      </c>
      <c r="E300" s="233" t="s">
        <v>1</v>
      </c>
      <c r="F300" s="234" t="s">
        <v>144</v>
      </c>
      <c r="G300" s="232"/>
      <c r="H300" s="235">
        <v>0.31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141</v>
      </c>
      <c r="AU300" s="241" t="s">
        <v>83</v>
      </c>
      <c r="AV300" s="14" t="s">
        <v>139</v>
      </c>
      <c r="AW300" s="14" t="s">
        <v>31</v>
      </c>
      <c r="AX300" s="14" t="s">
        <v>81</v>
      </c>
      <c r="AY300" s="241" t="s">
        <v>132</v>
      </c>
    </row>
    <row r="301" spans="2:65" s="11" customFormat="1" ht="22.9" customHeight="1">
      <c r="B301" s="180"/>
      <c r="C301" s="181"/>
      <c r="D301" s="182" t="s">
        <v>73</v>
      </c>
      <c r="E301" s="194" t="s">
        <v>384</v>
      </c>
      <c r="F301" s="194" t="s">
        <v>385</v>
      </c>
      <c r="G301" s="181"/>
      <c r="H301" s="181"/>
      <c r="I301" s="184"/>
      <c r="J301" s="195">
        <f>BK301</f>
        <v>0</v>
      </c>
      <c r="K301" s="181"/>
      <c r="L301" s="186"/>
      <c r="M301" s="187"/>
      <c r="N301" s="188"/>
      <c r="O301" s="188"/>
      <c r="P301" s="189">
        <f>P302</f>
        <v>0</v>
      </c>
      <c r="Q301" s="188"/>
      <c r="R301" s="189">
        <f>R302</f>
        <v>0</v>
      </c>
      <c r="S301" s="188"/>
      <c r="T301" s="190">
        <f>T302</f>
        <v>0</v>
      </c>
      <c r="AR301" s="191" t="s">
        <v>81</v>
      </c>
      <c r="AT301" s="192" t="s">
        <v>73</v>
      </c>
      <c r="AU301" s="192" t="s">
        <v>81</v>
      </c>
      <c r="AY301" s="191" t="s">
        <v>132</v>
      </c>
      <c r="BK301" s="193">
        <f>BK302</f>
        <v>0</v>
      </c>
    </row>
    <row r="302" spans="2:65" s="1" customFormat="1" ht="24" customHeight="1">
      <c r="B302" s="34"/>
      <c r="C302" s="196" t="s">
        <v>386</v>
      </c>
      <c r="D302" s="196" t="s">
        <v>134</v>
      </c>
      <c r="E302" s="197" t="s">
        <v>387</v>
      </c>
      <c r="F302" s="198" t="s">
        <v>388</v>
      </c>
      <c r="G302" s="199" t="s">
        <v>149</v>
      </c>
      <c r="H302" s="200">
        <v>42.899000000000001</v>
      </c>
      <c r="I302" s="201"/>
      <c r="J302" s="202">
        <f>ROUND(I302*H302,2)</f>
        <v>0</v>
      </c>
      <c r="K302" s="198" t="s">
        <v>138</v>
      </c>
      <c r="L302" s="38"/>
      <c r="M302" s="266" t="s">
        <v>1</v>
      </c>
      <c r="N302" s="267" t="s">
        <v>39</v>
      </c>
      <c r="O302" s="268"/>
      <c r="P302" s="269">
        <f>O302*H302</f>
        <v>0</v>
      </c>
      <c r="Q302" s="269">
        <v>0</v>
      </c>
      <c r="R302" s="269">
        <f>Q302*H302</f>
        <v>0</v>
      </c>
      <c r="S302" s="269">
        <v>0</v>
      </c>
      <c r="T302" s="270">
        <f>S302*H302</f>
        <v>0</v>
      </c>
      <c r="AR302" s="207" t="s">
        <v>139</v>
      </c>
      <c r="AT302" s="207" t="s">
        <v>134</v>
      </c>
      <c r="AU302" s="207" t="s">
        <v>83</v>
      </c>
      <c r="AY302" s="17" t="s">
        <v>132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7" t="s">
        <v>81</v>
      </c>
      <c r="BK302" s="208">
        <f>ROUND(I302*H302,2)</f>
        <v>0</v>
      </c>
      <c r="BL302" s="17" t="s">
        <v>139</v>
      </c>
      <c r="BM302" s="207" t="s">
        <v>389</v>
      </c>
    </row>
    <row r="303" spans="2:65" s="1" customFormat="1" ht="6.95" customHeight="1">
      <c r="B303" s="49"/>
      <c r="C303" s="50"/>
      <c r="D303" s="50"/>
      <c r="E303" s="50"/>
      <c r="F303" s="50"/>
      <c r="G303" s="50"/>
      <c r="H303" s="50"/>
      <c r="I303" s="148"/>
      <c r="J303" s="50"/>
      <c r="K303" s="50"/>
      <c r="L303" s="38"/>
    </row>
  </sheetData>
  <sheetProtection algorithmName="SHA-512" hashValue="/9aoFTTvOF3uBaggBTwo3q3vHp5zDo3X3cJIRBRTJWAedPljKFa6dj5YvBCTil5+IAwtvmF4G6AiW+crkfzKRA==" saltValue="eCIQloBEaoi/3uwt9kTtq6oetqBlJAw1J/60Atc6WJxre6jZHponDShCLt9HVDE6/mVww9A9sGvihKeOa2f76Q==" spinCount="100000" sheet="1" objects="1" scenarios="1" formatColumns="0" formatRows="0" autoFilter="0"/>
  <autoFilter ref="C128:K302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97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104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Oprava místní komunikace na ul. Husitská, Šumperk</v>
      </c>
      <c r="F7" s="320"/>
      <c r="G7" s="320"/>
      <c r="H7" s="320"/>
      <c r="L7" s="20"/>
    </row>
    <row r="8" spans="2:46" ht="12" customHeight="1">
      <c r="B8" s="20"/>
      <c r="D8" s="116" t="s">
        <v>105</v>
      </c>
      <c r="L8" s="20"/>
    </row>
    <row r="9" spans="2:46" s="1" customFormat="1" ht="16.5" customHeight="1">
      <c r="B9" s="38"/>
      <c r="E9" s="319" t="s">
        <v>162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107</v>
      </c>
      <c r="I10" s="117"/>
      <c r="L10" s="38"/>
    </row>
    <row r="11" spans="2:46" s="1" customFormat="1" ht="36.950000000000003" customHeight="1">
      <c r="B11" s="38"/>
      <c r="E11" s="322" t="s">
        <v>390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31. 5. 2021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ROUND(J123,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ROUND((SUM(BE123:BE149)),  2)</f>
        <v>0</v>
      </c>
      <c r="I35" s="129">
        <v>0.21</v>
      </c>
      <c r="J35" s="128">
        <f>ROUND(((SUM(BE123:BE149))*I35),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ROUND((SUM(BF123:BF149)),  2)</f>
        <v>0</v>
      </c>
      <c r="I36" s="129">
        <v>0.15</v>
      </c>
      <c r="J36" s="128">
        <f>ROUND(((SUM(BF123:BF149))*I36),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ROUND((SUM(BG123:BG149)),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ROUND((SUM(BH123:BH149)),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ROUND((SUM(BI123:BI149)),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109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Oprava místní komunikace na ul. Husitská,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105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162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107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191 - Dopravní značení trvalé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31. 5. 2021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110</v>
      </c>
      <c r="D96" s="153"/>
      <c r="E96" s="153"/>
      <c r="F96" s="153"/>
      <c r="G96" s="153"/>
      <c r="H96" s="153"/>
      <c r="I96" s="154"/>
      <c r="J96" s="155" t="s">
        <v>111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112</v>
      </c>
      <c r="D98" s="35"/>
      <c r="E98" s="35"/>
      <c r="F98" s="35"/>
      <c r="G98" s="35"/>
      <c r="H98" s="35"/>
      <c r="I98" s="117"/>
      <c r="J98" s="79">
        <f>J123</f>
        <v>0</v>
      </c>
      <c r="K98" s="35"/>
      <c r="L98" s="38"/>
      <c r="AU98" s="17" t="s">
        <v>113</v>
      </c>
    </row>
    <row r="99" spans="2:47" s="8" customFormat="1" ht="24.95" customHeight="1">
      <c r="B99" s="157"/>
      <c r="C99" s="158"/>
      <c r="D99" s="159" t="s">
        <v>114</v>
      </c>
      <c r="E99" s="160"/>
      <c r="F99" s="160"/>
      <c r="G99" s="160"/>
      <c r="H99" s="160"/>
      <c r="I99" s="161"/>
      <c r="J99" s="162">
        <f>J124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168</v>
      </c>
      <c r="E100" s="166"/>
      <c r="F100" s="166"/>
      <c r="G100" s="166"/>
      <c r="H100" s="166"/>
      <c r="I100" s="167"/>
      <c r="J100" s="168">
        <f>J125</f>
        <v>0</v>
      </c>
      <c r="K100" s="99"/>
      <c r="L100" s="169"/>
    </row>
    <row r="101" spans="2:47" s="9" customFormat="1" ht="19.899999999999999" customHeight="1">
      <c r="B101" s="164"/>
      <c r="C101" s="99"/>
      <c r="D101" s="165" t="s">
        <v>169</v>
      </c>
      <c r="E101" s="166"/>
      <c r="F101" s="166"/>
      <c r="G101" s="166"/>
      <c r="H101" s="166"/>
      <c r="I101" s="167"/>
      <c r="J101" s="168">
        <f>J148</f>
        <v>0</v>
      </c>
      <c r="K101" s="99"/>
      <c r="L101" s="169"/>
    </row>
    <row r="102" spans="2:47" s="1" customFormat="1" ht="21.75" customHeight="1">
      <c r="B102" s="34"/>
      <c r="C102" s="35"/>
      <c r="D102" s="35"/>
      <c r="E102" s="35"/>
      <c r="F102" s="35"/>
      <c r="G102" s="35"/>
      <c r="H102" s="35"/>
      <c r="I102" s="117"/>
      <c r="J102" s="35"/>
      <c r="K102" s="35"/>
      <c r="L102" s="38"/>
    </row>
    <row r="103" spans="2:47" s="1" customFormat="1" ht="6.95" customHeight="1">
      <c r="B103" s="49"/>
      <c r="C103" s="50"/>
      <c r="D103" s="50"/>
      <c r="E103" s="50"/>
      <c r="F103" s="50"/>
      <c r="G103" s="50"/>
      <c r="H103" s="50"/>
      <c r="I103" s="148"/>
      <c r="J103" s="50"/>
      <c r="K103" s="50"/>
      <c r="L103" s="38"/>
    </row>
    <row r="107" spans="2:47" s="1" customFormat="1" ht="6.95" customHeight="1">
      <c r="B107" s="51"/>
      <c r="C107" s="52"/>
      <c r="D107" s="52"/>
      <c r="E107" s="52"/>
      <c r="F107" s="52"/>
      <c r="G107" s="52"/>
      <c r="H107" s="52"/>
      <c r="I107" s="151"/>
      <c r="J107" s="52"/>
      <c r="K107" s="52"/>
      <c r="L107" s="38"/>
    </row>
    <row r="108" spans="2:47" s="1" customFormat="1" ht="24.95" customHeight="1">
      <c r="B108" s="34"/>
      <c r="C108" s="23" t="s">
        <v>117</v>
      </c>
      <c r="D108" s="35"/>
      <c r="E108" s="35"/>
      <c r="F108" s="35"/>
      <c r="G108" s="35"/>
      <c r="H108" s="35"/>
      <c r="I108" s="117"/>
      <c r="J108" s="35"/>
      <c r="K108" s="35"/>
      <c r="L108" s="38"/>
    </row>
    <row r="109" spans="2:47" s="1" customFormat="1" ht="6.95" customHeight="1">
      <c r="B109" s="34"/>
      <c r="C109" s="35"/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47" s="1" customFormat="1" ht="12" customHeight="1">
      <c r="B110" s="34"/>
      <c r="C110" s="29" t="s">
        <v>16</v>
      </c>
      <c r="D110" s="35"/>
      <c r="E110" s="35"/>
      <c r="F110" s="35"/>
      <c r="G110" s="35"/>
      <c r="H110" s="35"/>
      <c r="I110" s="117"/>
      <c r="J110" s="35"/>
      <c r="K110" s="35"/>
      <c r="L110" s="38"/>
    </row>
    <row r="111" spans="2:47" s="1" customFormat="1" ht="16.5" customHeight="1">
      <c r="B111" s="34"/>
      <c r="C111" s="35"/>
      <c r="D111" s="35"/>
      <c r="E111" s="326" t="str">
        <f>E7</f>
        <v>Oprava místní komunikace na ul. Husitská, Šumperk</v>
      </c>
      <c r="F111" s="327"/>
      <c r="G111" s="327"/>
      <c r="H111" s="327"/>
      <c r="I111" s="117"/>
      <c r="J111" s="35"/>
      <c r="K111" s="35"/>
      <c r="L111" s="38"/>
    </row>
    <row r="112" spans="2:47" ht="12" customHeight="1">
      <c r="B112" s="21"/>
      <c r="C112" s="29" t="s">
        <v>105</v>
      </c>
      <c r="D112" s="22"/>
      <c r="E112" s="22"/>
      <c r="F112" s="22"/>
      <c r="G112" s="22"/>
      <c r="H112" s="22"/>
      <c r="J112" s="22"/>
      <c r="K112" s="22"/>
      <c r="L112" s="20"/>
    </row>
    <row r="113" spans="2:65" s="1" customFormat="1" ht="16.5" customHeight="1">
      <c r="B113" s="34"/>
      <c r="C113" s="35"/>
      <c r="D113" s="35"/>
      <c r="E113" s="326" t="s">
        <v>162</v>
      </c>
      <c r="F113" s="328"/>
      <c r="G113" s="328"/>
      <c r="H113" s="328"/>
      <c r="I113" s="117"/>
      <c r="J113" s="35"/>
      <c r="K113" s="35"/>
      <c r="L113" s="38"/>
    </row>
    <row r="114" spans="2:65" s="1" customFormat="1" ht="12" customHeight="1">
      <c r="B114" s="34"/>
      <c r="C114" s="29" t="s">
        <v>107</v>
      </c>
      <c r="D114" s="35"/>
      <c r="E114" s="35"/>
      <c r="F114" s="35"/>
      <c r="G114" s="35"/>
      <c r="H114" s="35"/>
      <c r="I114" s="117"/>
      <c r="J114" s="35"/>
      <c r="K114" s="35"/>
      <c r="L114" s="38"/>
    </row>
    <row r="115" spans="2:65" s="1" customFormat="1" ht="16.5" customHeight="1">
      <c r="B115" s="34"/>
      <c r="C115" s="35"/>
      <c r="D115" s="35"/>
      <c r="E115" s="294" t="str">
        <f>E11</f>
        <v>SO 191 - Dopravní značení trvalé</v>
      </c>
      <c r="F115" s="328"/>
      <c r="G115" s="328"/>
      <c r="H115" s="328"/>
      <c r="I115" s="117"/>
      <c r="J115" s="35"/>
      <c r="K115" s="35"/>
      <c r="L115" s="38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117"/>
      <c r="J116" s="35"/>
      <c r="K116" s="35"/>
      <c r="L116" s="38"/>
    </row>
    <row r="117" spans="2:65" s="1" customFormat="1" ht="12" customHeight="1">
      <c r="B117" s="34"/>
      <c r="C117" s="29" t="s">
        <v>20</v>
      </c>
      <c r="D117" s="35"/>
      <c r="E117" s="35"/>
      <c r="F117" s="27" t="str">
        <f>F14</f>
        <v>Šumperk</v>
      </c>
      <c r="G117" s="35"/>
      <c r="H117" s="35"/>
      <c r="I117" s="118" t="s">
        <v>22</v>
      </c>
      <c r="J117" s="61" t="str">
        <f>IF(J14="","",J14)</f>
        <v>31. 5. 2021</v>
      </c>
      <c r="K117" s="35"/>
      <c r="L117" s="38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117"/>
      <c r="J118" s="35"/>
      <c r="K118" s="35"/>
      <c r="L118" s="38"/>
    </row>
    <row r="119" spans="2:65" s="1" customFormat="1" ht="15.2" customHeight="1">
      <c r="B119" s="34"/>
      <c r="C119" s="29" t="s">
        <v>24</v>
      </c>
      <c r="D119" s="35"/>
      <c r="E119" s="35"/>
      <c r="F119" s="27" t="str">
        <f>E17</f>
        <v xml:space="preserve"> </v>
      </c>
      <c r="G119" s="35"/>
      <c r="H119" s="35"/>
      <c r="I119" s="118" t="s">
        <v>30</v>
      </c>
      <c r="J119" s="32" t="str">
        <f>E23</f>
        <v xml:space="preserve"> </v>
      </c>
      <c r="K119" s="35"/>
      <c r="L119" s="38"/>
    </row>
    <row r="120" spans="2:65" s="1" customFormat="1" ht="15.2" customHeight="1">
      <c r="B120" s="34"/>
      <c r="C120" s="29" t="s">
        <v>28</v>
      </c>
      <c r="D120" s="35"/>
      <c r="E120" s="35"/>
      <c r="F120" s="27" t="str">
        <f>IF(E20="","",E20)</f>
        <v>Vyplň údaj</v>
      </c>
      <c r="G120" s="35"/>
      <c r="H120" s="35"/>
      <c r="I120" s="118" t="s">
        <v>32</v>
      </c>
      <c r="J120" s="32" t="str">
        <f>E26</f>
        <v xml:space="preserve"> </v>
      </c>
      <c r="K120" s="35"/>
      <c r="L120" s="38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117"/>
      <c r="J121" s="35"/>
      <c r="K121" s="35"/>
      <c r="L121" s="38"/>
    </row>
    <row r="122" spans="2:65" s="10" customFormat="1" ht="29.25" customHeight="1">
      <c r="B122" s="170"/>
      <c r="C122" s="171" t="s">
        <v>118</v>
      </c>
      <c r="D122" s="172" t="s">
        <v>59</v>
      </c>
      <c r="E122" s="172" t="s">
        <v>55</v>
      </c>
      <c r="F122" s="172" t="s">
        <v>56</v>
      </c>
      <c r="G122" s="172" t="s">
        <v>119</v>
      </c>
      <c r="H122" s="172" t="s">
        <v>120</v>
      </c>
      <c r="I122" s="173" t="s">
        <v>121</v>
      </c>
      <c r="J122" s="172" t="s">
        <v>111</v>
      </c>
      <c r="K122" s="174" t="s">
        <v>122</v>
      </c>
      <c r="L122" s="175"/>
      <c r="M122" s="70" t="s">
        <v>1</v>
      </c>
      <c r="N122" s="71" t="s">
        <v>38</v>
      </c>
      <c r="O122" s="71" t="s">
        <v>123</v>
      </c>
      <c r="P122" s="71" t="s">
        <v>124</v>
      </c>
      <c r="Q122" s="71" t="s">
        <v>125</v>
      </c>
      <c r="R122" s="71" t="s">
        <v>126</v>
      </c>
      <c r="S122" s="71" t="s">
        <v>127</v>
      </c>
      <c r="T122" s="72" t="s">
        <v>128</v>
      </c>
    </row>
    <row r="123" spans="2:65" s="1" customFormat="1" ht="22.9" customHeight="1">
      <c r="B123" s="34"/>
      <c r="C123" s="77" t="s">
        <v>129</v>
      </c>
      <c r="D123" s="35"/>
      <c r="E123" s="35"/>
      <c r="F123" s="35"/>
      <c r="G123" s="35"/>
      <c r="H123" s="35"/>
      <c r="I123" s="117"/>
      <c r="J123" s="176">
        <f>BK123</f>
        <v>0</v>
      </c>
      <c r="K123" s="35"/>
      <c r="L123" s="38"/>
      <c r="M123" s="73"/>
      <c r="N123" s="74"/>
      <c r="O123" s="74"/>
      <c r="P123" s="177">
        <f>P124</f>
        <v>0</v>
      </c>
      <c r="Q123" s="74"/>
      <c r="R123" s="177">
        <f>R124</f>
        <v>1.8000079999999998E-2</v>
      </c>
      <c r="S123" s="74"/>
      <c r="T123" s="178">
        <f>T124</f>
        <v>0</v>
      </c>
      <c r="AT123" s="17" t="s">
        <v>73</v>
      </c>
      <c r="AU123" s="17" t="s">
        <v>113</v>
      </c>
      <c r="BK123" s="179">
        <f>BK124</f>
        <v>0</v>
      </c>
    </row>
    <row r="124" spans="2:65" s="11" customFormat="1" ht="25.9" customHeight="1">
      <c r="B124" s="180"/>
      <c r="C124" s="181"/>
      <c r="D124" s="182" t="s">
        <v>73</v>
      </c>
      <c r="E124" s="183" t="s">
        <v>130</v>
      </c>
      <c r="F124" s="183" t="s">
        <v>131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P125+P148</f>
        <v>0</v>
      </c>
      <c r="Q124" s="188"/>
      <c r="R124" s="189">
        <f>R125+R148</f>
        <v>1.8000079999999998E-2</v>
      </c>
      <c r="S124" s="188"/>
      <c r="T124" s="190">
        <f>T125+T148</f>
        <v>0</v>
      </c>
      <c r="AR124" s="191" t="s">
        <v>81</v>
      </c>
      <c r="AT124" s="192" t="s">
        <v>73</v>
      </c>
      <c r="AU124" s="192" t="s">
        <v>74</v>
      </c>
      <c r="AY124" s="191" t="s">
        <v>132</v>
      </c>
      <c r="BK124" s="193">
        <f>BK125+BK148</f>
        <v>0</v>
      </c>
    </row>
    <row r="125" spans="2:65" s="11" customFormat="1" ht="22.9" customHeight="1">
      <c r="B125" s="180"/>
      <c r="C125" s="181"/>
      <c r="D125" s="182" t="s">
        <v>73</v>
      </c>
      <c r="E125" s="194" t="s">
        <v>214</v>
      </c>
      <c r="F125" s="194" t="s">
        <v>338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SUM(P126:P147)</f>
        <v>0</v>
      </c>
      <c r="Q125" s="188"/>
      <c r="R125" s="189">
        <f>SUM(R126:R147)</f>
        <v>1.8000079999999998E-2</v>
      </c>
      <c r="S125" s="188"/>
      <c r="T125" s="190">
        <f>SUM(T126:T147)</f>
        <v>0</v>
      </c>
      <c r="AR125" s="191" t="s">
        <v>81</v>
      </c>
      <c r="AT125" s="192" t="s">
        <v>73</v>
      </c>
      <c r="AU125" s="192" t="s">
        <v>81</v>
      </c>
      <c r="AY125" s="191" t="s">
        <v>132</v>
      </c>
      <c r="BK125" s="193">
        <f>SUM(BK126:BK147)</f>
        <v>0</v>
      </c>
    </row>
    <row r="126" spans="2:65" s="1" customFormat="1" ht="24" customHeight="1">
      <c r="B126" s="34"/>
      <c r="C126" s="196" t="s">
        <v>81</v>
      </c>
      <c r="D126" s="196" t="s">
        <v>134</v>
      </c>
      <c r="E126" s="197" t="s">
        <v>391</v>
      </c>
      <c r="F126" s="198" t="s">
        <v>392</v>
      </c>
      <c r="G126" s="199" t="s">
        <v>280</v>
      </c>
      <c r="H126" s="200">
        <v>90</v>
      </c>
      <c r="I126" s="201"/>
      <c r="J126" s="202">
        <f>ROUND(I126*H126,2)</f>
        <v>0</v>
      </c>
      <c r="K126" s="198" t="s">
        <v>138</v>
      </c>
      <c r="L126" s="38"/>
      <c r="M126" s="203" t="s">
        <v>1</v>
      </c>
      <c r="N126" s="204" t="s">
        <v>39</v>
      </c>
      <c r="O126" s="66"/>
      <c r="P126" s="205">
        <f>O126*H126</f>
        <v>0</v>
      </c>
      <c r="Q126" s="205">
        <v>8.0000000000000007E-5</v>
      </c>
      <c r="R126" s="205">
        <f>Q126*H126</f>
        <v>7.2000000000000007E-3</v>
      </c>
      <c r="S126" s="205">
        <v>0</v>
      </c>
      <c r="T126" s="206">
        <f>S126*H126</f>
        <v>0</v>
      </c>
      <c r="AR126" s="207" t="s">
        <v>139</v>
      </c>
      <c r="AT126" s="207" t="s">
        <v>134</v>
      </c>
      <c r="AU126" s="207" t="s">
        <v>83</v>
      </c>
      <c r="AY126" s="17" t="s">
        <v>132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7" t="s">
        <v>81</v>
      </c>
      <c r="BK126" s="208">
        <f>ROUND(I126*H126,2)</f>
        <v>0</v>
      </c>
      <c r="BL126" s="17" t="s">
        <v>139</v>
      </c>
      <c r="BM126" s="207" t="s">
        <v>393</v>
      </c>
    </row>
    <row r="127" spans="2:65" s="12" customFormat="1" ht="11.25">
      <c r="B127" s="209"/>
      <c r="C127" s="210"/>
      <c r="D127" s="211" t="s">
        <v>141</v>
      </c>
      <c r="E127" s="212" t="s">
        <v>1</v>
      </c>
      <c r="F127" s="213" t="s">
        <v>394</v>
      </c>
      <c r="G127" s="210"/>
      <c r="H127" s="212" t="s">
        <v>1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141</v>
      </c>
      <c r="AU127" s="219" t="s">
        <v>83</v>
      </c>
      <c r="AV127" s="12" t="s">
        <v>81</v>
      </c>
      <c r="AW127" s="12" t="s">
        <v>31</v>
      </c>
      <c r="AX127" s="12" t="s">
        <v>74</v>
      </c>
      <c r="AY127" s="219" t="s">
        <v>132</v>
      </c>
    </row>
    <row r="128" spans="2:65" s="13" customFormat="1" ht="11.25">
      <c r="B128" s="220"/>
      <c r="C128" s="221"/>
      <c r="D128" s="211" t="s">
        <v>141</v>
      </c>
      <c r="E128" s="222" t="s">
        <v>1</v>
      </c>
      <c r="F128" s="223" t="s">
        <v>395</v>
      </c>
      <c r="G128" s="221"/>
      <c r="H128" s="224">
        <v>90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141</v>
      </c>
      <c r="AU128" s="230" t="s">
        <v>83</v>
      </c>
      <c r="AV128" s="13" t="s">
        <v>83</v>
      </c>
      <c r="AW128" s="13" t="s">
        <v>31</v>
      </c>
      <c r="AX128" s="13" t="s">
        <v>74</v>
      </c>
      <c r="AY128" s="230" t="s">
        <v>132</v>
      </c>
    </row>
    <row r="129" spans="2:65" s="14" customFormat="1" ht="11.25">
      <c r="B129" s="231"/>
      <c r="C129" s="232"/>
      <c r="D129" s="211" t="s">
        <v>141</v>
      </c>
      <c r="E129" s="233" t="s">
        <v>1</v>
      </c>
      <c r="F129" s="234" t="s">
        <v>144</v>
      </c>
      <c r="G129" s="232"/>
      <c r="H129" s="235">
        <v>90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141</v>
      </c>
      <c r="AU129" s="241" t="s">
        <v>83</v>
      </c>
      <c r="AV129" s="14" t="s">
        <v>139</v>
      </c>
      <c r="AW129" s="14" t="s">
        <v>31</v>
      </c>
      <c r="AX129" s="14" t="s">
        <v>81</v>
      </c>
      <c r="AY129" s="241" t="s">
        <v>132</v>
      </c>
    </row>
    <row r="130" spans="2:65" s="1" customFormat="1" ht="24" customHeight="1">
      <c r="B130" s="34"/>
      <c r="C130" s="196" t="s">
        <v>83</v>
      </c>
      <c r="D130" s="196" t="s">
        <v>134</v>
      </c>
      <c r="E130" s="197" t="s">
        <v>396</v>
      </c>
      <c r="F130" s="198" t="s">
        <v>397</v>
      </c>
      <c r="G130" s="199" t="s">
        <v>280</v>
      </c>
      <c r="H130" s="200">
        <v>35</v>
      </c>
      <c r="I130" s="201"/>
      <c r="J130" s="202">
        <f>ROUND(I130*H130,2)</f>
        <v>0</v>
      </c>
      <c r="K130" s="198" t="s">
        <v>138</v>
      </c>
      <c r="L130" s="38"/>
      <c r="M130" s="203" t="s">
        <v>1</v>
      </c>
      <c r="N130" s="204" t="s">
        <v>39</v>
      </c>
      <c r="O130" s="66"/>
      <c r="P130" s="205">
        <f>O130*H130</f>
        <v>0</v>
      </c>
      <c r="Q130" s="205">
        <v>3.0000000000000001E-5</v>
      </c>
      <c r="R130" s="205">
        <f>Q130*H130</f>
        <v>1.0499999999999999E-3</v>
      </c>
      <c r="S130" s="205">
        <v>0</v>
      </c>
      <c r="T130" s="206">
        <f>S130*H130</f>
        <v>0</v>
      </c>
      <c r="AR130" s="207" t="s">
        <v>139</v>
      </c>
      <c r="AT130" s="207" t="s">
        <v>134</v>
      </c>
      <c r="AU130" s="207" t="s">
        <v>83</v>
      </c>
      <c r="AY130" s="17" t="s">
        <v>132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81</v>
      </c>
      <c r="BK130" s="208">
        <f>ROUND(I130*H130,2)</f>
        <v>0</v>
      </c>
      <c r="BL130" s="17" t="s">
        <v>139</v>
      </c>
      <c r="BM130" s="207" t="s">
        <v>398</v>
      </c>
    </row>
    <row r="131" spans="2:65" s="12" customFormat="1" ht="11.25">
      <c r="B131" s="209"/>
      <c r="C131" s="210"/>
      <c r="D131" s="211" t="s">
        <v>141</v>
      </c>
      <c r="E131" s="212" t="s">
        <v>1</v>
      </c>
      <c r="F131" s="213" t="s">
        <v>399</v>
      </c>
      <c r="G131" s="210"/>
      <c r="H131" s="212" t="s">
        <v>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141</v>
      </c>
      <c r="AU131" s="219" t="s">
        <v>83</v>
      </c>
      <c r="AV131" s="12" t="s">
        <v>81</v>
      </c>
      <c r="AW131" s="12" t="s">
        <v>31</v>
      </c>
      <c r="AX131" s="12" t="s">
        <v>74</v>
      </c>
      <c r="AY131" s="219" t="s">
        <v>132</v>
      </c>
    </row>
    <row r="132" spans="2:65" s="13" customFormat="1" ht="11.25">
      <c r="B132" s="220"/>
      <c r="C132" s="221"/>
      <c r="D132" s="211" t="s">
        <v>141</v>
      </c>
      <c r="E132" s="222" t="s">
        <v>1</v>
      </c>
      <c r="F132" s="223" t="s">
        <v>371</v>
      </c>
      <c r="G132" s="221"/>
      <c r="H132" s="224">
        <v>35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141</v>
      </c>
      <c r="AU132" s="230" t="s">
        <v>83</v>
      </c>
      <c r="AV132" s="13" t="s">
        <v>83</v>
      </c>
      <c r="AW132" s="13" t="s">
        <v>31</v>
      </c>
      <c r="AX132" s="13" t="s">
        <v>74</v>
      </c>
      <c r="AY132" s="230" t="s">
        <v>132</v>
      </c>
    </row>
    <row r="133" spans="2:65" s="14" customFormat="1" ht="11.25">
      <c r="B133" s="231"/>
      <c r="C133" s="232"/>
      <c r="D133" s="211" t="s">
        <v>141</v>
      </c>
      <c r="E133" s="233" t="s">
        <v>1</v>
      </c>
      <c r="F133" s="234" t="s">
        <v>144</v>
      </c>
      <c r="G133" s="232"/>
      <c r="H133" s="235">
        <v>35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141</v>
      </c>
      <c r="AU133" s="241" t="s">
        <v>83</v>
      </c>
      <c r="AV133" s="14" t="s">
        <v>139</v>
      </c>
      <c r="AW133" s="14" t="s">
        <v>31</v>
      </c>
      <c r="AX133" s="14" t="s">
        <v>81</v>
      </c>
      <c r="AY133" s="241" t="s">
        <v>132</v>
      </c>
    </row>
    <row r="134" spans="2:65" s="1" customFormat="1" ht="24" customHeight="1">
      <c r="B134" s="34"/>
      <c r="C134" s="196" t="s">
        <v>153</v>
      </c>
      <c r="D134" s="196" t="s">
        <v>134</v>
      </c>
      <c r="E134" s="197" t="s">
        <v>400</v>
      </c>
      <c r="F134" s="198" t="s">
        <v>401</v>
      </c>
      <c r="G134" s="199" t="s">
        <v>137</v>
      </c>
      <c r="H134" s="200">
        <v>16</v>
      </c>
      <c r="I134" s="201"/>
      <c r="J134" s="202">
        <f>ROUND(I134*H134,2)</f>
        <v>0</v>
      </c>
      <c r="K134" s="198" t="s">
        <v>203</v>
      </c>
      <c r="L134" s="38"/>
      <c r="M134" s="203" t="s">
        <v>1</v>
      </c>
      <c r="N134" s="204" t="s">
        <v>39</v>
      </c>
      <c r="O134" s="66"/>
      <c r="P134" s="205">
        <f>O134*H134</f>
        <v>0</v>
      </c>
      <c r="Q134" s="205">
        <v>5.9999999999999995E-4</v>
      </c>
      <c r="R134" s="205">
        <f>Q134*H134</f>
        <v>9.5999999999999992E-3</v>
      </c>
      <c r="S134" s="205">
        <v>0</v>
      </c>
      <c r="T134" s="206">
        <f>S134*H134</f>
        <v>0</v>
      </c>
      <c r="AR134" s="207" t="s">
        <v>139</v>
      </c>
      <c r="AT134" s="207" t="s">
        <v>134</v>
      </c>
      <c r="AU134" s="207" t="s">
        <v>83</v>
      </c>
      <c r="AY134" s="17" t="s">
        <v>132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7" t="s">
        <v>81</v>
      </c>
      <c r="BK134" s="208">
        <f>ROUND(I134*H134,2)</f>
        <v>0</v>
      </c>
      <c r="BL134" s="17" t="s">
        <v>139</v>
      </c>
      <c r="BM134" s="207" t="s">
        <v>402</v>
      </c>
    </row>
    <row r="135" spans="2:65" s="12" customFormat="1" ht="11.25">
      <c r="B135" s="209"/>
      <c r="C135" s="210"/>
      <c r="D135" s="211" t="s">
        <v>141</v>
      </c>
      <c r="E135" s="212" t="s">
        <v>1</v>
      </c>
      <c r="F135" s="213" t="s">
        <v>403</v>
      </c>
      <c r="G135" s="210"/>
      <c r="H135" s="212" t="s">
        <v>1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141</v>
      </c>
      <c r="AU135" s="219" t="s">
        <v>83</v>
      </c>
      <c r="AV135" s="12" t="s">
        <v>81</v>
      </c>
      <c r="AW135" s="12" t="s">
        <v>31</v>
      </c>
      <c r="AX135" s="12" t="s">
        <v>74</v>
      </c>
      <c r="AY135" s="219" t="s">
        <v>132</v>
      </c>
    </row>
    <row r="136" spans="2:65" s="13" customFormat="1" ht="11.25">
      <c r="B136" s="220"/>
      <c r="C136" s="221"/>
      <c r="D136" s="211" t="s">
        <v>141</v>
      </c>
      <c r="E136" s="222" t="s">
        <v>1</v>
      </c>
      <c r="F136" s="223" t="s">
        <v>404</v>
      </c>
      <c r="G136" s="221"/>
      <c r="H136" s="224">
        <v>16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141</v>
      </c>
      <c r="AU136" s="230" t="s">
        <v>83</v>
      </c>
      <c r="AV136" s="13" t="s">
        <v>83</v>
      </c>
      <c r="AW136" s="13" t="s">
        <v>31</v>
      </c>
      <c r="AX136" s="13" t="s">
        <v>74</v>
      </c>
      <c r="AY136" s="230" t="s">
        <v>132</v>
      </c>
    </row>
    <row r="137" spans="2:65" s="14" customFormat="1" ht="11.25">
      <c r="B137" s="231"/>
      <c r="C137" s="232"/>
      <c r="D137" s="211" t="s">
        <v>141</v>
      </c>
      <c r="E137" s="233" t="s">
        <v>1</v>
      </c>
      <c r="F137" s="234" t="s">
        <v>144</v>
      </c>
      <c r="G137" s="232"/>
      <c r="H137" s="235">
        <v>16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141</v>
      </c>
      <c r="AU137" s="241" t="s">
        <v>83</v>
      </c>
      <c r="AV137" s="14" t="s">
        <v>139</v>
      </c>
      <c r="AW137" s="14" t="s">
        <v>31</v>
      </c>
      <c r="AX137" s="14" t="s">
        <v>81</v>
      </c>
      <c r="AY137" s="241" t="s">
        <v>132</v>
      </c>
    </row>
    <row r="138" spans="2:65" s="1" customFormat="1" ht="16.5" customHeight="1">
      <c r="B138" s="34"/>
      <c r="C138" s="196" t="s">
        <v>139</v>
      </c>
      <c r="D138" s="196" t="s">
        <v>134</v>
      </c>
      <c r="E138" s="197" t="s">
        <v>405</v>
      </c>
      <c r="F138" s="198" t="s">
        <v>406</v>
      </c>
      <c r="G138" s="199" t="s">
        <v>280</v>
      </c>
      <c r="H138" s="200">
        <v>125</v>
      </c>
      <c r="I138" s="201"/>
      <c r="J138" s="202">
        <f>ROUND(I138*H138,2)</f>
        <v>0</v>
      </c>
      <c r="K138" s="198" t="s">
        <v>138</v>
      </c>
      <c r="L138" s="38"/>
      <c r="M138" s="203" t="s">
        <v>1</v>
      </c>
      <c r="N138" s="204" t="s">
        <v>39</v>
      </c>
      <c r="O138" s="66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207" t="s">
        <v>139</v>
      </c>
      <c r="AT138" s="207" t="s">
        <v>134</v>
      </c>
      <c r="AU138" s="207" t="s">
        <v>83</v>
      </c>
      <c r="AY138" s="17" t="s">
        <v>132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7" t="s">
        <v>81</v>
      </c>
      <c r="BK138" s="208">
        <f>ROUND(I138*H138,2)</f>
        <v>0</v>
      </c>
      <c r="BL138" s="17" t="s">
        <v>139</v>
      </c>
      <c r="BM138" s="207" t="s">
        <v>407</v>
      </c>
    </row>
    <row r="139" spans="2:65" s="12" customFormat="1" ht="11.25">
      <c r="B139" s="209"/>
      <c r="C139" s="210"/>
      <c r="D139" s="211" t="s">
        <v>141</v>
      </c>
      <c r="E139" s="212" t="s">
        <v>1</v>
      </c>
      <c r="F139" s="213" t="s">
        <v>394</v>
      </c>
      <c r="G139" s="210"/>
      <c r="H139" s="212" t="s">
        <v>1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141</v>
      </c>
      <c r="AU139" s="219" t="s">
        <v>83</v>
      </c>
      <c r="AV139" s="12" t="s">
        <v>81</v>
      </c>
      <c r="AW139" s="12" t="s">
        <v>31</v>
      </c>
      <c r="AX139" s="12" t="s">
        <v>74</v>
      </c>
      <c r="AY139" s="219" t="s">
        <v>132</v>
      </c>
    </row>
    <row r="140" spans="2:65" s="13" customFormat="1" ht="11.25">
      <c r="B140" s="220"/>
      <c r="C140" s="221"/>
      <c r="D140" s="211" t="s">
        <v>141</v>
      </c>
      <c r="E140" s="222" t="s">
        <v>1</v>
      </c>
      <c r="F140" s="223" t="s">
        <v>395</v>
      </c>
      <c r="G140" s="221"/>
      <c r="H140" s="224">
        <v>90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141</v>
      </c>
      <c r="AU140" s="230" t="s">
        <v>83</v>
      </c>
      <c r="AV140" s="13" t="s">
        <v>83</v>
      </c>
      <c r="AW140" s="13" t="s">
        <v>31</v>
      </c>
      <c r="AX140" s="13" t="s">
        <v>74</v>
      </c>
      <c r="AY140" s="230" t="s">
        <v>132</v>
      </c>
    </row>
    <row r="141" spans="2:65" s="12" customFormat="1" ht="11.25">
      <c r="B141" s="209"/>
      <c r="C141" s="210"/>
      <c r="D141" s="211" t="s">
        <v>141</v>
      </c>
      <c r="E141" s="212" t="s">
        <v>1</v>
      </c>
      <c r="F141" s="213" t="s">
        <v>399</v>
      </c>
      <c r="G141" s="210"/>
      <c r="H141" s="212" t="s">
        <v>1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141</v>
      </c>
      <c r="AU141" s="219" t="s">
        <v>83</v>
      </c>
      <c r="AV141" s="12" t="s">
        <v>81</v>
      </c>
      <c r="AW141" s="12" t="s">
        <v>31</v>
      </c>
      <c r="AX141" s="12" t="s">
        <v>74</v>
      </c>
      <c r="AY141" s="219" t="s">
        <v>132</v>
      </c>
    </row>
    <row r="142" spans="2:65" s="13" customFormat="1" ht="11.25">
      <c r="B142" s="220"/>
      <c r="C142" s="221"/>
      <c r="D142" s="211" t="s">
        <v>141</v>
      </c>
      <c r="E142" s="222" t="s">
        <v>1</v>
      </c>
      <c r="F142" s="223" t="s">
        <v>371</v>
      </c>
      <c r="G142" s="221"/>
      <c r="H142" s="224">
        <v>35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141</v>
      </c>
      <c r="AU142" s="230" t="s">
        <v>83</v>
      </c>
      <c r="AV142" s="13" t="s">
        <v>83</v>
      </c>
      <c r="AW142" s="13" t="s">
        <v>31</v>
      </c>
      <c r="AX142" s="13" t="s">
        <v>74</v>
      </c>
      <c r="AY142" s="230" t="s">
        <v>132</v>
      </c>
    </row>
    <row r="143" spans="2:65" s="14" customFormat="1" ht="11.25">
      <c r="B143" s="231"/>
      <c r="C143" s="232"/>
      <c r="D143" s="211" t="s">
        <v>141</v>
      </c>
      <c r="E143" s="233" t="s">
        <v>1</v>
      </c>
      <c r="F143" s="234" t="s">
        <v>144</v>
      </c>
      <c r="G143" s="232"/>
      <c r="H143" s="235">
        <v>125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141</v>
      </c>
      <c r="AU143" s="241" t="s">
        <v>83</v>
      </c>
      <c r="AV143" s="14" t="s">
        <v>139</v>
      </c>
      <c r="AW143" s="14" t="s">
        <v>31</v>
      </c>
      <c r="AX143" s="14" t="s">
        <v>81</v>
      </c>
      <c r="AY143" s="241" t="s">
        <v>132</v>
      </c>
    </row>
    <row r="144" spans="2:65" s="1" customFormat="1" ht="16.5" customHeight="1">
      <c r="B144" s="34"/>
      <c r="C144" s="196" t="s">
        <v>190</v>
      </c>
      <c r="D144" s="196" t="s">
        <v>134</v>
      </c>
      <c r="E144" s="197" t="s">
        <v>408</v>
      </c>
      <c r="F144" s="198" t="s">
        <v>409</v>
      </c>
      <c r="G144" s="199" t="s">
        <v>137</v>
      </c>
      <c r="H144" s="200">
        <v>16</v>
      </c>
      <c r="I144" s="201"/>
      <c r="J144" s="202">
        <f>ROUND(I144*H144,2)</f>
        <v>0</v>
      </c>
      <c r="K144" s="198" t="s">
        <v>138</v>
      </c>
      <c r="L144" s="38"/>
      <c r="M144" s="203" t="s">
        <v>1</v>
      </c>
      <c r="N144" s="204" t="s">
        <v>39</v>
      </c>
      <c r="O144" s="66"/>
      <c r="P144" s="205">
        <f>O144*H144</f>
        <v>0</v>
      </c>
      <c r="Q144" s="205">
        <v>9.38E-6</v>
      </c>
      <c r="R144" s="205">
        <f>Q144*H144</f>
        <v>1.5008E-4</v>
      </c>
      <c r="S144" s="205">
        <v>0</v>
      </c>
      <c r="T144" s="206">
        <f>S144*H144</f>
        <v>0</v>
      </c>
      <c r="AR144" s="207" t="s">
        <v>139</v>
      </c>
      <c r="AT144" s="207" t="s">
        <v>134</v>
      </c>
      <c r="AU144" s="207" t="s">
        <v>83</v>
      </c>
      <c r="AY144" s="17" t="s">
        <v>132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81</v>
      </c>
      <c r="BK144" s="208">
        <f>ROUND(I144*H144,2)</f>
        <v>0</v>
      </c>
      <c r="BL144" s="17" t="s">
        <v>139</v>
      </c>
      <c r="BM144" s="207" t="s">
        <v>410</v>
      </c>
    </row>
    <row r="145" spans="2:65" s="12" customFormat="1" ht="11.25">
      <c r="B145" s="209"/>
      <c r="C145" s="210"/>
      <c r="D145" s="211" t="s">
        <v>141</v>
      </c>
      <c r="E145" s="212" t="s">
        <v>1</v>
      </c>
      <c r="F145" s="213" t="s">
        <v>403</v>
      </c>
      <c r="G145" s="210"/>
      <c r="H145" s="212" t="s">
        <v>1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141</v>
      </c>
      <c r="AU145" s="219" t="s">
        <v>83</v>
      </c>
      <c r="AV145" s="12" t="s">
        <v>81</v>
      </c>
      <c r="AW145" s="12" t="s">
        <v>31</v>
      </c>
      <c r="AX145" s="12" t="s">
        <v>74</v>
      </c>
      <c r="AY145" s="219" t="s">
        <v>132</v>
      </c>
    </row>
    <row r="146" spans="2:65" s="13" customFormat="1" ht="11.25">
      <c r="B146" s="220"/>
      <c r="C146" s="221"/>
      <c r="D146" s="211" t="s">
        <v>141</v>
      </c>
      <c r="E146" s="222" t="s">
        <v>1</v>
      </c>
      <c r="F146" s="223" t="s">
        <v>404</v>
      </c>
      <c r="G146" s="221"/>
      <c r="H146" s="224">
        <v>16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141</v>
      </c>
      <c r="AU146" s="230" t="s">
        <v>83</v>
      </c>
      <c r="AV146" s="13" t="s">
        <v>83</v>
      </c>
      <c r="AW146" s="13" t="s">
        <v>31</v>
      </c>
      <c r="AX146" s="13" t="s">
        <v>74</v>
      </c>
      <c r="AY146" s="230" t="s">
        <v>132</v>
      </c>
    </row>
    <row r="147" spans="2:65" s="14" customFormat="1" ht="11.25">
      <c r="B147" s="231"/>
      <c r="C147" s="232"/>
      <c r="D147" s="211" t="s">
        <v>141</v>
      </c>
      <c r="E147" s="233" t="s">
        <v>1</v>
      </c>
      <c r="F147" s="234" t="s">
        <v>144</v>
      </c>
      <c r="G147" s="232"/>
      <c r="H147" s="235">
        <v>16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141</v>
      </c>
      <c r="AU147" s="241" t="s">
        <v>83</v>
      </c>
      <c r="AV147" s="14" t="s">
        <v>139</v>
      </c>
      <c r="AW147" s="14" t="s">
        <v>31</v>
      </c>
      <c r="AX147" s="14" t="s">
        <v>81</v>
      </c>
      <c r="AY147" s="241" t="s">
        <v>132</v>
      </c>
    </row>
    <row r="148" spans="2:65" s="11" customFormat="1" ht="22.9" customHeight="1">
      <c r="B148" s="180"/>
      <c r="C148" s="181"/>
      <c r="D148" s="182" t="s">
        <v>73</v>
      </c>
      <c r="E148" s="194" t="s">
        <v>384</v>
      </c>
      <c r="F148" s="194" t="s">
        <v>385</v>
      </c>
      <c r="G148" s="181"/>
      <c r="H148" s="181"/>
      <c r="I148" s="184"/>
      <c r="J148" s="195">
        <f>BK148</f>
        <v>0</v>
      </c>
      <c r="K148" s="181"/>
      <c r="L148" s="186"/>
      <c r="M148" s="187"/>
      <c r="N148" s="188"/>
      <c r="O148" s="188"/>
      <c r="P148" s="189">
        <f>P149</f>
        <v>0</v>
      </c>
      <c r="Q148" s="188"/>
      <c r="R148" s="189">
        <f>R149</f>
        <v>0</v>
      </c>
      <c r="S148" s="188"/>
      <c r="T148" s="190">
        <f>T149</f>
        <v>0</v>
      </c>
      <c r="AR148" s="191" t="s">
        <v>81</v>
      </c>
      <c r="AT148" s="192" t="s">
        <v>73</v>
      </c>
      <c r="AU148" s="192" t="s">
        <v>81</v>
      </c>
      <c r="AY148" s="191" t="s">
        <v>132</v>
      </c>
      <c r="BK148" s="193">
        <f>BK149</f>
        <v>0</v>
      </c>
    </row>
    <row r="149" spans="2:65" s="1" customFormat="1" ht="24" customHeight="1">
      <c r="B149" s="34"/>
      <c r="C149" s="196" t="s">
        <v>196</v>
      </c>
      <c r="D149" s="196" t="s">
        <v>134</v>
      </c>
      <c r="E149" s="197" t="s">
        <v>411</v>
      </c>
      <c r="F149" s="198" t="s">
        <v>412</v>
      </c>
      <c r="G149" s="199" t="s">
        <v>149</v>
      </c>
      <c r="H149" s="200">
        <v>1.7999999999999999E-2</v>
      </c>
      <c r="I149" s="201"/>
      <c r="J149" s="202">
        <f>ROUND(I149*H149,2)</f>
        <v>0</v>
      </c>
      <c r="K149" s="198" t="s">
        <v>138</v>
      </c>
      <c r="L149" s="38"/>
      <c r="M149" s="266" t="s">
        <v>1</v>
      </c>
      <c r="N149" s="267" t="s">
        <v>39</v>
      </c>
      <c r="O149" s="268"/>
      <c r="P149" s="269">
        <f>O149*H149</f>
        <v>0</v>
      </c>
      <c r="Q149" s="269">
        <v>0</v>
      </c>
      <c r="R149" s="269">
        <f>Q149*H149</f>
        <v>0</v>
      </c>
      <c r="S149" s="269">
        <v>0</v>
      </c>
      <c r="T149" s="270">
        <f>S149*H149</f>
        <v>0</v>
      </c>
      <c r="AR149" s="207" t="s">
        <v>139</v>
      </c>
      <c r="AT149" s="207" t="s">
        <v>134</v>
      </c>
      <c r="AU149" s="207" t="s">
        <v>83</v>
      </c>
      <c r="AY149" s="17" t="s">
        <v>132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81</v>
      </c>
      <c r="BK149" s="208">
        <f>ROUND(I149*H149,2)</f>
        <v>0</v>
      </c>
      <c r="BL149" s="17" t="s">
        <v>139</v>
      </c>
      <c r="BM149" s="207" t="s">
        <v>413</v>
      </c>
    </row>
    <row r="150" spans="2:65" s="1" customFormat="1" ht="6.95" customHeight="1">
      <c r="B150" s="49"/>
      <c r="C150" s="50"/>
      <c r="D150" s="50"/>
      <c r="E150" s="50"/>
      <c r="F150" s="50"/>
      <c r="G150" s="50"/>
      <c r="H150" s="50"/>
      <c r="I150" s="148"/>
      <c r="J150" s="50"/>
      <c r="K150" s="50"/>
      <c r="L150" s="38"/>
    </row>
  </sheetData>
  <sheetProtection algorithmName="SHA-512" hashValue="WpjoXSlHP3lfG44E9fLW6fczKTkPXNnQSxfwbLsazgHXzLVWVTCxeGOR3sfZRCOnuRsKKjM51vX7tw7WZ/7/mg==" saltValue="QM+MHBKZ0kxqfPU67uSJcLovwFowJPdgk/pGxpbQ8/ZkSnwWO3O/34niCYvPso9h2dqLgc34+PdCNdeBhBU7Cg==" spinCount="100000" sheet="1" objects="1" scenarios="1" formatColumns="0" formatRows="0" autoFilter="0"/>
  <autoFilter ref="C122:K149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100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104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Oprava místní komunikace na ul. Husitská, Šumperk</v>
      </c>
      <c r="F7" s="320"/>
      <c r="G7" s="320"/>
      <c r="H7" s="320"/>
      <c r="L7" s="20"/>
    </row>
    <row r="8" spans="2:46" ht="12" customHeight="1">
      <c r="B8" s="20"/>
      <c r="D8" s="116" t="s">
        <v>105</v>
      </c>
      <c r="L8" s="20"/>
    </row>
    <row r="9" spans="2:46" s="1" customFormat="1" ht="16.5" customHeight="1">
      <c r="B9" s="38"/>
      <c r="E9" s="319" t="s">
        <v>162</v>
      </c>
      <c r="F9" s="321"/>
      <c r="G9" s="321"/>
      <c r="H9" s="321"/>
      <c r="I9" s="117"/>
      <c r="L9" s="38"/>
    </row>
    <row r="10" spans="2:46" s="1" customFormat="1" ht="12" customHeight="1">
      <c r="B10" s="38"/>
      <c r="D10" s="116" t="s">
        <v>107</v>
      </c>
      <c r="I10" s="117"/>
      <c r="L10" s="38"/>
    </row>
    <row r="11" spans="2:46" s="1" customFormat="1" ht="36.950000000000003" customHeight="1">
      <c r="B11" s="38"/>
      <c r="E11" s="322" t="s">
        <v>414</v>
      </c>
      <c r="F11" s="321"/>
      <c r="G11" s="321"/>
      <c r="H11" s="321"/>
      <c r="I11" s="117"/>
      <c r="L11" s="38"/>
    </row>
    <row r="12" spans="2:46" s="1" customFormat="1" ht="11.25">
      <c r="B12" s="38"/>
      <c r="I12" s="117"/>
      <c r="L12" s="38"/>
    </row>
    <row r="13" spans="2:46" s="1" customFormat="1" ht="12" customHeight="1">
      <c r="B13" s="38"/>
      <c r="D13" s="116" t="s">
        <v>18</v>
      </c>
      <c r="F13" s="105" t="s">
        <v>1</v>
      </c>
      <c r="I13" s="118" t="s">
        <v>19</v>
      </c>
      <c r="J13" s="105" t="s">
        <v>1</v>
      </c>
      <c r="L13" s="38"/>
    </row>
    <row r="14" spans="2:46" s="1" customFormat="1" ht="12" customHeight="1">
      <c r="B14" s="38"/>
      <c r="D14" s="116" t="s">
        <v>20</v>
      </c>
      <c r="F14" s="105" t="s">
        <v>21</v>
      </c>
      <c r="I14" s="118" t="s">
        <v>22</v>
      </c>
      <c r="J14" s="119" t="str">
        <f>'Rekapitulace stavby'!AN8</f>
        <v>31. 5. 2021</v>
      </c>
      <c r="L14" s="38"/>
    </row>
    <row r="15" spans="2:46" s="1" customFormat="1" ht="10.9" customHeight="1">
      <c r="B15" s="38"/>
      <c r="I15" s="117"/>
      <c r="L15" s="38"/>
    </row>
    <row r="16" spans="2:46" s="1" customFormat="1" ht="12" customHeight="1">
      <c r="B16" s="38"/>
      <c r="D16" s="116" t="s">
        <v>24</v>
      </c>
      <c r="I16" s="118" t="s">
        <v>25</v>
      </c>
      <c r="J16" s="105" t="str">
        <f>IF('Rekapitulace stavby'!AN10="","",'Rekapitulace stavby'!AN10)</f>
        <v/>
      </c>
      <c r="L16" s="38"/>
    </row>
    <row r="17" spans="2:12" s="1" customFormat="1" ht="18" customHeight="1">
      <c r="B17" s="38"/>
      <c r="E17" s="105" t="str">
        <f>IF('Rekapitulace stavby'!E11="","",'Rekapitulace stavby'!E11)</f>
        <v xml:space="preserve"> </v>
      </c>
      <c r="I17" s="118" t="s">
        <v>27</v>
      </c>
      <c r="J17" s="105" t="str">
        <f>IF('Rekapitulace stavby'!AN11="","",'Rekapitulace stavby'!AN11)</f>
        <v/>
      </c>
      <c r="L17" s="38"/>
    </row>
    <row r="18" spans="2:12" s="1" customFormat="1" ht="6.95" customHeight="1">
      <c r="B18" s="38"/>
      <c r="I18" s="117"/>
      <c r="L18" s="38"/>
    </row>
    <row r="19" spans="2:12" s="1" customFormat="1" ht="12" customHeight="1">
      <c r="B19" s="38"/>
      <c r="D19" s="116" t="s">
        <v>28</v>
      </c>
      <c r="I19" s="118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23" t="str">
        <f>'Rekapitulace stavby'!E14</f>
        <v>Vyplň údaj</v>
      </c>
      <c r="F20" s="324"/>
      <c r="G20" s="324"/>
      <c r="H20" s="324"/>
      <c r="I20" s="118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7"/>
      <c r="L21" s="38"/>
    </row>
    <row r="22" spans="2:12" s="1" customFormat="1" ht="12" customHeight="1">
      <c r="B22" s="38"/>
      <c r="D22" s="116" t="s">
        <v>30</v>
      </c>
      <c r="I22" s="118" t="s">
        <v>25</v>
      </c>
      <c r="J22" s="105" t="str">
        <f>IF('Rekapitulace stavby'!AN16="","",'Rekapitulace stavby'!AN16)</f>
        <v/>
      </c>
      <c r="L22" s="38"/>
    </row>
    <row r="23" spans="2:12" s="1" customFormat="1" ht="18" customHeight="1">
      <c r="B23" s="38"/>
      <c r="E23" s="105" t="str">
        <f>IF('Rekapitulace stavby'!E17="","",'Rekapitulace stavby'!E17)</f>
        <v xml:space="preserve"> </v>
      </c>
      <c r="I23" s="118" t="s">
        <v>27</v>
      </c>
      <c r="J23" s="105" t="str">
        <f>IF('Rekapitulace stavby'!AN17="","",'Rekapitulace stavby'!AN17)</f>
        <v/>
      </c>
      <c r="L23" s="38"/>
    </row>
    <row r="24" spans="2:12" s="1" customFormat="1" ht="6.95" customHeight="1">
      <c r="B24" s="38"/>
      <c r="I24" s="117"/>
      <c r="L24" s="38"/>
    </row>
    <row r="25" spans="2:12" s="1" customFormat="1" ht="12" customHeight="1">
      <c r="B25" s="38"/>
      <c r="D25" s="116" t="s">
        <v>32</v>
      </c>
      <c r="I25" s="118" t="s">
        <v>25</v>
      </c>
      <c r="J25" s="105" t="str">
        <f>IF('Rekapitulace stavby'!AN19="","",'Rekapitulace stavby'!AN19)</f>
        <v/>
      </c>
      <c r="L25" s="38"/>
    </row>
    <row r="26" spans="2:12" s="1" customFormat="1" ht="18" customHeight="1">
      <c r="B26" s="38"/>
      <c r="E26" s="105" t="str">
        <f>IF('Rekapitulace stavby'!E20="","",'Rekapitulace stavby'!E20)</f>
        <v xml:space="preserve"> </v>
      </c>
      <c r="I26" s="118" t="s">
        <v>27</v>
      </c>
      <c r="J26" s="105" t="str">
        <f>IF('Rekapitulace stavby'!AN20="","",'Rekapitulace stavby'!AN20)</f>
        <v/>
      </c>
      <c r="L26" s="38"/>
    </row>
    <row r="27" spans="2:12" s="1" customFormat="1" ht="6.95" customHeight="1">
      <c r="B27" s="38"/>
      <c r="I27" s="117"/>
      <c r="L27" s="38"/>
    </row>
    <row r="28" spans="2:12" s="1" customFormat="1" ht="12" customHeight="1">
      <c r="B28" s="38"/>
      <c r="D28" s="116" t="s">
        <v>33</v>
      </c>
      <c r="I28" s="117"/>
      <c r="L28" s="38"/>
    </row>
    <row r="29" spans="2:12" s="7" customFormat="1" ht="16.5" customHeight="1">
      <c r="B29" s="120"/>
      <c r="E29" s="325" t="s">
        <v>1</v>
      </c>
      <c r="F29" s="325"/>
      <c r="G29" s="325"/>
      <c r="H29" s="325"/>
      <c r="I29" s="121"/>
      <c r="L29" s="120"/>
    </row>
    <row r="30" spans="2:12" s="1" customFormat="1" ht="6.95" customHeight="1">
      <c r="B30" s="38"/>
      <c r="I30" s="117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25.35" customHeight="1">
      <c r="B32" s="38"/>
      <c r="D32" s="123" t="s">
        <v>34</v>
      </c>
      <c r="I32" s="117"/>
      <c r="J32" s="124">
        <f>ROUND(J122,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22"/>
      <c r="J33" s="62"/>
      <c r="K33" s="62"/>
      <c r="L33" s="38"/>
    </row>
    <row r="34" spans="2:12" s="1" customFormat="1" ht="14.45" customHeight="1">
      <c r="B34" s="38"/>
      <c r="F34" s="125" t="s">
        <v>36</v>
      </c>
      <c r="I34" s="126" t="s">
        <v>35</v>
      </c>
      <c r="J34" s="125" t="s">
        <v>37</v>
      </c>
      <c r="L34" s="38"/>
    </row>
    <row r="35" spans="2:12" s="1" customFormat="1" ht="14.45" customHeight="1">
      <c r="B35" s="38"/>
      <c r="D35" s="127" t="s">
        <v>38</v>
      </c>
      <c r="E35" s="116" t="s">
        <v>39</v>
      </c>
      <c r="F35" s="128">
        <f>ROUND((SUM(BE122:BE132)),  2)</f>
        <v>0</v>
      </c>
      <c r="I35" s="129">
        <v>0.21</v>
      </c>
      <c r="J35" s="128">
        <f>ROUND(((SUM(BE122:BE132))*I35),  2)</f>
        <v>0</v>
      </c>
      <c r="L35" s="38"/>
    </row>
    <row r="36" spans="2:12" s="1" customFormat="1" ht="14.45" customHeight="1">
      <c r="B36" s="38"/>
      <c r="E36" s="116" t="s">
        <v>40</v>
      </c>
      <c r="F36" s="128">
        <f>ROUND((SUM(BF122:BF132)),  2)</f>
        <v>0</v>
      </c>
      <c r="I36" s="129">
        <v>0.15</v>
      </c>
      <c r="J36" s="128">
        <f>ROUND(((SUM(BF122:BF132))*I36),  2)</f>
        <v>0</v>
      </c>
      <c r="L36" s="38"/>
    </row>
    <row r="37" spans="2:12" s="1" customFormat="1" ht="14.45" hidden="1" customHeight="1">
      <c r="B37" s="38"/>
      <c r="E37" s="116" t="s">
        <v>41</v>
      </c>
      <c r="F37" s="128">
        <f>ROUND((SUM(BG122:BG132)),  2)</f>
        <v>0</v>
      </c>
      <c r="I37" s="129">
        <v>0.21</v>
      </c>
      <c r="J37" s="128">
        <f>0</f>
        <v>0</v>
      </c>
      <c r="L37" s="38"/>
    </row>
    <row r="38" spans="2:12" s="1" customFormat="1" ht="14.45" hidden="1" customHeight="1">
      <c r="B38" s="38"/>
      <c r="E38" s="116" t="s">
        <v>42</v>
      </c>
      <c r="F38" s="128">
        <f>ROUND((SUM(BH122:BH132)),  2)</f>
        <v>0</v>
      </c>
      <c r="I38" s="129">
        <v>0.15</v>
      </c>
      <c r="J38" s="128">
        <f>0</f>
        <v>0</v>
      </c>
      <c r="L38" s="38"/>
    </row>
    <row r="39" spans="2:12" s="1" customFormat="1" ht="14.45" hidden="1" customHeight="1">
      <c r="B39" s="38"/>
      <c r="E39" s="116" t="s">
        <v>43</v>
      </c>
      <c r="F39" s="128">
        <f>ROUND((SUM(BI122:BI132)),  2)</f>
        <v>0</v>
      </c>
      <c r="I39" s="129">
        <v>0</v>
      </c>
      <c r="J39" s="128">
        <f>0</f>
        <v>0</v>
      </c>
      <c r="L39" s="38"/>
    </row>
    <row r="40" spans="2:12" s="1" customFormat="1" ht="6.95" customHeight="1">
      <c r="B40" s="38"/>
      <c r="I40" s="117"/>
      <c r="L40" s="38"/>
    </row>
    <row r="41" spans="2:12" s="1" customFormat="1" ht="25.35" customHeight="1">
      <c r="B41" s="38"/>
      <c r="C41" s="130"/>
      <c r="D41" s="131" t="s">
        <v>44</v>
      </c>
      <c r="E41" s="132"/>
      <c r="F41" s="132"/>
      <c r="G41" s="133" t="s">
        <v>45</v>
      </c>
      <c r="H41" s="134" t="s">
        <v>46</v>
      </c>
      <c r="I41" s="135"/>
      <c r="J41" s="136">
        <f>SUM(J32:J39)</f>
        <v>0</v>
      </c>
      <c r="K41" s="137"/>
      <c r="L41" s="38"/>
    </row>
    <row r="42" spans="2:12" s="1" customFormat="1" ht="14.45" customHeight="1">
      <c r="B42" s="38"/>
      <c r="I42" s="117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12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12" s="1" customFormat="1" ht="24.95" customHeight="1">
      <c r="B82" s="34"/>
      <c r="C82" s="23" t="s">
        <v>109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12" s="1" customFormat="1" ht="16.5" customHeight="1">
      <c r="B85" s="34"/>
      <c r="C85" s="35"/>
      <c r="D85" s="35"/>
      <c r="E85" s="326" t="str">
        <f>E7</f>
        <v>Oprava místní komunikace na ul. Husitská, Šumperk</v>
      </c>
      <c r="F85" s="327"/>
      <c r="G85" s="327"/>
      <c r="H85" s="327"/>
      <c r="I85" s="117"/>
      <c r="J85" s="35"/>
      <c r="K85" s="35"/>
      <c r="L85" s="38"/>
    </row>
    <row r="86" spans="2:12" ht="12" customHeight="1">
      <c r="B86" s="21"/>
      <c r="C86" s="29" t="s">
        <v>105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26" t="s">
        <v>162</v>
      </c>
      <c r="F87" s="328"/>
      <c r="G87" s="328"/>
      <c r="H87" s="328"/>
      <c r="I87" s="117"/>
      <c r="J87" s="35"/>
      <c r="K87" s="35"/>
      <c r="L87" s="38"/>
    </row>
    <row r="88" spans="2:12" s="1" customFormat="1" ht="12" customHeight="1">
      <c r="B88" s="34"/>
      <c r="C88" s="29" t="s">
        <v>107</v>
      </c>
      <c r="D88" s="35"/>
      <c r="E88" s="35"/>
      <c r="F88" s="35"/>
      <c r="G88" s="35"/>
      <c r="H88" s="35"/>
      <c r="I88" s="117"/>
      <c r="J88" s="35"/>
      <c r="K88" s="35"/>
      <c r="L88" s="38"/>
    </row>
    <row r="89" spans="2:12" s="1" customFormat="1" ht="16.5" customHeight="1">
      <c r="B89" s="34"/>
      <c r="C89" s="35"/>
      <c r="D89" s="35"/>
      <c r="E89" s="294" t="str">
        <f>E11</f>
        <v>SO 192 - Dopravní značení provizorní - DIO</v>
      </c>
      <c r="F89" s="328"/>
      <c r="G89" s="328"/>
      <c r="H89" s="328"/>
      <c r="I89" s="117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Šumperk</v>
      </c>
      <c r="G91" s="35"/>
      <c r="H91" s="35"/>
      <c r="I91" s="118" t="s">
        <v>22</v>
      </c>
      <c r="J91" s="61" t="str">
        <f>IF(J14="","",J14)</f>
        <v>31. 5. 2021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7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 xml:space="preserve"> </v>
      </c>
      <c r="G93" s="35"/>
      <c r="H93" s="35"/>
      <c r="I93" s="118" t="s">
        <v>30</v>
      </c>
      <c r="J93" s="32" t="str">
        <f>E23</f>
        <v xml:space="preserve"> 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8" t="s">
        <v>32</v>
      </c>
      <c r="J94" s="32" t="str">
        <f>E26</f>
        <v xml:space="preserve"> 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12" s="1" customFormat="1" ht="29.25" customHeight="1">
      <c r="B96" s="34"/>
      <c r="C96" s="152" t="s">
        <v>110</v>
      </c>
      <c r="D96" s="153"/>
      <c r="E96" s="153"/>
      <c r="F96" s="153"/>
      <c r="G96" s="153"/>
      <c r="H96" s="153"/>
      <c r="I96" s="154"/>
      <c r="J96" s="155" t="s">
        <v>111</v>
      </c>
      <c r="K96" s="153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7"/>
      <c r="J97" s="35"/>
      <c r="K97" s="35"/>
      <c r="L97" s="38"/>
    </row>
    <row r="98" spans="2:47" s="1" customFormat="1" ht="22.9" customHeight="1">
      <c r="B98" s="34"/>
      <c r="C98" s="156" t="s">
        <v>112</v>
      </c>
      <c r="D98" s="35"/>
      <c r="E98" s="35"/>
      <c r="F98" s="35"/>
      <c r="G98" s="35"/>
      <c r="H98" s="35"/>
      <c r="I98" s="117"/>
      <c r="J98" s="79">
        <f>J122</f>
        <v>0</v>
      </c>
      <c r="K98" s="35"/>
      <c r="L98" s="38"/>
      <c r="AU98" s="17" t="s">
        <v>113</v>
      </c>
    </row>
    <row r="99" spans="2:47" s="8" customFormat="1" ht="24.95" customHeight="1">
      <c r="B99" s="157"/>
      <c r="C99" s="158"/>
      <c r="D99" s="159" t="s">
        <v>114</v>
      </c>
      <c r="E99" s="160"/>
      <c r="F99" s="160"/>
      <c r="G99" s="160"/>
      <c r="H99" s="160"/>
      <c r="I99" s="161"/>
      <c r="J99" s="162">
        <f>J123</f>
        <v>0</v>
      </c>
      <c r="K99" s="158"/>
      <c r="L99" s="163"/>
    </row>
    <row r="100" spans="2:47" s="9" customFormat="1" ht="19.899999999999999" customHeight="1">
      <c r="B100" s="164"/>
      <c r="C100" s="99"/>
      <c r="D100" s="165" t="s">
        <v>168</v>
      </c>
      <c r="E100" s="166"/>
      <c r="F100" s="166"/>
      <c r="G100" s="166"/>
      <c r="H100" s="166"/>
      <c r="I100" s="167"/>
      <c r="J100" s="168">
        <f>J124</f>
        <v>0</v>
      </c>
      <c r="K100" s="99"/>
      <c r="L100" s="169"/>
    </row>
    <row r="101" spans="2:47" s="1" customFormat="1" ht="21.75" customHeight="1">
      <c r="B101" s="34"/>
      <c r="C101" s="35"/>
      <c r="D101" s="35"/>
      <c r="E101" s="35"/>
      <c r="F101" s="35"/>
      <c r="G101" s="35"/>
      <c r="H101" s="35"/>
      <c r="I101" s="117"/>
      <c r="J101" s="35"/>
      <c r="K101" s="35"/>
      <c r="L101" s="38"/>
    </row>
    <row r="102" spans="2:47" s="1" customFormat="1" ht="6.95" customHeight="1">
      <c r="B102" s="49"/>
      <c r="C102" s="50"/>
      <c r="D102" s="50"/>
      <c r="E102" s="50"/>
      <c r="F102" s="50"/>
      <c r="G102" s="50"/>
      <c r="H102" s="50"/>
      <c r="I102" s="148"/>
      <c r="J102" s="50"/>
      <c r="K102" s="50"/>
      <c r="L102" s="38"/>
    </row>
    <row r="106" spans="2:47" s="1" customFormat="1" ht="6.95" customHeight="1">
      <c r="B106" s="51"/>
      <c r="C106" s="52"/>
      <c r="D106" s="52"/>
      <c r="E106" s="52"/>
      <c r="F106" s="52"/>
      <c r="G106" s="52"/>
      <c r="H106" s="52"/>
      <c r="I106" s="151"/>
      <c r="J106" s="52"/>
      <c r="K106" s="52"/>
      <c r="L106" s="38"/>
    </row>
    <row r="107" spans="2:47" s="1" customFormat="1" ht="24.95" customHeight="1">
      <c r="B107" s="34"/>
      <c r="C107" s="23" t="s">
        <v>117</v>
      </c>
      <c r="D107" s="35"/>
      <c r="E107" s="35"/>
      <c r="F107" s="35"/>
      <c r="G107" s="35"/>
      <c r="H107" s="35"/>
      <c r="I107" s="117"/>
      <c r="J107" s="35"/>
      <c r="K107" s="35"/>
      <c r="L107" s="38"/>
    </row>
    <row r="108" spans="2:47" s="1" customFormat="1" ht="6.95" customHeight="1">
      <c r="B108" s="34"/>
      <c r="C108" s="35"/>
      <c r="D108" s="35"/>
      <c r="E108" s="35"/>
      <c r="F108" s="35"/>
      <c r="G108" s="35"/>
      <c r="H108" s="35"/>
      <c r="I108" s="117"/>
      <c r="J108" s="35"/>
      <c r="K108" s="35"/>
      <c r="L108" s="38"/>
    </row>
    <row r="109" spans="2:47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47" s="1" customFormat="1" ht="16.5" customHeight="1">
      <c r="B110" s="34"/>
      <c r="C110" s="35"/>
      <c r="D110" s="35"/>
      <c r="E110" s="326" t="str">
        <f>E7</f>
        <v>Oprava místní komunikace na ul. Husitská, Šumperk</v>
      </c>
      <c r="F110" s="327"/>
      <c r="G110" s="327"/>
      <c r="H110" s="327"/>
      <c r="I110" s="117"/>
      <c r="J110" s="35"/>
      <c r="K110" s="35"/>
      <c r="L110" s="38"/>
    </row>
    <row r="111" spans="2:47" ht="12" customHeight="1">
      <c r="B111" s="21"/>
      <c r="C111" s="29" t="s">
        <v>105</v>
      </c>
      <c r="D111" s="22"/>
      <c r="E111" s="22"/>
      <c r="F111" s="22"/>
      <c r="G111" s="22"/>
      <c r="H111" s="22"/>
      <c r="J111" s="22"/>
      <c r="K111" s="22"/>
      <c r="L111" s="20"/>
    </row>
    <row r="112" spans="2:47" s="1" customFormat="1" ht="16.5" customHeight="1">
      <c r="B112" s="34"/>
      <c r="C112" s="35"/>
      <c r="D112" s="35"/>
      <c r="E112" s="326" t="s">
        <v>162</v>
      </c>
      <c r="F112" s="328"/>
      <c r="G112" s="328"/>
      <c r="H112" s="328"/>
      <c r="I112" s="117"/>
      <c r="J112" s="35"/>
      <c r="K112" s="35"/>
      <c r="L112" s="38"/>
    </row>
    <row r="113" spans="2:65" s="1" customFormat="1" ht="12" customHeight="1">
      <c r="B113" s="34"/>
      <c r="C113" s="29" t="s">
        <v>107</v>
      </c>
      <c r="D113" s="35"/>
      <c r="E113" s="35"/>
      <c r="F113" s="35"/>
      <c r="G113" s="35"/>
      <c r="H113" s="35"/>
      <c r="I113" s="117"/>
      <c r="J113" s="35"/>
      <c r="K113" s="35"/>
      <c r="L113" s="38"/>
    </row>
    <row r="114" spans="2:65" s="1" customFormat="1" ht="16.5" customHeight="1">
      <c r="B114" s="34"/>
      <c r="C114" s="35"/>
      <c r="D114" s="35"/>
      <c r="E114" s="294" t="str">
        <f>E11</f>
        <v>SO 192 - Dopravní značení provizorní - DIO</v>
      </c>
      <c r="F114" s="328"/>
      <c r="G114" s="328"/>
      <c r="H114" s="328"/>
      <c r="I114" s="117"/>
      <c r="J114" s="35"/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7"/>
      <c r="J115" s="35"/>
      <c r="K115" s="35"/>
      <c r="L115" s="38"/>
    </row>
    <row r="116" spans="2:65" s="1" customFormat="1" ht="12" customHeight="1">
      <c r="B116" s="34"/>
      <c r="C116" s="29" t="s">
        <v>20</v>
      </c>
      <c r="D116" s="35"/>
      <c r="E116" s="35"/>
      <c r="F116" s="27" t="str">
        <f>F14</f>
        <v>Šumperk</v>
      </c>
      <c r="G116" s="35"/>
      <c r="H116" s="35"/>
      <c r="I116" s="118" t="s">
        <v>22</v>
      </c>
      <c r="J116" s="61" t="str">
        <f>IF(J14="","",J14)</f>
        <v>31. 5. 2021</v>
      </c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7"/>
      <c r="J117" s="35"/>
      <c r="K117" s="35"/>
      <c r="L117" s="38"/>
    </row>
    <row r="118" spans="2:65" s="1" customFormat="1" ht="15.2" customHeight="1">
      <c r="B118" s="34"/>
      <c r="C118" s="29" t="s">
        <v>24</v>
      </c>
      <c r="D118" s="35"/>
      <c r="E118" s="35"/>
      <c r="F118" s="27" t="str">
        <f>E17</f>
        <v xml:space="preserve"> </v>
      </c>
      <c r="G118" s="35"/>
      <c r="H118" s="35"/>
      <c r="I118" s="118" t="s">
        <v>30</v>
      </c>
      <c r="J118" s="32" t="str">
        <f>E23</f>
        <v xml:space="preserve"> </v>
      </c>
      <c r="K118" s="35"/>
      <c r="L118" s="38"/>
    </row>
    <row r="119" spans="2:65" s="1" customFormat="1" ht="15.2" customHeight="1">
      <c r="B119" s="34"/>
      <c r="C119" s="29" t="s">
        <v>28</v>
      </c>
      <c r="D119" s="35"/>
      <c r="E119" s="35"/>
      <c r="F119" s="27" t="str">
        <f>IF(E20="","",E20)</f>
        <v>Vyplň údaj</v>
      </c>
      <c r="G119" s="35"/>
      <c r="H119" s="35"/>
      <c r="I119" s="118" t="s">
        <v>32</v>
      </c>
      <c r="J119" s="32" t="str">
        <f>E26</f>
        <v xml:space="preserve"> </v>
      </c>
      <c r="K119" s="35"/>
      <c r="L119" s="38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117"/>
      <c r="J120" s="35"/>
      <c r="K120" s="35"/>
      <c r="L120" s="38"/>
    </row>
    <row r="121" spans="2:65" s="10" customFormat="1" ht="29.25" customHeight="1">
      <c r="B121" s="170"/>
      <c r="C121" s="171" t="s">
        <v>118</v>
      </c>
      <c r="D121" s="172" t="s">
        <v>59</v>
      </c>
      <c r="E121" s="172" t="s">
        <v>55</v>
      </c>
      <c r="F121" s="172" t="s">
        <v>56</v>
      </c>
      <c r="G121" s="172" t="s">
        <v>119</v>
      </c>
      <c r="H121" s="172" t="s">
        <v>120</v>
      </c>
      <c r="I121" s="173" t="s">
        <v>121</v>
      </c>
      <c r="J121" s="172" t="s">
        <v>111</v>
      </c>
      <c r="K121" s="174" t="s">
        <v>122</v>
      </c>
      <c r="L121" s="175"/>
      <c r="M121" s="70" t="s">
        <v>1</v>
      </c>
      <c r="N121" s="71" t="s">
        <v>38</v>
      </c>
      <c r="O121" s="71" t="s">
        <v>123</v>
      </c>
      <c r="P121" s="71" t="s">
        <v>124</v>
      </c>
      <c r="Q121" s="71" t="s">
        <v>125</v>
      </c>
      <c r="R121" s="71" t="s">
        <v>126</v>
      </c>
      <c r="S121" s="71" t="s">
        <v>127</v>
      </c>
      <c r="T121" s="72" t="s">
        <v>128</v>
      </c>
    </row>
    <row r="122" spans="2:65" s="1" customFormat="1" ht="22.9" customHeight="1">
      <c r="B122" s="34"/>
      <c r="C122" s="77" t="s">
        <v>129</v>
      </c>
      <c r="D122" s="35"/>
      <c r="E122" s="35"/>
      <c r="F122" s="35"/>
      <c r="G122" s="35"/>
      <c r="H122" s="35"/>
      <c r="I122" s="117"/>
      <c r="J122" s="176">
        <f>BK122</f>
        <v>0</v>
      </c>
      <c r="K122" s="35"/>
      <c r="L122" s="38"/>
      <c r="M122" s="73"/>
      <c r="N122" s="74"/>
      <c r="O122" s="74"/>
      <c r="P122" s="177">
        <f>P123</f>
        <v>0</v>
      </c>
      <c r="Q122" s="74"/>
      <c r="R122" s="177">
        <f>R123</f>
        <v>0</v>
      </c>
      <c r="S122" s="74"/>
      <c r="T122" s="178">
        <f>T123</f>
        <v>0</v>
      </c>
      <c r="AT122" s="17" t="s">
        <v>73</v>
      </c>
      <c r="AU122" s="17" t="s">
        <v>113</v>
      </c>
      <c r="BK122" s="179">
        <f>BK123</f>
        <v>0</v>
      </c>
    </row>
    <row r="123" spans="2:65" s="11" customFormat="1" ht="25.9" customHeight="1">
      <c r="B123" s="180"/>
      <c r="C123" s="181"/>
      <c r="D123" s="182" t="s">
        <v>73</v>
      </c>
      <c r="E123" s="183" t="s">
        <v>130</v>
      </c>
      <c r="F123" s="183" t="s">
        <v>131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</f>
        <v>0</v>
      </c>
      <c r="Q123" s="188"/>
      <c r="R123" s="189">
        <f>R124</f>
        <v>0</v>
      </c>
      <c r="S123" s="188"/>
      <c r="T123" s="190">
        <f>T124</f>
        <v>0</v>
      </c>
      <c r="AR123" s="191" t="s">
        <v>81</v>
      </c>
      <c r="AT123" s="192" t="s">
        <v>73</v>
      </c>
      <c r="AU123" s="192" t="s">
        <v>74</v>
      </c>
      <c r="AY123" s="191" t="s">
        <v>132</v>
      </c>
      <c r="BK123" s="193">
        <f>BK124</f>
        <v>0</v>
      </c>
    </row>
    <row r="124" spans="2:65" s="11" customFormat="1" ht="22.9" customHeight="1">
      <c r="B124" s="180"/>
      <c r="C124" s="181"/>
      <c r="D124" s="182" t="s">
        <v>73</v>
      </c>
      <c r="E124" s="194" t="s">
        <v>214</v>
      </c>
      <c r="F124" s="194" t="s">
        <v>338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SUM(P125:P132)</f>
        <v>0</v>
      </c>
      <c r="Q124" s="188"/>
      <c r="R124" s="189">
        <f>SUM(R125:R132)</f>
        <v>0</v>
      </c>
      <c r="S124" s="188"/>
      <c r="T124" s="190">
        <f>SUM(T125:T132)</f>
        <v>0</v>
      </c>
      <c r="AR124" s="191" t="s">
        <v>81</v>
      </c>
      <c r="AT124" s="192" t="s">
        <v>73</v>
      </c>
      <c r="AU124" s="192" t="s">
        <v>81</v>
      </c>
      <c r="AY124" s="191" t="s">
        <v>132</v>
      </c>
      <c r="BK124" s="193">
        <f>SUM(BK125:BK132)</f>
        <v>0</v>
      </c>
    </row>
    <row r="125" spans="2:65" s="1" customFormat="1" ht="24" customHeight="1">
      <c r="B125" s="34"/>
      <c r="C125" s="196" t="s">
        <v>83</v>
      </c>
      <c r="D125" s="196" t="s">
        <v>134</v>
      </c>
      <c r="E125" s="197" t="s">
        <v>415</v>
      </c>
      <c r="F125" s="198" t="s">
        <v>416</v>
      </c>
      <c r="G125" s="199" t="s">
        <v>297</v>
      </c>
      <c r="H125" s="200">
        <v>16</v>
      </c>
      <c r="I125" s="201"/>
      <c r="J125" s="202">
        <f>ROUND(I125*H125,2)</f>
        <v>0</v>
      </c>
      <c r="K125" s="198" t="s">
        <v>1</v>
      </c>
      <c r="L125" s="38"/>
      <c r="M125" s="203" t="s">
        <v>1</v>
      </c>
      <c r="N125" s="204" t="s">
        <v>39</v>
      </c>
      <c r="O125" s="66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207" t="s">
        <v>139</v>
      </c>
      <c r="AT125" s="207" t="s">
        <v>134</v>
      </c>
      <c r="AU125" s="207" t="s">
        <v>83</v>
      </c>
      <c r="AY125" s="17" t="s">
        <v>132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81</v>
      </c>
      <c r="BK125" s="208">
        <f>ROUND(I125*H125,2)</f>
        <v>0</v>
      </c>
      <c r="BL125" s="17" t="s">
        <v>139</v>
      </c>
      <c r="BM125" s="207" t="s">
        <v>417</v>
      </c>
    </row>
    <row r="126" spans="2:65" s="12" customFormat="1" ht="22.5">
      <c r="B126" s="209"/>
      <c r="C126" s="210"/>
      <c r="D126" s="211" t="s">
        <v>141</v>
      </c>
      <c r="E126" s="212" t="s">
        <v>1</v>
      </c>
      <c r="F126" s="213" t="s">
        <v>418</v>
      </c>
      <c r="G126" s="210"/>
      <c r="H126" s="212" t="s">
        <v>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141</v>
      </c>
      <c r="AU126" s="219" t="s">
        <v>83</v>
      </c>
      <c r="AV126" s="12" t="s">
        <v>81</v>
      </c>
      <c r="AW126" s="12" t="s">
        <v>31</v>
      </c>
      <c r="AX126" s="12" t="s">
        <v>74</v>
      </c>
      <c r="AY126" s="219" t="s">
        <v>132</v>
      </c>
    </row>
    <row r="127" spans="2:65" s="13" customFormat="1" ht="11.25">
      <c r="B127" s="220"/>
      <c r="C127" s="221"/>
      <c r="D127" s="211" t="s">
        <v>141</v>
      </c>
      <c r="E127" s="222" t="s">
        <v>1</v>
      </c>
      <c r="F127" s="223" t="s">
        <v>139</v>
      </c>
      <c r="G127" s="221"/>
      <c r="H127" s="224">
        <v>4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141</v>
      </c>
      <c r="AU127" s="230" t="s">
        <v>83</v>
      </c>
      <c r="AV127" s="13" t="s">
        <v>83</v>
      </c>
      <c r="AW127" s="13" t="s">
        <v>31</v>
      </c>
      <c r="AX127" s="13" t="s">
        <v>74</v>
      </c>
      <c r="AY127" s="230" t="s">
        <v>132</v>
      </c>
    </row>
    <row r="128" spans="2:65" s="12" customFormat="1" ht="11.25">
      <c r="B128" s="209"/>
      <c r="C128" s="210"/>
      <c r="D128" s="211" t="s">
        <v>141</v>
      </c>
      <c r="E128" s="212" t="s">
        <v>1</v>
      </c>
      <c r="F128" s="213" t="s">
        <v>419</v>
      </c>
      <c r="G128" s="210"/>
      <c r="H128" s="212" t="s">
        <v>1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141</v>
      </c>
      <c r="AU128" s="219" t="s">
        <v>83</v>
      </c>
      <c r="AV128" s="12" t="s">
        <v>81</v>
      </c>
      <c r="AW128" s="12" t="s">
        <v>31</v>
      </c>
      <c r="AX128" s="12" t="s">
        <v>74</v>
      </c>
      <c r="AY128" s="219" t="s">
        <v>132</v>
      </c>
    </row>
    <row r="129" spans="2:51" s="13" customFormat="1" ht="11.25">
      <c r="B129" s="220"/>
      <c r="C129" s="221"/>
      <c r="D129" s="211" t="s">
        <v>141</v>
      </c>
      <c r="E129" s="222" t="s">
        <v>1</v>
      </c>
      <c r="F129" s="223" t="s">
        <v>139</v>
      </c>
      <c r="G129" s="221"/>
      <c r="H129" s="224">
        <v>4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141</v>
      </c>
      <c r="AU129" s="230" t="s">
        <v>83</v>
      </c>
      <c r="AV129" s="13" t="s">
        <v>83</v>
      </c>
      <c r="AW129" s="13" t="s">
        <v>31</v>
      </c>
      <c r="AX129" s="13" t="s">
        <v>74</v>
      </c>
      <c r="AY129" s="230" t="s">
        <v>132</v>
      </c>
    </row>
    <row r="130" spans="2:51" s="12" customFormat="1" ht="11.25">
      <c r="B130" s="209"/>
      <c r="C130" s="210"/>
      <c r="D130" s="211" t="s">
        <v>141</v>
      </c>
      <c r="E130" s="212" t="s">
        <v>1</v>
      </c>
      <c r="F130" s="213" t="s">
        <v>420</v>
      </c>
      <c r="G130" s="210"/>
      <c r="H130" s="212" t="s">
        <v>1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141</v>
      </c>
      <c r="AU130" s="219" t="s">
        <v>83</v>
      </c>
      <c r="AV130" s="12" t="s">
        <v>81</v>
      </c>
      <c r="AW130" s="12" t="s">
        <v>31</v>
      </c>
      <c r="AX130" s="12" t="s">
        <v>74</v>
      </c>
      <c r="AY130" s="219" t="s">
        <v>132</v>
      </c>
    </row>
    <row r="131" spans="2:51" s="13" customFormat="1" ht="11.25">
      <c r="B131" s="220"/>
      <c r="C131" s="221"/>
      <c r="D131" s="211" t="s">
        <v>141</v>
      </c>
      <c r="E131" s="222" t="s">
        <v>1</v>
      </c>
      <c r="F131" s="223" t="s">
        <v>206</v>
      </c>
      <c r="G131" s="221"/>
      <c r="H131" s="224">
        <v>8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141</v>
      </c>
      <c r="AU131" s="230" t="s">
        <v>83</v>
      </c>
      <c r="AV131" s="13" t="s">
        <v>83</v>
      </c>
      <c r="AW131" s="13" t="s">
        <v>31</v>
      </c>
      <c r="AX131" s="13" t="s">
        <v>74</v>
      </c>
      <c r="AY131" s="230" t="s">
        <v>132</v>
      </c>
    </row>
    <row r="132" spans="2:51" s="14" customFormat="1" ht="11.25">
      <c r="B132" s="231"/>
      <c r="C132" s="232"/>
      <c r="D132" s="211" t="s">
        <v>141</v>
      </c>
      <c r="E132" s="233" t="s">
        <v>1</v>
      </c>
      <c r="F132" s="234" t="s">
        <v>144</v>
      </c>
      <c r="G132" s="232"/>
      <c r="H132" s="235">
        <v>16</v>
      </c>
      <c r="I132" s="236"/>
      <c r="J132" s="232"/>
      <c r="K132" s="232"/>
      <c r="L132" s="237"/>
      <c r="M132" s="242"/>
      <c r="N132" s="243"/>
      <c r="O132" s="243"/>
      <c r="P132" s="243"/>
      <c r="Q132" s="243"/>
      <c r="R132" s="243"/>
      <c r="S132" s="243"/>
      <c r="T132" s="244"/>
      <c r="AT132" s="241" t="s">
        <v>141</v>
      </c>
      <c r="AU132" s="241" t="s">
        <v>83</v>
      </c>
      <c r="AV132" s="14" t="s">
        <v>139</v>
      </c>
      <c r="AW132" s="14" t="s">
        <v>31</v>
      </c>
      <c r="AX132" s="14" t="s">
        <v>81</v>
      </c>
      <c r="AY132" s="241" t="s">
        <v>132</v>
      </c>
    </row>
    <row r="133" spans="2:51" s="1" customFormat="1" ht="6.95" customHeight="1">
      <c r="B133" s="49"/>
      <c r="C133" s="50"/>
      <c r="D133" s="50"/>
      <c r="E133" s="50"/>
      <c r="F133" s="50"/>
      <c r="G133" s="50"/>
      <c r="H133" s="50"/>
      <c r="I133" s="148"/>
      <c r="J133" s="50"/>
      <c r="K133" s="50"/>
      <c r="L133" s="38"/>
    </row>
  </sheetData>
  <sheetProtection algorithmName="SHA-512" hashValue="L7I3pE+DpZudvlWFgLnQegF/kJTQ/7JRftKpAsATYaAf5/r8UD3Fxom2NHdXSfFWbbBqkUxQ1f4w1KRaEzox9g==" saltValue="Rin4+UCccJeMsBp93dQqcz8GKmDxUoIrZEOdJtZ/4a+4O9NiW04Cm/6jqhEq4P7dSRo2Ahqk7k8lmaYHWpcvdA==" spinCount="100000" sheet="1" objects="1" scenarios="1" formatColumns="0" formatRows="0" autoFilter="0"/>
  <autoFilter ref="C121:K132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5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1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103</v>
      </c>
    </row>
    <row r="3" spans="2:46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83</v>
      </c>
    </row>
    <row r="4" spans="2:46" ht="24.95" customHeight="1">
      <c r="B4" s="20"/>
      <c r="D4" s="114" t="s">
        <v>104</v>
      </c>
      <c r="L4" s="20"/>
      <c r="M4" s="11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6" t="s">
        <v>16</v>
      </c>
      <c r="L6" s="20"/>
    </row>
    <row r="7" spans="2:46" ht="16.5" customHeight="1">
      <c r="B7" s="20"/>
      <c r="E7" s="319" t="str">
        <f>'Rekapitulace stavby'!K6</f>
        <v>Oprava místní komunikace na ul. Husitská, Šumperk</v>
      </c>
      <c r="F7" s="320"/>
      <c r="G7" s="320"/>
      <c r="H7" s="320"/>
      <c r="L7" s="20"/>
    </row>
    <row r="8" spans="2:46" s="1" customFormat="1" ht="12" customHeight="1">
      <c r="B8" s="38"/>
      <c r="D8" s="116" t="s">
        <v>105</v>
      </c>
      <c r="I8" s="117"/>
      <c r="L8" s="38"/>
    </row>
    <row r="9" spans="2:46" s="1" customFormat="1" ht="36.950000000000003" customHeight="1">
      <c r="B9" s="38"/>
      <c r="E9" s="322" t="s">
        <v>421</v>
      </c>
      <c r="F9" s="321"/>
      <c r="G9" s="321"/>
      <c r="H9" s="321"/>
      <c r="I9" s="117"/>
      <c r="L9" s="38"/>
    </row>
    <row r="10" spans="2:46" s="1" customFormat="1" ht="11.25">
      <c r="B10" s="38"/>
      <c r="I10" s="117"/>
      <c r="L10" s="38"/>
    </row>
    <row r="11" spans="2:46" s="1" customFormat="1" ht="12" customHeight="1">
      <c r="B11" s="38"/>
      <c r="D11" s="116" t="s">
        <v>18</v>
      </c>
      <c r="F11" s="105" t="s">
        <v>1</v>
      </c>
      <c r="I11" s="118" t="s">
        <v>19</v>
      </c>
      <c r="J11" s="105" t="s">
        <v>1</v>
      </c>
      <c r="L11" s="38"/>
    </row>
    <row r="12" spans="2:46" s="1" customFormat="1" ht="12" customHeight="1">
      <c r="B12" s="38"/>
      <c r="D12" s="116" t="s">
        <v>20</v>
      </c>
      <c r="F12" s="105" t="s">
        <v>21</v>
      </c>
      <c r="I12" s="118" t="s">
        <v>22</v>
      </c>
      <c r="J12" s="119" t="str">
        <f>'Rekapitulace stavby'!AN8</f>
        <v>31. 5. 2021</v>
      </c>
      <c r="L12" s="38"/>
    </row>
    <row r="13" spans="2:46" s="1" customFormat="1" ht="10.9" customHeight="1">
      <c r="B13" s="38"/>
      <c r="I13" s="117"/>
      <c r="L13" s="38"/>
    </row>
    <row r="14" spans="2:46" s="1" customFormat="1" ht="12" customHeight="1">
      <c r="B14" s="38"/>
      <c r="D14" s="116" t="s">
        <v>24</v>
      </c>
      <c r="I14" s="118" t="s">
        <v>25</v>
      </c>
      <c r="J14" s="105" t="str">
        <f>IF('Rekapitulace stavby'!AN10="","",'Rekapitulace stavby'!AN10)</f>
        <v/>
      </c>
      <c r="L14" s="38"/>
    </row>
    <row r="15" spans="2:46" s="1" customFormat="1" ht="18" customHeight="1">
      <c r="B15" s="38"/>
      <c r="E15" s="105" t="str">
        <f>IF('Rekapitulace stavby'!E11="","",'Rekapitulace stavby'!E11)</f>
        <v xml:space="preserve"> </v>
      </c>
      <c r="I15" s="118" t="s">
        <v>27</v>
      </c>
      <c r="J15" s="105" t="str">
        <f>IF('Rekapitulace stavby'!AN11="","",'Rekapitulace stavby'!AN11)</f>
        <v/>
      </c>
      <c r="L15" s="38"/>
    </row>
    <row r="16" spans="2:46" s="1" customFormat="1" ht="6.95" customHeight="1">
      <c r="B16" s="38"/>
      <c r="I16" s="117"/>
      <c r="L16" s="38"/>
    </row>
    <row r="17" spans="2:12" s="1" customFormat="1" ht="12" customHeight="1">
      <c r="B17" s="38"/>
      <c r="D17" s="116" t="s">
        <v>28</v>
      </c>
      <c r="I17" s="118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8" t="s">
        <v>27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7"/>
      <c r="L19" s="38"/>
    </row>
    <row r="20" spans="2:12" s="1" customFormat="1" ht="12" customHeight="1">
      <c r="B20" s="38"/>
      <c r="D20" s="116" t="s">
        <v>30</v>
      </c>
      <c r="I20" s="118" t="s">
        <v>25</v>
      </c>
      <c r="J20" s="105" t="str">
        <f>IF('Rekapitulace stavby'!AN16="","",'Rekapitulace stavby'!AN16)</f>
        <v/>
      </c>
      <c r="L20" s="38"/>
    </row>
    <row r="21" spans="2:12" s="1" customFormat="1" ht="18" customHeight="1">
      <c r="B21" s="38"/>
      <c r="E21" s="105" t="str">
        <f>IF('Rekapitulace stavby'!E17="","",'Rekapitulace stavby'!E17)</f>
        <v xml:space="preserve"> </v>
      </c>
      <c r="I21" s="118" t="s">
        <v>27</v>
      </c>
      <c r="J21" s="105" t="str">
        <f>IF('Rekapitulace stavby'!AN17="","",'Rekapitulace stavby'!AN17)</f>
        <v/>
      </c>
      <c r="L21" s="38"/>
    </row>
    <row r="22" spans="2:12" s="1" customFormat="1" ht="6.95" customHeight="1">
      <c r="B22" s="38"/>
      <c r="I22" s="117"/>
      <c r="L22" s="38"/>
    </row>
    <row r="23" spans="2:12" s="1" customFormat="1" ht="12" customHeight="1">
      <c r="B23" s="38"/>
      <c r="D23" s="116" t="s">
        <v>32</v>
      </c>
      <c r="I23" s="118" t="s">
        <v>25</v>
      </c>
      <c r="J23" s="105" t="str">
        <f>IF('Rekapitulace stavby'!AN19="","",'Rekapitulace stavby'!AN19)</f>
        <v/>
      </c>
      <c r="L23" s="38"/>
    </row>
    <row r="24" spans="2:12" s="1" customFormat="1" ht="18" customHeight="1">
      <c r="B24" s="38"/>
      <c r="E24" s="105" t="str">
        <f>IF('Rekapitulace stavby'!E20="","",'Rekapitulace stavby'!E20)</f>
        <v xml:space="preserve"> </v>
      </c>
      <c r="I24" s="118" t="s">
        <v>27</v>
      </c>
      <c r="J24" s="105" t="str">
        <f>IF('Rekapitulace stavby'!AN20="","",'Rekapitulace stavby'!AN20)</f>
        <v/>
      </c>
      <c r="L24" s="38"/>
    </row>
    <row r="25" spans="2:12" s="1" customFormat="1" ht="6.95" customHeight="1">
      <c r="B25" s="38"/>
      <c r="I25" s="117"/>
      <c r="L25" s="38"/>
    </row>
    <row r="26" spans="2:12" s="1" customFormat="1" ht="12" customHeight="1">
      <c r="B26" s="38"/>
      <c r="D26" s="116" t="s">
        <v>33</v>
      </c>
      <c r="I26" s="117"/>
      <c r="L26" s="38"/>
    </row>
    <row r="27" spans="2:12" s="7" customFormat="1" ht="16.5" customHeight="1">
      <c r="B27" s="120"/>
      <c r="E27" s="325" t="s">
        <v>1</v>
      </c>
      <c r="F27" s="325"/>
      <c r="G27" s="325"/>
      <c r="H27" s="325"/>
      <c r="I27" s="121"/>
      <c r="L27" s="120"/>
    </row>
    <row r="28" spans="2:12" s="1" customFormat="1" ht="6.95" customHeight="1">
      <c r="B28" s="38"/>
      <c r="I28" s="117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22"/>
      <c r="J29" s="62"/>
      <c r="K29" s="62"/>
      <c r="L29" s="38"/>
    </row>
    <row r="30" spans="2:12" s="1" customFormat="1" ht="25.35" customHeight="1">
      <c r="B30" s="38"/>
      <c r="D30" s="123" t="s">
        <v>34</v>
      </c>
      <c r="I30" s="117"/>
      <c r="J30" s="124">
        <f>ROUND(J118,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22"/>
      <c r="J31" s="62"/>
      <c r="K31" s="62"/>
      <c r="L31" s="38"/>
    </row>
    <row r="32" spans="2:12" s="1" customFormat="1" ht="14.45" customHeight="1">
      <c r="B32" s="38"/>
      <c r="F32" s="125" t="s">
        <v>36</v>
      </c>
      <c r="I32" s="126" t="s">
        <v>35</v>
      </c>
      <c r="J32" s="125" t="s">
        <v>37</v>
      </c>
      <c r="L32" s="38"/>
    </row>
    <row r="33" spans="2:12" s="1" customFormat="1" ht="14.45" customHeight="1">
      <c r="B33" s="38"/>
      <c r="D33" s="127" t="s">
        <v>38</v>
      </c>
      <c r="E33" s="116" t="s">
        <v>39</v>
      </c>
      <c r="F33" s="128">
        <f>ROUND((SUM(BE118:BE124)),  2)</f>
        <v>0</v>
      </c>
      <c r="I33" s="129">
        <v>0.21</v>
      </c>
      <c r="J33" s="128">
        <f>ROUND(((SUM(BE118:BE124))*I33),  2)</f>
        <v>0</v>
      </c>
      <c r="L33" s="38"/>
    </row>
    <row r="34" spans="2:12" s="1" customFormat="1" ht="14.45" customHeight="1">
      <c r="B34" s="38"/>
      <c r="E34" s="116" t="s">
        <v>40</v>
      </c>
      <c r="F34" s="128">
        <f>ROUND((SUM(BF118:BF124)),  2)</f>
        <v>0</v>
      </c>
      <c r="I34" s="129">
        <v>0.15</v>
      </c>
      <c r="J34" s="128">
        <f>ROUND(((SUM(BF118:BF124))*I34),  2)</f>
        <v>0</v>
      </c>
      <c r="L34" s="38"/>
    </row>
    <row r="35" spans="2:12" s="1" customFormat="1" ht="14.45" hidden="1" customHeight="1">
      <c r="B35" s="38"/>
      <c r="E35" s="116" t="s">
        <v>41</v>
      </c>
      <c r="F35" s="128">
        <f>ROUND((SUM(BG118:BG124)),  2)</f>
        <v>0</v>
      </c>
      <c r="I35" s="129">
        <v>0.21</v>
      </c>
      <c r="J35" s="128">
        <f>0</f>
        <v>0</v>
      </c>
      <c r="L35" s="38"/>
    </row>
    <row r="36" spans="2:12" s="1" customFormat="1" ht="14.45" hidden="1" customHeight="1">
      <c r="B36" s="38"/>
      <c r="E36" s="116" t="s">
        <v>42</v>
      </c>
      <c r="F36" s="128">
        <f>ROUND((SUM(BH118:BH124)),  2)</f>
        <v>0</v>
      </c>
      <c r="I36" s="129">
        <v>0.15</v>
      </c>
      <c r="J36" s="128">
        <f>0</f>
        <v>0</v>
      </c>
      <c r="L36" s="38"/>
    </row>
    <row r="37" spans="2:12" s="1" customFormat="1" ht="14.45" hidden="1" customHeight="1">
      <c r="B37" s="38"/>
      <c r="E37" s="116" t="s">
        <v>43</v>
      </c>
      <c r="F37" s="128">
        <f>ROUND((SUM(BI118:BI124)),  2)</f>
        <v>0</v>
      </c>
      <c r="I37" s="129">
        <v>0</v>
      </c>
      <c r="J37" s="128">
        <f>0</f>
        <v>0</v>
      </c>
      <c r="L37" s="38"/>
    </row>
    <row r="38" spans="2:12" s="1" customFormat="1" ht="6.95" customHeight="1">
      <c r="B38" s="38"/>
      <c r="I38" s="117"/>
      <c r="L38" s="38"/>
    </row>
    <row r="39" spans="2:12" s="1" customFormat="1" ht="25.35" customHeight="1">
      <c r="B39" s="38"/>
      <c r="C39" s="130"/>
      <c r="D39" s="131" t="s">
        <v>44</v>
      </c>
      <c r="E39" s="132"/>
      <c r="F39" s="132"/>
      <c r="G39" s="133" t="s">
        <v>45</v>
      </c>
      <c r="H39" s="134" t="s">
        <v>46</v>
      </c>
      <c r="I39" s="135"/>
      <c r="J39" s="136">
        <f>SUM(J30:J37)</f>
        <v>0</v>
      </c>
      <c r="K39" s="137"/>
      <c r="L39" s="38"/>
    </row>
    <row r="40" spans="2:12" s="1" customFormat="1" ht="14.45" customHeight="1">
      <c r="B40" s="38"/>
      <c r="I40" s="117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8" t="s">
        <v>47</v>
      </c>
      <c r="E50" s="139"/>
      <c r="F50" s="139"/>
      <c r="G50" s="138" t="s">
        <v>48</v>
      </c>
      <c r="H50" s="139"/>
      <c r="I50" s="140"/>
      <c r="J50" s="139"/>
      <c r="K50" s="139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41" t="s">
        <v>49</v>
      </c>
      <c r="E61" s="142"/>
      <c r="F61" s="143" t="s">
        <v>50</v>
      </c>
      <c r="G61" s="141" t="s">
        <v>49</v>
      </c>
      <c r="H61" s="142"/>
      <c r="I61" s="144"/>
      <c r="J61" s="145" t="s">
        <v>50</v>
      </c>
      <c r="K61" s="142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8" t="s">
        <v>51</v>
      </c>
      <c r="E65" s="139"/>
      <c r="F65" s="139"/>
      <c r="G65" s="138" t="s">
        <v>52</v>
      </c>
      <c r="H65" s="139"/>
      <c r="I65" s="140"/>
      <c r="J65" s="139"/>
      <c r="K65" s="139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41" t="s">
        <v>49</v>
      </c>
      <c r="E76" s="142"/>
      <c r="F76" s="143" t="s">
        <v>50</v>
      </c>
      <c r="G76" s="141" t="s">
        <v>49</v>
      </c>
      <c r="H76" s="142"/>
      <c r="I76" s="144"/>
      <c r="J76" s="145" t="s">
        <v>50</v>
      </c>
      <c r="K76" s="142"/>
      <c r="L76" s="38"/>
    </row>
    <row r="77" spans="2:12" s="1" customFormat="1" ht="14.45" customHeight="1"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38"/>
    </row>
    <row r="81" spans="2:47" s="1" customFormat="1" ht="6.95" customHeight="1"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38"/>
    </row>
    <row r="82" spans="2:47" s="1" customFormat="1" ht="24.95" customHeight="1">
      <c r="B82" s="34"/>
      <c r="C82" s="23" t="s">
        <v>109</v>
      </c>
      <c r="D82" s="35"/>
      <c r="E82" s="35"/>
      <c r="F82" s="35"/>
      <c r="G82" s="35"/>
      <c r="H82" s="35"/>
      <c r="I82" s="117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7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7"/>
      <c r="J84" s="35"/>
      <c r="K84" s="35"/>
      <c r="L84" s="38"/>
    </row>
    <row r="85" spans="2:47" s="1" customFormat="1" ht="16.5" customHeight="1">
      <c r="B85" s="34"/>
      <c r="C85" s="35"/>
      <c r="D85" s="35"/>
      <c r="E85" s="326" t="str">
        <f>E7</f>
        <v>Oprava místní komunikace na ul. Husitská, Šumperk</v>
      </c>
      <c r="F85" s="327"/>
      <c r="G85" s="327"/>
      <c r="H85" s="327"/>
      <c r="I85" s="117"/>
      <c r="J85" s="35"/>
      <c r="K85" s="35"/>
      <c r="L85" s="38"/>
    </row>
    <row r="86" spans="2:47" s="1" customFormat="1" ht="12" customHeight="1">
      <c r="B86" s="34"/>
      <c r="C86" s="29" t="s">
        <v>105</v>
      </c>
      <c r="D86" s="35"/>
      <c r="E86" s="35"/>
      <c r="F86" s="35"/>
      <c r="G86" s="35"/>
      <c r="H86" s="35"/>
      <c r="I86" s="117"/>
      <c r="J86" s="35"/>
      <c r="K86" s="35"/>
      <c r="L86" s="38"/>
    </row>
    <row r="87" spans="2:47" s="1" customFormat="1" ht="16.5" customHeight="1">
      <c r="B87" s="34"/>
      <c r="C87" s="35"/>
      <c r="D87" s="35"/>
      <c r="E87" s="294" t="str">
        <f>E9</f>
        <v>1000 - Ostatní náklady</v>
      </c>
      <c r="F87" s="328"/>
      <c r="G87" s="328"/>
      <c r="H87" s="328"/>
      <c r="I87" s="117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7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>Šumperk</v>
      </c>
      <c r="G89" s="35"/>
      <c r="H89" s="35"/>
      <c r="I89" s="118" t="s">
        <v>22</v>
      </c>
      <c r="J89" s="61" t="str">
        <f>IF(J12="","",J12)</f>
        <v>31. 5. 2021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7"/>
      <c r="J90" s="35"/>
      <c r="K90" s="35"/>
      <c r="L90" s="38"/>
    </row>
    <row r="91" spans="2:47" s="1" customFormat="1" ht="15.2" customHeight="1">
      <c r="B91" s="34"/>
      <c r="C91" s="29" t="s">
        <v>24</v>
      </c>
      <c r="D91" s="35"/>
      <c r="E91" s="35"/>
      <c r="F91" s="27" t="str">
        <f>E15</f>
        <v xml:space="preserve"> </v>
      </c>
      <c r="G91" s="35"/>
      <c r="H91" s="35"/>
      <c r="I91" s="118" t="s">
        <v>30</v>
      </c>
      <c r="J91" s="32" t="str">
        <f>E21</f>
        <v xml:space="preserve"> </v>
      </c>
      <c r="K91" s="35"/>
      <c r="L91" s="38"/>
    </row>
    <row r="92" spans="2:47" s="1" customFormat="1" ht="15.2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8" t="s">
        <v>32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7"/>
      <c r="J93" s="35"/>
      <c r="K93" s="35"/>
      <c r="L93" s="38"/>
    </row>
    <row r="94" spans="2:47" s="1" customFormat="1" ht="29.25" customHeight="1">
      <c r="B94" s="34"/>
      <c r="C94" s="152" t="s">
        <v>110</v>
      </c>
      <c r="D94" s="153"/>
      <c r="E94" s="153"/>
      <c r="F94" s="153"/>
      <c r="G94" s="153"/>
      <c r="H94" s="153"/>
      <c r="I94" s="154"/>
      <c r="J94" s="155" t="s">
        <v>111</v>
      </c>
      <c r="K94" s="153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7"/>
      <c r="J95" s="35"/>
      <c r="K95" s="35"/>
      <c r="L95" s="38"/>
    </row>
    <row r="96" spans="2:47" s="1" customFormat="1" ht="22.9" customHeight="1">
      <c r="B96" s="34"/>
      <c r="C96" s="156" t="s">
        <v>112</v>
      </c>
      <c r="D96" s="35"/>
      <c r="E96" s="35"/>
      <c r="F96" s="35"/>
      <c r="G96" s="35"/>
      <c r="H96" s="35"/>
      <c r="I96" s="117"/>
      <c r="J96" s="79">
        <f>J118</f>
        <v>0</v>
      </c>
      <c r="K96" s="35"/>
      <c r="L96" s="38"/>
      <c r="AU96" s="17" t="s">
        <v>113</v>
      </c>
    </row>
    <row r="97" spans="2:12" s="8" customFormat="1" ht="24.95" customHeight="1">
      <c r="B97" s="157"/>
      <c r="C97" s="158"/>
      <c r="D97" s="159" t="s">
        <v>422</v>
      </c>
      <c r="E97" s="160"/>
      <c r="F97" s="160"/>
      <c r="G97" s="160"/>
      <c r="H97" s="160"/>
      <c r="I97" s="161"/>
      <c r="J97" s="162">
        <f>J119</f>
        <v>0</v>
      </c>
      <c r="K97" s="158"/>
      <c r="L97" s="163"/>
    </row>
    <row r="98" spans="2:12" s="9" customFormat="1" ht="19.899999999999999" customHeight="1">
      <c r="B98" s="164"/>
      <c r="C98" s="99"/>
      <c r="D98" s="165" t="s">
        <v>423</v>
      </c>
      <c r="E98" s="166"/>
      <c r="F98" s="166"/>
      <c r="G98" s="166"/>
      <c r="H98" s="166"/>
      <c r="I98" s="167"/>
      <c r="J98" s="168">
        <f>J120</f>
        <v>0</v>
      </c>
      <c r="K98" s="99"/>
      <c r="L98" s="169"/>
    </row>
    <row r="99" spans="2:12" s="1" customFormat="1" ht="21.75" customHeight="1">
      <c r="B99" s="34"/>
      <c r="C99" s="35"/>
      <c r="D99" s="35"/>
      <c r="E99" s="35"/>
      <c r="F99" s="35"/>
      <c r="G99" s="35"/>
      <c r="H99" s="35"/>
      <c r="I99" s="117"/>
      <c r="J99" s="35"/>
      <c r="K99" s="35"/>
      <c r="L99" s="38"/>
    </row>
    <row r="100" spans="2:12" s="1" customFormat="1" ht="6.95" customHeight="1">
      <c r="B100" s="49"/>
      <c r="C100" s="50"/>
      <c r="D100" s="50"/>
      <c r="E100" s="50"/>
      <c r="F100" s="50"/>
      <c r="G100" s="50"/>
      <c r="H100" s="50"/>
      <c r="I100" s="148"/>
      <c r="J100" s="50"/>
      <c r="K100" s="50"/>
      <c r="L100" s="38"/>
    </row>
    <row r="104" spans="2:12" s="1" customFormat="1" ht="6.95" customHeight="1">
      <c r="B104" s="51"/>
      <c r="C104" s="52"/>
      <c r="D104" s="52"/>
      <c r="E104" s="52"/>
      <c r="F104" s="52"/>
      <c r="G104" s="52"/>
      <c r="H104" s="52"/>
      <c r="I104" s="151"/>
      <c r="J104" s="52"/>
      <c r="K104" s="52"/>
      <c r="L104" s="38"/>
    </row>
    <row r="105" spans="2:12" s="1" customFormat="1" ht="24.95" customHeight="1">
      <c r="B105" s="34"/>
      <c r="C105" s="23" t="s">
        <v>117</v>
      </c>
      <c r="D105" s="35"/>
      <c r="E105" s="35"/>
      <c r="F105" s="35"/>
      <c r="G105" s="35"/>
      <c r="H105" s="35"/>
      <c r="I105" s="117"/>
      <c r="J105" s="35"/>
      <c r="K105" s="35"/>
      <c r="L105" s="38"/>
    </row>
    <row r="106" spans="2:12" s="1" customFormat="1" ht="6.95" customHeight="1">
      <c r="B106" s="34"/>
      <c r="C106" s="35"/>
      <c r="D106" s="35"/>
      <c r="E106" s="35"/>
      <c r="F106" s="35"/>
      <c r="G106" s="35"/>
      <c r="H106" s="35"/>
      <c r="I106" s="117"/>
      <c r="J106" s="35"/>
      <c r="K106" s="35"/>
      <c r="L106" s="38"/>
    </row>
    <row r="107" spans="2:12" s="1" customFormat="1" ht="12" customHeight="1">
      <c r="B107" s="34"/>
      <c r="C107" s="29" t="s">
        <v>16</v>
      </c>
      <c r="D107" s="35"/>
      <c r="E107" s="35"/>
      <c r="F107" s="35"/>
      <c r="G107" s="35"/>
      <c r="H107" s="35"/>
      <c r="I107" s="117"/>
      <c r="J107" s="35"/>
      <c r="K107" s="35"/>
      <c r="L107" s="38"/>
    </row>
    <row r="108" spans="2:12" s="1" customFormat="1" ht="16.5" customHeight="1">
      <c r="B108" s="34"/>
      <c r="C108" s="35"/>
      <c r="D108" s="35"/>
      <c r="E108" s="326" t="str">
        <f>E7</f>
        <v>Oprava místní komunikace na ul. Husitská, Šumperk</v>
      </c>
      <c r="F108" s="327"/>
      <c r="G108" s="327"/>
      <c r="H108" s="327"/>
      <c r="I108" s="117"/>
      <c r="J108" s="35"/>
      <c r="K108" s="35"/>
      <c r="L108" s="38"/>
    </row>
    <row r="109" spans="2:12" s="1" customFormat="1" ht="12" customHeight="1">
      <c r="B109" s="34"/>
      <c r="C109" s="29" t="s">
        <v>105</v>
      </c>
      <c r="D109" s="35"/>
      <c r="E109" s="35"/>
      <c r="F109" s="35"/>
      <c r="G109" s="35"/>
      <c r="H109" s="35"/>
      <c r="I109" s="117"/>
      <c r="J109" s="35"/>
      <c r="K109" s="35"/>
      <c r="L109" s="38"/>
    </row>
    <row r="110" spans="2:12" s="1" customFormat="1" ht="16.5" customHeight="1">
      <c r="B110" s="34"/>
      <c r="C110" s="35"/>
      <c r="D110" s="35"/>
      <c r="E110" s="294" t="str">
        <f>E9</f>
        <v>1000 - Ostatní náklady</v>
      </c>
      <c r="F110" s="328"/>
      <c r="G110" s="328"/>
      <c r="H110" s="328"/>
      <c r="I110" s="117"/>
      <c r="J110" s="35"/>
      <c r="K110" s="35"/>
      <c r="L110" s="38"/>
    </row>
    <row r="111" spans="2:12" s="1" customFormat="1" ht="6.95" customHeight="1">
      <c r="B111" s="34"/>
      <c r="C111" s="35"/>
      <c r="D111" s="35"/>
      <c r="E111" s="35"/>
      <c r="F111" s="35"/>
      <c r="G111" s="35"/>
      <c r="H111" s="35"/>
      <c r="I111" s="117"/>
      <c r="J111" s="35"/>
      <c r="K111" s="35"/>
      <c r="L111" s="38"/>
    </row>
    <row r="112" spans="2:12" s="1" customFormat="1" ht="12" customHeight="1">
      <c r="B112" s="34"/>
      <c r="C112" s="29" t="s">
        <v>20</v>
      </c>
      <c r="D112" s="35"/>
      <c r="E112" s="35"/>
      <c r="F112" s="27" t="str">
        <f>F12</f>
        <v>Šumperk</v>
      </c>
      <c r="G112" s="35"/>
      <c r="H112" s="35"/>
      <c r="I112" s="118" t="s">
        <v>22</v>
      </c>
      <c r="J112" s="61" t="str">
        <f>IF(J12="","",J12)</f>
        <v>31. 5. 2021</v>
      </c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7"/>
      <c r="J113" s="35"/>
      <c r="K113" s="35"/>
      <c r="L113" s="38"/>
    </row>
    <row r="114" spans="2:65" s="1" customFormat="1" ht="15.2" customHeight="1">
      <c r="B114" s="34"/>
      <c r="C114" s="29" t="s">
        <v>24</v>
      </c>
      <c r="D114" s="35"/>
      <c r="E114" s="35"/>
      <c r="F114" s="27" t="str">
        <f>E15</f>
        <v xml:space="preserve"> </v>
      </c>
      <c r="G114" s="35"/>
      <c r="H114" s="35"/>
      <c r="I114" s="118" t="s">
        <v>30</v>
      </c>
      <c r="J114" s="32" t="str">
        <f>E21</f>
        <v xml:space="preserve"> </v>
      </c>
      <c r="K114" s="35"/>
      <c r="L114" s="38"/>
    </row>
    <row r="115" spans="2:65" s="1" customFormat="1" ht="15.2" customHeight="1">
      <c r="B115" s="34"/>
      <c r="C115" s="29" t="s">
        <v>28</v>
      </c>
      <c r="D115" s="35"/>
      <c r="E115" s="35"/>
      <c r="F115" s="27" t="str">
        <f>IF(E18="","",E18)</f>
        <v>Vyplň údaj</v>
      </c>
      <c r="G115" s="35"/>
      <c r="H115" s="35"/>
      <c r="I115" s="118" t="s">
        <v>32</v>
      </c>
      <c r="J115" s="32" t="str">
        <f>E24</f>
        <v xml:space="preserve"> </v>
      </c>
      <c r="K115" s="35"/>
      <c r="L115" s="38"/>
    </row>
    <row r="116" spans="2:65" s="1" customFormat="1" ht="10.35" customHeight="1">
      <c r="B116" s="34"/>
      <c r="C116" s="35"/>
      <c r="D116" s="35"/>
      <c r="E116" s="35"/>
      <c r="F116" s="35"/>
      <c r="G116" s="35"/>
      <c r="H116" s="35"/>
      <c r="I116" s="117"/>
      <c r="J116" s="35"/>
      <c r="K116" s="35"/>
      <c r="L116" s="38"/>
    </row>
    <row r="117" spans="2:65" s="10" customFormat="1" ht="29.25" customHeight="1">
      <c r="B117" s="170"/>
      <c r="C117" s="171" t="s">
        <v>118</v>
      </c>
      <c r="D117" s="172" t="s">
        <v>59</v>
      </c>
      <c r="E117" s="172" t="s">
        <v>55</v>
      </c>
      <c r="F117" s="172" t="s">
        <v>56</v>
      </c>
      <c r="G117" s="172" t="s">
        <v>119</v>
      </c>
      <c r="H117" s="172" t="s">
        <v>120</v>
      </c>
      <c r="I117" s="173" t="s">
        <v>121</v>
      </c>
      <c r="J117" s="172" t="s">
        <v>111</v>
      </c>
      <c r="K117" s="174" t="s">
        <v>122</v>
      </c>
      <c r="L117" s="175"/>
      <c r="M117" s="70" t="s">
        <v>1</v>
      </c>
      <c r="N117" s="71" t="s">
        <v>38</v>
      </c>
      <c r="O117" s="71" t="s">
        <v>123</v>
      </c>
      <c r="P117" s="71" t="s">
        <v>124</v>
      </c>
      <c r="Q117" s="71" t="s">
        <v>125</v>
      </c>
      <c r="R117" s="71" t="s">
        <v>126</v>
      </c>
      <c r="S117" s="71" t="s">
        <v>127</v>
      </c>
      <c r="T117" s="72" t="s">
        <v>128</v>
      </c>
    </row>
    <row r="118" spans="2:65" s="1" customFormat="1" ht="22.9" customHeight="1">
      <c r="B118" s="34"/>
      <c r="C118" s="77" t="s">
        <v>129</v>
      </c>
      <c r="D118" s="35"/>
      <c r="E118" s="35"/>
      <c r="F118" s="35"/>
      <c r="G118" s="35"/>
      <c r="H118" s="35"/>
      <c r="I118" s="117"/>
      <c r="J118" s="176">
        <f>BK118</f>
        <v>0</v>
      </c>
      <c r="K118" s="35"/>
      <c r="L118" s="38"/>
      <c r="M118" s="73"/>
      <c r="N118" s="74"/>
      <c r="O118" s="74"/>
      <c r="P118" s="177">
        <f>P119</f>
        <v>0</v>
      </c>
      <c r="Q118" s="74"/>
      <c r="R118" s="177">
        <f>R119</f>
        <v>0</v>
      </c>
      <c r="S118" s="74"/>
      <c r="T118" s="178">
        <f>T119</f>
        <v>0</v>
      </c>
      <c r="AT118" s="17" t="s">
        <v>73</v>
      </c>
      <c r="AU118" s="17" t="s">
        <v>113</v>
      </c>
      <c r="BK118" s="179">
        <f>BK119</f>
        <v>0</v>
      </c>
    </row>
    <row r="119" spans="2:65" s="11" customFormat="1" ht="25.9" customHeight="1">
      <c r="B119" s="180"/>
      <c r="C119" s="181"/>
      <c r="D119" s="182" t="s">
        <v>73</v>
      </c>
      <c r="E119" s="183" t="s">
        <v>424</v>
      </c>
      <c r="F119" s="183" t="s">
        <v>425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P120</f>
        <v>0</v>
      </c>
      <c r="Q119" s="188"/>
      <c r="R119" s="189">
        <f>R120</f>
        <v>0</v>
      </c>
      <c r="S119" s="188"/>
      <c r="T119" s="190">
        <f>T120</f>
        <v>0</v>
      </c>
      <c r="AR119" s="191" t="s">
        <v>139</v>
      </c>
      <c r="AT119" s="192" t="s">
        <v>73</v>
      </c>
      <c r="AU119" s="192" t="s">
        <v>74</v>
      </c>
      <c r="AY119" s="191" t="s">
        <v>132</v>
      </c>
      <c r="BK119" s="193">
        <f>BK120</f>
        <v>0</v>
      </c>
    </row>
    <row r="120" spans="2:65" s="11" customFormat="1" ht="22.9" customHeight="1">
      <c r="B120" s="180"/>
      <c r="C120" s="181"/>
      <c r="D120" s="182" t="s">
        <v>73</v>
      </c>
      <c r="E120" s="194" t="s">
        <v>426</v>
      </c>
      <c r="F120" s="194" t="s">
        <v>425</v>
      </c>
      <c r="G120" s="181"/>
      <c r="H120" s="181"/>
      <c r="I120" s="184"/>
      <c r="J120" s="195">
        <f>BK120</f>
        <v>0</v>
      </c>
      <c r="K120" s="181"/>
      <c r="L120" s="186"/>
      <c r="M120" s="187"/>
      <c r="N120" s="188"/>
      <c r="O120" s="188"/>
      <c r="P120" s="189">
        <f>SUM(P121:P124)</f>
        <v>0</v>
      </c>
      <c r="Q120" s="188"/>
      <c r="R120" s="189">
        <f>SUM(R121:R124)</f>
        <v>0</v>
      </c>
      <c r="S120" s="188"/>
      <c r="T120" s="190">
        <f>SUM(T121:T124)</f>
        <v>0</v>
      </c>
      <c r="AR120" s="191" t="s">
        <v>139</v>
      </c>
      <c r="AT120" s="192" t="s">
        <v>73</v>
      </c>
      <c r="AU120" s="192" t="s">
        <v>81</v>
      </c>
      <c r="AY120" s="191" t="s">
        <v>132</v>
      </c>
      <c r="BK120" s="193">
        <f>SUM(BK121:BK124)</f>
        <v>0</v>
      </c>
    </row>
    <row r="121" spans="2:65" s="1" customFormat="1" ht="36" customHeight="1">
      <c r="B121" s="34"/>
      <c r="C121" s="196" t="s">
        <v>81</v>
      </c>
      <c r="D121" s="196" t="s">
        <v>134</v>
      </c>
      <c r="E121" s="197" t="s">
        <v>427</v>
      </c>
      <c r="F121" s="198" t="s">
        <v>428</v>
      </c>
      <c r="G121" s="199" t="s">
        <v>292</v>
      </c>
      <c r="H121" s="200">
        <v>1</v>
      </c>
      <c r="I121" s="201"/>
      <c r="J121" s="202">
        <f>ROUND(I121*H121,2)</f>
        <v>0</v>
      </c>
      <c r="K121" s="198" t="s">
        <v>1</v>
      </c>
      <c r="L121" s="38"/>
      <c r="M121" s="203" t="s">
        <v>1</v>
      </c>
      <c r="N121" s="204" t="s">
        <v>39</v>
      </c>
      <c r="O121" s="66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207" t="s">
        <v>429</v>
      </c>
      <c r="AT121" s="207" t="s">
        <v>134</v>
      </c>
      <c r="AU121" s="207" t="s">
        <v>83</v>
      </c>
      <c r="AY121" s="17" t="s">
        <v>132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7" t="s">
        <v>81</v>
      </c>
      <c r="BK121" s="208">
        <f>ROUND(I121*H121,2)</f>
        <v>0</v>
      </c>
      <c r="BL121" s="17" t="s">
        <v>429</v>
      </c>
      <c r="BM121" s="207" t="s">
        <v>430</v>
      </c>
    </row>
    <row r="122" spans="2:65" s="13" customFormat="1" ht="11.25">
      <c r="B122" s="220"/>
      <c r="C122" s="221"/>
      <c r="D122" s="211" t="s">
        <v>141</v>
      </c>
      <c r="E122" s="222" t="s">
        <v>1</v>
      </c>
      <c r="F122" s="223" t="s">
        <v>81</v>
      </c>
      <c r="G122" s="221"/>
      <c r="H122" s="224">
        <v>1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141</v>
      </c>
      <c r="AU122" s="230" t="s">
        <v>83</v>
      </c>
      <c r="AV122" s="13" t="s">
        <v>83</v>
      </c>
      <c r="AW122" s="13" t="s">
        <v>31</v>
      </c>
      <c r="AX122" s="13" t="s">
        <v>81</v>
      </c>
      <c r="AY122" s="230" t="s">
        <v>132</v>
      </c>
    </row>
    <row r="123" spans="2:65" s="1" customFormat="1" ht="24" customHeight="1">
      <c r="B123" s="34"/>
      <c r="C123" s="196" t="s">
        <v>83</v>
      </c>
      <c r="D123" s="196" t="s">
        <v>134</v>
      </c>
      <c r="E123" s="197" t="s">
        <v>431</v>
      </c>
      <c r="F123" s="198" t="s">
        <v>432</v>
      </c>
      <c r="G123" s="199" t="s">
        <v>292</v>
      </c>
      <c r="H123" s="200">
        <v>1</v>
      </c>
      <c r="I123" s="201"/>
      <c r="J123" s="202">
        <f>ROUND(I123*H123,2)</f>
        <v>0</v>
      </c>
      <c r="K123" s="198" t="s">
        <v>1</v>
      </c>
      <c r="L123" s="38"/>
      <c r="M123" s="203" t="s">
        <v>1</v>
      </c>
      <c r="N123" s="204" t="s">
        <v>39</v>
      </c>
      <c r="O123" s="66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AR123" s="207" t="s">
        <v>429</v>
      </c>
      <c r="AT123" s="207" t="s">
        <v>134</v>
      </c>
      <c r="AU123" s="207" t="s">
        <v>83</v>
      </c>
      <c r="AY123" s="17" t="s">
        <v>132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7" t="s">
        <v>81</v>
      </c>
      <c r="BK123" s="208">
        <f>ROUND(I123*H123,2)</f>
        <v>0</v>
      </c>
      <c r="BL123" s="17" t="s">
        <v>429</v>
      </c>
      <c r="BM123" s="207" t="s">
        <v>433</v>
      </c>
    </row>
    <row r="124" spans="2:65" s="13" customFormat="1" ht="11.25">
      <c r="B124" s="220"/>
      <c r="C124" s="221"/>
      <c r="D124" s="211" t="s">
        <v>141</v>
      </c>
      <c r="E124" s="222" t="s">
        <v>1</v>
      </c>
      <c r="F124" s="223" t="s">
        <v>81</v>
      </c>
      <c r="G124" s="221"/>
      <c r="H124" s="224">
        <v>1</v>
      </c>
      <c r="I124" s="225"/>
      <c r="J124" s="221"/>
      <c r="K124" s="221"/>
      <c r="L124" s="226"/>
      <c r="M124" s="271"/>
      <c r="N124" s="272"/>
      <c r="O124" s="272"/>
      <c r="P124" s="272"/>
      <c r="Q124" s="272"/>
      <c r="R124" s="272"/>
      <c r="S124" s="272"/>
      <c r="T124" s="273"/>
      <c r="AT124" s="230" t="s">
        <v>141</v>
      </c>
      <c r="AU124" s="230" t="s">
        <v>83</v>
      </c>
      <c r="AV124" s="13" t="s">
        <v>83</v>
      </c>
      <c r="AW124" s="13" t="s">
        <v>31</v>
      </c>
      <c r="AX124" s="13" t="s">
        <v>81</v>
      </c>
      <c r="AY124" s="230" t="s">
        <v>132</v>
      </c>
    </row>
    <row r="125" spans="2:65" s="1" customFormat="1" ht="6.95" customHeight="1">
      <c r="B125" s="49"/>
      <c r="C125" s="50"/>
      <c r="D125" s="50"/>
      <c r="E125" s="50"/>
      <c r="F125" s="50"/>
      <c r="G125" s="50"/>
      <c r="H125" s="50"/>
      <c r="I125" s="148"/>
      <c r="J125" s="50"/>
      <c r="K125" s="50"/>
      <c r="L125" s="38"/>
    </row>
  </sheetData>
  <sheetProtection algorithmName="SHA-512" hashValue="3RHY9j4vY10VTp3bj7FBV+LtRkAercdwqJPK1xpiw2HQUpPt3sX346dfmONn8xtvD9sBhpT7jnJ6Z+9nUXfTGQ==" saltValue="k5rgBbOGcBCqxWCJPWAPtlCyGLnapAa3KvM0DjabHakLhgmBaWQCCqa/8mqjeXyhm8ybz8LnWJELTImPuoA4qA==" spinCount="100000" sheet="1" objects="1" scenarios="1" formatColumns="0" formatRows="0" autoFilter="0"/>
  <autoFilter ref="C117:K124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území, ...</vt:lpstr>
      <vt:lpstr>SO 101 - Místní komunikace</vt:lpstr>
      <vt:lpstr>SO 191 - Dopravní značení...</vt:lpstr>
      <vt:lpstr>SO 192 - Dopravní značení...</vt:lpstr>
      <vt:lpstr>1000 - Ostatní náklady</vt:lpstr>
      <vt:lpstr>'1000 - Ostatní náklady'!Názvy_tisku</vt:lpstr>
      <vt:lpstr>'Rekapitulace stavby'!Názvy_tisku</vt:lpstr>
      <vt:lpstr>'SO 001 - Příprava území, ...'!Názvy_tisku</vt:lpstr>
      <vt:lpstr>'SO 101 - Místní komunikace'!Názvy_tisku</vt:lpstr>
      <vt:lpstr>'SO 191 - Dopravní značení...'!Názvy_tisku</vt:lpstr>
      <vt:lpstr>'SO 192 - Dopravní značení...'!Názvy_tisku</vt:lpstr>
      <vt:lpstr>'1000 - Ostatní náklady'!Oblast_tisku</vt:lpstr>
      <vt:lpstr>'Rekapitulace stavby'!Oblast_tisku</vt:lpstr>
      <vt:lpstr>'SO 001 - Příprava území, ...'!Oblast_tisku</vt:lpstr>
      <vt:lpstr>'SO 101 - Místní komunikace'!Oblast_tisku</vt:lpstr>
      <vt:lpstr>'SO 191 - Dopravní značení...'!Oblast_tisku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2021-05-31T16:13:04Z</dcterms:created>
  <dcterms:modified xsi:type="dcterms:W3CDTF">2021-06-15T12:16:24Z</dcterms:modified>
</cp:coreProperties>
</file>