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8E81144B-D705-4A81-A27E-A521026D80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01 - Příprava území, ..." sheetId="2" r:id="rId2"/>
    <sheet name="SO 101 - Chodník" sheetId="3" r:id="rId3"/>
    <sheet name="SO 192 - Dopravní značení..." sheetId="4" r:id="rId4"/>
    <sheet name="1000 - Ostatní náklady" sheetId="5" r:id="rId5"/>
    <sheet name="1020 - VRN" sheetId="6" r:id="rId6"/>
  </sheets>
  <definedNames>
    <definedName name="_xlnm._FilterDatabase" localSheetId="4" hidden="1">'1000 - Ostatní náklady'!$C$117:$K$125</definedName>
    <definedName name="_xlnm._FilterDatabase" localSheetId="5" hidden="1">'1020 - VRN'!$C$117:$K$122</definedName>
    <definedName name="_xlnm._FilterDatabase" localSheetId="1" hidden="1">'SO 001 - Příprava území, ...'!$C$122:$K$180</definedName>
    <definedName name="_xlnm._FilterDatabase" localSheetId="2" hidden="1">'SO 101 - Chodník'!$C$125:$K$211</definedName>
    <definedName name="_xlnm._FilterDatabase" localSheetId="3" hidden="1">'SO 192 - Dopravní značení...'!$C$121:$K$130</definedName>
    <definedName name="_xlnm.Print_Titles" localSheetId="4">'1000 - Ostatní náklady'!$117:$117</definedName>
    <definedName name="_xlnm.Print_Titles" localSheetId="5">'1020 - VRN'!$117:$117</definedName>
    <definedName name="_xlnm.Print_Titles" localSheetId="0">'Rekapitulace stavby'!$92:$92</definedName>
    <definedName name="_xlnm.Print_Titles" localSheetId="1">'SO 001 - Příprava území, ...'!$122:$122</definedName>
    <definedName name="_xlnm.Print_Titles" localSheetId="2">'SO 101 - Chodník'!$125:$125</definedName>
    <definedName name="_xlnm.Print_Titles" localSheetId="3">'SO 192 - Dopravní značení...'!$121:$121</definedName>
    <definedName name="_xlnm.Print_Area" localSheetId="4">'1000 - Ostatní náklady'!$C$4:$J$76,'1000 - Ostatní náklady'!$C$82:$J$99,'1000 - Ostatní náklady'!$C$105:$K$125</definedName>
    <definedName name="_xlnm.Print_Area" localSheetId="5">'1020 - VRN'!$C$4:$J$76,'1020 - VRN'!$C$82:$J$99,'1020 - VRN'!$C$105:$K$122</definedName>
    <definedName name="_xlnm.Print_Area" localSheetId="0">'Rekapitulace stavby'!$D$4:$AO$76,'Rekapitulace stavby'!$C$82:$AQ$102</definedName>
    <definedName name="_xlnm.Print_Area" localSheetId="1">'SO 001 - Příprava území, ...'!$C$4:$J$76,'SO 001 - Příprava území, ...'!$C$82:$J$102,'SO 001 - Příprava území, ...'!$C$108:$K$180</definedName>
    <definedName name="_xlnm.Print_Area" localSheetId="2">'SO 101 - Chodník'!$C$4:$J$76,'SO 101 - Chodník'!$C$82:$J$105,'SO 101 - Chodník'!$C$111:$K$211</definedName>
    <definedName name="_xlnm.Print_Area" localSheetId="3">'SO 192 - Dopravní značení...'!$C$4:$J$76,'SO 192 - Dopravní značení...'!$C$82:$J$101,'SO 192 - Dopravní značení...'!$C$107:$K$130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101" i="1"/>
  <c r="J35" i="6"/>
  <c r="AX101" i="1" s="1"/>
  <c r="BI122" i="6"/>
  <c r="F37" i="6" s="1"/>
  <c r="BH122" i="6"/>
  <c r="BG122" i="6"/>
  <c r="BF122" i="6"/>
  <c r="T122" i="6"/>
  <c r="R122" i="6"/>
  <c r="P122" i="6"/>
  <c r="BK122" i="6"/>
  <c r="J122" i="6"/>
  <c r="BE122" i="6" s="1"/>
  <c r="BI121" i="6"/>
  <c r="BD101" i="1"/>
  <c r="BH121" i="6"/>
  <c r="F36" i="6" s="1"/>
  <c r="BC101" i="1" s="1"/>
  <c r="BG121" i="6"/>
  <c r="F35" i="6" s="1"/>
  <c r="BB101" i="1" s="1"/>
  <c r="BF121" i="6"/>
  <c r="F34" i="6" s="1"/>
  <c r="BA101" i="1" s="1"/>
  <c r="J34" i="6"/>
  <c r="AW101" i="1" s="1"/>
  <c r="T121" i="6"/>
  <c r="T120" i="6" s="1"/>
  <c r="T119" i="6" s="1"/>
  <c r="T118" i="6" s="1"/>
  <c r="R121" i="6"/>
  <c r="R120" i="6" s="1"/>
  <c r="R119" i="6" s="1"/>
  <c r="R118" i="6" s="1"/>
  <c r="P121" i="6"/>
  <c r="P120" i="6" s="1"/>
  <c r="P119" i="6" s="1"/>
  <c r="P118" i="6" s="1"/>
  <c r="AU101" i="1"/>
  <c r="BK121" i="6"/>
  <c r="BK120" i="6" s="1"/>
  <c r="J120" i="6" s="1"/>
  <c r="J98" i="6" s="1"/>
  <c r="J121" i="6"/>
  <c r="BE121" i="6"/>
  <c r="F112" i="6"/>
  <c r="E110" i="6"/>
  <c r="F89" i="6"/>
  <c r="E87" i="6"/>
  <c r="J24" i="6"/>
  <c r="E24" i="6"/>
  <c r="J92" i="6" s="1"/>
  <c r="J23" i="6"/>
  <c r="J21" i="6"/>
  <c r="E21" i="6"/>
  <c r="J114" i="6" s="1"/>
  <c r="J91" i="6"/>
  <c r="J20" i="6"/>
  <c r="J18" i="6"/>
  <c r="E18" i="6"/>
  <c r="F115" i="6"/>
  <c r="F92" i="6"/>
  <c r="J17" i="6"/>
  <c r="J15" i="6"/>
  <c r="E15" i="6"/>
  <c r="J14" i="6"/>
  <c r="J12" i="6"/>
  <c r="E7" i="6"/>
  <c r="E108" i="6"/>
  <c r="E85" i="6"/>
  <c r="J37" i="5"/>
  <c r="J36" i="5"/>
  <c r="AY100" i="1"/>
  <c r="J35" i="5"/>
  <c r="AX100" i="1" s="1"/>
  <c r="BI124" i="5"/>
  <c r="BH124" i="5"/>
  <c r="BG124" i="5"/>
  <c r="BF124" i="5"/>
  <c r="T124" i="5"/>
  <c r="R124" i="5"/>
  <c r="P124" i="5"/>
  <c r="BK124" i="5"/>
  <c r="J124" i="5"/>
  <c r="BE124" i="5"/>
  <c r="BI121" i="5"/>
  <c r="F37" i="5" s="1"/>
  <c r="BD100" i="1" s="1"/>
  <c r="BH121" i="5"/>
  <c r="F36" i="5" s="1"/>
  <c r="BC100" i="1" s="1"/>
  <c r="BG121" i="5"/>
  <c r="F35" i="5"/>
  <c r="BB100" i="1" s="1"/>
  <c r="BF121" i="5"/>
  <c r="J34" i="5"/>
  <c r="AW100" i="1"/>
  <c r="F34" i="5"/>
  <c r="BA100" i="1" s="1"/>
  <c r="T121" i="5"/>
  <c r="T120" i="5"/>
  <c r="T119" i="5" s="1"/>
  <c r="T118" i="5" s="1"/>
  <c r="R121" i="5"/>
  <c r="R120" i="5"/>
  <c r="R119" i="5" s="1"/>
  <c r="R118" i="5" s="1"/>
  <c r="P121" i="5"/>
  <c r="P120" i="5"/>
  <c r="P119" i="5" s="1"/>
  <c r="P118" i="5" s="1"/>
  <c r="AU100" i="1" s="1"/>
  <c r="BK121" i="5"/>
  <c r="BK120" i="5" s="1"/>
  <c r="J121" i="5"/>
  <c r="BE121" i="5"/>
  <c r="F33" i="5" s="1"/>
  <c r="AZ100" i="1" s="1"/>
  <c r="J33" i="5"/>
  <c r="AV100" i="1" s="1"/>
  <c r="AT100" i="1" s="1"/>
  <c r="F112" i="5"/>
  <c r="E110" i="5"/>
  <c r="F89" i="5"/>
  <c r="E87" i="5"/>
  <c r="J24" i="5"/>
  <c r="E24" i="5"/>
  <c r="J23" i="5"/>
  <c r="J21" i="5"/>
  <c r="E21" i="5"/>
  <c r="J91" i="5" s="1"/>
  <c r="J20" i="5"/>
  <c r="J18" i="5"/>
  <c r="E18" i="5"/>
  <c r="F115" i="5"/>
  <c r="F92" i="5"/>
  <c r="J17" i="5"/>
  <c r="J15" i="5"/>
  <c r="E15" i="5"/>
  <c r="F114" i="5"/>
  <c r="F91" i="5"/>
  <c r="J14" i="5"/>
  <c r="J12" i="5"/>
  <c r="J112" i="5"/>
  <c r="J89" i="5"/>
  <c r="E7" i="5"/>
  <c r="E108" i="5"/>
  <c r="E85" i="5"/>
  <c r="J39" i="4"/>
  <c r="J38" i="4"/>
  <c r="AY99" i="1"/>
  <c r="J37" i="4"/>
  <c r="AX99" i="1" s="1"/>
  <c r="BI125" i="4"/>
  <c r="F39" i="4"/>
  <c r="BD99" i="1"/>
  <c r="BH125" i="4"/>
  <c r="F38" i="4" s="1"/>
  <c r="BC99" i="1" s="1"/>
  <c r="BG125" i="4"/>
  <c r="F37" i="4" s="1"/>
  <c r="BB99" i="1" s="1"/>
  <c r="BF125" i="4"/>
  <c r="F36" i="4" s="1"/>
  <c r="BA99" i="1" s="1"/>
  <c r="J36" i="4"/>
  <c r="AW99" i="1" s="1"/>
  <c r="T125" i="4"/>
  <c r="T124" i="4" s="1"/>
  <c r="T123" i="4" s="1"/>
  <c r="T122" i="4" s="1"/>
  <c r="R125" i="4"/>
  <c r="R124" i="4" s="1"/>
  <c r="R123" i="4" s="1"/>
  <c r="R122" i="4" s="1"/>
  <c r="P125" i="4"/>
  <c r="P124" i="4" s="1"/>
  <c r="P123" i="4" s="1"/>
  <c r="P122" i="4" s="1"/>
  <c r="AU99" i="1"/>
  <c r="BK125" i="4"/>
  <c r="BK124" i="4" s="1"/>
  <c r="J124" i="4" s="1"/>
  <c r="J100" i="4" s="1"/>
  <c r="J125" i="4"/>
  <c r="BE125" i="4"/>
  <c r="F116" i="4"/>
  <c r="E114" i="4"/>
  <c r="F91" i="4"/>
  <c r="E89" i="4"/>
  <c r="J26" i="4"/>
  <c r="E26" i="4"/>
  <c r="J94" i="4" s="1"/>
  <c r="J25" i="4"/>
  <c r="J23" i="4"/>
  <c r="E23" i="4"/>
  <c r="J118" i="4"/>
  <c r="J93" i="4"/>
  <c r="J22" i="4"/>
  <c r="J20" i="4"/>
  <c r="E20" i="4"/>
  <c r="F119" i="4"/>
  <c r="F94" i="4"/>
  <c r="J19" i="4"/>
  <c r="J17" i="4"/>
  <c r="E17" i="4"/>
  <c r="J16" i="4"/>
  <c r="J14" i="4"/>
  <c r="E7" i="4"/>
  <c r="E110" i="4"/>
  <c r="E85" i="4"/>
  <c r="J39" i="3"/>
  <c r="J38" i="3"/>
  <c r="AY98" i="1"/>
  <c r="J37" i="3"/>
  <c r="AX98" i="1" s="1"/>
  <c r="BI211" i="3"/>
  <c r="BH211" i="3"/>
  <c r="BG211" i="3"/>
  <c r="BF211" i="3"/>
  <c r="T211" i="3"/>
  <c r="T210" i="3"/>
  <c r="R211" i="3"/>
  <c r="R210" i="3" s="1"/>
  <c r="P211" i="3"/>
  <c r="P210" i="3"/>
  <c r="BK211" i="3"/>
  <c r="BK210" i="3" s="1"/>
  <c r="J210" i="3" s="1"/>
  <c r="J104" i="3" s="1"/>
  <c r="J211" i="3"/>
  <c r="BE211" i="3" s="1"/>
  <c r="BI200" i="3"/>
  <c r="BH200" i="3"/>
  <c r="BG200" i="3"/>
  <c r="BF200" i="3"/>
  <c r="T200" i="3"/>
  <c r="R200" i="3"/>
  <c r="P200" i="3"/>
  <c r="BK200" i="3"/>
  <c r="J200" i="3"/>
  <c r="BE200" i="3"/>
  <c r="BI197" i="3"/>
  <c r="BH197" i="3"/>
  <c r="BG197" i="3"/>
  <c r="BF197" i="3"/>
  <c r="T197" i="3"/>
  <c r="R197" i="3"/>
  <c r="P197" i="3"/>
  <c r="BK197" i="3"/>
  <c r="J197" i="3"/>
  <c r="BE197" i="3" s="1"/>
  <c r="BI193" i="3"/>
  <c r="BH193" i="3"/>
  <c r="BG193" i="3"/>
  <c r="BF193" i="3"/>
  <c r="T193" i="3"/>
  <c r="R193" i="3"/>
  <c r="P193" i="3"/>
  <c r="BK193" i="3"/>
  <c r="J193" i="3"/>
  <c r="BE193" i="3"/>
  <c r="BI189" i="3"/>
  <c r="BH189" i="3"/>
  <c r="BG189" i="3"/>
  <c r="BF189" i="3"/>
  <c r="T189" i="3"/>
  <c r="R189" i="3"/>
  <c r="P189" i="3"/>
  <c r="BK189" i="3"/>
  <c r="J189" i="3"/>
  <c r="BE189" i="3" s="1"/>
  <c r="BI185" i="3"/>
  <c r="BH185" i="3"/>
  <c r="BG185" i="3"/>
  <c r="BF185" i="3"/>
  <c r="T185" i="3"/>
  <c r="R185" i="3"/>
  <c r="P185" i="3"/>
  <c r="BK185" i="3"/>
  <c r="J185" i="3"/>
  <c r="BE185" i="3"/>
  <c r="BI182" i="3"/>
  <c r="BH182" i="3"/>
  <c r="BG182" i="3"/>
  <c r="BF182" i="3"/>
  <c r="T182" i="3"/>
  <c r="R182" i="3"/>
  <c r="P182" i="3"/>
  <c r="BK182" i="3"/>
  <c r="BK167" i="3" s="1"/>
  <c r="J167" i="3" s="1"/>
  <c r="J103" i="3" s="1"/>
  <c r="J182" i="3"/>
  <c r="BE182" i="3" s="1"/>
  <c r="BI174" i="3"/>
  <c r="BH174" i="3"/>
  <c r="BG174" i="3"/>
  <c r="BF174" i="3"/>
  <c r="T174" i="3"/>
  <c r="R174" i="3"/>
  <c r="R167" i="3" s="1"/>
  <c r="P174" i="3"/>
  <c r="BK174" i="3"/>
  <c r="J174" i="3"/>
  <c r="BE174" i="3"/>
  <c r="BI168" i="3"/>
  <c r="BH168" i="3"/>
  <c r="BG168" i="3"/>
  <c r="BF168" i="3"/>
  <c r="T168" i="3"/>
  <c r="T167" i="3" s="1"/>
  <c r="R168" i="3"/>
  <c r="P168" i="3"/>
  <c r="P167" i="3" s="1"/>
  <c r="BK168" i="3"/>
  <c r="J168" i="3"/>
  <c r="BE168" i="3" s="1"/>
  <c r="BI163" i="3"/>
  <c r="BH163" i="3"/>
  <c r="BG163" i="3"/>
  <c r="BF163" i="3"/>
  <c r="T163" i="3"/>
  <c r="R163" i="3"/>
  <c r="P163" i="3"/>
  <c r="BK163" i="3"/>
  <c r="BK158" i="3" s="1"/>
  <c r="J158" i="3" s="1"/>
  <c r="J102" i="3" s="1"/>
  <c r="J163" i="3"/>
  <c r="BE163" i="3"/>
  <c r="BI159" i="3"/>
  <c r="BH159" i="3"/>
  <c r="BG159" i="3"/>
  <c r="BF159" i="3"/>
  <c r="T159" i="3"/>
  <c r="T158" i="3"/>
  <c r="R159" i="3"/>
  <c r="R158" i="3"/>
  <c r="P159" i="3"/>
  <c r="P158" i="3"/>
  <c r="BK159" i="3"/>
  <c r="J159" i="3"/>
  <c r="BE159" i="3" s="1"/>
  <c r="BI154" i="3"/>
  <c r="BH154" i="3"/>
  <c r="BG154" i="3"/>
  <c r="BF154" i="3"/>
  <c r="T154" i="3"/>
  <c r="R154" i="3"/>
  <c r="P154" i="3"/>
  <c r="BK154" i="3"/>
  <c r="J154" i="3"/>
  <c r="BE154" i="3"/>
  <c r="BI150" i="3"/>
  <c r="BH150" i="3"/>
  <c r="BG150" i="3"/>
  <c r="BF150" i="3"/>
  <c r="T150" i="3"/>
  <c r="R150" i="3"/>
  <c r="P150" i="3"/>
  <c r="BK150" i="3"/>
  <c r="J150" i="3"/>
  <c r="BE150" i="3"/>
  <c r="BI146" i="3"/>
  <c r="BH146" i="3"/>
  <c r="BG146" i="3"/>
  <c r="BF146" i="3"/>
  <c r="T146" i="3"/>
  <c r="R146" i="3"/>
  <c r="R135" i="3" s="1"/>
  <c r="P146" i="3"/>
  <c r="BK146" i="3"/>
  <c r="J146" i="3"/>
  <c r="BE146" i="3"/>
  <c r="F35" i="3" s="1"/>
  <c r="AZ98" i="1" s="1"/>
  <c r="BI142" i="3"/>
  <c r="BH142" i="3"/>
  <c r="BG142" i="3"/>
  <c r="BF142" i="3"/>
  <c r="T142" i="3"/>
  <c r="R142" i="3"/>
  <c r="P142" i="3"/>
  <c r="BK142" i="3"/>
  <c r="BK135" i="3" s="1"/>
  <c r="J135" i="3" s="1"/>
  <c r="J101" i="3" s="1"/>
  <c r="J142" i="3"/>
  <c r="BE142" i="3"/>
  <c r="BI136" i="3"/>
  <c r="BH136" i="3"/>
  <c r="BG136" i="3"/>
  <c r="BF136" i="3"/>
  <c r="T136" i="3"/>
  <c r="T135" i="3"/>
  <c r="R136" i="3"/>
  <c r="P136" i="3"/>
  <c r="P135" i="3"/>
  <c r="BK136" i="3"/>
  <c r="J136" i="3"/>
  <c r="BE136" i="3" s="1"/>
  <c r="BI129" i="3"/>
  <c r="F39" i="3"/>
  <c r="BD98" i="1" s="1"/>
  <c r="BH129" i="3"/>
  <c r="F38" i="3" s="1"/>
  <c r="BC98" i="1" s="1"/>
  <c r="BC97" i="1" s="1"/>
  <c r="BG129" i="3"/>
  <c r="F37" i="3" s="1"/>
  <c r="BB98" i="1" s="1"/>
  <c r="BF129" i="3"/>
  <c r="T129" i="3"/>
  <c r="T128" i="3" s="1"/>
  <c r="R129" i="3"/>
  <c r="R128" i="3" s="1"/>
  <c r="P129" i="3"/>
  <c r="P128" i="3" s="1"/>
  <c r="BK129" i="3"/>
  <c r="BK128" i="3" s="1"/>
  <c r="J128" i="3"/>
  <c r="J100" i="3" s="1"/>
  <c r="J129" i="3"/>
  <c r="BE129" i="3" s="1"/>
  <c r="F120" i="3"/>
  <c r="E118" i="3"/>
  <c r="F91" i="3"/>
  <c r="E89" i="3"/>
  <c r="J26" i="3"/>
  <c r="E26" i="3"/>
  <c r="J123" i="3" s="1"/>
  <c r="J94" i="3"/>
  <c r="J25" i="3"/>
  <c r="J23" i="3"/>
  <c r="E23" i="3"/>
  <c r="J122" i="3"/>
  <c r="J93" i="3"/>
  <c r="J22" i="3"/>
  <c r="J20" i="3"/>
  <c r="E20" i="3"/>
  <c r="J19" i="3"/>
  <c r="J17" i="3"/>
  <c r="E17" i="3"/>
  <c r="F93" i="3" s="1"/>
  <c r="J16" i="3"/>
  <c r="J14" i="3"/>
  <c r="J91" i="3" s="1"/>
  <c r="E7" i="3"/>
  <c r="J39" i="2"/>
  <c r="J38" i="2"/>
  <c r="AY96" i="1" s="1"/>
  <c r="J37" i="2"/>
  <c r="AX96" i="1" s="1"/>
  <c r="BI177" i="2"/>
  <c r="BH177" i="2"/>
  <c r="BG177" i="2"/>
  <c r="BF177" i="2"/>
  <c r="T177" i="2"/>
  <c r="R177" i="2"/>
  <c r="P177" i="2"/>
  <c r="BK177" i="2"/>
  <c r="J177" i="2"/>
  <c r="BE177" i="2" s="1"/>
  <c r="BI173" i="2"/>
  <c r="BH173" i="2"/>
  <c r="BG173" i="2"/>
  <c r="BF173" i="2"/>
  <c r="T173" i="2"/>
  <c r="R173" i="2"/>
  <c r="P173" i="2"/>
  <c r="BK173" i="2"/>
  <c r="J173" i="2"/>
  <c r="BE173" i="2" s="1"/>
  <c r="BI169" i="2"/>
  <c r="BH169" i="2"/>
  <c r="BG169" i="2"/>
  <c r="BF169" i="2"/>
  <c r="T169" i="2"/>
  <c r="R169" i="2"/>
  <c r="P169" i="2"/>
  <c r="BK169" i="2"/>
  <c r="J169" i="2"/>
  <c r="BE169" i="2" s="1"/>
  <c r="BI161" i="2"/>
  <c r="BH161" i="2"/>
  <c r="BG161" i="2"/>
  <c r="BF161" i="2"/>
  <c r="T161" i="2"/>
  <c r="R161" i="2"/>
  <c r="P161" i="2"/>
  <c r="BK161" i="2"/>
  <c r="J161" i="2"/>
  <c r="BE161" i="2" s="1"/>
  <c r="BI155" i="2"/>
  <c r="BH155" i="2"/>
  <c r="BG155" i="2"/>
  <c r="BF155" i="2"/>
  <c r="T155" i="2"/>
  <c r="R155" i="2"/>
  <c r="P155" i="2"/>
  <c r="BK155" i="2"/>
  <c r="J155" i="2"/>
  <c r="BE155" i="2" s="1"/>
  <c r="BI149" i="2"/>
  <c r="BH149" i="2"/>
  <c r="BG149" i="2"/>
  <c r="BF149" i="2"/>
  <c r="T149" i="2"/>
  <c r="R149" i="2"/>
  <c r="P149" i="2"/>
  <c r="BK149" i="2"/>
  <c r="J149" i="2"/>
  <c r="BE149" i="2"/>
  <c r="BI145" i="2"/>
  <c r="BH145" i="2"/>
  <c r="BG145" i="2"/>
  <c r="BF145" i="2"/>
  <c r="T145" i="2"/>
  <c r="T140" i="2" s="1"/>
  <c r="R145" i="2"/>
  <c r="P145" i="2"/>
  <c r="BK145" i="2"/>
  <c r="J145" i="2"/>
  <c r="BE145" i="2" s="1"/>
  <c r="BI141" i="2"/>
  <c r="BH141" i="2"/>
  <c r="BG141" i="2"/>
  <c r="BF141" i="2"/>
  <c r="T141" i="2"/>
  <c r="R141" i="2"/>
  <c r="R140" i="2" s="1"/>
  <c r="P141" i="2"/>
  <c r="BK141" i="2"/>
  <c r="BK140" i="2" s="1"/>
  <c r="J140" i="2" s="1"/>
  <c r="J101" i="2" s="1"/>
  <c r="J141" i="2"/>
  <c r="BE141" i="2"/>
  <c r="BI134" i="2"/>
  <c r="BH134" i="2"/>
  <c r="BG134" i="2"/>
  <c r="BF134" i="2"/>
  <c r="T134" i="2"/>
  <c r="R134" i="2"/>
  <c r="P134" i="2"/>
  <c r="BK134" i="2"/>
  <c r="J134" i="2"/>
  <c r="BE134" i="2"/>
  <c r="BI130" i="2"/>
  <c r="BH130" i="2"/>
  <c r="BG130" i="2"/>
  <c r="BF130" i="2"/>
  <c r="T130" i="2"/>
  <c r="R130" i="2"/>
  <c r="P130" i="2"/>
  <c r="BK130" i="2"/>
  <c r="J130" i="2"/>
  <c r="BE130" i="2" s="1"/>
  <c r="BI126" i="2"/>
  <c r="BH126" i="2"/>
  <c r="F38" i="2"/>
  <c r="BC96" i="1" s="1"/>
  <c r="BG126" i="2"/>
  <c r="BF126" i="2"/>
  <c r="J36" i="2"/>
  <c r="AW96" i="1" s="1"/>
  <c r="F36" i="2"/>
  <c r="BA96" i="1" s="1"/>
  <c r="BA95" i="1" s="1"/>
  <c r="AW95" i="1" s="1"/>
  <c r="T126" i="2"/>
  <c r="R126" i="2"/>
  <c r="R125" i="2" s="1"/>
  <c r="R124" i="2" s="1"/>
  <c r="R123" i="2" s="1"/>
  <c r="P126" i="2"/>
  <c r="P125" i="2" s="1"/>
  <c r="BK126" i="2"/>
  <c r="BK125" i="2"/>
  <c r="J125" i="2" s="1"/>
  <c r="J100" i="2" s="1"/>
  <c r="BK124" i="2"/>
  <c r="J126" i="2"/>
  <c r="BE126" i="2"/>
  <c r="F117" i="2"/>
  <c r="E115" i="2"/>
  <c r="F91" i="2"/>
  <c r="E89" i="2"/>
  <c r="J26" i="2"/>
  <c r="E26" i="2"/>
  <c r="J94" i="2" s="1"/>
  <c r="J120" i="2"/>
  <c r="J25" i="2"/>
  <c r="J23" i="2"/>
  <c r="E23" i="2"/>
  <c r="J119" i="2" s="1"/>
  <c r="J93" i="2"/>
  <c r="J22" i="2"/>
  <c r="J20" i="2"/>
  <c r="E20" i="2"/>
  <c r="F120" i="2"/>
  <c r="F94" i="2"/>
  <c r="J19" i="2"/>
  <c r="J17" i="2"/>
  <c r="E17" i="2"/>
  <c r="J16" i="2"/>
  <c r="J14" i="2"/>
  <c r="E7" i="2"/>
  <c r="E111" i="2"/>
  <c r="E85" i="2"/>
  <c r="BB97" i="1"/>
  <c r="AX97" i="1" s="1"/>
  <c r="AS97" i="1"/>
  <c r="BC95" i="1"/>
  <c r="AY95" i="1" s="1"/>
  <c r="AS95" i="1"/>
  <c r="AS94" i="1" s="1"/>
  <c r="L90" i="1"/>
  <c r="AM90" i="1"/>
  <c r="AM89" i="1"/>
  <c r="L89" i="1"/>
  <c r="AM87" i="1"/>
  <c r="L87" i="1"/>
  <c r="L85" i="1"/>
  <c r="L84" i="1"/>
  <c r="AY97" i="1" l="1"/>
  <c r="BC94" i="1"/>
  <c r="J124" i="2"/>
  <c r="J99" i="2" s="1"/>
  <c r="BK123" i="2"/>
  <c r="J123" i="2" s="1"/>
  <c r="F123" i="3"/>
  <c r="F94" i="3"/>
  <c r="F119" i="2"/>
  <c r="F93" i="2"/>
  <c r="F35" i="2"/>
  <c r="AZ96" i="1" s="1"/>
  <c r="AZ95" i="1" s="1"/>
  <c r="J35" i="2"/>
  <c r="AV96" i="1" s="1"/>
  <c r="AT96" i="1" s="1"/>
  <c r="P140" i="2"/>
  <c r="P124" i="2" s="1"/>
  <c r="P123" i="2" s="1"/>
  <c r="AU96" i="1" s="1"/>
  <c r="AU95" i="1" s="1"/>
  <c r="AU94" i="1" s="1"/>
  <c r="BD97" i="1"/>
  <c r="F114" i="6"/>
  <c r="F91" i="6"/>
  <c r="BA94" i="1"/>
  <c r="T125" i="2"/>
  <c r="T124" i="2" s="1"/>
  <c r="T123" i="2" s="1"/>
  <c r="F37" i="2"/>
  <c r="BB96" i="1" s="1"/>
  <c r="BB95" i="1" s="1"/>
  <c r="F39" i="2"/>
  <c r="BD96" i="1" s="1"/>
  <c r="BD95" i="1" s="1"/>
  <c r="BD94" i="1" s="1"/>
  <c r="W33" i="1" s="1"/>
  <c r="J35" i="3"/>
  <c r="AV98" i="1" s="1"/>
  <c r="BK123" i="4"/>
  <c r="F33" i="6"/>
  <c r="AZ101" i="1" s="1"/>
  <c r="J33" i="6"/>
  <c r="AV101" i="1" s="1"/>
  <c r="AT101" i="1" s="1"/>
  <c r="BK127" i="3"/>
  <c r="R127" i="3"/>
  <c r="R126" i="3" s="1"/>
  <c r="F36" i="3"/>
  <c r="BA98" i="1" s="1"/>
  <c r="BA97" i="1" s="1"/>
  <c r="AW97" i="1" s="1"/>
  <c r="J36" i="3"/>
  <c r="AW98" i="1" s="1"/>
  <c r="J116" i="4"/>
  <c r="J91" i="4"/>
  <c r="J117" i="2"/>
  <c r="J91" i="2"/>
  <c r="E114" i="3"/>
  <c r="E85" i="3"/>
  <c r="P127" i="3"/>
  <c r="P126" i="3" s="1"/>
  <c r="AU98" i="1" s="1"/>
  <c r="AU97" i="1" s="1"/>
  <c r="T127" i="3"/>
  <c r="T126" i="3" s="1"/>
  <c r="F118" i="4"/>
  <c r="F93" i="4"/>
  <c r="F35" i="4"/>
  <c r="AZ99" i="1" s="1"/>
  <c r="AZ97" i="1" s="1"/>
  <c r="AV97" i="1" s="1"/>
  <c r="AT97" i="1" s="1"/>
  <c r="J35" i="4"/>
  <c r="AV99" i="1" s="1"/>
  <c r="AT99" i="1" s="1"/>
  <c r="J115" i="5"/>
  <c r="J92" i="5"/>
  <c r="BK119" i="5"/>
  <c r="J120" i="5"/>
  <c r="J98" i="5" s="1"/>
  <c r="J112" i="6"/>
  <c r="J89" i="6"/>
  <c r="BK119" i="6"/>
  <c r="J120" i="3"/>
  <c r="F122" i="3"/>
  <c r="J119" i="4"/>
  <c r="J114" i="5"/>
  <c r="J115" i="6"/>
  <c r="W30" i="1" l="1"/>
  <c r="AW94" i="1"/>
  <c r="AK30" i="1" s="1"/>
  <c r="W32" i="1"/>
  <c r="AY94" i="1"/>
  <c r="J119" i="6"/>
  <c r="J97" i="6" s="1"/>
  <c r="BK118" i="6"/>
  <c r="J118" i="6" s="1"/>
  <c r="AX95" i="1"/>
  <c r="BB94" i="1"/>
  <c r="AV95" i="1"/>
  <c r="AT95" i="1" s="1"/>
  <c r="AZ94" i="1"/>
  <c r="AT98" i="1"/>
  <c r="BK118" i="5"/>
  <c r="J118" i="5" s="1"/>
  <c r="J119" i="5"/>
  <c r="J97" i="5" s="1"/>
  <c r="BK126" i="3"/>
  <c r="J126" i="3" s="1"/>
  <c r="J127" i="3"/>
  <c r="J99" i="3" s="1"/>
  <c r="J123" i="4"/>
  <c r="J99" i="4" s="1"/>
  <c r="BK122" i="4"/>
  <c r="J122" i="4" s="1"/>
  <c r="J32" i="2"/>
  <c r="J98" i="2"/>
  <c r="J30" i="6" l="1"/>
  <c r="J96" i="6"/>
  <c r="J96" i="5"/>
  <c r="J30" i="5"/>
  <c r="AX94" i="1"/>
  <c r="W31" i="1"/>
  <c r="J41" i="2"/>
  <c r="AG96" i="1"/>
  <c r="J98" i="3"/>
  <c r="J32" i="3"/>
  <c r="W29" i="1"/>
  <c r="AV94" i="1"/>
  <c r="J32" i="4"/>
  <c r="J98" i="4"/>
  <c r="AK29" i="1" l="1"/>
  <c r="AT94" i="1"/>
  <c r="AG95" i="1"/>
  <c r="AN96" i="1"/>
  <c r="AG100" i="1"/>
  <c r="AN100" i="1" s="1"/>
  <c r="J39" i="5"/>
  <c r="AG98" i="1"/>
  <c r="J41" i="3"/>
  <c r="J41" i="4"/>
  <c r="AG99" i="1"/>
  <c r="AN99" i="1" s="1"/>
  <c r="J39" i="6"/>
  <c r="AG101" i="1"/>
  <c r="AN101" i="1" s="1"/>
  <c r="AG97" i="1" l="1"/>
  <c r="AN97" i="1" s="1"/>
  <c r="AN98" i="1"/>
  <c r="AG94" i="1"/>
  <c r="AN95" i="1"/>
  <c r="AN94" i="1" l="1"/>
  <c r="AK26" i="1"/>
  <c r="AK35" i="1" s="1"/>
</calcChain>
</file>

<file path=xl/sharedStrings.xml><?xml version="1.0" encoding="utf-8"?>
<sst xmlns="http://schemas.openxmlformats.org/spreadsheetml/2006/main" count="2371" uniqueCount="336">
  <si>
    <t>Export Komplet</t>
  </si>
  <si>
    <t/>
  </si>
  <si>
    <t>2.0</t>
  </si>
  <si>
    <t>ZAMOK</t>
  </si>
  <si>
    <t>False</t>
  </si>
  <si>
    <t>{7429c911-60ff-469a-9620-768142502342}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</si>
  <si>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</si>
  <si>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</si>
  <si>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</si>
  <si>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</si>
  <si>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</si>
  <si>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</si>
  <si>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</si>
  <si>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</si>
  <si>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</si>
  <si>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</si>
  <si>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</si>
  <si>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na ul. Zahradní, Šumperk</t>
  </si>
  <si>
    <t>KSO:</t>
  </si>
  <si>
    <t>CC-CZ:</t>
  </si>
  <si>
    <t>Místo:</t>
  </si>
  <si>
    <t>Šumperk</t>
  </si>
  <si>
    <t>Datum:</t>
  </si>
  <si>
    <t>22. 9. 2021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</si>
  <si>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</si>
  <si>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</si>
  <si>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</si>
  <si>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</si>
  <si>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</si>
  <si>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</si>
  <si>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</si>
  <si>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</si>
  <si>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</si>
  <si>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</si>
  <si>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</si>
  <si>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</si>
  <si>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</si>
  <si>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</si>
  <si>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</si>
  <si>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</si>
  <si>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</si>
  <si>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</si>
  <si>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</si>
  <si>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</si>
  <si>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</si>
  <si>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</si>
  <si>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</si>
  <si>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</si>
  <si>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</si>
  <si>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</si>
  <si>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</si>
  <si>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</si>
  <si>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</si>
  <si>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</si>
  <si>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</si>
  <si>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</si>
  <si>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</si>
  <si>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</si>
  <si>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</si>
  <si>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</si>
  <si>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</si>
  <si>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</si>
  <si>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</si>
  <si>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</si>
  <si>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</si>
  <si>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</si>
  <si>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</si>
  <si>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</si>
  <si>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</si>
  <si>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</si>
  <si>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</si>
  <si>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</si>
  <si>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</si>
  <si>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</si>
  <si>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</si>
  <si>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</si>
  <si>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</si>
  <si>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</si>
  <si>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000</t>
  </si>
  <si>
    <t>Příprava území, demolice</t>
  </si>
  <si>
    <t>STA</t>
  </si>
  <si>
    <t>1</t>
  </si>
  <si>
    <t>{aba31bd8-f5fb-4ed3-b1b1-3f7d15f10c28}</t>
  </si>
  <si>
    <t>2</t>
  </si>
  <si>
    <t>/</t>
  </si>
  <si>
    <t>SO 001</t>
  </si>
  <si>
    <t>Soupis</t>
  </si>
  <si>
    <t>{c8a60ee3-8298-4e3b-a2a9-7d046b1b0fd1}</t>
  </si>
  <si>
    <t>100</t>
  </si>
  <si>
    <t>Pozemní komunikace</t>
  </si>
  <si>
    <t>{2ba5c477-ab6d-4816-9b9c-d7b48319d70d}</t>
  </si>
  <si>
    <t>SO 101</t>
  </si>
  <si>
    <t>Chodník</t>
  </si>
  <si>
    <t>{1f524184-3192-412f-be56-7bf02a550575}</t>
  </si>
  <si>
    <t>SO 192</t>
  </si>
  <si>
    <t>Dopravní značení dočasné - DIO</t>
  </si>
  <si>
    <t>{0826cce3-5844-4757-88b3-72e6fa35f67c}</t>
  </si>
  <si>
    <t>1000</t>
  </si>
  <si>
    <t>Ostatní náklady</t>
  </si>
  <si>
    <t>{ec0d0fa2-c2c5-4525-b617-8c7a8522afd9}</t>
  </si>
  <si>
    <t>1020</t>
  </si>
  <si>
    <t>VRN</t>
  </si>
  <si>
    <t>{86eb83fc-c574-499a-a400-7462380604c0}</t>
  </si>
  <si>
    <t>KRYCÍ LIST SOUPISU PRACÍ</t>
  </si>
  <si>
    <t>Objekt:</t>
  </si>
  <si>
    <t>000 - Příprava území, demolice</t>
  </si>
  <si>
    <t>Soupis:</t>
  </si>
  <si>
    <t>SO 001 - Příprava území, demolice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</si>
  <si>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</si>
  <si>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</si>
  <si>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</si>
  <si>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</si>
  <si>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</si>
  <si>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</si>
  <si>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</si>
  <si>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</si>
  <si>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</si>
  <si>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</si>
  <si>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</si>
  <si>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</si>
  <si>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</si>
  <si>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</si>
  <si>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</si>
  <si>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</si>
  <si>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</si>
  <si>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</si>
  <si>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</si>
  <si>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</si>
  <si>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</si>
  <si>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</si>
  <si>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</si>
  <si>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</si>
  <si>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</si>
  <si>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</si>
  <si>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</si>
  <si>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podkladu z kameniva drceného tl 200 mm strojně pl přes 200 m2</t>
  </si>
  <si>
    <t>m2</t>
  </si>
  <si>
    <t>CS ÚRS 2019 01</t>
  </si>
  <si>
    <t>4</t>
  </si>
  <si>
    <t>-165015472</t>
  </si>
  <si>
    <t>VV</t>
  </si>
  <si>
    <t>" původní skladba chodníku"</t>
  </si>
  <si>
    <t>300*1,05</t>
  </si>
  <si>
    <t>Součet</t>
  </si>
  <si>
    <t>113107241</t>
  </si>
  <si>
    <t>Odstranění podkladu živičného tl 50 mm strojně pl přes 200 m2</t>
  </si>
  <si>
    <t>-2042394141</t>
  </si>
  <si>
    <t>300</t>
  </si>
  <si>
    <t>3</t>
  </si>
  <si>
    <t>113202111</t>
  </si>
  <si>
    <t>Vytrhání obrub krajníků obrubníků stojatých</t>
  </si>
  <si>
    <t>m</t>
  </si>
  <si>
    <t>1207441009</t>
  </si>
  <si>
    <t>" silniční obrubník"</t>
  </si>
  <si>
    <t>511</t>
  </si>
  <si>
    <t>" chodníkový obrubník"</t>
  </si>
  <si>
    <t>155</t>
  </si>
  <si>
    <t>997</t>
  </si>
  <si>
    <t>Přesun sutě</t>
  </si>
  <si>
    <t>997221551</t>
  </si>
  <si>
    <t>Vodorovná doprava suti ze sypkých materiálů do 1 km</t>
  </si>
  <si>
    <t>t</t>
  </si>
  <si>
    <t>1629032489</t>
  </si>
  <si>
    <t>" kamenivo"</t>
  </si>
  <si>
    <t>91,35</t>
  </si>
  <si>
    <t>5</t>
  </si>
  <si>
    <t>997221559</t>
  </si>
  <si>
    <t>Příplatek ZKD 1 km u vodorovné dopravy suti ze sypkých materiálů</t>
  </si>
  <si>
    <t>1934241529</t>
  </si>
  <si>
    <t>91,35*3</t>
  </si>
  <si>
    <t>6</t>
  </si>
  <si>
    <t>997221561</t>
  </si>
  <si>
    <t>Vodorovná doprava suti z kusových materiálů do 1 km</t>
  </si>
  <si>
    <t>1723229173</t>
  </si>
  <si>
    <t>" bouraný asfalt"</t>
  </si>
  <si>
    <t>29,4</t>
  </si>
  <si>
    <t>" betonové obrubníky"</t>
  </si>
  <si>
    <t>136,53</t>
  </si>
  <si>
    <t>7</t>
  </si>
  <si>
    <t>997221569</t>
  </si>
  <si>
    <t>Příplatek ZKD 1 km u vodorovné dopravy suti z kusových materiálů</t>
  </si>
  <si>
    <t>-1663916139</t>
  </si>
  <si>
    <t>29,4*3</t>
  </si>
  <si>
    <t>136,53*3</t>
  </si>
  <si>
    <t>8</t>
  </si>
  <si>
    <t>997221611</t>
  </si>
  <si>
    <t>Nakládání suti na dopravní prostředky pro vodorovnou dopravu</t>
  </si>
  <si>
    <t>984540577</t>
  </si>
  <si>
    <t>9</t>
  </si>
  <si>
    <t>997221815</t>
  </si>
  <si>
    <t>Poplatek za uložení betonového odpadu na skládce (skládkovné)</t>
  </si>
  <si>
    <t>1750408166</t>
  </si>
  <si>
    <t>10</t>
  </si>
  <si>
    <t>997221846</t>
  </si>
  <si>
    <t xml:space="preserve">Poplatek za uložení na skládce (skládkovné) odpadu asfaltového </t>
  </si>
  <si>
    <t>-1671410326</t>
  </si>
  <si>
    <t>11</t>
  </si>
  <si>
    <t>997221855</t>
  </si>
  <si>
    <t>Poplatek za uložení odpadu z kameniva na skládce (skládkovné)</t>
  </si>
  <si>
    <t>2140278014</t>
  </si>
  <si>
    <t>100 - Pozemní komunikace</t>
  </si>
  <si>
    <t>SO 101 - Chodník</t>
  </si>
  <si>
    <t xml:space="preserve">    2 - Zakládání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</si>
  <si>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</si>
  <si>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</si>
  <si>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</si>
  <si>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998 - Přesun hmot</t>
  </si>
  <si>
    <t>Zakládání</t>
  </si>
  <si>
    <t>215901101</t>
  </si>
  <si>
    <t>Zhutnění podloží z hornin soudržných do 92% PS nebo nesoudržných sypkých I(d) do 0,8</t>
  </si>
  <si>
    <t>905058251</t>
  </si>
  <si>
    <t>" pro novou skladbu chodníku ze zámkové dlažby"</t>
  </si>
  <si>
    <t>295*1,05</t>
  </si>
  <si>
    <t>" plocha varovného pásu"</t>
  </si>
  <si>
    <t>5*1,05</t>
  </si>
  <si>
    <t>Komunikace</t>
  </si>
  <si>
    <t>564851111</t>
  </si>
  <si>
    <t>Podklad ze štěrkodrtě ŠD tl 150 mm</t>
  </si>
  <si>
    <t>-1342222652</t>
  </si>
  <si>
    <t>596211110</t>
  </si>
  <si>
    <t>Kladení zámkové dlažby komunikací pro pěší tl 60 mm skupiny A pl do 50 m2</t>
  </si>
  <si>
    <t>-1045581542</t>
  </si>
  <si>
    <t>" skladba pro plochu varovného a signálního pásu "</t>
  </si>
  <si>
    <t>M</t>
  </si>
  <si>
    <t>BET.K06N02</t>
  </si>
  <si>
    <t>dlažba betonová pro nevidomé 20 x 10 x 6 cm červená</t>
  </si>
  <si>
    <t>914374164</t>
  </si>
  <si>
    <t>5*1,02</t>
  </si>
  <si>
    <t>596211112</t>
  </si>
  <si>
    <t>Kladení zámkové dlažby komunikací pro pěší tl 60 mm skupiny A pl do 300 m2</t>
  </si>
  <si>
    <t>-1907248712</t>
  </si>
  <si>
    <t>" nová skladba chodníku ze zámkové dlažby"</t>
  </si>
  <si>
    <t>295</t>
  </si>
  <si>
    <t>59245018</t>
  </si>
  <si>
    <t>dlažba skladebná betonová 200x100x60mm přírodní</t>
  </si>
  <si>
    <t>-1675995358</t>
  </si>
  <si>
    <t>295*1,02</t>
  </si>
  <si>
    <t>Trubní vedení</t>
  </si>
  <si>
    <t>899331111</t>
  </si>
  <si>
    <t>Výšková úprava uličního vstupu nebo vpusti do 200 mm zvýšením poklopu</t>
  </si>
  <si>
    <t>kus</t>
  </si>
  <si>
    <t>-261446077</t>
  </si>
  <si>
    <t>" kanalizační šachta"</t>
  </si>
  <si>
    <t>899431111</t>
  </si>
  <si>
    <t>Výšková úprava uličního vstupu nebo vpusti do 200 mm zvýšením krycího hrnce, šoupěte nebo hydrantu</t>
  </si>
  <si>
    <t>-1173240314</t>
  </si>
  <si>
    <t>" šoupě"</t>
  </si>
  <si>
    <t>Ostatní konstrukce a práce-bourání</t>
  </si>
  <si>
    <t>113451240</t>
  </si>
  <si>
    <t>Příplatek za řezání betonových obrubníků</t>
  </si>
  <si>
    <t>ks</t>
  </si>
  <si>
    <t>-2039844846</t>
  </si>
  <si>
    <t>16</t>
  </si>
  <si>
    <t>19</t>
  </si>
  <si>
    <t>916131213</t>
  </si>
  <si>
    <t>Osazení silničního obrubníku betonového stojatého s boční opěrou do lože z betonu prostého</t>
  </si>
  <si>
    <t>-350199397</t>
  </si>
  <si>
    <t>" silniční betonový obrubník "</t>
  </si>
  <si>
    <t>95</t>
  </si>
  <si>
    <t>" silniční obrubník snížený"</t>
  </si>
  <si>
    <t>12</t>
  </si>
  <si>
    <t>" silniční obrubník přechodový"</t>
  </si>
  <si>
    <t>4+4</t>
  </si>
  <si>
    <t>59217031</t>
  </si>
  <si>
    <t>obrubník betonový silniční 1000x150x250mm</t>
  </si>
  <si>
    <t>-1379305517</t>
  </si>
  <si>
    <t>95*1,01</t>
  </si>
  <si>
    <t>59217030</t>
  </si>
  <si>
    <t>obrubník betonový silniční přechodový 1000x150x150-250mm</t>
  </si>
  <si>
    <t>237346037</t>
  </si>
  <si>
    <t>" silniční betonový obrubník přechodový"</t>
  </si>
  <si>
    <t>8*1,01</t>
  </si>
  <si>
    <t>13</t>
  </si>
  <si>
    <t>59217029</t>
  </si>
  <si>
    <t>obrubník betonový silniční nájezdový 1000x150x150mm</t>
  </si>
  <si>
    <t>-288816007</t>
  </si>
  <si>
    <t>" silniční betonový obrubník snížený"</t>
  </si>
  <si>
    <t>12*1,01</t>
  </si>
  <si>
    <t>14</t>
  </si>
  <si>
    <t>916231213</t>
  </si>
  <si>
    <t>Osazení chodníkového obrubníku betonového stojatého s boční opěrou do lože z betonu prostého</t>
  </si>
  <si>
    <t>-1948295754</t>
  </si>
  <si>
    <t>" obrubník chodníkový"</t>
  </si>
  <si>
    <t>59217017</t>
  </si>
  <si>
    <t>obrubník betonový chodníkový 1000x100x250mm</t>
  </si>
  <si>
    <t>914201121</t>
  </si>
  <si>
    <t>155*1,01</t>
  </si>
  <si>
    <t>916991121</t>
  </si>
  <si>
    <t>Lože pod obrubníky, krajníky nebo obruby z dlažebních kostek z betonu prostého</t>
  </si>
  <si>
    <t>m3</t>
  </si>
  <si>
    <t>1370990974</t>
  </si>
  <si>
    <t>" obrubník  chodníkový"</t>
  </si>
  <si>
    <t>155*0,01</t>
  </si>
  <si>
    <t>95*0,01</t>
  </si>
  <si>
    <t>12*0,01</t>
  </si>
  <si>
    <t>8*0,01</t>
  </si>
  <si>
    <t>998</t>
  </si>
  <si>
    <t>Přesun hmot</t>
  </si>
  <si>
    <t>17</t>
  </si>
  <si>
    <t>998225111</t>
  </si>
  <si>
    <t>Přesun hmot pro pozemní komunikace s krytem z kamene, monolitickým betonovým nebo živičným</t>
  </si>
  <si>
    <t>901761803</t>
  </si>
  <si>
    <t>SO 192 - Dopravní značení dočasné - DIO</t>
  </si>
  <si>
    <t>913911116h</t>
  </si>
  <si>
    <t>Montáž a demontáž  dočasného dopravního značení na 8 týdnů</t>
  </si>
  <si>
    <t>1013562266</t>
  </si>
  <si>
    <t>" A15+B20a - komplet"</t>
  </si>
  <si>
    <t>" Z4a"</t>
  </si>
  <si>
    <t>1000 - Ostatní náklady</t>
  </si>
  <si>
    <t>OST - Ostatní</t>
  </si>
  <si>
    <t xml:space="preserve">    O01 - Ostatní</t>
  </si>
  <si>
    <t>OST</t>
  </si>
  <si>
    <t>Ostatní</t>
  </si>
  <si>
    <t>O01</t>
  </si>
  <si>
    <t>221500000</t>
  </si>
  <si>
    <t>Vytýčení stávajících sítí</t>
  </si>
  <si>
    <t>soubor</t>
  </si>
  <si>
    <t>512</t>
  </si>
  <si>
    <t>1438470651</t>
  </si>
  <si>
    <t>"  vytýčení  stávajících podzemních inženýrských sítí před zahájením zemních prací a přeložek"</t>
  </si>
  <si>
    <t>822800000</t>
  </si>
  <si>
    <t>Vyřízení povolení zvláštního užívání pozemní komunikace</t>
  </si>
  <si>
    <t>380278469</t>
  </si>
  <si>
    <t>1020 - VRN</t>
  </si>
  <si>
    <t>VRN - Vedlejší rozpočtové náklady</t>
  </si>
  <si>
    <t xml:space="preserve">    0 - Vedlejší rozpočtové náklady</t>
  </si>
  <si>
    <t>Vedlejší rozpočtové náklady</t>
  </si>
  <si>
    <t>030001000</t>
  </si>
  <si>
    <t>Zařízení staveniště</t>
  </si>
  <si>
    <t>Kč</t>
  </si>
  <si>
    <t>CS ÚRS 2013 01</t>
  </si>
  <si>
    <t>1024</t>
  </si>
  <si>
    <t>360422410</t>
  </si>
  <si>
    <t>070001000</t>
  </si>
  <si>
    <t>Provozní vlivy</t>
  </si>
  <si>
    <t>-1373072671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</si>
</sst>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5" t="s">
        <v>14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1"/>
      <c r="AQ5" s="21"/>
      <c r="AR5" s="19"/>
      <c r="BE5" s="264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7" t="s">
        <v>17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1"/>
      <c r="AQ6" s="21"/>
      <c r="AR6" s="19"/>
      <c r="BE6" s="265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65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65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65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65"/>
      <c r="BS10" s="16" t="s">
        <v>6</v>
      </c>
    </row>
    <row r="11" spans="1:74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65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65"/>
      <c r="BS12" s="16" t="s">
        <v>6</v>
      </c>
    </row>
    <row r="13" spans="1:74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65"/>
      <c r="BS13" s="16" t="s">
        <v>6</v>
      </c>
    </row>
    <row r="14" spans="1:74" ht="12.75">
      <c r="B14" s="20"/>
      <c r="C14" s="21"/>
      <c r="D14" s="21"/>
      <c r="E14" s="288" t="s">
        <v>29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65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65"/>
      <c r="BS15" s="16" t="s">
        <v>4</v>
      </c>
    </row>
    <row r="16" spans="1:74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65"/>
      <c r="BS16" s="16" t="s">
        <v>4</v>
      </c>
    </row>
    <row r="17" spans="2:7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65"/>
      <c r="BS17" s="16" t="s">
        <v>31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65"/>
      <c r="BS18" s="16" t="s">
        <v>6</v>
      </c>
    </row>
    <row r="19" spans="2:7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65"/>
      <c r="BS19" s="16" t="s">
        <v>6</v>
      </c>
    </row>
    <row r="20" spans="2:7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65"/>
      <c r="BS20" s="16" t="s">
        <v>31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65"/>
    </row>
    <row r="22" spans="2:7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65"/>
    </row>
    <row r="23" spans="2:71" ht="16.5" customHeight="1">
      <c r="B23" s="20"/>
      <c r="C23" s="21"/>
      <c r="D23" s="21"/>
      <c r="E23" s="290" t="s">
        <v>1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1"/>
      <c r="AP23" s="21"/>
      <c r="AQ23" s="21"/>
      <c r="AR23" s="19"/>
      <c r="BE23" s="265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65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65"/>
    </row>
    <row r="26" spans="2:71" s="1" customFormat="1" ht="25.9" customHeight="1">
      <c r="B26" s="33"/>
      <c r="C26" s="34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67">
        <f>ROUND(AG94,2)</f>
        <v>0</v>
      </c>
      <c r="AL26" s="268"/>
      <c r="AM26" s="268"/>
      <c r="AN26" s="268"/>
      <c r="AO26" s="268"/>
      <c r="AP26" s="34"/>
      <c r="AQ26" s="34"/>
      <c r="AR26" s="37"/>
      <c r="BE26" s="265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65"/>
    </row>
    <row r="28" spans="2:71" s="1" customFormat="1" ht="12.7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91" t="s">
        <v>35</v>
      </c>
      <c r="M28" s="291"/>
      <c r="N28" s="291"/>
      <c r="O28" s="291"/>
      <c r="P28" s="291"/>
      <c r="Q28" s="34"/>
      <c r="R28" s="34"/>
      <c r="S28" s="34"/>
      <c r="T28" s="34"/>
      <c r="U28" s="34"/>
      <c r="V28" s="34"/>
      <c r="W28" s="291" t="s">
        <v>36</v>
      </c>
      <c r="X28" s="291"/>
      <c r="Y28" s="291"/>
      <c r="Z28" s="291"/>
      <c r="AA28" s="291"/>
      <c r="AB28" s="291"/>
      <c r="AC28" s="291"/>
      <c r="AD28" s="291"/>
      <c r="AE28" s="291"/>
      <c r="AF28" s="34"/>
      <c r="AG28" s="34"/>
      <c r="AH28" s="34"/>
      <c r="AI28" s="34"/>
      <c r="AJ28" s="34"/>
      <c r="AK28" s="291" t="s">
        <v>37</v>
      </c>
      <c r="AL28" s="291"/>
      <c r="AM28" s="291"/>
      <c r="AN28" s="291"/>
      <c r="AO28" s="291"/>
      <c r="AP28" s="34"/>
      <c r="AQ28" s="34"/>
      <c r="AR28" s="37"/>
      <c r="BE28" s="265"/>
    </row>
    <row r="29" spans="2:71" s="2" customFormat="1" ht="14.45" customHeight="1">
      <c r="B29" s="38"/>
      <c r="C29" s="39"/>
      <c r="D29" s="28" t="s">
        <v>38</v>
      </c>
      <c r="E29" s="39"/>
      <c r="F29" s="28" t="s">
        <v>39</v>
      </c>
      <c r="G29" s="39"/>
      <c r="H29" s="39"/>
      <c r="I29" s="39"/>
      <c r="J29" s="39"/>
      <c r="K29" s="39"/>
      <c r="L29" s="292">
        <v>0.21</v>
      </c>
      <c r="M29" s="263"/>
      <c r="N29" s="263"/>
      <c r="O29" s="263"/>
      <c r="P29" s="263"/>
      <c r="Q29" s="39"/>
      <c r="R29" s="39"/>
      <c r="S29" s="39"/>
      <c r="T29" s="39"/>
      <c r="U29" s="39"/>
      <c r="V29" s="39"/>
      <c r="W29" s="262">
        <f>ROUND(AZ94, 2)</f>
        <v>0</v>
      </c>
      <c r="X29" s="263"/>
      <c r="Y29" s="263"/>
      <c r="Z29" s="263"/>
      <c r="AA29" s="263"/>
      <c r="AB29" s="263"/>
      <c r="AC29" s="263"/>
      <c r="AD29" s="263"/>
      <c r="AE29" s="263"/>
      <c r="AF29" s="39"/>
      <c r="AG29" s="39"/>
      <c r="AH29" s="39"/>
      <c r="AI29" s="39"/>
      <c r="AJ29" s="39"/>
      <c r="AK29" s="262">
        <f>ROUND(AV94, 2)</f>
        <v>0</v>
      </c>
      <c r="AL29" s="263"/>
      <c r="AM29" s="263"/>
      <c r="AN29" s="263"/>
      <c r="AO29" s="263"/>
      <c r="AP29" s="39"/>
      <c r="AQ29" s="39"/>
      <c r="AR29" s="40"/>
      <c r="BE29" s="266"/>
    </row>
    <row r="30" spans="2:71" s="2" customFormat="1" ht="14.45" customHeight="1">
      <c r="B30" s="38"/>
      <c r="C30" s="39"/>
      <c r="D30" s="39"/>
      <c r="E30" s="39"/>
      <c r="F30" s="28" t="s">
        <v>40</v>
      </c>
      <c r="G30" s="39"/>
      <c r="H30" s="39"/>
      <c r="I30" s="39"/>
      <c r="J30" s="39"/>
      <c r="K30" s="39"/>
      <c r="L30" s="292">
        <v>0.15</v>
      </c>
      <c r="M30" s="263"/>
      <c r="N30" s="263"/>
      <c r="O30" s="263"/>
      <c r="P30" s="263"/>
      <c r="Q30" s="39"/>
      <c r="R30" s="39"/>
      <c r="S30" s="39"/>
      <c r="T30" s="39"/>
      <c r="U30" s="39"/>
      <c r="V30" s="39"/>
      <c r="W30" s="262">
        <f>ROUND(BA94, 2)</f>
        <v>0</v>
      </c>
      <c r="X30" s="263"/>
      <c r="Y30" s="263"/>
      <c r="Z30" s="263"/>
      <c r="AA30" s="263"/>
      <c r="AB30" s="263"/>
      <c r="AC30" s="263"/>
      <c r="AD30" s="263"/>
      <c r="AE30" s="263"/>
      <c r="AF30" s="39"/>
      <c r="AG30" s="39"/>
      <c r="AH30" s="39"/>
      <c r="AI30" s="39"/>
      <c r="AJ30" s="39"/>
      <c r="AK30" s="262">
        <f>ROUND(AW94, 2)</f>
        <v>0</v>
      </c>
      <c r="AL30" s="263"/>
      <c r="AM30" s="263"/>
      <c r="AN30" s="263"/>
      <c r="AO30" s="263"/>
      <c r="AP30" s="39"/>
      <c r="AQ30" s="39"/>
      <c r="AR30" s="40"/>
      <c r="BE30" s="266"/>
    </row>
    <row r="31" spans="2:71" s="2" customFormat="1" ht="14.45" hidden="1" customHeight="1">
      <c r="B31" s="38"/>
      <c r="C31" s="39"/>
      <c r="D31" s="39"/>
      <c r="E31" s="39"/>
      <c r="F31" s="28" t="s">
        <v>41</v>
      </c>
      <c r="G31" s="39"/>
      <c r="H31" s="39"/>
      <c r="I31" s="39"/>
      <c r="J31" s="39"/>
      <c r="K31" s="39"/>
      <c r="L31" s="292">
        <v>0.21</v>
      </c>
      <c r="M31" s="263"/>
      <c r="N31" s="263"/>
      <c r="O31" s="263"/>
      <c r="P31" s="263"/>
      <c r="Q31" s="39"/>
      <c r="R31" s="39"/>
      <c r="S31" s="39"/>
      <c r="T31" s="39"/>
      <c r="U31" s="39"/>
      <c r="V31" s="39"/>
      <c r="W31" s="262">
        <f>ROUND(BB94, 2)</f>
        <v>0</v>
      </c>
      <c r="X31" s="263"/>
      <c r="Y31" s="263"/>
      <c r="Z31" s="263"/>
      <c r="AA31" s="263"/>
      <c r="AB31" s="263"/>
      <c r="AC31" s="263"/>
      <c r="AD31" s="263"/>
      <c r="AE31" s="263"/>
      <c r="AF31" s="39"/>
      <c r="AG31" s="39"/>
      <c r="AH31" s="39"/>
      <c r="AI31" s="39"/>
      <c r="AJ31" s="39"/>
      <c r="AK31" s="262">
        <v>0</v>
      </c>
      <c r="AL31" s="263"/>
      <c r="AM31" s="263"/>
      <c r="AN31" s="263"/>
      <c r="AO31" s="263"/>
      <c r="AP31" s="39"/>
      <c r="AQ31" s="39"/>
      <c r="AR31" s="40"/>
      <c r="BE31" s="266"/>
    </row>
    <row r="32" spans="2:71" s="2" customFormat="1" ht="14.45" hidden="1" customHeight="1">
      <c r="B32" s="38"/>
      <c r="C32" s="39"/>
      <c r="D32" s="39"/>
      <c r="E32" s="39"/>
      <c r="F32" s="28" t="s">
        <v>42</v>
      </c>
      <c r="G32" s="39"/>
      <c r="H32" s="39"/>
      <c r="I32" s="39"/>
      <c r="J32" s="39"/>
      <c r="K32" s="39"/>
      <c r="L32" s="292">
        <v>0.15</v>
      </c>
      <c r="M32" s="263"/>
      <c r="N32" s="263"/>
      <c r="O32" s="263"/>
      <c r="P32" s="263"/>
      <c r="Q32" s="39"/>
      <c r="R32" s="39"/>
      <c r="S32" s="39"/>
      <c r="T32" s="39"/>
      <c r="U32" s="39"/>
      <c r="V32" s="39"/>
      <c r="W32" s="262">
        <f>ROUND(BC94, 2)</f>
        <v>0</v>
      </c>
      <c r="X32" s="263"/>
      <c r="Y32" s="263"/>
      <c r="Z32" s="263"/>
      <c r="AA32" s="263"/>
      <c r="AB32" s="263"/>
      <c r="AC32" s="263"/>
      <c r="AD32" s="263"/>
      <c r="AE32" s="263"/>
      <c r="AF32" s="39"/>
      <c r="AG32" s="39"/>
      <c r="AH32" s="39"/>
      <c r="AI32" s="39"/>
      <c r="AJ32" s="39"/>
      <c r="AK32" s="262">
        <v>0</v>
      </c>
      <c r="AL32" s="263"/>
      <c r="AM32" s="263"/>
      <c r="AN32" s="263"/>
      <c r="AO32" s="263"/>
      <c r="AP32" s="39"/>
      <c r="AQ32" s="39"/>
      <c r="AR32" s="40"/>
      <c r="BE32" s="266"/>
    </row>
    <row r="33" spans="2:57" s="2" customFormat="1" ht="14.45" hidden="1" customHeight="1">
      <c r="B33" s="38"/>
      <c r="C33" s="39"/>
      <c r="D33" s="39"/>
      <c r="E33" s="39"/>
      <c r="F33" s="28" t="s">
        <v>43</v>
      </c>
      <c r="G33" s="39"/>
      <c r="H33" s="39"/>
      <c r="I33" s="39"/>
      <c r="J33" s="39"/>
      <c r="K33" s="39"/>
      <c r="L33" s="292">
        <v>0</v>
      </c>
      <c r="M33" s="263"/>
      <c r="N33" s="263"/>
      <c r="O33" s="263"/>
      <c r="P33" s="263"/>
      <c r="Q33" s="39"/>
      <c r="R33" s="39"/>
      <c r="S33" s="39"/>
      <c r="T33" s="39"/>
      <c r="U33" s="39"/>
      <c r="V33" s="39"/>
      <c r="W33" s="262">
        <f>ROUND(BD94, 2)</f>
        <v>0</v>
      </c>
      <c r="X33" s="263"/>
      <c r="Y33" s="263"/>
      <c r="Z33" s="263"/>
      <c r="AA33" s="263"/>
      <c r="AB33" s="263"/>
      <c r="AC33" s="263"/>
      <c r="AD33" s="263"/>
      <c r="AE33" s="263"/>
      <c r="AF33" s="39"/>
      <c r="AG33" s="39"/>
      <c r="AH33" s="39"/>
      <c r="AI33" s="39"/>
      <c r="AJ33" s="39"/>
      <c r="AK33" s="262">
        <v>0</v>
      </c>
      <c r="AL33" s="263"/>
      <c r="AM33" s="263"/>
      <c r="AN33" s="263"/>
      <c r="AO33" s="263"/>
      <c r="AP33" s="39"/>
      <c r="AQ33" s="39"/>
      <c r="AR33" s="40"/>
      <c r="BE33" s="266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65"/>
    </row>
    <row r="35" spans="2:57" s="1" customFormat="1" ht="25.9" customHeight="1">
      <c r="B35" s="33"/>
      <c r="C35" s="41"/>
      <c r="D35" s="42" t="s">
        <v>44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45</v>
      </c>
      <c r="U35" s="43"/>
      <c r="V35" s="43"/>
      <c r="W35" s="43"/>
      <c r="X35" s="269" t="s">
        <v>46</v>
      </c>
      <c r="Y35" s="270"/>
      <c r="Z35" s="270"/>
      <c r="AA35" s="270"/>
      <c r="AB35" s="270"/>
      <c r="AC35" s="43"/>
      <c r="AD35" s="43"/>
      <c r="AE35" s="43"/>
      <c r="AF35" s="43"/>
      <c r="AG35" s="43"/>
      <c r="AH35" s="43"/>
      <c r="AI35" s="43"/>
      <c r="AJ35" s="43"/>
      <c r="AK35" s="271">
        <f>SUM(AK26:AK33)</f>
        <v>0</v>
      </c>
      <c r="AL35" s="270"/>
      <c r="AM35" s="270"/>
      <c r="AN35" s="270"/>
      <c r="AO35" s="272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14.4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</row>
    <row r="38" spans="2:57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2:57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2:57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2:57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2:57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2:57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2:57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2:57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2:57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2:57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2:57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2:44" s="1" customFormat="1" ht="14.45" customHeight="1">
      <c r="B49" s="33"/>
      <c r="C49" s="34"/>
      <c r="D49" s="45" t="s">
        <v>47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48</v>
      </c>
      <c r="AI49" s="46"/>
      <c r="AJ49" s="46"/>
      <c r="AK49" s="46"/>
      <c r="AL49" s="46"/>
      <c r="AM49" s="46"/>
      <c r="AN49" s="46"/>
      <c r="AO49" s="46"/>
      <c r="AP49" s="34"/>
      <c r="AQ49" s="34"/>
      <c r="AR49" s="37"/>
    </row>
    <row r="50" spans="2:44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2:44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2:44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2:44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2:44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2:44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2:44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2:44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2:44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2:44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2:44" s="1" customFormat="1" ht="12.75">
      <c r="B60" s="33"/>
      <c r="C60" s="34"/>
      <c r="D60" s="47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7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7" t="s">
        <v>49</v>
      </c>
      <c r="AI60" s="36"/>
      <c r="AJ60" s="36"/>
      <c r="AK60" s="36"/>
      <c r="AL60" s="36"/>
      <c r="AM60" s="47" t="s">
        <v>50</v>
      </c>
      <c r="AN60" s="36"/>
      <c r="AO60" s="36"/>
      <c r="AP60" s="34"/>
      <c r="AQ60" s="34"/>
      <c r="AR60" s="37"/>
    </row>
    <row r="61" spans="2:44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2:44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2:44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2:44" s="1" customFormat="1" ht="12.75">
      <c r="B64" s="33"/>
      <c r="C64" s="34"/>
      <c r="D64" s="45" t="s">
        <v>51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5" t="s">
        <v>52</v>
      </c>
      <c r="AI64" s="46"/>
      <c r="AJ64" s="46"/>
      <c r="AK64" s="46"/>
      <c r="AL64" s="46"/>
      <c r="AM64" s="46"/>
      <c r="AN64" s="46"/>
      <c r="AO64" s="46"/>
      <c r="AP64" s="34"/>
      <c r="AQ64" s="34"/>
      <c r="AR64" s="37"/>
    </row>
    <row r="65" spans="2:44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2:44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2:44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2:44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2:44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2:44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2:44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2:44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2:44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2:44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2:44" s="1" customFormat="1" ht="12.75">
      <c r="B75" s="33"/>
      <c r="C75" s="34"/>
      <c r="D75" s="47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7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7" t="s">
        <v>49</v>
      </c>
      <c r="AI75" s="36"/>
      <c r="AJ75" s="36"/>
      <c r="AK75" s="36"/>
      <c r="AL75" s="36"/>
      <c r="AM75" s="47" t="s">
        <v>50</v>
      </c>
      <c r="AN75" s="36"/>
      <c r="AO75" s="36"/>
      <c r="AP75" s="34"/>
      <c r="AQ75" s="34"/>
      <c r="AR75" s="37"/>
    </row>
    <row r="76" spans="2:44" s="1" customFormat="1" ht="11.25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</row>
    <row r="77" spans="2:44" s="1" customFormat="1" ht="6.95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7"/>
    </row>
    <row r="81" spans="1:91" s="1" customFormat="1" ht="6.95" customHeight="1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7"/>
    </row>
    <row r="82" spans="1:91" s="1" customFormat="1" ht="24.95" customHeight="1">
      <c r="B82" s="33"/>
      <c r="C82" s="22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</row>
    <row r="83" spans="1:91" s="1" customFormat="1" ht="6.95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</row>
    <row r="84" spans="1:91" s="3" customFormat="1" ht="12" customHeight="1">
      <c r="B84" s="52"/>
      <c r="C84" s="28" t="s">
        <v>13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025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4" customFormat="1" ht="36.950000000000003" customHeight="1">
      <c r="B85" s="55"/>
      <c r="C85" s="56" t="s">
        <v>16</v>
      </c>
      <c r="D85" s="57"/>
      <c r="E85" s="57"/>
      <c r="F85" s="57"/>
      <c r="G85" s="57"/>
      <c r="H85" s="57"/>
      <c r="I85" s="57"/>
      <c r="J85" s="57"/>
      <c r="K85" s="57"/>
      <c r="L85" s="282" t="str">
        <f>K6</f>
        <v>Oprava chodníku na ul. Zahradní, Šumperk</v>
      </c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57"/>
      <c r="AQ85" s="57"/>
      <c r="AR85" s="58"/>
    </row>
    <row r="86" spans="1:91" s="1" customFormat="1" ht="6.95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</row>
    <row r="87" spans="1:91" s="1" customFormat="1" ht="12" customHeight="1">
      <c r="B87" s="33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59" t="str">
        <f>IF(K8="","",K8)</f>
        <v>Šumperk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284" t="str">
        <f>IF(AN8= "","",AN8)</f>
        <v>22. 9. 2021</v>
      </c>
      <c r="AN87" s="284"/>
      <c r="AO87" s="34"/>
      <c r="AP87" s="34"/>
      <c r="AQ87" s="34"/>
      <c r="AR87" s="37"/>
    </row>
    <row r="88" spans="1:91" s="1" customFormat="1" ht="6.95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</row>
    <row r="89" spans="1:91" s="1" customFormat="1" ht="15.2" customHeight="1">
      <c r="B89" s="33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53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280" t="str">
        <f>IF(E17="","",E17)</f>
        <v xml:space="preserve"> </v>
      </c>
      <c r="AN89" s="281"/>
      <c r="AO89" s="281"/>
      <c r="AP89" s="281"/>
      <c r="AQ89" s="34"/>
      <c r="AR89" s="37"/>
      <c r="AS89" s="274" t="s">
        <v>54</v>
      </c>
      <c r="AT89" s="275"/>
      <c r="AU89" s="61"/>
      <c r="AV89" s="61"/>
      <c r="AW89" s="61"/>
      <c r="AX89" s="61"/>
      <c r="AY89" s="61"/>
      <c r="AZ89" s="61"/>
      <c r="BA89" s="61"/>
      <c r="BB89" s="61"/>
      <c r="BC89" s="61"/>
      <c r="BD89" s="62"/>
    </row>
    <row r="90" spans="1:91" s="1" customFormat="1" ht="15.2" customHeight="1">
      <c r="B90" s="33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53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280" t="str">
        <f>IF(E20="","",E20)</f>
        <v xml:space="preserve"> </v>
      </c>
      <c r="AN90" s="281"/>
      <c r="AO90" s="281"/>
      <c r="AP90" s="281"/>
      <c r="AQ90" s="34"/>
      <c r="AR90" s="37"/>
      <c r="AS90" s="276"/>
      <c r="AT90" s="277"/>
      <c r="AU90" s="63"/>
      <c r="AV90" s="63"/>
      <c r="AW90" s="63"/>
      <c r="AX90" s="63"/>
      <c r="AY90" s="63"/>
      <c r="AZ90" s="63"/>
      <c r="BA90" s="63"/>
      <c r="BB90" s="63"/>
      <c r="BC90" s="63"/>
      <c r="BD90" s="64"/>
    </row>
    <row r="91" spans="1:91" s="1" customFormat="1" ht="10.9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78"/>
      <c r="AT91" s="279"/>
      <c r="AU91" s="65"/>
      <c r="AV91" s="65"/>
      <c r="AW91" s="65"/>
      <c r="AX91" s="65"/>
      <c r="AY91" s="65"/>
      <c r="AZ91" s="65"/>
      <c r="BA91" s="65"/>
      <c r="BB91" s="65"/>
      <c r="BC91" s="65"/>
      <c r="BD91" s="66"/>
    </row>
    <row r="92" spans="1:91" s="1" customFormat="1" ht="29.25" customHeight="1">
      <c r="B92" s="33"/>
      <c r="C92" s="297" t="s">
        <v>55</v>
      </c>
      <c r="D92" s="298"/>
      <c r="E92" s="298"/>
      <c r="F92" s="298"/>
      <c r="G92" s="298"/>
      <c r="H92" s="67"/>
      <c r="I92" s="299" t="s">
        <v>56</v>
      </c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303" t="s">
        <v>57</v>
      </c>
      <c r="AH92" s="298"/>
      <c r="AI92" s="298"/>
      <c r="AJ92" s="298"/>
      <c r="AK92" s="298"/>
      <c r="AL92" s="298"/>
      <c r="AM92" s="298"/>
      <c r="AN92" s="299" t="s">
        <v>58</v>
      </c>
      <c r="AO92" s="298"/>
      <c r="AP92" s="302"/>
      <c r="AQ92" s="68" t="s">
        <v>59</v>
      </c>
      <c r="AR92" s="37"/>
      <c r="AS92" s="69" t="s">
        <v>60</v>
      </c>
      <c r="AT92" s="70" t="s">
        <v>61</v>
      </c>
      <c r="AU92" s="70" t="s">
        <v>62</v>
      </c>
      <c r="AV92" s="70" t="s">
        <v>63</v>
      </c>
      <c r="AW92" s="70" t="s">
        <v>64</v>
      </c>
      <c r="AX92" s="70" t="s">
        <v>65</v>
      </c>
      <c r="AY92" s="70" t="s">
        <v>66</v>
      </c>
      <c r="AZ92" s="70" t="s">
        <v>67</v>
      </c>
      <c r="BA92" s="70" t="s">
        <v>68</v>
      </c>
      <c r="BB92" s="70" t="s">
        <v>69</v>
      </c>
      <c r="BC92" s="70" t="s">
        <v>70</v>
      </c>
      <c r="BD92" s="71" t="s">
        <v>71</v>
      </c>
    </row>
    <row r="93" spans="1:91" s="1" customFormat="1" ht="10.9" customHeight="1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</row>
    <row r="94" spans="1:91" s="5" customFormat="1" ht="32.450000000000003" customHeight="1">
      <c r="B94" s="75"/>
      <c r="C94" s="76" t="s">
        <v>72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305">
        <f>ROUND(AG95+AG97+AG100+AG101,2)</f>
        <v>0</v>
      </c>
      <c r="AH94" s="305"/>
      <c r="AI94" s="305"/>
      <c r="AJ94" s="305"/>
      <c r="AK94" s="305"/>
      <c r="AL94" s="305"/>
      <c r="AM94" s="305"/>
      <c r="AN94" s="306">
        <f t="shared" ref="AN94:AN101" si="0">SUM(AG94,AT94)</f>
        <v>0</v>
      </c>
      <c r="AO94" s="306"/>
      <c r="AP94" s="306"/>
      <c r="AQ94" s="79" t="s">
        <v>1</v>
      </c>
      <c r="AR94" s="80"/>
      <c r="AS94" s="81">
        <f>ROUND(AS95+AS97+AS100+AS101,2)</f>
        <v>0</v>
      </c>
      <c r="AT94" s="82">
        <f t="shared" ref="AT94:AT101" si="1">ROUND(SUM(AV94:AW94),2)</f>
        <v>0</v>
      </c>
      <c r="AU94" s="83">
        <f>ROUND(AU95+AU97+AU100+AU101,5)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ROUND(AZ95+AZ97+AZ100+AZ101,2)</f>
        <v>0</v>
      </c>
      <c r="BA94" s="82">
        <f>ROUND(BA95+BA97+BA100+BA101,2)</f>
        <v>0</v>
      </c>
      <c r="BB94" s="82">
        <f>ROUND(BB95+BB97+BB100+BB101,2)</f>
        <v>0</v>
      </c>
      <c r="BC94" s="82">
        <f>ROUND(BC95+BC97+BC100+BC101,2)</f>
        <v>0</v>
      </c>
      <c r="BD94" s="84">
        <f>ROUND(BD95+BD97+BD100+BD101,2)</f>
        <v>0</v>
      </c>
      <c r="BS94" s="85" t="s">
        <v>73</v>
      </c>
      <c r="BT94" s="85" t="s">
        <v>74</v>
      </c>
      <c r="BU94" s="86" t="s">
        <v>75</v>
      </c>
      <c r="BV94" s="85" t="s">
        <v>76</v>
      </c>
      <c r="BW94" s="85" t="s">
        <v>5</v>
      </c>
      <c r="BX94" s="85" t="s">
        <v>77</v>
      </c>
      <c r="CL94" s="85" t="s">
        <v>1</v>
      </c>
    </row>
    <row r="95" spans="1:91" s="6" customFormat="1" ht="16.5" customHeight="1">
      <c r="B95" s="87"/>
      <c r="C95" s="88"/>
      <c r="D95" s="300" t="s">
        <v>78</v>
      </c>
      <c r="E95" s="300"/>
      <c r="F95" s="300"/>
      <c r="G95" s="300"/>
      <c r="H95" s="300"/>
      <c r="I95" s="89"/>
      <c r="J95" s="300" t="s">
        <v>79</v>
      </c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4">
        <f>ROUND(AG96,2)</f>
        <v>0</v>
      </c>
      <c r="AH95" s="294"/>
      <c r="AI95" s="294"/>
      <c r="AJ95" s="294"/>
      <c r="AK95" s="294"/>
      <c r="AL95" s="294"/>
      <c r="AM95" s="294"/>
      <c r="AN95" s="293">
        <f t="shared" si="0"/>
        <v>0</v>
      </c>
      <c r="AO95" s="294"/>
      <c r="AP95" s="294"/>
      <c r="AQ95" s="90" t="s">
        <v>80</v>
      </c>
      <c r="AR95" s="91"/>
      <c r="AS95" s="92">
        <f>ROUND(AS96,2)</f>
        <v>0</v>
      </c>
      <c r="AT95" s="93">
        <f t="shared" si="1"/>
        <v>0</v>
      </c>
      <c r="AU95" s="94">
        <f>ROUND(AU96,5)</f>
        <v>0</v>
      </c>
      <c r="AV95" s="93">
        <f>ROUND(AZ95*L29,2)</f>
        <v>0</v>
      </c>
      <c r="AW95" s="93">
        <f>ROUND(BA95*L30,2)</f>
        <v>0</v>
      </c>
      <c r="AX95" s="93">
        <f>ROUND(BB95*L29,2)</f>
        <v>0</v>
      </c>
      <c r="AY95" s="93">
        <f>ROUND(BC95*L30,2)</f>
        <v>0</v>
      </c>
      <c r="AZ95" s="93">
        <f>ROUND(AZ96,2)</f>
        <v>0</v>
      </c>
      <c r="BA95" s="93">
        <f>ROUND(BA96,2)</f>
        <v>0</v>
      </c>
      <c r="BB95" s="93">
        <f>ROUND(BB96,2)</f>
        <v>0</v>
      </c>
      <c r="BC95" s="93">
        <f>ROUND(BC96,2)</f>
        <v>0</v>
      </c>
      <c r="BD95" s="95">
        <f>ROUND(BD96,2)</f>
        <v>0</v>
      </c>
      <c r="BS95" s="96" t="s">
        <v>73</v>
      </c>
      <c r="BT95" s="96" t="s">
        <v>81</v>
      </c>
      <c r="BU95" s="96" t="s">
        <v>75</v>
      </c>
      <c r="BV95" s="96" t="s">
        <v>76</v>
      </c>
      <c r="BW95" s="96" t="s">
        <v>82</v>
      </c>
      <c r="BX95" s="96" t="s">
        <v>5</v>
      </c>
      <c r="CL95" s="96" t="s">
        <v>1</v>
      </c>
      <c r="CM95" s="96" t="s">
        <v>83</v>
      </c>
    </row>
    <row r="96" spans="1:91" s="3" customFormat="1" ht="16.5" customHeight="1">
      <c r="A96" s="97" t="s">
        <v>84</v>
      </c>
      <c r="B96" s="52"/>
      <c r="C96" s="98"/>
      <c r="D96" s="98"/>
      <c r="E96" s="301" t="s">
        <v>85</v>
      </c>
      <c r="F96" s="301"/>
      <c r="G96" s="301"/>
      <c r="H96" s="301"/>
      <c r="I96" s="301"/>
      <c r="J96" s="98"/>
      <c r="K96" s="301" t="s">
        <v>79</v>
      </c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295">
        <f>'SO 001 - Příprava území, ...'!J32</f>
        <v>0</v>
      </c>
      <c r="AH96" s="296"/>
      <c r="AI96" s="296"/>
      <c r="AJ96" s="296"/>
      <c r="AK96" s="296"/>
      <c r="AL96" s="296"/>
      <c r="AM96" s="296"/>
      <c r="AN96" s="295">
        <f t="shared" si="0"/>
        <v>0</v>
      </c>
      <c r="AO96" s="296"/>
      <c r="AP96" s="296"/>
      <c r="AQ96" s="99" t="s">
        <v>86</v>
      </c>
      <c r="AR96" s="54"/>
      <c r="AS96" s="100">
        <v>0</v>
      </c>
      <c r="AT96" s="101">
        <f t="shared" si="1"/>
        <v>0</v>
      </c>
      <c r="AU96" s="102">
        <f>'SO 001 - Příprava území, ...'!P123</f>
        <v>0</v>
      </c>
      <c r="AV96" s="101">
        <f>'SO 001 - Příprava území, ...'!J35</f>
        <v>0</v>
      </c>
      <c r="AW96" s="101">
        <f>'SO 001 - Příprava území, ...'!J36</f>
        <v>0</v>
      </c>
      <c r="AX96" s="101">
        <f>'SO 001 - Příprava území, ...'!J37</f>
        <v>0</v>
      </c>
      <c r="AY96" s="101">
        <f>'SO 001 - Příprava území, ...'!J38</f>
        <v>0</v>
      </c>
      <c r="AZ96" s="101">
        <f>'SO 001 - Příprava území, ...'!F35</f>
        <v>0</v>
      </c>
      <c r="BA96" s="101">
        <f>'SO 001 - Příprava území, ...'!F36</f>
        <v>0</v>
      </c>
      <c r="BB96" s="101">
        <f>'SO 001 - Příprava území, ...'!F37</f>
        <v>0</v>
      </c>
      <c r="BC96" s="101">
        <f>'SO 001 - Příprava území, ...'!F38</f>
        <v>0</v>
      </c>
      <c r="BD96" s="103">
        <f>'SO 001 - Příprava území, ...'!F39</f>
        <v>0</v>
      </c>
      <c r="BT96" s="104" t="s">
        <v>83</v>
      </c>
      <c r="BV96" s="104" t="s">
        <v>76</v>
      </c>
      <c r="BW96" s="104" t="s">
        <v>87</v>
      </c>
      <c r="BX96" s="104" t="s">
        <v>82</v>
      </c>
      <c r="CL96" s="104" t="s">
        <v>1</v>
      </c>
    </row>
    <row r="97" spans="1:91" s="6" customFormat="1" ht="16.5" customHeight="1">
      <c r="B97" s="87"/>
      <c r="C97" s="88"/>
      <c r="D97" s="300" t="s">
        <v>88</v>
      </c>
      <c r="E97" s="300"/>
      <c r="F97" s="300"/>
      <c r="G97" s="300"/>
      <c r="H97" s="300"/>
      <c r="I97" s="89"/>
      <c r="J97" s="300" t="s">
        <v>89</v>
      </c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4">
        <f>ROUND(SUM(AG98:AG99),2)</f>
        <v>0</v>
      </c>
      <c r="AH97" s="294"/>
      <c r="AI97" s="294"/>
      <c r="AJ97" s="294"/>
      <c r="AK97" s="294"/>
      <c r="AL97" s="294"/>
      <c r="AM97" s="294"/>
      <c r="AN97" s="293">
        <f t="shared" si="0"/>
        <v>0</v>
      </c>
      <c r="AO97" s="294"/>
      <c r="AP97" s="294"/>
      <c r="AQ97" s="90" t="s">
        <v>80</v>
      </c>
      <c r="AR97" s="91"/>
      <c r="AS97" s="92">
        <f>ROUND(SUM(AS98:AS99),2)</f>
        <v>0</v>
      </c>
      <c r="AT97" s="93">
        <f t="shared" si="1"/>
        <v>0</v>
      </c>
      <c r="AU97" s="94">
        <f>ROUND(SUM(AU98:AU99),5)</f>
        <v>0</v>
      </c>
      <c r="AV97" s="93">
        <f>ROUND(AZ97*L29,2)</f>
        <v>0</v>
      </c>
      <c r="AW97" s="93">
        <f>ROUND(BA97*L30,2)</f>
        <v>0</v>
      </c>
      <c r="AX97" s="93">
        <f>ROUND(BB97*L29,2)</f>
        <v>0</v>
      </c>
      <c r="AY97" s="93">
        <f>ROUND(BC97*L30,2)</f>
        <v>0</v>
      </c>
      <c r="AZ97" s="93">
        <f>ROUND(SUM(AZ98:AZ99),2)</f>
        <v>0</v>
      </c>
      <c r="BA97" s="93">
        <f>ROUND(SUM(BA98:BA99),2)</f>
        <v>0</v>
      </c>
      <c r="BB97" s="93">
        <f>ROUND(SUM(BB98:BB99),2)</f>
        <v>0</v>
      </c>
      <c r="BC97" s="93">
        <f>ROUND(SUM(BC98:BC99),2)</f>
        <v>0</v>
      </c>
      <c r="BD97" s="95">
        <f>ROUND(SUM(BD98:BD99),2)</f>
        <v>0</v>
      </c>
      <c r="BS97" s="96" t="s">
        <v>73</v>
      </c>
      <c r="BT97" s="96" t="s">
        <v>81</v>
      </c>
      <c r="BU97" s="96" t="s">
        <v>75</v>
      </c>
      <c r="BV97" s="96" t="s">
        <v>76</v>
      </c>
      <c r="BW97" s="96" t="s">
        <v>90</v>
      </c>
      <c r="BX97" s="96" t="s">
        <v>5</v>
      </c>
      <c r="CL97" s="96" t="s">
        <v>1</v>
      </c>
      <c r="CM97" s="96" t="s">
        <v>83</v>
      </c>
    </row>
    <row r="98" spans="1:91" s="3" customFormat="1" ht="16.5" customHeight="1">
      <c r="A98" s="97" t="s">
        <v>84</v>
      </c>
      <c r="B98" s="52"/>
      <c r="C98" s="98"/>
      <c r="D98" s="98"/>
      <c r="E98" s="301" t="s">
        <v>91</v>
      </c>
      <c r="F98" s="301"/>
      <c r="G98" s="301"/>
      <c r="H98" s="301"/>
      <c r="I98" s="301"/>
      <c r="J98" s="98"/>
      <c r="K98" s="301" t="s">
        <v>92</v>
      </c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01"/>
      <c r="AG98" s="295">
        <f>'SO 101 - Chodník'!J32</f>
        <v>0</v>
      </c>
      <c r="AH98" s="296"/>
      <c r="AI98" s="296"/>
      <c r="AJ98" s="296"/>
      <c r="AK98" s="296"/>
      <c r="AL98" s="296"/>
      <c r="AM98" s="296"/>
      <c r="AN98" s="295">
        <f t="shared" si="0"/>
        <v>0</v>
      </c>
      <c r="AO98" s="296"/>
      <c r="AP98" s="296"/>
      <c r="AQ98" s="99" t="s">
        <v>86</v>
      </c>
      <c r="AR98" s="54"/>
      <c r="AS98" s="100">
        <v>0</v>
      </c>
      <c r="AT98" s="101">
        <f t="shared" si="1"/>
        <v>0</v>
      </c>
      <c r="AU98" s="102">
        <f>'SO 101 - Chodník'!P126</f>
        <v>0</v>
      </c>
      <c r="AV98" s="101">
        <f>'SO 101 - Chodník'!J35</f>
        <v>0</v>
      </c>
      <c r="AW98" s="101">
        <f>'SO 101 - Chodník'!J36</f>
        <v>0</v>
      </c>
      <c r="AX98" s="101">
        <f>'SO 101 - Chodník'!J37</f>
        <v>0</v>
      </c>
      <c r="AY98" s="101">
        <f>'SO 101 - Chodník'!J38</f>
        <v>0</v>
      </c>
      <c r="AZ98" s="101">
        <f>'SO 101 - Chodník'!F35</f>
        <v>0</v>
      </c>
      <c r="BA98" s="101">
        <f>'SO 101 - Chodník'!F36</f>
        <v>0</v>
      </c>
      <c r="BB98" s="101">
        <f>'SO 101 - Chodník'!F37</f>
        <v>0</v>
      </c>
      <c r="BC98" s="101">
        <f>'SO 101 - Chodník'!F38</f>
        <v>0</v>
      </c>
      <c r="BD98" s="103">
        <f>'SO 101 - Chodník'!F39</f>
        <v>0</v>
      </c>
      <c r="BT98" s="104" t="s">
        <v>83</v>
      </c>
      <c r="BV98" s="104" t="s">
        <v>76</v>
      </c>
      <c r="BW98" s="104" t="s">
        <v>93</v>
      </c>
      <c r="BX98" s="104" t="s">
        <v>90</v>
      </c>
      <c r="CL98" s="104" t="s">
        <v>1</v>
      </c>
    </row>
    <row r="99" spans="1:91" s="3" customFormat="1" ht="16.5" customHeight="1">
      <c r="A99" s="97" t="s">
        <v>84</v>
      </c>
      <c r="B99" s="52"/>
      <c r="C99" s="98"/>
      <c r="D99" s="98"/>
      <c r="E99" s="301" t="s">
        <v>94</v>
      </c>
      <c r="F99" s="301"/>
      <c r="G99" s="301"/>
      <c r="H99" s="301"/>
      <c r="I99" s="301"/>
      <c r="J99" s="98"/>
      <c r="K99" s="301" t="s">
        <v>95</v>
      </c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  <c r="AA99" s="301"/>
      <c r="AB99" s="301"/>
      <c r="AC99" s="301"/>
      <c r="AD99" s="301"/>
      <c r="AE99" s="301"/>
      <c r="AF99" s="301"/>
      <c r="AG99" s="295">
        <f>'SO 192 - Dopravní značení...'!J32</f>
        <v>0</v>
      </c>
      <c r="AH99" s="296"/>
      <c r="AI99" s="296"/>
      <c r="AJ99" s="296"/>
      <c r="AK99" s="296"/>
      <c r="AL99" s="296"/>
      <c r="AM99" s="296"/>
      <c r="AN99" s="295">
        <f t="shared" si="0"/>
        <v>0</v>
      </c>
      <c r="AO99" s="296"/>
      <c r="AP99" s="296"/>
      <c r="AQ99" s="99" t="s">
        <v>86</v>
      </c>
      <c r="AR99" s="54"/>
      <c r="AS99" s="100">
        <v>0</v>
      </c>
      <c r="AT99" s="101">
        <f t="shared" si="1"/>
        <v>0</v>
      </c>
      <c r="AU99" s="102">
        <f>'SO 192 - Dopravní značení...'!P122</f>
        <v>0</v>
      </c>
      <c r="AV99" s="101">
        <f>'SO 192 - Dopravní značení...'!J35</f>
        <v>0</v>
      </c>
      <c r="AW99" s="101">
        <f>'SO 192 - Dopravní značení...'!J36</f>
        <v>0</v>
      </c>
      <c r="AX99" s="101">
        <f>'SO 192 - Dopravní značení...'!J37</f>
        <v>0</v>
      </c>
      <c r="AY99" s="101">
        <f>'SO 192 - Dopravní značení...'!J38</f>
        <v>0</v>
      </c>
      <c r="AZ99" s="101">
        <f>'SO 192 - Dopravní značení...'!F35</f>
        <v>0</v>
      </c>
      <c r="BA99" s="101">
        <f>'SO 192 - Dopravní značení...'!F36</f>
        <v>0</v>
      </c>
      <c r="BB99" s="101">
        <f>'SO 192 - Dopravní značení...'!F37</f>
        <v>0</v>
      </c>
      <c r="BC99" s="101">
        <f>'SO 192 - Dopravní značení...'!F38</f>
        <v>0</v>
      </c>
      <c r="BD99" s="103">
        <f>'SO 192 - Dopravní značení...'!F39</f>
        <v>0</v>
      </c>
      <c r="BT99" s="104" t="s">
        <v>83</v>
      </c>
      <c r="BV99" s="104" t="s">
        <v>76</v>
      </c>
      <c r="BW99" s="104" t="s">
        <v>96</v>
      </c>
      <c r="BX99" s="104" t="s">
        <v>90</v>
      </c>
      <c r="CL99" s="104" t="s">
        <v>1</v>
      </c>
    </row>
    <row r="100" spans="1:91" s="6" customFormat="1" ht="16.5" customHeight="1">
      <c r="A100" s="97" t="s">
        <v>84</v>
      </c>
      <c r="B100" s="87"/>
      <c r="C100" s="88"/>
      <c r="D100" s="300" t="s">
        <v>97</v>
      </c>
      <c r="E100" s="300"/>
      <c r="F100" s="300"/>
      <c r="G100" s="300"/>
      <c r="H100" s="300"/>
      <c r="I100" s="89"/>
      <c r="J100" s="300" t="s">
        <v>98</v>
      </c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293">
        <f>'1000 - Ostatní náklady'!J30</f>
        <v>0</v>
      </c>
      <c r="AH100" s="294"/>
      <c r="AI100" s="294"/>
      <c r="AJ100" s="294"/>
      <c r="AK100" s="294"/>
      <c r="AL100" s="294"/>
      <c r="AM100" s="294"/>
      <c r="AN100" s="293">
        <f t="shared" si="0"/>
        <v>0</v>
      </c>
      <c r="AO100" s="294"/>
      <c r="AP100" s="294"/>
      <c r="AQ100" s="90" t="s">
        <v>80</v>
      </c>
      <c r="AR100" s="91"/>
      <c r="AS100" s="92">
        <v>0</v>
      </c>
      <c r="AT100" s="93">
        <f t="shared" si="1"/>
        <v>0</v>
      </c>
      <c r="AU100" s="94">
        <f>'1000 - Ostatní náklady'!P118</f>
        <v>0</v>
      </c>
      <c r="AV100" s="93">
        <f>'1000 - Ostatní náklady'!J33</f>
        <v>0</v>
      </c>
      <c r="AW100" s="93">
        <f>'1000 - Ostatní náklady'!J34</f>
        <v>0</v>
      </c>
      <c r="AX100" s="93">
        <f>'1000 - Ostatní náklady'!J35</f>
        <v>0</v>
      </c>
      <c r="AY100" s="93">
        <f>'1000 - Ostatní náklady'!J36</f>
        <v>0</v>
      </c>
      <c r="AZ100" s="93">
        <f>'1000 - Ostatní náklady'!F33</f>
        <v>0</v>
      </c>
      <c r="BA100" s="93">
        <f>'1000 - Ostatní náklady'!F34</f>
        <v>0</v>
      </c>
      <c r="BB100" s="93">
        <f>'1000 - Ostatní náklady'!F35</f>
        <v>0</v>
      </c>
      <c r="BC100" s="93">
        <f>'1000 - Ostatní náklady'!F36</f>
        <v>0</v>
      </c>
      <c r="BD100" s="95">
        <f>'1000 - Ostatní náklady'!F37</f>
        <v>0</v>
      </c>
      <c r="BT100" s="96" t="s">
        <v>81</v>
      </c>
      <c r="BV100" s="96" t="s">
        <v>76</v>
      </c>
      <c r="BW100" s="96" t="s">
        <v>99</v>
      </c>
      <c r="BX100" s="96" t="s">
        <v>5</v>
      </c>
      <c r="CL100" s="96" t="s">
        <v>1</v>
      </c>
      <c r="CM100" s="96" t="s">
        <v>83</v>
      </c>
    </row>
    <row r="101" spans="1:91" s="6" customFormat="1" ht="16.5" customHeight="1">
      <c r="A101" s="97" t="s">
        <v>84</v>
      </c>
      <c r="B101" s="87"/>
      <c r="C101" s="88"/>
      <c r="D101" s="300" t="s">
        <v>100</v>
      </c>
      <c r="E101" s="300"/>
      <c r="F101" s="300"/>
      <c r="G101" s="300"/>
      <c r="H101" s="300"/>
      <c r="I101" s="89"/>
      <c r="J101" s="300" t="s">
        <v>101</v>
      </c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293">
        <f>'1020 - VRN'!J30</f>
        <v>0</v>
      </c>
      <c r="AH101" s="294"/>
      <c r="AI101" s="294"/>
      <c r="AJ101" s="294"/>
      <c r="AK101" s="294"/>
      <c r="AL101" s="294"/>
      <c r="AM101" s="294"/>
      <c r="AN101" s="293">
        <f t="shared" si="0"/>
        <v>0</v>
      </c>
      <c r="AO101" s="294"/>
      <c r="AP101" s="294"/>
      <c r="AQ101" s="90" t="s">
        <v>80</v>
      </c>
      <c r="AR101" s="91"/>
      <c r="AS101" s="105">
        <v>0</v>
      </c>
      <c r="AT101" s="106">
        <f t="shared" si="1"/>
        <v>0</v>
      </c>
      <c r="AU101" s="107">
        <f>'1020 - VRN'!P118</f>
        <v>0</v>
      </c>
      <c r="AV101" s="106">
        <f>'1020 - VRN'!J33</f>
        <v>0</v>
      </c>
      <c r="AW101" s="106">
        <f>'1020 - VRN'!J34</f>
        <v>0</v>
      </c>
      <c r="AX101" s="106">
        <f>'1020 - VRN'!J35</f>
        <v>0</v>
      </c>
      <c r="AY101" s="106">
        <f>'1020 - VRN'!J36</f>
        <v>0</v>
      </c>
      <c r="AZ101" s="106">
        <f>'1020 - VRN'!F33</f>
        <v>0</v>
      </c>
      <c r="BA101" s="106">
        <f>'1020 - VRN'!F34</f>
        <v>0</v>
      </c>
      <c r="BB101" s="106">
        <f>'1020 - VRN'!F35</f>
        <v>0</v>
      </c>
      <c r="BC101" s="106">
        <f>'1020 - VRN'!F36</f>
        <v>0</v>
      </c>
      <c r="BD101" s="108">
        <f>'1020 - VRN'!F37</f>
        <v>0</v>
      </c>
      <c r="BT101" s="96" t="s">
        <v>81</v>
      </c>
      <c r="BV101" s="96" t="s">
        <v>76</v>
      </c>
      <c r="BW101" s="96" t="s">
        <v>102</v>
      </c>
      <c r="BX101" s="96" t="s">
        <v>5</v>
      </c>
      <c r="CL101" s="96" t="s">
        <v>1</v>
      </c>
      <c r="CM101" s="96" t="s">
        <v>83</v>
      </c>
    </row>
    <row r="102" spans="1:91" s="1" customFormat="1" ht="30" customHeight="1"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7"/>
    </row>
    <row r="103" spans="1:91" s="1" customFormat="1" ht="6.95" customHeight="1"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37"/>
    </row>
  </sheetData>
  <sheetProtection algorithmName="SHA-512" hashValue="8US/YL23v1p7nnDhHNeg5auPx2p2hT84eWL1OrbxyH7SIE8CNSp78d1R+lXdHO17LJP5j6b0jTt0mbskpXKiDA==" saltValue="z/1J8OLlL5DJ9TFaOVRynGKyYO9UUpZP8X4hhbYGYB5c13SNQimujgW6M6of45m2eztngWvx/jjiDiGlMzK4cA==" spinCount="100000" sheet="1" objects="1" scenarios="1" formatColumns="0" formatRows="0"/>
  <mergeCells count="66">
    <mergeCell ref="D100:H100"/>
    <mergeCell ref="J100:AF100"/>
    <mergeCell ref="D101:H101"/>
    <mergeCell ref="J101:AF101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D97:H97"/>
    <mergeCell ref="J97:AF97"/>
    <mergeCell ref="E98:I98"/>
    <mergeCell ref="K98:AF98"/>
    <mergeCell ref="E99:I99"/>
    <mergeCell ref="K99:AF99"/>
    <mergeCell ref="C92:G92"/>
    <mergeCell ref="I92:AF92"/>
    <mergeCell ref="D95:H95"/>
    <mergeCell ref="J95:AF95"/>
    <mergeCell ref="E96:I96"/>
    <mergeCell ref="K96:AF96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G94:AM94"/>
    <mergeCell ref="AN94:AP94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6" location="'SO 001 - Příprava území, ...'!C2" display="/" xr:uid="{00000000-0004-0000-0000-000000000000}"/>
    <hyperlink ref="A98" location="'SO 101 - Chodník'!C2" display="/" xr:uid="{00000000-0004-0000-0000-000001000000}"/>
    <hyperlink ref="A99" location="'SO 192 - Dopravní značení...'!C2" display="/" xr:uid="{00000000-0004-0000-0000-000002000000}"/>
    <hyperlink ref="A100" location="'1000 - Ostatní náklady'!C2" display="/" xr:uid="{00000000-0004-0000-0000-000003000000}"/>
    <hyperlink ref="A101" location="'1020 - VR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1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87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103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chodníku na ul. Zahradní, Šumperk</v>
      </c>
      <c r="F7" s="308"/>
      <c r="G7" s="308"/>
      <c r="H7" s="308"/>
      <c r="L7" s="19"/>
    </row>
    <row r="8" spans="2:46" ht="12" customHeight="1">
      <c r="B8" s="19"/>
      <c r="D8" s="115" t="s">
        <v>104</v>
      </c>
      <c r="L8" s="19"/>
    </row>
    <row r="9" spans="2:46" s="1" customFormat="1" ht="16.5" customHeight="1">
      <c r="B9" s="37"/>
      <c r="E9" s="307" t="s">
        <v>105</v>
      </c>
      <c r="F9" s="309"/>
      <c r="G9" s="309"/>
      <c r="H9" s="309"/>
      <c r="I9" s="116"/>
      <c r="L9" s="37"/>
    </row>
    <row r="10" spans="2:46" s="1" customFormat="1" ht="12" customHeight="1">
      <c r="B10" s="37"/>
      <c r="D10" s="115" t="s">
        <v>106</v>
      </c>
      <c r="I10" s="116"/>
      <c r="L10" s="37"/>
    </row>
    <row r="11" spans="2:46" s="1" customFormat="1" ht="36.950000000000003" customHeight="1">
      <c r="B11" s="37"/>
      <c r="E11" s="310" t="s">
        <v>107</v>
      </c>
      <c r="F11" s="309"/>
      <c r="G11" s="309"/>
      <c r="H11" s="309"/>
      <c r="I11" s="116"/>
      <c r="L11" s="37"/>
    </row>
    <row r="12" spans="2:46" s="1" customFormat="1" ht="11.25">
      <c r="B12" s="37"/>
      <c r="I12" s="116"/>
      <c r="L12" s="37"/>
    </row>
    <row r="13" spans="2:46" s="1" customFormat="1" ht="12" customHeight="1">
      <c r="B13" s="37"/>
      <c r="D13" s="115" t="s">
        <v>18</v>
      </c>
      <c r="F13" s="104" t="s">
        <v>1</v>
      </c>
      <c r="I13" s="117" t="s">
        <v>19</v>
      </c>
      <c r="J13" s="104" t="s">
        <v>1</v>
      </c>
      <c r="L13" s="37"/>
    </row>
    <row r="14" spans="2:46" s="1" customFormat="1" ht="12" customHeight="1">
      <c r="B14" s="37"/>
      <c r="D14" s="115" t="s">
        <v>20</v>
      </c>
      <c r="F14" s="104" t="s">
        <v>21</v>
      </c>
      <c r="I14" s="117" t="s">
        <v>22</v>
      </c>
      <c r="J14" s="118" t="str">
        <f>'Rekapitulace stavby'!AN8</f>
        <v>22. 9. 2021</v>
      </c>
      <c r="L14" s="37"/>
    </row>
    <row r="15" spans="2:46" s="1" customFormat="1" ht="10.9" customHeight="1">
      <c r="B15" s="37"/>
      <c r="I15" s="116"/>
      <c r="L15" s="37"/>
    </row>
    <row r="16" spans="2:46" s="1" customFormat="1" ht="12" customHeight="1">
      <c r="B16" s="37"/>
      <c r="D16" s="115" t="s">
        <v>24</v>
      </c>
      <c r="I16" s="117" t="s">
        <v>25</v>
      </c>
      <c r="J16" s="104" t="str">
        <f>IF('Rekapitulace stavby'!AN10="","",'Rekapitulace stavby'!AN10)</f>
        <v/>
      </c>
      <c r="L16" s="37"/>
    </row>
    <row r="17" spans="2:12" s="1" customFormat="1" ht="18" customHeight="1">
      <c r="B17" s="37"/>
      <c r="E17" s="104" t="str">
        <f>IF('Rekapitulace stavby'!E11="","",'Rekapitulace stavby'!E11)</f>
        <v xml:space="preserve"> </v>
      </c>
      <c r="I17" s="117" t="s">
        <v>27</v>
      </c>
      <c r="J17" s="104" t="str">
        <f>IF('Rekapitulace stavby'!AN11="","",'Rekapitulace stavby'!AN11)</f>
        <v/>
      </c>
      <c r="L17" s="37"/>
    </row>
    <row r="18" spans="2:12" s="1" customFormat="1" ht="6.95" customHeight="1">
      <c r="B18" s="37"/>
      <c r="I18" s="116"/>
      <c r="L18" s="37"/>
    </row>
    <row r="19" spans="2:12" s="1" customFormat="1" ht="12" customHeight="1">
      <c r="B19" s="37"/>
      <c r="D19" s="115" t="s">
        <v>28</v>
      </c>
      <c r="I19" s="117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11" t="str">
        <f>'Rekapitulace stavby'!E14</f>
        <v>Vyplň údaj</v>
      </c>
      <c r="F20" s="312"/>
      <c r="G20" s="312"/>
      <c r="H20" s="312"/>
      <c r="I20" s="117" t="s">
        <v>27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6"/>
      <c r="L21" s="37"/>
    </row>
    <row r="22" spans="2:12" s="1" customFormat="1" ht="12" customHeight="1">
      <c r="B22" s="37"/>
      <c r="D22" s="115" t="s">
        <v>30</v>
      </c>
      <c r="I22" s="117" t="s">
        <v>25</v>
      </c>
      <c r="J22" s="104" t="str">
        <f>IF('Rekapitulace stavby'!AN16="","",'Rekapitulace stavby'!AN16)</f>
        <v/>
      </c>
      <c r="L22" s="37"/>
    </row>
    <row r="23" spans="2:12" s="1" customFormat="1" ht="18" customHeight="1">
      <c r="B23" s="37"/>
      <c r="E23" s="104" t="str">
        <f>IF('Rekapitulace stavby'!E17="","",'Rekapitulace stavby'!E17)</f>
        <v xml:space="preserve"> </v>
      </c>
      <c r="I23" s="117" t="s">
        <v>27</v>
      </c>
      <c r="J23" s="104" t="str">
        <f>IF('Rekapitulace stavby'!AN17="","",'Rekapitulace stavby'!AN17)</f>
        <v/>
      </c>
      <c r="L23" s="37"/>
    </row>
    <row r="24" spans="2:12" s="1" customFormat="1" ht="6.95" customHeight="1">
      <c r="B24" s="37"/>
      <c r="I24" s="116"/>
      <c r="L24" s="37"/>
    </row>
    <row r="25" spans="2:12" s="1" customFormat="1" ht="12" customHeight="1">
      <c r="B25" s="37"/>
      <c r="D25" s="115" t="s">
        <v>32</v>
      </c>
      <c r="I25" s="117" t="s">
        <v>25</v>
      </c>
      <c r="J25" s="104" t="str">
        <f>IF('Rekapitulace stavby'!AN19="","",'Rekapitulace stavby'!AN19)</f>
        <v/>
      </c>
      <c r="L25" s="37"/>
    </row>
    <row r="26" spans="2:12" s="1" customFormat="1" ht="18" customHeight="1">
      <c r="B26" s="37"/>
      <c r="E26" s="104" t="str">
        <f>IF('Rekapitulace stavby'!E20="","",'Rekapitulace stavby'!E20)</f>
        <v xml:space="preserve"> </v>
      </c>
      <c r="I26" s="117" t="s">
        <v>27</v>
      </c>
      <c r="J26" s="104" t="str">
        <f>IF('Rekapitulace stavby'!AN20="","",'Rekapitulace stavby'!AN20)</f>
        <v/>
      </c>
      <c r="L26" s="37"/>
    </row>
    <row r="27" spans="2:12" s="1" customFormat="1" ht="6.95" customHeight="1">
      <c r="B27" s="37"/>
      <c r="I27" s="116"/>
      <c r="L27" s="37"/>
    </row>
    <row r="28" spans="2:12" s="1" customFormat="1" ht="12" customHeight="1">
      <c r="B28" s="37"/>
      <c r="D28" s="115" t="s">
        <v>33</v>
      </c>
      <c r="I28" s="116"/>
      <c r="L28" s="37"/>
    </row>
    <row r="29" spans="2:12" s="7" customFormat="1" ht="16.5" customHeight="1">
      <c r="B29" s="119"/>
      <c r="E29" s="313" t="s">
        <v>1</v>
      </c>
      <c r="F29" s="313"/>
      <c r="G29" s="313"/>
      <c r="H29" s="313"/>
      <c r="I29" s="120"/>
      <c r="L29" s="119"/>
    </row>
    <row r="30" spans="2:12" s="1" customFormat="1" ht="6.95" customHeight="1">
      <c r="B30" s="37"/>
      <c r="I30" s="116"/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25.35" customHeight="1">
      <c r="B32" s="37"/>
      <c r="D32" s="122" t="s">
        <v>34</v>
      </c>
      <c r="I32" s="116"/>
      <c r="J32" s="123">
        <f>ROUND(J123, 2)</f>
        <v>0</v>
      </c>
      <c r="L32" s="37"/>
    </row>
    <row r="33" spans="2:12" s="1" customFormat="1" ht="6.95" customHeight="1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>
      <c r="B34" s="37"/>
      <c r="F34" s="124" t="s">
        <v>36</v>
      </c>
      <c r="I34" s="125" t="s">
        <v>35</v>
      </c>
      <c r="J34" s="124" t="s">
        <v>37</v>
      </c>
      <c r="L34" s="37"/>
    </row>
    <row r="35" spans="2:12" s="1" customFormat="1" ht="14.45" customHeight="1">
      <c r="B35" s="37"/>
      <c r="D35" s="126" t="s">
        <v>38</v>
      </c>
      <c r="E35" s="115" t="s">
        <v>39</v>
      </c>
      <c r="F35" s="127">
        <f>ROUND((SUM(BE123:BE180)),  2)</f>
        <v>0</v>
      </c>
      <c r="I35" s="128">
        <v>0.21</v>
      </c>
      <c r="J35" s="127">
        <f>ROUND(((SUM(BE123:BE180))*I35),  2)</f>
        <v>0</v>
      </c>
      <c r="L35" s="37"/>
    </row>
    <row r="36" spans="2:12" s="1" customFormat="1" ht="14.45" customHeight="1">
      <c r="B36" s="37"/>
      <c r="E36" s="115" t="s">
        <v>40</v>
      </c>
      <c r="F36" s="127">
        <f>ROUND((SUM(BF123:BF180)),  2)</f>
        <v>0</v>
      </c>
      <c r="I36" s="128">
        <v>0.15</v>
      </c>
      <c r="J36" s="127">
        <f>ROUND(((SUM(BF123:BF180))*I36),  2)</f>
        <v>0</v>
      </c>
      <c r="L36" s="37"/>
    </row>
    <row r="37" spans="2:12" s="1" customFormat="1" ht="14.45" hidden="1" customHeight="1">
      <c r="B37" s="37"/>
      <c r="E37" s="115" t="s">
        <v>41</v>
      </c>
      <c r="F37" s="127">
        <f>ROUND((SUM(BG123:BG180)),  2)</f>
        <v>0</v>
      </c>
      <c r="I37" s="128">
        <v>0.21</v>
      </c>
      <c r="J37" s="127">
        <f>0</f>
        <v>0</v>
      </c>
      <c r="L37" s="37"/>
    </row>
    <row r="38" spans="2:12" s="1" customFormat="1" ht="14.45" hidden="1" customHeight="1">
      <c r="B38" s="37"/>
      <c r="E38" s="115" t="s">
        <v>42</v>
      </c>
      <c r="F38" s="127">
        <f>ROUND((SUM(BH123:BH180)),  2)</f>
        <v>0</v>
      </c>
      <c r="I38" s="128">
        <v>0.15</v>
      </c>
      <c r="J38" s="127">
        <f>0</f>
        <v>0</v>
      </c>
      <c r="L38" s="37"/>
    </row>
    <row r="39" spans="2:12" s="1" customFormat="1" ht="14.45" hidden="1" customHeight="1">
      <c r="B39" s="37"/>
      <c r="E39" s="115" t="s">
        <v>43</v>
      </c>
      <c r="F39" s="127">
        <f>ROUND((SUM(BI123:BI180)),  2)</f>
        <v>0</v>
      </c>
      <c r="I39" s="128">
        <v>0</v>
      </c>
      <c r="J39" s="127">
        <f>0</f>
        <v>0</v>
      </c>
      <c r="L39" s="37"/>
    </row>
    <row r="40" spans="2:12" s="1" customFormat="1" ht="6.95" customHeight="1">
      <c r="B40" s="37"/>
      <c r="I40" s="116"/>
      <c r="L40" s="37"/>
    </row>
    <row r="41" spans="2:12" s="1" customFormat="1" ht="25.35" customHeight="1">
      <c r="B41" s="37"/>
      <c r="C41" s="129"/>
      <c r="D41" s="130" t="s">
        <v>44</v>
      </c>
      <c r="E41" s="131"/>
      <c r="F41" s="131"/>
      <c r="G41" s="132" t="s">
        <v>45</v>
      </c>
      <c r="H41" s="133" t="s">
        <v>46</v>
      </c>
      <c r="I41" s="134"/>
      <c r="J41" s="135">
        <f>SUM(J32:J39)</f>
        <v>0</v>
      </c>
      <c r="K41" s="136"/>
      <c r="L41" s="37"/>
    </row>
    <row r="42" spans="2:12" s="1" customFormat="1" ht="14.45" customHeight="1">
      <c r="B42" s="37"/>
      <c r="I42" s="116"/>
      <c r="L42" s="37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12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12" s="1" customFormat="1" ht="24.95" customHeight="1">
      <c r="B82" s="33"/>
      <c r="C82" s="22" t="s">
        <v>108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>
      <c r="B85" s="33"/>
      <c r="C85" s="34"/>
      <c r="D85" s="34"/>
      <c r="E85" s="314" t="str">
        <f>E7</f>
        <v>Oprava chodníku na ul. Zahradní, Šumperk</v>
      </c>
      <c r="F85" s="315"/>
      <c r="G85" s="315"/>
      <c r="H85" s="315"/>
      <c r="I85" s="116"/>
      <c r="J85" s="34"/>
      <c r="K85" s="34"/>
      <c r="L85" s="37"/>
    </row>
    <row r="86" spans="2:12" ht="12" customHeight="1">
      <c r="B86" s="20"/>
      <c r="C86" s="28" t="s">
        <v>104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>
      <c r="B87" s="33"/>
      <c r="C87" s="34"/>
      <c r="D87" s="34"/>
      <c r="E87" s="314" t="s">
        <v>105</v>
      </c>
      <c r="F87" s="316"/>
      <c r="G87" s="316"/>
      <c r="H87" s="316"/>
      <c r="I87" s="116"/>
      <c r="J87" s="34"/>
      <c r="K87" s="34"/>
      <c r="L87" s="37"/>
    </row>
    <row r="88" spans="2:12" s="1" customFormat="1" ht="12" customHeight="1">
      <c r="B88" s="33"/>
      <c r="C88" s="28" t="s">
        <v>106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>
      <c r="B89" s="33"/>
      <c r="C89" s="34"/>
      <c r="D89" s="34"/>
      <c r="E89" s="282" t="str">
        <f>E11</f>
        <v>SO 001 - Příprava území, demolice</v>
      </c>
      <c r="F89" s="316"/>
      <c r="G89" s="316"/>
      <c r="H89" s="316"/>
      <c r="I89" s="116"/>
      <c r="J89" s="34"/>
      <c r="K89" s="34"/>
      <c r="L89" s="37"/>
    </row>
    <row r="90" spans="2:12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>
      <c r="B91" s="33"/>
      <c r="C91" s="28" t="s">
        <v>20</v>
      </c>
      <c r="D91" s="34"/>
      <c r="E91" s="34"/>
      <c r="F91" s="26" t="str">
        <f>F14</f>
        <v>Šumperk</v>
      </c>
      <c r="G91" s="34"/>
      <c r="H91" s="34"/>
      <c r="I91" s="117" t="s">
        <v>22</v>
      </c>
      <c r="J91" s="60" t="str">
        <f>IF(J14="","",J14)</f>
        <v>22. 9. 2021</v>
      </c>
      <c r="K91" s="34"/>
      <c r="L91" s="37"/>
    </row>
    <row r="92" spans="2:12" s="1" customFormat="1" ht="6.95" customHeight="1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>
      <c r="B93" s="33"/>
      <c r="C93" s="28" t="s">
        <v>24</v>
      </c>
      <c r="D93" s="34"/>
      <c r="E93" s="34"/>
      <c r="F93" s="26" t="str">
        <f>E17</f>
        <v xml:space="preserve"> </v>
      </c>
      <c r="G93" s="34"/>
      <c r="H93" s="34"/>
      <c r="I93" s="117" t="s">
        <v>30</v>
      </c>
      <c r="J93" s="31" t="str">
        <f>E23</f>
        <v xml:space="preserve"> </v>
      </c>
      <c r="K93" s="34"/>
      <c r="L93" s="37"/>
    </row>
    <row r="94" spans="2:12" s="1" customFormat="1" ht="15.2" customHeight="1">
      <c r="B94" s="33"/>
      <c r="C94" s="28" t="s">
        <v>28</v>
      </c>
      <c r="D94" s="34"/>
      <c r="E94" s="34"/>
      <c r="F94" s="26" t="str">
        <f>IF(E20="","",E20)</f>
        <v>Vyplň údaj</v>
      </c>
      <c r="G94" s="34"/>
      <c r="H94" s="34"/>
      <c r="I94" s="117" t="s">
        <v>32</v>
      </c>
      <c r="J94" s="31" t="str">
        <f>E26</f>
        <v xml:space="preserve"> </v>
      </c>
      <c r="K94" s="34"/>
      <c r="L94" s="37"/>
    </row>
    <row r="95" spans="2:12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>
      <c r="B96" s="33"/>
      <c r="C96" s="151" t="s">
        <v>109</v>
      </c>
      <c r="D96" s="152"/>
      <c r="E96" s="152"/>
      <c r="F96" s="152"/>
      <c r="G96" s="152"/>
      <c r="H96" s="152"/>
      <c r="I96" s="153"/>
      <c r="J96" s="154" t="s">
        <v>110</v>
      </c>
      <c r="K96" s="152"/>
      <c r="L96" s="37"/>
    </row>
    <row r="97" spans="2:47" s="1" customFormat="1" ht="10.35" customHeight="1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>
      <c r="B98" s="33"/>
      <c r="C98" s="155" t="s">
        <v>111</v>
      </c>
      <c r="D98" s="34"/>
      <c r="E98" s="34"/>
      <c r="F98" s="34"/>
      <c r="G98" s="34"/>
      <c r="H98" s="34"/>
      <c r="I98" s="116"/>
      <c r="J98" s="78">
        <f>J123</f>
        <v>0</v>
      </c>
      <c r="K98" s="34"/>
      <c r="L98" s="37"/>
      <c r="AU98" s="16" t="s">
        <v>112</v>
      </c>
    </row>
    <row r="99" spans="2:47" s="8" customFormat="1" ht="24.95" customHeight="1">
      <c r="B99" s="156"/>
      <c r="C99" s="157"/>
      <c r="D99" s="158" t="s">
        <v>113</v>
      </c>
      <c r="E99" s="159"/>
      <c r="F99" s="159"/>
      <c r="G99" s="159"/>
      <c r="H99" s="159"/>
      <c r="I99" s="160"/>
      <c r="J99" s="161">
        <f>J124</f>
        <v>0</v>
      </c>
      <c r="K99" s="157"/>
      <c r="L99" s="162"/>
    </row>
    <row r="100" spans="2:47" s="9" customFormat="1" ht="19.899999999999999" customHeight="1">
      <c r="B100" s="163"/>
      <c r="C100" s="98"/>
      <c r="D100" s="164" t="s">
        <v>114</v>
      </c>
      <c r="E100" s="165"/>
      <c r="F100" s="165"/>
      <c r="G100" s="165"/>
      <c r="H100" s="165"/>
      <c r="I100" s="166"/>
      <c r="J100" s="167">
        <f>J125</f>
        <v>0</v>
      </c>
      <c r="K100" s="98"/>
      <c r="L100" s="168"/>
    </row>
    <row r="101" spans="2:47" s="9" customFormat="1" ht="19.899999999999999" customHeight="1">
      <c r="B101" s="163"/>
      <c r="C101" s="98"/>
      <c r="D101" s="164" t="s">
        <v>115</v>
      </c>
      <c r="E101" s="165"/>
      <c r="F101" s="165"/>
      <c r="G101" s="165"/>
      <c r="H101" s="165"/>
      <c r="I101" s="166"/>
      <c r="J101" s="167">
        <f>J140</f>
        <v>0</v>
      </c>
      <c r="K101" s="98"/>
      <c r="L101" s="168"/>
    </row>
    <row r="102" spans="2:47" s="1" customFormat="1" ht="21.75" customHeight="1">
      <c r="B102" s="33"/>
      <c r="C102" s="34"/>
      <c r="D102" s="34"/>
      <c r="E102" s="34"/>
      <c r="F102" s="34"/>
      <c r="G102" s="34"/>
      <c r="H102" s="34"/>
      <c r="I102" s="116"/>
      <c r="J102" s="34"/>
      <c r="K102" s="34"/>
      <c r="L102" s="37"/>
    </row>
    <row r="103" spans="2:47" s="1" customFormat="1" ht="6.95" customHeight="1">
      <c r="B103" s="48"/>
      <c r="C103" s="49"/>
      <c r="D103" s="49"/>
      <c r="E103" s="49"/>
      <c r="F103" s="49"/>
      <c r="G103" s="49"/>
      <c r="H103" s="49"/>
      <c r="I103" s="147"/>
      <c r="J103" s="49"/>
      <c r="K103" s="49"/>
      <c r="L103" s="37"/>
    </row>
    <row r="107" spans="2:47" s="1" customFormat="1" ht="6.95" customHeight="1">
      <c r="B107" s="50"/>
      <c r="C107" s="51"/>
      <c r="D107" s="51"/>
      <c r="E107" s="51"/>
      <c r="F107" s="51"/>
      <c r="G107" s="51"/>
      <c r="H107" s="51"/>
      <c r="I107" s="150"/>
      <c r="J107" s="51"/>
      <c r="K107" s="51"/>
      <c r="L107" s="37"/>
    </row>
    <row r="108" spans="2:47" s="1" customFormat="1" ht="24.95" customHeight="1">
      <c r="B108" s="33"/>
      <c r="C108" s="22" t="s">
        <v>116</v>
      </c>
      <c r="D108" s="34"/>
      <c r="E108" s="34"/>
      <c r="F108" s="34"/>
      <c r="G108" s="34"/>
      <c r="H108" s="34"/>
      <c r="I108" s="116"/>
      <c r="J108" s="34"/>
      <c r="K108" s="34"/>
      <c r="L108" s="37"/>
    </row>
    <row r="109" spans="2:47" s="1" customFormat="1" ht="6.95" customHeight="1">
      <c r="B109" s="33"/>
      <c r="C109" s="34"/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47" s="1" customFormat="1" ht="12" customHeight="1">
      <c r="B110" s="33"/>
      <c r="C110" s="28" t="s">
        <v>16</v>
      </c>
      <c r="D110" s="34"/>
      <c r="E110" s="34"/>
      <c r="F110" s="34"/>
      <c r="G110" s="34"/>
      <c r="H110" s="34"/>
      <c r="I110" s="116"/>
      <c r="J110" s="34"/>
      <c r="K110" s="34"/>
      <c r="L110" s="37"/>
    </row>
    <row r="111" spans="2:47" s="1" customFormat="1" ht="16.5" customHeight="1">
      <c r="B111" s="33"/>
      <c r="C111" s="34"/>
      <c r="D111" s="34"/>
      <c r="E111" s="314" t="str">
        <f>E7</f>
        <v>Oprava chodníku na ul. Zahradní, Šumperk</v>
      </c>
      <c r="F111" s="315"/>
      <c r="G111" s="315"/>
      <c r="H111" s="315"/>
      <c r="I111" s="116"/>
      <c r="J111" s="34"/>
      <c r="K111" s="34"/>
      <c r="L111" s="37"/>
    </row>
    <row r="112" spans="2:47" ht="12" customHeight="1">
      <c r="B112" s="20"/>
      <c r="C112" s="28" t="s">
        <v>104</v>
      </c>
      <c r="D112" s="21"/>
      <c r="E112" s="21"/>
      <c r="F112" s="21"/>
      <c r="G112" s="21"/>
      <c r="H112" s="21"/>
      <c r="J112" s="21"/>
      <c r="K112" s="21"/>
      <c r="L112" s="19"/>
    </row>
    <row r="113" spans="2:65" s="1" customFormat="1" ht="16.5" customHeight="1">
      <c r="B113" s="33"/>
      <c r="C113" s="34"/>
      <c r="D113" s="34"/>
      <c r="E113" s="314" t="s">
        <v>105</v>
      </c>
      <c r="F113" s="316"/>
      <c r="G113" s="316"/>
      <c r="H113" s="316"/>
      <c r="I113" s="116"/>
      <c r="J113" s="34"/>
      <c r="K113" s="34"/>
      <c r="L113" s="37"/>
    </row>
    <row r="114" spans="2:65" s="1" customFormat="1" ht="12" customHeight="1">
      <c r="B114" s="33"/>
      <c r="C114" s="28" t="s">
        <v>106</v>
      </c>
      <c r="D114" s="34"/>
      <c r="E114" s="34"/>
      <c r="F114" s="34"/>
      <c r="G114" s="34"/>
      <c r="H114" s="34"/>
      <c r="I114" s="116"/>
      <c r="J114" s="34"/>
      <c r="K114" s="34"/>
      <c r="L114" s="37"/>
    </row>
    <row r="115" spans="2:65" s="1" customFormat="1" ht="16.5" customHeight="1">
      <c r="B115" s="33"/>
      <c r="C115" s="34"/>
      <c r="D115" s="34"/>
      <c r="E115" s="282" t="str">
        <f>E11</f>
        <v>SO 001 - Příprava území, demolice</v>
      </c>
      <c r="F115" s="316"/>
      <c r="G115" s="316"/>
      <c r="H115" s="316"/>
      <c r="I115" s="116"/>
      <c r="J115" s="34"/>
      <c r="K115" s="34"/>
      <c r="L115" s="37"/>
    </row>
    <row r="116" spans="2:65" s="1" customFormat="1" ht="6.95" customHeight="1">
      <c r="B116" s="33"/>
      <c r="C116" s="34"/>
      <c r="D116" s="34"/>
      <c r="E116" s="34"/>
      <c r="F116" s="34"/>
      <c r="G116" s="34"/>
      <c r="H116" s="34"/>
      <c r="I116" s="116"/>
      <c r="J116" s="34"/>
      <c r="K116" s="34"/>
      <c r="L116" s="37"/>
    </row>
    <row r="117" spans="2:65" s="1" customFormat="1" ht="12" customHeight="1">
      <c r="B117" s="33"/>
      <c r="C117" s="28" t="s">
        <v>20</v>
      </c>
      <c r="D117" s="34"/>
      <c r="E117" s="34"/>
      <c r="F117" s="26" t="str">
        <f>F14</f>
        <v>Šumperk</v>
      </c>
      <c r="G117" s="34"/>
      <c r="H117" s="34"/>
      <c r="I117" s="117" t="s">
        <v>22</v>
      </c>
      <c r="J117" s="60" t="str">
        <f>IF(J14="","",J14)</f>
        <v>22. 9. 2021</v>
      </c>
      <c r="K117" s="34"/>
      <c r="L117" s="37"/>
    </row>
    <row r="118" spans="2:65" s="1" customFormat="1" ht="6.95" customHeight="1">
      <c r="B118" s="33"/>
      <c r="C118" s="34"/>
      <c r="D118" s="34"/>
      <c r="E118" s="34"/>
      <c r="F118" s="34"/>
      <c r="G118" s="34"/>
      <c r="H118" s="34"/>
      <c r="I118" s="116"/>
      <c r="J118" s="34"/>
      <c r="K118" s="34"/>
      <c r="L118" s="37"/>
    </row>
    <row r="119" spans="2:65" s="1" customFormat="1" ht="15.2" customHeight="1">
      <c r="B119" s="33"/>
      <c r="C119" s="28" t="s">
        <v>24</v>
      </c>
      <c r="D119" s="34"/>
      <c r="E119" s="34"/>
      <c r="F119" s="26" t="str">
        <f>E17</f>
        <v xml:space="preserve"> </v>
      </c>
      <c r="G119" s="34"/>
      <c r="H119" s="34"/>
      <c r="I119" s="117" t="s">
        <v>30</v>
      </c>
      <c r="J119" s="31" t="str">
        <f>E23</f>
        <v xml:space="preserve"> </v>
      </c>
      <c r="K119" s="34"/>
      <c r="L119" s="37"/>
    </row>
    <row r="120" spans="2:65" s="1" customFormat="1" ht="15.2" customHeight="1">
      <c r="B120" s="33"/>
      <c r="C120" s="28" t="s">
        <v>28</v>
      </c>
      <c r="D120" s="34"/>
      <c r="E120" s="34"/>
      <c r="F120" s="26" t="str">
        <f>IF(E20="","",E20)</f>
        <v>Vyplň údaj</v>
      </c>
      <c r="G120" s="34"/>
      <c r="H120" s="34"/>
      <c r="I120" s="117" t="s">
        <v>32</v>
      </c>
      <c r="J120" s="31" t="str">
        <f>E26</f>
        <v xml:space="preserve"> </v>
      </c>
      <c r="K120" s="34"/>
      <c r="L120" s="37"/>
    </row>
    <row r="121" spans="2:65" s="1" customFormat="1" ht="10.35" customHeight="1">
      <c r="B121" s="33"/>
      <c r="C121" s="34"/>
      <c r="D121" s="34"/>
      <c r="E121" s="34"/>
      <c r="F121" s="34"/>
      <c r="G121" s="34"/>
      <c r="H121" s="34"/>
      <c r="I121" s="116"/>
      <c r="J121" s="34"/>
      <c r="K121" s="34"/>
      <c r="L121" s="37"/>
    </row>
    <row r="122" spans="2:65" s="10" customFormat="1" ht="29.25" customHeight="1">
      <c r="B122" s="169"/>
      <c r="C122" s="170" t="s">
        <v>117</v>
      </c>
      <c r="D122" s="171" t="s">
        <v>59</v>
      </c>
      <c r="E122" s="171" t="s">
        <v>55</v>
      </c>
      <c r="F122" s="171" t="s">
        <v>56</v>
      </c>
      <c r="G122" s="171" t="s">
        <v>118</v>
      </c>
      <c r="H122" s="171" t="s">
        <v>119</v>
      </c>
      <c r="I122" s="172" t="s">
        <v>120</v>
      </c>
      <c r="J122" s="171" t="s">
        <v>110</v>
      </c>
      <c r="K122" s="173" t="s">
        <v>121</v>
      </c>
      <c r="L122" s="174"/>
      <c r="M122" s="69" t="s">
        <v>1</v>
      </c>
      <c r="N122" s="70" t="s">
        <v>38</v>
      </c>
      <c r="O122" s="70" t="s">
        <v>122</v>
      </c>
      <c r="P122" s="70" t="s">
        <v>123</v>
      </c>
      <c r="Q122" s="70" t="s">
        <v>124</v>
      </c>
      <c r="R122" s="70" t="s">
        <v>125</v>
      </c>
      <c r="S122" s="70" t="s">
        <v>126</v>
      </c>
      <c r="T122" s="71" t="s">
        <v>127</v>
      </c>
    </row>
    <row r="123" spans="2:65" s="1" customFormat="1" ht="22.9" customHeight="1">
      <c r="B123" s="33"/>
      <c r="C123" s="76" t="s">
        <v>128</v>
      </c>
      <c r="D123" s="34"/>
      <c r="E123" s="34"/>
      <c r="F123" s="34"/>
      <c r="G123" s="34"/>
      <c r="H123" s="34"/>
      <c r="I123" s="116"/>
      <c r="J123" s="175">
        <f>BK123</f>
        <v>0</v>
      </c>
      <c r="K123" s="34"/>
      <c r="L123" s="37"/>
      <c r="M123" s="72"/>
      <c r="N123" s="73"/>
      <c r="O123" s="73"/>
      <c r="P123" s="176">
        <f>P124</f>
        <v>0</v>
      </c>
      <c r="Q123" s="73"/>
      <c r="R123" s="176">
        <f>R124</f>
        <v>0</v>
      </c>
      <c r="S123" s="73"/>
      <c r="T123" s="177">
        <f>T124</f>
        <v>257.27999999999997</v>
      </c>
      <c r="AT123" s="16" t="s">
        <v>73</v>
      </c>
      <c r="AU123" s="16" t="s">
        <v>112</v>
      </c>
      <c r="BK123" s="178">
        <f>BK124</f>
        <v>0</v>
      </c>
    </row>
    <row r="124" spans="2:65" s="11" customFormat="1" ht="25.9" customHeight="1">
      <c r="B124" s="179"/>
      <c r="C124" s="180"/>
      <c r="D124" s="181" t="s">
        <v>73</v>
      </c>
      <c r="E124" s="182" t="s">
        <v>129</v>
      </c>
      <c r="F124" s="182" t="s">
        <v>130</v>
      </c>
      <c r="G124" s="180"/>
      <c r="H124" s="180"/>
      <c r="I124" s="183"/>
      <c r="J124" s="184">
        <f>BK124</f>
        <v>0</v>
      </c>
      <c r="K124" s="180"/>
      <c r="L124" s="185"/>
      <c r="M124" s="186"/>
      <c r="N124" s="187"/>
      <c r="O124" s="187"/>
      <c r="P124" s="188">
        <f>P125+P140</f>
        <v>0</v>
      </c>
      <c r="Q124" s="187"/>
      <c r="R124" s="188">
        <f>R125+R140</f>
        <v>0</v>
      </c>
      <c r="S124" s="187"/>
      <c r="T124" s="189">
        <f>T125+T140</f>
        <v>257.27999999999997</v>
      </c>
      <c r="AR124" s="190" t="s">
        <v>81</v>
      </c>
      <c r="AT124" s="191" t="s">
        <v>73</v>
      </c>
      <c r="AU124" s="191" t="s">
        <v>74</v>
      </c>
      <c r="AY124" s="190" t="s">
        <v>131</v>
      </c>
      <c r="BK124" s="192">
        <f>BK125+BK140</f>
        <v>0</v>
      </c>
    </row>
    <row r="125" spans="2:65" s="11" customFormat="1" ht="22.9" customHeight="1">
      <c r="B125" s="179"/>
      <c r="C125" s="180"/>
      <c r="D125" s="181" t="s">
        <v>73</v>
      </c>
      <c r="E125" s="193" t="s">
        <v>81</v>
      </c>
      <c r="F125" s="193" t="s">
        <v>132</v>
      </c>
      <c r="G125" s="180"/>
      <c r="H125" s="180"/>
      <c r="I125" s="183"/>
      <c r="J125" s="194">
        <f>BK125</f>
        <v>0</v>
      </c>
      <c r="K125" s="180"/>
      <c r="L125" s="185"/>
      <c r="M125" s="186"/>
      <c r="N125" s="187"/>
      <c r="O125" s="187"/>
      <c r="P125" s="188">
        <f>SUM(P126:P139)</f>
        <v>0</v>
      </c>
      <c r="Q125" s="187"/>
      <c r="R125" s="188">
        <f>SUM(R126:R139)</f>
        <v>0</v>
      </c>
      <c r="S125" s="187"/>
      <c r="T125" s="189">
        <f>SUM(T126:T139)</f>
        <v>257.27999999999997</v>
      </c>
      <c r="AR125" s="190" t="s">
        <v>81</v>
      </c>
      <c r="AT125" s="191" t="s">
        <v>73</v>
      </c>
      <c r="AU125" s="191" t="s">
        <v>81</v>
      </c>
      <c r="AY125" s="190" t="s">
        <v>131</v>
      </c>
      <c r="BK125" s="192">
        <f>SUM(BK126:BK139)</f>
        <v>0</v>
      </c>
    </row>
    <row r="126" spans="2:65" s="1" customFormat="1" ht="24" customHeight="1">
      <c r="B126" s="33"/>
      <c r="C126" s="195" t="s">
        <v>81</v>
      </c>
      <c r="D126" s="195" t="s">
        <v>133</v>
      </c>
      <c r="E126" s="196" t="s">
        <v>134</v>
      </c>
      <c r="F126" s="197" t="s">
        <v>135</v>
      </c>
      <c r="G126" s="198" t="s">
        <v>136</v>
      </c>
      <c r="H126" s="199">
        <v>315</v>
      </c>
      <c r="I126" s="200"/>
      <c r="J126" s="201">
        <f>ROUND(I126*H126,2)</f>
        <v>0</v>
      </c>
      <c r="K126" s="197" t="s">
        <v>137</v>
      </c>
      <c r="L126" s="37"/>
      <c r="M126" s="202" t="s">
        <v>1</v>
      </c>
      <c r="N126" s="203" t="s">
        <v>39</v>
      </c>
      <c r="O126" s="65"/>
      <c r="P126" s="204">
        <f>O126*H126</f>
        <v>0</v>
      </c>
      <c r="Q126" s="204">
        <v>0</v>
      </c>
      <c r="R126" s="204">
        <f>Q126*H126</f>
        <v>0</v>
      </c>
      <c r="S126" s="204">
        <v>0.28999999999999998</v>
      </c>
      <c r="T126" s="205">
        <f>S126*H126</f>
        <v>91.35</v>
      </c>
      <c r="AR126" s="206" t="s">
        <v>138</v>
      </c>
      <c r="AT126" s="206" t="s">
        <v>133</v>
      </c>
      <c r="AU126" s="206" t="s">
        <v>83</v>
      </c>
      <c r="AY126" s="16" t="s">
        <v>131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6" t="s">
        <v>81</v>
      </c>
      <c r="BK126" s="207">
        <f>ROUND(I126*H126,2)</f>
        <v>0</v>
      </c>
      <c r="BL126" s="16" t="s">
        <v>138</v>
      </c>
      <c r="BM126" s="206" t="s">
        <v>139</v>
      </c>
    </row>
    <row r="127" spans="2:65" s="12" customFormat="1" ht="11.25">
      <c r="B127" s="208"/>
      <c r="C127" s="209"/>
      <c r="D127" s="210" t="s">
        <v>140</v>
      </c>
      <c r="E127" s="211" t="s">
        <v>1</v>
      </c>
      <c r="F127" s="212" t="s">
        <v>141</v>
      </c>
      <c r="G127" s="209"/>
      <c r="H127" s="211" t="s">
        <v>1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140</v>
      </c>
      <c r="AU127" s="218" t="s">
        <v>83</v>
      </c>
      <c r="AV127" s="12" t="s">
        <v>81</v>
      </c>
      <c r="AW127" s="12" t="s">
        <v>31</v>
      </c>
      <c r="AX127" s="12" t="s">
        <v>74</v>
      </c>
      <c r="AY127" s="218" t="s">
        <v>131</v>
      </c>
    </row>
    <row r="128" spans="2:65" s="13" customFormat="1" ht="11.25">
      <c r="B128" s="219"/>
      <c r="C128" s="220"/>
      <c r="D128" s="210" t="s">
        <v>140</v>
      </c>
      <c r="E128" s="221" t="s">
        <v>1</v>
      </c>
      <c r="F128" s="222" t="s">
        <v>142</v>
      </c>
      <c r="G128" s="220"/>
      <c r="H128" s="223">
        <v>315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140</v>
      </c>
      <c r="AU128" s="229" t="s">
        <v>83</v>
      </c>
      <c r="AV128" s="13" t="s">
        <v>83</v>
      </c>
      <c r="AW128" s="13" t="s">
        <v>31</v>
      </c>
      <c r="AX128" s="13" t="s">
        <v>74</v>
      </c>
      <c r="AY128" s="229" t="s">
        <v>131</v>
      </c>
    </row>
    <row r="129" spans="2:65" s="14" customFormat="1" ht="11.25">
      <c r="B129" s="230"/>
      <c r="C129" s="231"/>
      <c r="D129" s="210" t="s">
        <v>140</v>
      </c>
      <c r="E129" s="232" t="s">
        <v>1</v>
      </c>
      <c r="F129" s="233" t="s">
        <v>143</v>
      </c>
      <c r="G129" s="231"/>
      <c r="H129" s="234">
        <v>315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140</v>
      </c>
      <c r="AU129" s="240" t="s">
        <v>83</v>
      </c>
      <c r="AV129" s="14" t="s">
        <v>138</v>
      </c>
      <c r="AW129" s="14" t="s">
        <v>31</v>
      </c>
      <c r="AX129" s="14" t="s">
        <v>81</v>
      </c>
      <c r="AY129" s="240" t="s">
        <v>131</v>
      </c>
    </row>
    <row r="130" spans="2:65" s="1" customFormat="1" ht="24" customHeight="1">
      <c r="B130" s="33"/>
      <c r="C130" s="195" t="s">
        <v>83</v>
      </c>
      <c r="D130" s="195" t="s">
        <v>133</v>
      </c>
      <c r="E130" s="196" t="s">
        <v>144</v>
      </c>
      <c r="F130" s="197" t="s">
        <v>145</v>
      </c>
      <c r="G130" s="198" t="s">
        <v>136</v>
      </c>
      <c r="H130" s="199">
        <v>300</v>
      </c>
      <c r="I130" s="200"/>
      <c r="J130" s="201">
        <f>ROUND(I130*H130,2)</f>
        <v>0</v>
      </c>
      <c r="K130" s="197" t="s">
        <v>137</v>
      </c>
      <c r="L130" s="37"/>
      <c r="M130" s="202" t="s">
        <v>1</v>
      </c>
      <c r="N130" s="203" t="s">
        <v>39</v>
      </c>
      <c r="O130" s="65"/>
      <c r="P130" s="204">
        <f>O130*H130</f>
        <v>0</v>
      </c>
      <c r="Q130" s="204">
        <v>0</v>
      </c>
      <c r="R130" s="204">
        <f>Q130*H130</f>
        <v>0</v>
      </c>
      <c r="S130" s="204">
        <v>9.8000000000000004E-2</v>
      </c>
      <c r="T130" s="205">
        <f>S130*H130</f>
        <v>29.400000000000002</v>
      </c>
      <c r="AR130" s="206" t="s">
        <v>138</v>
      </c>
      <c r="AT130" s="206" t="s">
        <v>133</v>
      </c>
      <c r="AU130" s="206" t="s">
        <v>83</v>
      </c>
      <c r="AY130" s="16" t="s">
        <v>131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6" t="s">
        <v>81</v>
      </c>
      <c r="BK130" s="207">
        <f>ROUND(I130*H130,2)</f>
        <v>0</v>
      </c>
      <c r="BL130" s="16" t="s">
        <v>138</v>
      </c>
      <c r="BM130" s="206" t="s">
        <v>146</v>
      </c>
    </row>
    <row r="131" spans="2:65" s="12" customFormat="1" ht="11.25">
      <c r="B131" s="208"/>
      <c r="C131" s="209"/>
      <c r="D131" s="210" t="s">
        <v>140</v>
      </c>
      <c r="E131" s="211" t="s">
        <v>1</v>
      </c>
      <c r="F131" s="212" t="s">
        <v>141</v>
      </c>
      <c r="G131" s="209"/>
      <c r="H131" s="211" t="s">
        <v>1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140</v>
      </c>
      <c r="AU131" s="218" t="s">
        <v>83</v>
      </c>
      <c r="AV131" s="12" t="s">
        <v>81</v>
      </c>
      <c r="AW131" s="12" t="s">
        <v>31</v>
      </c>
      <c r="AX131" s="12" t="s">
        <v>74</v>
      </c>
      <c r="AY131" s="218" t="s">
        <v>131</v>
      </c>
    </row>
    <row r="132" spans="2:65" s="13" customFormat="1" ht="11.25">
      <c r="B132" s="219"/>
      <c r="C132" s="220"/>
      <c r="D132" s="210" t="s">
        <v>140</v>
      </c>
      <c r="E132" s="221" t="s">
        <v>1</v>
      </c>
      <c r="F132" s="222" t="s">
        <v>147</v>
      </c>
      <c r="G132" s="220"/>
      <c r="H132" s="223">
        <v>300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140</v>
      </c>
      <c r="AU132" s="229" t="s">
        <v>83</v>
      </c>
      <c r="AV132" s="13" t="s">
        <v>83</v>
      </c>
      <c r="AW132" s="13" t="s">
        <v>31</v>
      </c>
      <c r="AX132" s="13" t="s">
        <v>74</v>
      </c>
      <c r="AY132" s="229" t="s">
        <v>131</v>
      </c>
    </row>
    <row r="133" spans="2:65" s="14" customFormat="1" ht="11.25">
      <c r="B133" s="230"/>
      <c r="C133" s="231"/>
      <c r="D133" s="210" t="s">
        <v>140</v>
      </c>
      <c r="E133" s="232" t="s">
        <v>1</v>
      </c>
      <c r="F133" s="233" t="s">
        <v>143</v>
      </c>
      <c r="G133" s="231"/>
      <c r="H133" s="234">
        <v>300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140</v>
      </c>
      <c r="AU133" s="240" t="s">
        <v>83</v>
      </c>
      <c r="AV133" s="14" t="s">
        <v>138</v>
      </c>
      <c r="AW133" s="14" t="s">
        <v>31</v>
      </c>
      <c r="AX133" s="14" t="s">
        <v>81</v>
      </c>
      <c r="AY133" s="240" t="s">
        <v>131</v>
      </c>
    </row>
    <row r="134" spans="2:65" s="1" customFormat="1" ht="16.5" customHeight="1">
      <c r="B134" s="33"/>
      <c r="C134" s="195" t="s">
        <v>148</v>
      </c>
      <c r="D134" s="195" t="s">
        <v>133</v>
      </c>
      <c r="E134" s="196" t="s">
        <v>149</v>
      </c>
      <c r="F134" s="197" t="s">
        <v>150</v>
      </c>
      <c r="G134" s="198" t="s">
        <v>151</v>
      </c>
      <c r="H134" s="199">
        <v>666</v>
      </c>
      <c r="I134" s="200"/>
      <c r="J134" s="201">
        <f>ROUND(I134*H134,2)</f>
        <v>0</v>
      </c>
      <c r="K134" s="197" t="s">
        <v>137</v>
      </c>
      <c r="L134" s="37"/>
      <c r="M134" s="202" t="s">
        <v>1</v>
      </c>
      <c r="N134" s="203" t="s">
        <v>39</v>
      </c>
      <c r="O134" s="65"/>
      <c r="P134" s="204">
        <f>O134*H134</f>
        <v>0</v>
      </c>
      <c r="Q134" s="204">
        <v>0</v>
      </c>
      <c r="R134" s="204">
        <f>Q134*H134</f>
        <v>0</v>
      </c>
      <c r="S134" s="204">
        <v>0.20499999999999999</v>
      </c>
      <c r="T134" s="205">
        <f>S134*H134</f>
        <v>136.53</v>
      </c>
      <c r="AR134" s="206" t="s">
        <v>138</v>
      </c>
      <c r="AT134" s="206" t="s">
        <v>133</v>
      </c>
      <c r="AU134" s="206" t="s">
        <v>83</v>
      </c>
      <c r="AY134" s="16" t="s">
        <v>131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6" t="s">
        <v>81</v>
      </c>
      <c r="BK134" s="207">
        <f>ROUND(I134*H134,2)</f>
        <v>0</v>
      </c>
      <c r="BL134" s="16" t="s">
        <v>138</v>
      </c>
      <c r="BM134" s="206" t="s">
        <v>152</v>
      </c>
    </row>
    <row r="135" spans="2:65" s="12" customFormat="1" ht="11.25">
      <c r="B135" s="208"/>
      <c r="C135" s="209"/>
      <c r="D135" s="210" t="s">
        <v>140</v>
      </c>
      <c r="E135" s="211" t="s">
        <v>1</v>
      </c>
      <c r="F135" s="212" t="s">
        <v>153</v>
      </c>
      <c r="G135" s="209"/>
      <c r="H135" s="211" t="s">
        <v>1</v>
      </c>
      <c r="I135" s="213"/>
      <c r="J135" s="209"/>
      <c r="K135" s="209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140</v>
      </c>
      <c r="AU135" s="218" t="s">
        <v>83</v>
      </c>
      <c r="AV135" s="12" t="s">
        <v>81</v>
      </c>
      <c r="AW135" s="12" t="s">
        <v>31</v>
      </c>
      <c r="AX135" s="12" t="s">
        <v>74</v>
      </c>
      <c r="AY135" s="218" t="s">
        <v>131</v>
      </c>
    </row>
    <row r="136" spans="2:65" s="13" customFormat="1" ht="11.25">
      <c r="B136" s="219"/>
      <c r="C136" s="220"/>
      <c r="D136" s="210" t="s">
        <v>140</v>
      </c>
      <c r="E136" s="221" t="s">
        <v>1</v>
      </c>
      <c r="F136" s="222" t="s">
        <v>154</v>
      </c>
      <c r="G136" s="220"/>
      <c r="H136" s="223">
        <v>511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140</v>
      </c>
      <c r="AU136" s="229" t="s">
        <v>83</v>
      </c>
      <c r="AV136" s="13" t="s">
        <v>83</v>
      </c>
      <c r="AW136" s="13" t="s">
        <v>31</v>
      </c>
      <c r="AX136" s="13" t="s">
        <v>74</v>
      </c>
      <c r="AY136" s="229" t="s">
        <v>131</v>
      </c>
    </row>
    <row r="137" spans="2:65" s="12" customFormat="1" ht="11.25">
      <c r="B137" s="208"/>
      <c r="C137" s="209"/>
      <c r="D137" s="210" t="s">
        <v>140</v>
      </c>
      <c r="E137" s="211" t="s">
        <v>1</v>
      </c>
      <c r="F137" s="212" t="s">
        <v>155</v>
      </c>
      <c r="G137" s="209"/>
      <c r="H137" s="211" t="s">
        <v>1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140</v>
      </c>
      <c r="AU137" s="218" t="s">
        <v>83</v>
      </c>
      <c r="AV137" s="12" t="s">
        <v>81</v>
      </c>
      <c r="AW137" s="12" t="s">
        <v>31</v>
      </c>
      <c r="AX137" s="12" t="s">
        <v>74</v>
      </c>
      <c r="AY137" s="218" t="s">
        <v>131</v>
      </c>
    </row>
    <row r="138" spans="2:65" s="13" customFormat="1" ht="11.25">
      <c r="B138" s="219"/>
      <c r="C138" s="220"/>
      <c r="D138" s="210" t="s">
        <v>140</v>
      </c>
      <c r="E138" s="221" t="s">
        <v>1</v>
      </c>
      <c r="F138" s="222" t="s">
        <v>156</v>
      </c>
      <c r="G138" s="220"/>
      <c r="H138" s="223">
        <v>155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140</v>
      </c>
      <c r="AU138" s="229" t="s">
        <v>83</v>
      </c>
      <c r="AV138" s="13" t="s">
        <v>83</v>
      </c>
      <c r="AW138" s="13" t="s">
        <v>31</v>
      </c>
      <c r="AX138" s="13" t="s">
        <v>74</v>
      </c>
      <c r="AY138" s="229" t="s">
        <v>131</v>
      </c>
    </row>
    <row r="139" spans="2:65" s="14" customFormat="1" ht="11.25">
      <c r="B139" s="230"/>
      <c r="C139" s="231"/>
      <c r="D139" s="210" t="s">
        <v>140</v>
      </c>
      <c r="E139" s="232" t="s">
        <v>1</v>
      </c>
      <c r="F139" s="233" t="s">
        <v>143</v>
      </c>
      <c r="G139" s="231"/>
      <c r="H139" s="234">
        <v>666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140</v>
      </c>
      <c r="AU139" s="240" t="s">
        <v>83</v>
      </c>
      <c r="AV139" s="14" t="s">
        <v>138</v>
      </c>
      <c r="AW139" s="14" t="s">
        <v>31</v>
      </c>
      <c r="AX139" s="14" t="s">
        <v>81</v>
      </c>
      <c r="AY139" s="240" t="s">
        <v>131</v>
      </c>
    </row>
    <row r="140" spans="2:65" s="11" customFormat="1" ht="22.9" customHeight="1">
      <c r="B140" s="179"/>
      <c r="C140" s="180"/>
      <c r="D140" s="181" t="s">
        <v>73</v>
      </c>
      <c r="E140" s="193" t="s">
        <v>157</v>
      </c>
      <c r="F140" s="193" t="s">
        <v>158</v>
      </c>
      <c r="G140" s="180"/>
      <c r="H140" s="180"/>
      <c r="I140" s="183"/>
      <c r="J140" s="194">
        <f>BK140</f>
        <v>0</v>
      </c>
      <c r="K140" s="180"/>
      <c r="L140" s="185"/>
      <c r="M140" s="186"/>
      <c r="N140" s="187"/>
      <c r="O140" s="187"/>
      <c r="P140" s="188">
        <f>SUM(P141:P180)</f>
        <v>0</v>
      </c>
      <c r="Q140" s="187"/>
      <c r="R140" s="188">
        <f>SUM(R141:R180)</f>
        <v>0</v>
      </c>
      <c r="S140" s="187"/>
      <c r="T140" s="189">
        <f>SUM(T141:T180)</f>
        <v>0</v>
      </c>
      <c r="AR140" s="190" t="s">
        <v>81</v>
      </c>
      <c r="AT140" s="191" t="s">
        <v>73</v>
      </c>
      <c r="AU140" s="191" t="s">
        <v>81</v>
      </c>
      <c r="AY140" s="190" t="s">
        <v>131</v>
      </c>
      <c r="BK140" s="192">
        <f>SUM(BK141:BK180)</f>
        <v>0</v>
      </c>
    </row>
    <row r="141" spans="2:65" s="1" customFormat="1" ht="16.5" customHeight="1">
      <c r="B141" s="33"/>
      <c r="C141" s="195" t="s">
        <v>138</v>
      </c>
      <c r="D141" s="195" t="s">
        <v>133</v>
      </c>
      <c r="E141" s="196" t="s">
        <v>159</v>
      </c>
      <c r="F141" s="197" t="s">
        <v>160</v>
      </c>
      <c r="G141" s="198" t="s">
        <v>161</v>
      </c>
      <c r="H141" s="199">
        <v>91.35</v>
      </c>
      <c r="I141" s="200"/>
      <c r="J141" s="201">
        <f>ROUND(I141*H141,2)</f>
        <v>0</v>
      </c>
      <c r="K141" s="197" t="s">
        <v>137</v>
      </c>
      <c r="L141" s="37"/>
      <c r="M141" s="202" t="s">
        <v>1</v>
      </c>
      <c r="N141" s="203" t="s">
        <v>39</v>
      </c>
      <c r="O141" s="65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AR141" s="206" t="s">
        <v>138</v>
      </c>
      <c r="AT141" s="206" t="s">
        <v>133</v>
      </c>
      <c r="AU141" s="206" t="s">
        <v>83</v>
      </c>
      <c r="AY141" s="16" t="s">
        <v>131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6" t="s">
        <v>81</v>
      </c>
      <c r="BK141" s="207">
        <f>ROUND(I141*H141,2)</f>
        <v>0</v>
      </c>
      <c r="BL141" s="16" t="s">
        <v>138</v>
      </c>
      <c r="BM141" s="206" t="s">
        <v>162</v>
      </c>
    </row>
    <row r="142" spans="2:65" s="12" customFormat="1" ht="11.25">
      <c r="B142" s="208"/>
      <c r="C142" s="209"/>
      <c r="D142" s="210" t="s">
        <v>140</v>
      </c>
      <c r="E142" s="211" t="s">
        <v>1</v>
      </c>
      <c r="F142" s="212" t="s">
        <v>163</v>
      </c>
      <c r="G142" s="209"/>
      <c r="H142" s="211" t="s">
        <v>1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140</v>
      </c>
      <c r="AU142" s="218" t="s">
        <v>83</v>
      </c>
      <c r="AV142" s="12" t="s">
        <v>81</v>
      </c>
      <c r="AW142" s="12" t="s">
        <v>31</v>
      </c>
      <c r="AX142" s="12" t="s">
        <v>74</v>
      </c>
      <c r="AY142" s="218" t="s">
        <v>131</v>
      </c>
    </row>
    <row r="143" spans="2:65" s="13" customFormat="1" ht="11.25">
      <c r="B143" s="219"/>
      <c r="C143" s="220"/>
      <c r="D143" s="210" t="s">
        <v>140</v>
      </c>
      <c r="E143" s="221" t="s">
        <v>1</v>
      </c>
      <c r="F143" s="222" t="s">
        <v>164</v>
      </c>
      <c r="G143" s="220"/>
      <c r="H143" s="223">
        <v>91.35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140</v>
      </c>
      <c r="AU143" s="229" t="s">
        <v>83</v>
      </c>
      <c r="AV143" s="13" t="s">
        <v>83</v>
      </c>
      <c r="AW143" s="13" t="s">
        <v>31</v>
      </c>
      <c r="AX143" s="13" t="s">
        <v>74</v>
      </c>
      <c r="AY143" s="229" t="s">
        <v>131</v>
      </c>
    </row>
    <row r="144" spans="2:65" s="14" customFormat="1" ht="11.25">
      <c r="B144" s="230"/>
      <c r="C144" s="231"/>
      <c r="D144" s="210" t="s">
        <v>140</v>
      </c>
      <c r="E144" s="232" t="s">
        <v>1</v>
      </c>
      <c r="F144" s="233" t="s">
        <v>143</v>
      </c>
      <c r="G144" s="231"/>
      <c r="H144" s="234">
        <v>91.35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140</v>
      </c>
      <c r="AU144" s="240" t="s">
        <v>83</v>
      </c>
      <c r="AV144" s="14" t="s">
        <v>138</v>
      </c>
      <c r="AW144" s="14" t="s">
        <v>31</v>
      </c>
      <c r="AX144" s="14" t="s">
        <v>81</v>
      </c>
      <c r="AY144" s="240" t="s">
        <v>131</v>
      </c>
    </row>
    <row r="145" spans="2:65" s="1" customFormat="1" ht="24" customHeight="1">
      <c r="B145" s="33"/>
      <c r="C145" s="195" t="s">
        <v>165</v>
      </c>
      <c r="D145" s="195" t="s">
        <v>133</v>
      </c>
      <c r="E145" s="196" t="s">
        <v>166</v>
      </c>
      <c r="F145" s="197" t="s">
        <v>167</v>
      </c>
      <c r="G145" s="198" t="s">
        <v>161</v>
      </c>
      <c r="H145" s="199">
        <v>274.05</v>
      </c>
      <c r="I145" s="200"/>
      <c r="J145" s="201">
        <f>ROUND(I145*H145,2)</f>
        <v>0</v>
      </c>
      <c r="K145" s="197" t="s">
        <v>137</v>
      </c>
      <c r="L145" s="37"/>
      <c r="M145" s="202" t="s">
        <v>1</v>
      </c>
      <c r="N145" s="203" t="s">
        <v>39</v>
      </c>
      <c r="O145" s="65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AR145" s="206" t="s">
        <v>138</v>
      </c>
      <c r="AT145" s="206" t="s">
        <v>133</v>
      </c>
      <c r="AU145" s="206" t="s">
        <v>83</v>
      </c>
      <c r="AY145" s="16" t="s">
        <v>131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6" t="s">
        <v>81</v>
      </c>
      <c r="BK145" s="207">
        <f>ROUND(I145*H145,2)</f>
        <v>0</v>
      </c>
      <c r="BL145" s="16" t="s">
        <v>138</v>
      </c>
      <c r="BM145" s="206" t="s">
        <v>168</v>
      </c>
    </row>
    <row r="146" spans="2:65" s="12" customFormat="1" ht="11.25">
      <c r="B146" s="208"/>
      <c r="C146" s="209"/>
      <c r="D146" s="210" t="s">
        <v>140</v>
      </c>
      <c r="E146" s="211" t="s">
        <v>1</v>
      </c>
      <c r="F146" s="212" t="s">
        <v>163</v>
      </c>
      <c r="G146" s="209"/>
      <c r="H146" s="211" t="s">
        <v>1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140</v>
      </c>
      <c r="AU146" s="218" t="s">
        <v>83</v>
      </c>
      <c r="AV146" s="12" t="s">
        <v>81</v>
      </c>
      <c r="AW146" s="12" t="s">
        <v>31</v>
      </c>
      <c r="AX146" s="12" t="s">
        <v>74</v>
      </c>
      <c r="AY146" s="218" t="s">
        <v>131</v>
      </c>
    </row>
    <row r="147" spans="2:65" s="13" customFormat="1" ht="11.25">
      <c r="B147" s="219"/>
      <c r="C147" s="220"/>
      <c r="D147" s="210" t="s">
        <v>140</v>
      </c>
      <c r="E147" s="221" t="s">
        <v>1</v>
      </c>
      <c r="F147" s="222" t="s">
        <v>169</v>
      </c>
      <c r="G147" s="220"/>
      <c r="H147" s="223">
        <v>274.05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140</v>
      </c>
      <c r="AU147" s="229" t="s">
        <v>83</v>
      </c>
      <c r="AV147" s="13" t="s">
        <v>83</v>
      </c>
      <c r="AW147" s="13" t="s">
        <v>31</v>
      </c>
      <c r="AX147" s="13" t="s">
        <v>74</v>
      </c>
      <c r="AY147" s="229" t="s">
        <v>131</v>
      </c>
    </row>
    <row r="148" spans="2:65" s="14" customFormat="1" ht="11.25">
      <c r="B148" s="230"/>
      <c r="C148" s="231"/>
      <c r="D148" s="210" t="s">
        <v>140</v>
      </c>
      <c r="E148" s="232" t="s">
        <v>1</v>
      </c>
      <c r="F148" s="233" t="s">
        <v>143</v>
      </c>
      <c r="G148" s="231"/>
      <c r="H148" s="234">
        <v>274.05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140</v>
      </c>
      <c r="AU148" s="240" t="s">
        <v>83</v>
      </c>
      <c r="AV148" s="14" t="s">
        <v>138</v>
      </c>
      <c r="AW148" s="14" t="s">
        <v>31</v>
      </c>
      <c r="AX148" s="14" t="s">
        <v>81</v>
      </c>
      <c r="AY148" s="240" t="s">
        <v>131</v>
      </c>
    </row>
    <row r="149" spans="2:65" s="1" customFormat="1" ht="16.5" customHeight="1">
      <c r="B149" s="33"/>
      <c r="C149" s="195" t="s">
        <v>170</v>
      </c>
      <c r="D149" s="195" t="s">
        <v>133</v>
      </c>
      <c r="E149" s="196" t="s">
        <v>171</v>
      </c>
      <c r="F149" s="197" t="s">
        <v>172</v>
      </c>
      <c r="G149" s="198" t="s">
        <v>161</v>
      </c>
      <c r="H149" s="199">
        <v>165.93</v>
      </c>
      <c r="I149" s="200"/>
      <c r="J149" s="201">
        <f>ROUND(I149*H149,2)</f>
        <v>0</v>
      </c>
      <c r="K149" s="197" t="s">
        <v>137</v>
      </c>
      <c r="L149" s="37"/>
      <c r="M149" s="202" t="s">
        <v>1</v>
      </c>
      <c r="N149" s="203" t="s">
        <v>39</v>
      </c>
      <c r="O149" s="65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AR149" s="206" t="s">
        <v>138</v>
      </c>
      <c r="AT149" s="206" t="s">
        <v>133</v>
      </c>
      <c r="AU149" s="206" t="s">
        <v>83</v>
      </c>
      <c r="AY149" s="16" t="s">
        <v>131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6" t="s">
        <v>81</v>
      </c>
      <c r="BK149" s="207">
        <f>ROUND(I149*H149,2)</f>
        <v>0</v>
      </c>
      <c r="BL149" s="16" t="s">
        <v>138</v>
      </c>
      <c r="BM149" s="206" t="s">
        <v>173</v>
      </c>
    </row>
    <row r="150" spans="2:65" s="12" customFormat="1" ht="11.25">
      <c r="B150" s="208"/>
      <c r="C150" s="209"/>
      <c r="D150" s="210" t="s">
        <v>140</v>
      </c>
      <c r="E150" s="211" t="s">
        <v>1</v>
      </c>
      <c r="F150" s="212" t="s">
        <v>174</v>
      </c>
      <c r="G150" s="209"/>
      <c r="H150" s="211" t="s">
        <v>1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140</v>
      </c>
      <c r="AU150" s="218" t="s">
        <v>83</v>
      </c>
      <c r="AV150" s="12" t="s">
        <v>81</v>
      </c>
      <c r="AW150" s="12" t="s">
        <v>31</v>
      </c>
      <c r="AX150" s="12" t="s">
        <v>74</v>
      </c>
      <c r="AY150" s="218" t="s">
        <v>131</v>
      </c>
    </row>
    <row r="151" spans="2:65" s="13" customFormat="1" ht="11.25">
      <c r="B151" s="219"/>
      <c r="C151" s="220"/>
      <c r="D151" s="210" t="s">
        <v>140</v>
      </c>
      <c r="E151" s="221" t="s">
        <v>1</v>
      </c>
      <c r="F151" s="222" t="s">
        <v>175</v>
      </c>
      <c r="G151" s="220"/>
      <c r="H151" s="223">
        <v>29.4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140</v>
      </c>
      <c r="AU151" s="229" t="s">
        <v>83</v>
      </c>
      <c r="AV151" s="13" t="s">
        <v>83</v>
      </c>
      <c r="AW151" s="13" t="s">
        <v>31</v>
      </c>
      <c r="AX151" s="13" t="s">
        <v>74</v>
      </c>
      <c r="AY151" s="229" t="s">
        <v>131</v>
      </c>
    </row>
    <row r="152" spans="2:65" s="12" customFormat="1" ht="11.25">
      <c r="B152" s="208"/>
      <c r="C152" s="209"/>
      <c r="D152" s="210" t="s">
        <v>140</v>
      </c>
      <c r="E152" s="211" t="s">
        <v>1</v>
      </c>
      <c r="F152" s="212" t="s">
        <v>176</v>
      </c>
      <c r="G152" s="209"/>
      <c r="H152" s="211" t="s">
        <v>1</v>
      </c>
      <c r="I152" s="213"/>
      <c r="J152" s="209"/>
      <c r="K152" s="209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140</v>
      </c>
      <c r="AU152" s="218" t="s">
        <v>83</v>
      </c>
      <c r="AV152" s="12" t="s">
        <v>81</v>
      </c>
      <c r="AW152" s="12" t="s">
        <v>31</v>
      </c>
      <c r="AX152" s="12" t="s">
        <v>74</v>
      </c>
      <c r="AY152" s="218" t="s">
        <v>131</v>
      </c>
    </row>
    <row r="153" spans="2:65" s="13" customFormat="1" ht="11.25">
      <c r="B153" s="219"/>
      <c r="C153" s="220"/>
      <c r="D153" s="210" t="s">
        <v>140</v>
      </c>
      <c r="E153" s="221" t="s">
        <v>1</v>
      </c>
      <c r="F153" s="222" t="s">
        <v>177</v>
      </c>
      <c r="G153" s="220"/>
      <c r="H153" s="223">
        <v>136.53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140</v>
      </c>
      <c r="AU153" s="229" t="s">
        <v>83</v>
      </c>
      <c r="AV153" s="13" t="s">
        <v>83</v>
      </c>
      <c r="AW153" s="13" t="s">
        <v>31</v>
      </c>
      <c r="AX153" s="13" t="s">
        <v>74</v>
      </c>
      <c r="AY153" s="229" t="s">
        <v>131</v>
      </c>
    </row>
    <row r="154" spans="2:65" s="14" customFormat="1" ht="11.25">
      <c r="B154" s="230"/>
      <c r="C154" s="231"/>
      <c r="D154" s="210" t="s">
        <v>140</v>
      </c>
      <c r="E154" s="232" t="s">
        <v>1</v>
      </c>
      <c r="F154" s="233" t="s">
        <v>143</v>
      </c>
      <c r="G154" s="231"/>
      <c r="H154" s="234">
        <v>165.93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140</v>
      </c>
      <c r="AU154" s="240" t="s">
        <v>83</v>
      </c>
      <c r="AV154" s="14" t="s">
        <v>138</v>
      </c>
      <c r="AW154" s="14" t="s">
        <v>31</v>
      </c>
      <c r="AX154" s="14" t="s">
        <v>81</v>
      </c>
      <c r="AY154" s="240" t="s">
        <v>131</v>
      </c>
    </row>
    <row r="155" spans="2:65" s="1" customFormat="1" ht="24" customHeight="1">
      <c r="B155" s="33"/>
      <c r="C155" s="195" t="s">
        <v>178</v>
      </c>
      <c r="D155" s="195" t="s">
        <v>133</v>
      </c>
      <c r="E155" s="196" t="s">
        <v>179</v>
      </c>
      <c r="F155" s="197" t="s">
        <v>180</v>
      </c>
      <c r="G155" s="198" t="s">
        <v>161</v>
      </c>
      <c r="H155" s="199">
        <v>497.79</v>
      </c>
      <c r="I155" s="200"/>
      <c r="J155" s="201">
        <f>ROUND(I155*H155,2)</f>
        <v>0</v>
      </c>
      <c r="K155" s="197" t="s">
        <v>137</v>
      </c>
      <c r="L155" s="37"/>
      <c r="M155" s="202" t="s">
        <v>1</v>
      </c>
      <c r="N155" s="203" t="s">
        <v>39</v>
      </c>
      <c r="O155" s="65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AR155" s="206" t="s">
        <v>138</v>
      </c>
      <c r="AT155" s="206" t="s">
        <v>133</v>
      </c>
      <c r="AU155" s="206" t="s">
        <v>83</v>
      </c>
      <c r="AY155" s="16" t="s">
        <v>131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6" t="s">
        <v>81</v>
      </c>
      <c r="BK155" s="207">
        <f>ROUND(I155*H155,2)</f>
        <v>0</v>
      </c>
      <c r="BL155" s="16" t="s">
        <v>138</v>
      </c>
      <c r="BM155" s="206" t="s">
        <v>181</v>
      </c>
    </row>
    <row r="156" spans="2:65" s="12" customFormat="1" ht="11.25">
      <c r="B156" s="208"/>
      <c r="C156" s="209"/>
      <c r="D156" s="210" t="s">
        <v>140</v>
      </c>
      <c r="E156" s="211" t="s">
        <v>1</v>
      </c>
      <c r="F156" s="212" t="s">
        <v>174</v>
      </c>
      <c r="G156" s="209"/>
      <c r="H156" s="211" t="s">
        <v>1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140</v>
      </c>
      <c r="AU156" s="218" t="s">
        <v>83</v>
      </c>
      <c r="AV156" s="12" t="s">
        <v>81</v>
      </c>
      <c r="AW156" s="12" t="s">
        <v>31</v>
      </c>
      <c r="AX156" s="12" t="s">
        <v>74</v>
      </c>
      <c r="AY156" s="218" t="s">
        <v>131</v>
      </c>
    </row>
    <row r="157" spans="2:65" s="13" customFormat="1" ht="11.25">
      <c r="B157" s="219"/>
      <c r="C157" s="220"/>
      <c r="D157" s="210" t="s">
        <v>140</v>
      </c>
      <c r="E157" s="221" t="s">
        <v>1</v>
      </c>
      <c r="F157" s="222" t="s">
        <v>182</v>
      </c>
      <c r="G157" s="220"/>
      <c r="H157" s="223">
        <v>88.2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140</v>
      </c>
      <c r="AU157" s="229" t="s">
        <v>83</v>
      </c>
      <c r="AV157" s="13" t="s">
        <v>83</v>
      </c>
      <c r="AW157" s="13" t="s">
        <v>31</v>
      </c>
      <c r="AX157" s="13" t="s">
        <v>74</v>
      </c>
      <c r="AY157" s="229" t="s">
        <v>131</v>
      </c>
    </row>
    <row r="158" spans="2:65" s="12" customFormat="1" ht="11.25">
      <c r="B158" s="208"/>
      <c r="C158" s="209"/>
      <c r="D158" s="210" t="s">
        <v>140</v>
      </c>
      <c r="E158" s="211" t="s">
        <v>1</v>
      </c>
      <c r="F158" s="212" t="s">
        <v>176</v>
      </c>
      <c r="G158" s="209"/>
      <c r="H158" s="211" t="s">
        <v>1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140</v>
      </c>
      <c r="AU158" s="218" t="s">
        <v>83</v>
      </c>
      <c r="AV158" s="12" t="s">
        <v>81</v>
      </c>
      <c r="AW158" s="12" t="s">
        <v>31</v>
      </c>
      <c r="AX158" s="12" t="s">
        <v>74</v>
      </c>
      <c r="AY158" s="218" t="s">
        <v>131</v>
      </c>
    </row>
    <row r="159" spans="2:65" s="13" customFormat="1" ht="11.25">
      <c r="B159" s="219"/>
      <c r="C159" s="220"/>
      <c r="D159" s="210" t="s">
        <v>140</v>
      </c>
      <c r="E159" s="221" t="s">
        <v>1</v>
      </c>
      <c r="F159" s="222" t="s">
        <v>183</v>
      </c>
      <c r="G159" s="220"/>
      <c r="H159" s="223">
        <v>409.59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140</v>
      </c>
      <c r="AU159" s="229" t="s">
        <v>83</v>
      </c>
      <c r="AV159" s="13" t="s">
        <v>83</v>
      </c>
      <c r="AW159" s="13" t="s">
        <v>31</v>
      </c>
      <c r="AX159" s="13" t="s">
        <v>74</v>
      </c>
      <c r="AY159" s="229" t="s">
        <v>131</v>
      </c>
    </row>
    <row r="160" spans="2:65" s="14" customFormat="1" ht="11.25">
      <c r="B160" s="230"/>
      <c r="C160" s="231"/>
      <c r="D160" s="210" t="s">
        <v>140</v>
      </c>
      <c r="E160" s="232" t="s">
        <v>1</v>
      </c>
      <c r="F160" s="233" t="s">
        <v>143</v>
      </c>
      <c r="G160" s="231"/>
      <c r="H160" s="234">
        <v>497.78999999999996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140</v>
      </c>
      <c r="AU160" s="240" t="s">
        <v>83</v>
      </c>
      <c r="AV160" s="14" t="s">
        <v>138</v>
      </c>
      <c r="AW160" s="14" t="s">
        <v>31</v>
      </c>
      <c r="AX160" s="14" t="s">
        <v>81</v>
      </c>
      <c r="AY160" s="240" t="s">
        <v>131</v>
      </c>
    </row>
    <row r="161" spans="2:65" s="1" customFormat="1" ht="24" customHeight="1">
      <c r="B161" s="33"/>
      <c r="C161" s="195" t="s">
        <v>184</v>
      </c>
      <c r="D161" s="195" t="s">
        <v>133</v>
      </c>
      <c r="E161" s="196" t="s">
        <v>185</v>
      </c>
      <c r="F161" s="197" t="s">
        <v>186</v>
      </c>
      <c r="G161" s="198" t="s">
        <v>161</v>
      </c>
      <c r="H161" s="199">
        <v>257.27999999999997</v>
      </c>
      <c r="I161" s="200"/>
      <c r="J161" s="201">
        <f>ROUND(I161*H161,2)</f>
        <v>0</v>
      </c>
      <c r="K161" s="197" t="s">
        <v>137</v>
      </c>
      <c r="L161" s="37"/>
      <c r="M161" s="202" t="s">
        <v>1</v>
      </c>
      <c r="N161" s="203" t="s">
        <v>39</v>
      </c>
      <c r="O161" s="65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AR161" s="206" t="s">
        <v>138</v>
      </c>
      <c r="AT161" s="206" t="s">
        <v>133</v>
      </c>
      <c r="AU161" s="206" t="s">
        <v>83</v>
      </c>
      <c r="AY161" s="16" t="s">
        <v>131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6" t="s">
        <v>81</v>
      </c>
      <c r="BK161" s="207">
        <f>ROUND(I161*H161,2)</f>
        <v>0</v>
      </c>
      <c r="BL161" s="16" t="s">
        <v>138</v>
      </c>
      <c r="BM161" s="206" t="s">
        <v>187</v>
      </c>
    </row>
    <row r="162" spans="2:65" s="12" customFormat="1" ht="11.25">
      <c r="B162" s="208"/>
      <c r="C162" s="209"/>
      <c r="D162" s="210" t="s">
        <v>140</v>
      </c>
      <c r="E162" s="211" t="s">
        <v>1</v>
      </c>
      <c r="F162" s="212" t="s">
        <v>163</v>
      </c>
      <c r="G162" s="209"/>
      <c r="H162" s="211" t="s">
        <v>1</v>
      </c>
      <c r="I162" s="213"/>
      <c r="J162" s="209"/>
      <c r="K162" s="209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140</v>
      </c>
      <c r="AU162" s="218" t="s">
        <v>83</v>
      </c>
      <c r="AV162" s="12" t="s">
        <v>81</v>
      </c>
      <c r="AW162" s="12" t="s">
        <v>31</v>
      </c>
      <c r="AX162" s="12" t="s">
        <v>74</v>
      </c>
      <c r="AY162" s="218" t="s">
        <v>131</v>
      </c>
    </row>
    <row r="163" spans="2:65" s="13" customFormat="1" ht="11.25">
      <c r="B163" s="219"/>
      <c r="C163" s="220"/>
      <c r="D163" s="210" t="s">
        <v>140</v>
      </c>
      <c r="E163" s="221" t="s">
        <v>1</v>
      </c>
      <c r="F163" s="222" t="s">
        <v>164</v>
      </c>
      <c r="G163" s="220"/>
      <c r="H163" s="223">
        <v>91.35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140</v>
      </c>
      <c r="AU163" s="229" t="s">
        <v>83</v>
      </c>
      <c r="AV163" s="13" t="s">
        <v>83</v>
      </c>
      <c r="AW163" s="13" t="s">
        <v>31</v>
      </c>
      <c r="AX163" s="13" t="s">
        <v>74</v>
      </c>
      <c r="AY163" s="229" t="s">
        <v>131</v>
      </c>
    </row>
    <row r="164" spans="2:65" s="12" customFormat="1" ht="11.25">
      <c r="B164" s="208"/>
      <c r="C164" s="209"/>
      <c r="D164" s="210" t="s">
        <v>140</v>
      </c>
      <c r="E164" s="211" t="s">
        <v>1</v>
      </c>
      <c r="F164" s="212" t="s">
        <v>174</v>
      </c>
      <c r="G164" s="209"/>
      <c r="H164" s="211" t="s">
        <v>1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140</v>
      </c>
      <c r="AU164" s="218" t="s">
        <v>83</v>
      </c>
      <c r="AV164" s="12" t="s">
        <v>81</v>
      </c>
      <c r="AW164" s="12" t="s">
        <v>31</v>
      </c>
      <c r="AX164" s="12" t="s">
        <v>74</v>
      </c>
      <c r="AY164" s="218" t="s">
        <v>131</v>
      </c>
    </row>
    <row r="165" spans="2:65" s="13" customFormat="1" ht="11.25">
      <c r="B165" s="219"/>
      <c r="C165" s="220"/>
      <c r="D165" s="210" t="s">
        <v>140</v>
      </c>
      <c r="E165" s="221" t="s">
        <v>1</v>
      </c>
      <c r="F165" s="222" t="s">
        <v>175</v>
      </c>
      <c r="G165" s="220"/>
      <c r="H165" s="223">
        <v>29.4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140</v>
      </c>
      <c r="AU165" s="229" t="s">
        <v>83</v>
      </c>
      <c r="AV165" s="13" t="s">
        <v>83</v>
      </c>
      <c r="AW165" s="13" t="s">
        <v>31</v>
      </c>
      <c r="AX165" s="13" t="s">
        <v>74</v>
      </c>
      <c r="AY165" s="229" t="s">
        <v>131</v>
      </c>
    </row>
    <row r="166" spans="2:65" s="12" customFormat="1" ht="11.25">
      <c r="B166" s="208"/>
      <c r="C166" s="209"/>
      <c r="D166" s="210" t="s">
        <v>140</v>
      </c>
      <c r="E166" s="211" t="s">
        <v>1</v>
      </c>
      <c r="F166" s="212" t="s">
        <v>176</v>
      </c>
      <c r="G166" s="209"/>
      <c r="H166" s="211" t="s">
        <v>1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140</v>
      </c>
      <c r="AU166" s="218" t="s">
        <v>83</v>
      </c>
      <c r="AV166" s="12" t="s">
        <v>81</v>
      </c>
      <c r="AW166" s="12" t="s">
        <v>31</v>
      </c>
      <c r="AX166" s="12" t="s">
        <v>74</v>
      </c>
      <c r="AY166" s="218" t="s">
        <v>131</v>
      </c>
    </row>
    <row r="167" spans="2:65" s="13" customFormat="1" ht="11.25">
      <c r="B167" s="219"/>
      <c r="C167" s="220"/>
      <c r="D167" s="210" t="s">
        <v>140</v>
      </c>
      <c r="E167" s="221" t="s">
        <v>1</v>
      </c>
      <c r="F167" s="222" t="s">
        <v>177</v>
      </c>
      <c r="G167" s="220"/>
      <c r="H167" s="223">
        <v>136.53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140</v>
      </c>
      <c r="AU167" s="229" t="s">
        <v>83</v>
      </c>
      <c r="AV167" s="13" t="s">
        <v>83</v>
      </c>
      <c r="AW167" s="13" t="s">
        <v>31</v>
      </c>
      <c r="AX167" s="13" t="s">
        <v>74</v>
      </c>
      <c r="AY167" s="229" t="s">
        <v>131</v>
      </c>
    </row>
    <row r="168" spans="2:65" s="14" customFormat="1" ht="11.25">
      <c r="B168" s="230"/>
      <c r="C168" s="231"/>
      <c r="D168" s="210" t="s">
        <v>140</v>
      </c>
      <c r="E168" s="232" t="s">
        <v>1</v>
      </c>
      <c r="F168" s="233" t="s">
        <v>143</v>
      </c>
      <c r="G168" s="231"/>
      <c r="H168" s="234">
        <v>257.27999999999997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140</v>
      </c>
      <c r="AU168" s="240" t="s">
        <v>83</v>
      </c>
      <c r="AV168" s="14" t="s">
        <v>138</v>
      </c>
      <c r="AW168" s="14" t="s">
        <v>31</v>
      </c>
      <c r="AX168" s="14" t="s">
        <v>81</v>
      </c>
      <c r="AY168" s="240" t="s">
        <v>131</v>
      </c>
    </row>
    <row r="169" spans="2:65" s="1" customFormat="1" ht="24" customHeight="1">
      <c r="B169" s="33"/>
      <c r="C169" s="195" t="s">
        <v>188</v>
      </c>
      <c r="D169" s="195" t="s">
        <v>133</v>
      </c>
      <c r="E169" s="196" t="s">
        <v>189</v>
      </c>
      <c r="F169" s="197" t="s">
        <v>190</v>
      </c>
      <c r="G169" s="198" t="s">
        <v>161</v>
      </c>
      <c r="H169" s="199">
        <v>136.53</v>
      </c>
      <c r="I169" s="200"/>
      <c r="J169" s="201">
        <f>ROUND(I169*H169,2)</f>
        <v>0</v>
      </c>
      <c r="K169" s="197" t="s">
        <v>137</v>
      </c>
      <c r="L169" s="37"/>
      <c r="M169" s="202" t="s">
        <v>1</v>
      </c>
      <c r="N169" s="203" t="s">
        <v>39</v>
      </c>
      <c r="O169" s="65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AR169" s="206" t="s">
        <v>138</v>
      </c>
      <c r="AT169" s="206" t="s">
        <v>133</v>
      </c>
      <c r="AU169" s="206" t="s">
        <v>83</v>
      </c>
      <c r="AY169" s="16" t="s">
        <v>131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6" t="s">
        <v>81</v>
      </c>
      <c r="BK169" s="207">
        <f>ROUND(I169*H169,2)</f>
        <v>0</v>
      </c>
      <c r="BL169" s="16" t="s">
        <v>138</v>
      </c>
      <c r="BM169" s="206" t="s">
        <v>191</v>
      </c>
    </row>
    <row r="170" spans="2:65" s="12" customFormat="1" ht="11.25">
      <c r="B170" s="208"/>
      <c r="C170" s="209"/>
      <c r="D170" s="210" t="s">
        <v>140</v>
      </c>
      <c r="E170" s="211" t="s">
        <v>1</v>
      </c>
      <c r="F170" s="212" t="s">
        <v>176</v>
      </c>
      <c r="G170" s="209"/>
      <c r="H170" s="211" t="s">
        <v>1</v>
      </c>
      <c r="I170" s="213"/>
      <c r="J170" s="209"/>
      <c r="K170" s="209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140</v>
      </c>
      <c r="AU170" s="218" t="s">
        <v>83</v>
      </c>
      <c r="AV170" s="12" t="s">
        <v>81</v>
      </c>
      <c r="AW170" s="12" t="s">
        <v>31</v>
      </c>
      <c r="AX170" s="12" t="s">
        <v>74</v>
      </c>
      <c r="AY170" s="218" t="s">
        <v>131</v>
      </c>
    </row>
    <row r="171" spans="2:65" s="13" customFormat="1" ht="11.25">
      <c r="B171" s="219"/>
      <c r="C171" s="220"/>
      <c r="D171" s="210" t="s">
        <v>140</v>
      </c>
      <c r="E171" s="221" t="s">
        <v>1</v>
      </c>
      <c r="F171" s="222" t="s">
        <v>177</v>
      </c>
      <c r="G171" s="220"/>
      <c r="H171" s="223">
        <v>136.53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140</v>
      </c>
      <c r="AU171" s="229" t="s">
        <v>83</v>
      </c>
      <c r="AV171" s="13" t="s">
        <v>83</v>
      </c>
      <c r="AW171" s="13" t="s">
        <v>31</v>
      </c>
      <c r="AX171" s="13" t="s">
        <v>74</v>
      </c>
      <c r="AY171" s="229" t="s">
        <v>131</v>
      </c>
    </row>
    <row r="172" spans="2:65" s="14" customFormat="1" ht="11.25">
      <c r="B172" s="230"/>
      <c r="C172" s="231"/>
      <c r="D172" s="210" t="s">
        <v>140</v>
      </c>
      <c r="E172" s="232" t="s">
        <v>1</v>
      </c>
      <c r="F172" s="233" t="s">
        <v>143</v>
      </c>
      <c r="G172" s="231"/>
      <c r="H172" s="234">
        <v>136.53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140</v>
      </c>
      <c r="AU172" s="240" t="s">
        <v>83</v>
      </c>
      <c r="AV172" s="14" t="s">
        <v>138</v>
      </c>
      <c r="AW172" s="14" t="s">
        <v>31</v>
      </c>
      <c r="AX172" s="14" t="s">
        <v>81</v>
      </c>
      <c r="AY172" s="240" t="s">
        <v>131</v>
      </c>
    </row>
    <row r="173" spans="2:65" s="1" customFormat="1" ht="24" customHeight="1">
      <c r="B173" s="33"/>
      <c r="C173" s="195" t="s">
        <v>192</v>
      </c>
      <c r="D173" s="195" t="s">
        <v>133</v>
      </c>
      <c r="E173" s="196" t="s">
        <v>193</v>
      </c>
      <c r="F173" s="197" t="s">
        <v>194</v>
      </c>
      <c r="G173" s="198" t="s">
        <v>161</v>
      </c>
      <c r="H173" s="199">
        <v>29.4</v>
      </c>
      <c r="I173" s="200"/>
      <c r="J173" s="201">
        <f>ROUND(I173*H173,2)</f>
        <v>0</v>
      </c>
      <c r="K173" s="197" t="s">
        <v>1</v>
      </c>
      <c r="L173" s="37"/>
      <c r="M173" s="202" t="s">
        <v>1</v>
      </c>
      <c r="N173" s="203" t="s">
        <v>39</v>
      </c>
      <c r="O173" s="65"/>
      <c r="P173" s="204">
        <f>O173*H173</f>
        <v>0</v>
      </c>
      <c r="Q173" s="204">
        <v>0</v>
      </c>
      <c r="R173" s="204">
        <f>Q173*H173</f>
        <v>0</v>
      </c>
      <c r="S173" s="204">
        <v>0</v>
      </c>
      <c r="T173" s="205">
        <f>S173*H173</f>
        <v>0</v>
      </c>
      <c r="AR173" s="206" t="s">
        <v>138</v>
      </c>
      <c r="AT173" s="206" t="s">
        <v>133</v>
      </c>
      <c r="AU173" s="206" t="s">
        <v>83</v>
      </c>
      <c r="AY173" s="16" t="s">
        <v>131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6" t="s">
        <v>81</v>
      </c>
      <c r="BK173" s="207">
        <f>ROUND(I173*H173,2)</f>
        <v>0</v>
      </c>
      <c r="BL173" s="16" t="s">
        <v>138</v>
      </c>
      <c r="BM173" s="206" t="s">
        <v>195</v>
      </c>
    </row>
    <row r="174" spans="2:65" s="12" customFormat="1" ht="11.25">
      <c r="B174" s="208"/>
      <c r="C174" s="209"/>
      <c r="D174" s="210" t="s">
        <v>140</v>
      </c>
      <c r="E174" s="211" t="s">
        <v>1</v>
      </c>
      <c r="F174" s="212" t="s">
        <v>174</v>
      </c>
      <c r="G174" s="209"/>
      <c r="H174" s="211" t="s">
        <v>1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140</v>
      </c>
      <c r="AU174" s="218" t="s">
        <v>83</v>
      </c>
      <c r="AV174" s="12" t="s">
        <v>81</v>
      </c>
      <c r="AW174" s="12" t="s">
        <v>31</v>
      </c>
      <c r="AX174" s="12" t="s">
        <v>74</v>
      </c>
      <c r="AY174" s="218" t="s">
        <v>131</v>
      </c>
    </row>
    <row r="175" spans="2:65" s="13" customFormat="1" ht="11.25">
      <c r="B175" s="219"/>
      <c r="C175" s="220"/>
      <c r="D175" s="210" t="s">
        <v>140</v>
      </c>
      <c r="E175" s="221" t="s">
        <v>1</v>
      </c>
      <c r="F175" s="222" t="s">
        <v>175</v>
      </c>
      <c r="G175" s="220"/>
      <c r="H175" s="223">
        <v>29.4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140</v>
      </c>
      <c r="AU175" s="229" t="s">
        <v>83</v>
      </c>
      <c r="AV175" s="13" t="s">
        <v>83</v>
      </c>
      <c r="AW175" s="13" t="s">
        <v>31</v>
      </c>
      <c r="AX175" s="13" t="s">
        <v>74</v>
      </c>
      <c r="AY175" s="229" t="s">
        <v>131</v>
      </c>
    </row>
    <row r="176" spans="2:65" s="14" customFormat="1" ht="11.25">
      <c r="B176" s="230"/>
      <c r="C176" s="231"/>
      <c r="D176" s="210" t="s">
        <v>140</v>
      </c>
      <c r="E176" s="232" t="s">
        <v>1</v>
      </c>
      <c r="F176" s="233" t="s">
        <v>143</v>
      </c>
      <c r="G176" s="231"/>
      <c r="H176" s="234">
        <v>29.4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140</v>
      </c>
      <c r="AU176" s="240" t="s">
        <v>83</v>
      </c>
      <c r="AV176" s="14" t="s">
        <v>138</v>
      </c>
      <c r="AW176" s="14" t="s">
        <v>31</v>
      </c>
      <c r="AX176" s="14" t="s">
        <v>81</v>
      </c>
      <c r="AY176" s="240" t="s">
        <v>131</v>
      </c>
    </row>
    <row r="177" spans="2:65" s="1" customFormat="1" ht="24" customHeight="1">
      <c r="B177" s="33"/>
      <c r="C177" s="195" t="s">
        <v>196</v>
      </c>
      <c r="D177" s="195" t="s">
        <v>133</v>
      </c>
      <c r="E177" s="196" t="s">
        <v>197</v>
      </c>
      <c r="F177" s="197" t="s">
        <v>198</v>
      </c>
      <c r="G177" s="198" t="s">
        <v>161</v>
      </c>
      <c r="H177" s="199">
        <v>91.35</v>
      </c>
      <c r="I177" s="200"/>
      <c r="J177" s="201">
        <f>ROUND(I177*H177,2)</f>
        <v>0</v>
      </c>
      <c r="K177" s="197" t="s">
        <v>137</v>
      </c>
      <c r="L177" s="37"/>
      <c r="M177" s="202" t="s">
        <v>1</v>
      </c>
      <c r="N177" s="203" t="s">
        <v>39</v>
      </c>
      <c r="O177" s="65"/>
      <c r="P177" s="204">
        <f>O177*H177</f>
        <v>0</v>
      </c>
      <c r="Q177" s="204">
        <v>0</v>
      </c>
      <c r="R177" s="204">
        <f>Q177*H177</f>
        <v>0</v>
      </c>
      <c r="S177" s="204">
        <v>0</v>
      </c>
      <c r="T177" s="205">
        <f>S177*H177</f>
        <v>0</v>
      </c>
      <c r="AR177" s="206" t="s">
        <v>138</v>
      </c>
      <c r="AT177" s="206" t="s">
        <v>133</v>
      </c>
      <c r="AU177" s="206" t="s">
        <v>83</v>
      </c>
      <c r="AY177" s="16" t="s">
        <v>131</v>
      </c>
      <c r="BE177" s="207">
        <f>IF(N177="základní",J177,0)</f>
        <v>0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6" t="s">
        <v>81</v>
      </c>
      <c r="BK177" s="207">
        <f>ROUND(I177*H177,2)</f>
        <v>0</v>
      </c>
      <c r="BL177" s="16" t="s">
        <v>138</v>
      </c>
      <c r="BM177" s="206" t="s">
        <v>199</v>
      </c>
    </row>
    <row r="178" spans="2:65" s="12" customFormat="1" ht="11.25">
      <c r="B178" s="208"/>
      <c r="C178" s="209"/>
      <c r="D178" s="210" t="s">
        <v>140</v>
      </c>
      <c r="E178" s="211" t="s">
        <v>1</v>
      </c>
      <c r="F178" s="212" t="s">
        <v>163</v>
      </c>
      <c r="G178" s="209"/>
      <c r="H178" s="211" t="s">
        <v>1</v>
      </c>
      <c r="I178" s="213"/>
      <c r="J178" s="209"/>
      <c r="K178" s="209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140</v>
      </c>
      <c r="AU178" s="218" t="s">
        <v>83</v>
      </c>
      <c r="AV178" s="12" t="s">
        <v>81</v>
      </c>
      <c r="AW178" s="12" t="s">
        <v>31</v>
      </c>
      <c r="AX178" s="12" t="s">
        <v>74</v>
      </c>
      <c r="AY178" s="218" t="s">
        <v>131</v>
      </c>
    </row>
    <row r="179" spans="2:65" s="13" customFormat="1" ht="11.25">
      <c r="B179" s="219"/>
      <c r="C179" s="220"/>
      <c r="D179" s="210" t="s">
        <v>140</v>
      </c>
      <c r="E179" s="221" t="s">
        <v>1</v>
      </c>
      <c r="F179" s="222" t="s">
        <v>164</v>
      </c>
      <c r="G179" s="220"/>
      <c r="H179" s="223">
        <v>91.35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140</v>
      </c>
      <c r="AU179" s="229" t="s">
        <v>83</v>
      </c>
      <c r="AV179" s="13" t="s">
        <v>83</v>
      </c>
      <c r="AW179" s="13" t="s">
        <v>31</v>
      </c>
      <c r="AX179" s="13" t="s">
        <v>74</v>
      </c>
      <c r="AY179" s="229" t="s">
        <v>131</v>
      </c>
    </row>
    <row r="180" spans="2:65" s="14" customFormat="1" ht="11.25">
      <c r="B180" s="230"/>
      <c r="C180" s="231"/>
      <c r="D180" s="210" t="s">
        <v>140</v>
      </c>
      <c r="E180" s="232" t="s">
        <v>1</v>
      </c>
      <c r="F180" s="233" t="s">
        <v>143</v>
      </c>
      <c r="G180" s="231"/>
      <c r="H180" s="234">
        <v>91.35</v>
      </c>
      <c r="I180" s="235"/>
      <c r="J180" s="231"/>
      <c r="K180" s="231"/>
      <c r="L180" s="236"/>
      <c r="M180" s="241"/>
      <c r="N180" s="242"/>
      <c r="O180" s="242"/>
      <c r="P180" s="242"/>
      <c r="Q180" s="242"/>
      <c r="R180" s="242"/>
      <c r="S180" s="242"/>
      <c r="T180" s="243"/>
      <c r="AT180" s="240" t="s">
        <v>140</v>
      </c>
      <c r="AU180" s="240" t="s">
        <v>83</v>
      </c>
      <c r="AV180" s="14" t="s">
        <v>138</v>
      </c>
      <c r="AW180" s="14" t="s">
        <v>31</v>
      </c>
      <c r="AX180" s="14" t="s">
        <v>81</v>
      </c>
      <c r="AY180" s="240" t="s">
        <v>131</v>
      </c>
    </row>
    <row r="181" spans="2:65" s="1" customFormat="1" ht="6.95" customHeight="1">
      <c r="B181" s="48"/>
      <c r="C181" s="49"/>
      <c r="D181" s="49"/>
      <c r="E181" s="49"/>
      <c r="F181" s="49"/>
      <c r="G181" s="49"/>
      <c r="H181" s="49"/>
      <c r="I181" s="147"/>
      <c r="J181" s="49"/>
      <c r="K181" s="49"/>
      <c r="L181" s="37"/>
    </row>
  </sheetData>
  <sheetProtection algorithmName="SHA-512" hashValue="HyiPI+Oku+XwSsLU3vNVPklGyI1eTT8QDPHzSqvZziqkq5lSpbmP72v1P2chzM9wX/cdTerjKoblHISojF1Ksg==" saltValue="rZcPCjgwTivGaTwvzdfPl8N56UygeyCACBM4sUi3qVgoTt3Tsj5pGa1ouDE5HHMyb9t59Dy/3AUnrpNSTRIgDQ==" spinCount="100000" sheet="1" objects="1" scenarios="1" formatColumns="0" formatRows="0" autoFilter="0"/>
  <autoFilter ref="C122:K180" xr:uid="{00000000-0009-0000-0000-000001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12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93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103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chodníku na ul. Zahradní, Šumperk</v>
      </c>
      <c r="F7" s="308"/>
      <c r="G7" s="308"/>
      <c r="H7" s="308"/>
      <c r="L7" s="19"/>
    </row>
    <row r="8" spans="2:46" ht="12" customHeight="1">
      <c r="B8" s="19"/>
      <c r="D8" s="115" t="s">
        <v>104</v>
      </c>
      <c r="L8" s="19"/>
    </row>
    <row r="9" spans="2:46" s="1" customFormat="1" ht="16.5" customHeight="1">
      <c r="B9" s="37"/>
      <c r="E9" s="307" t="s">
        <v>200</v>
      </c>
      <c r="F9" s="309"/>
      <c r="G9" s="309"/>
      <c r="H9" s="309"/>
      <c r="I9" s="116"/>
      <c r="L9" s="37"/>
    </row>
    <row r="10" spans="2:46" s="1" customFormat="1" ht="12" customHeight="1">
      <c r="B10" s="37"/>
      <c r="D10" s="115" t="s">
        <v>106</v>
      </c>
      <c r="I10" s="116"/>
      <c r="L10" s="37"/>
    </row>
    <row r="11" spans="2:46" s="1" customFormat="1" ht="36.950000000000003" customHeight="1">
      <c r="B11" s="37"/>
      <c r="E11" s="310" t="s">
        <v>201</v>
      </c>
      <c r="F11" s="309"/>
      <c r="G11" s="309"/>
      <c r="H11" s="309"/>
      <c r="I11" s="116"/>
      <c r="L11" s="37"/>
    </row>
    <row r="12" spans="2:46" s="1" customFormat="1" ht="11.25">
      <c r="B12" s="37"/>
      <c r="I12" s="116"/>
      <c r="L12" s="37"/>
    </row>
    <row r="13" spans="2:46" s="1" customFormat="1" ht="12" customHeight="1">
      <c r="B13" s="37"/>
      <c r="D13" s="115" t="s">
        <v>18</v>
      </c>
      <c r="F13" s="104" t="s">
        <v>1</v>
      </c>
      <c r="I13" s="117" t="s">
        <v>19</v>
      </c>
      <c r="J13" s="104" t="s">
        <v>1</v>
      </c>
      <c r="L13" s="37"/>
    </row>
    <row r="14" spans="2:46" s="1" customFormat="1" ht="12" customHeight="1">
      <c r="B14" s="37"/>
      <c r="D14" s="115" t="s">
        <v>20</v>
      </c>
      <c r="F14" s="104" t="s">
        <v>21</v>
      </c>
      <c r="I14" s="117" t="s">
        <v>22</v>
      </c>
      <c r="J14" s="118" t="str">
        <f>'Rekapitulace stavby'!AN8</f>
        <v>22. 9. 2021</v>
      </c>
      <c r="L14" s="37"/>
    </row>
    <row r="15" spans="2:46" s="1" customFormat="1" ht="10.9" customHeight="1">
      <c r="B15" s="37"/>
      <c r="I15" s="116"/>
      <c r="L15" s="37"/>
    </row>
    <row r="16" spans="2:46" s="1" customFormat="1" ht="12" customHeight="1">
      <c r="B16" s="37"/>
      <c r="D16" s="115" t="s">
        <v>24</v>
      </c>
      <c r="I16" s="117" t="s">
        <v>25</v>
      </c>
      <c r="J16" s="104" t="str">
        <f>IF('Rekapitulace stavby'!AN10="","",'Rekapitulace stavby'!AN10)</f>
        <v/>
      </c>
      <c r="L16" s="37"/>
    </row>
    <row r="17" spans="2:12" s="1" customFormat="1" ht="18" customHeight="1">
      <c r="B17" s="37"/>
      <c r="E17" s="104" t="str">
        <f>IF('Rekapitulace stavby'!E11="","",'Rekapitulace stavby'!E11)</f>
        <v xml:space="preserve"> </v>
      </c>
      <c r="I17" s="117" t="s">
        <v>27</v>
      </c>
      <c r="J17" s="104" t="str">
        <f>IF('Rekapitulace stavby'!AN11="","",'Rekapitulace stavby'!AN11)</f>
        <v/>
      </c>
      <c r="L17" s="37"/>
    </row>
    <row r="18" spans="2:12" s="1" customFormat="1" ht="6.95" customHeight="1">
      <c r="B18" s="37"/>
      <c r="I18" s="116"/>
      <c r="L18" s="37"/>
    </row>
    <row r="19" spans="2:12" s="1" customFormat="1" ht="12" customHeight="1">
      <c r="B19" s="37"/>
      <c r="D19" s="115" t="s">
        <v>28</v>
      </c>
      <c r="I19" s="117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11" t="str">
        <f>'Rekapitulace stavby'!E14</f>
        <v>Vyplň údaj</v>
      </c>
      <c r="F20" s="312"/>
      <c r="G20" s="312"/>
      <c r="H20" s="312"/>
      <c r="I20" s="117" t="s">
        <v>27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6"/>
      <c r="L21" s="37"/>
    </row>
    <row r="22" spans="2:12" s="1" customFormat="1" ht="12" customHeight="1">
      <c r="B22" s="37"/>
      <c r="D22" s="115" t="s">
        <v>30</v>
      </c>
      <c r="I22" s="117" t="s">
        <v>25</v>
      </c>
      <c r="J22" s="104" t="str">
        <f>IF('Rekapitulace stavby'!AN16="","",'Rekapitulace stavby'!AN16)</f>
        <v/>
      </c>
      <c r="L22" s="37"/>
    </row>
    <row r="23" spans="2:12" s="1" customFormat="1" ht="18" customHeight="1">
      <c r="B23" s="37"/>
      <c r="E23" s="104" t="str">
        <f>IF('Rekapitulace stavby'!E17="","",'Rekapitulace stavby'!E17)</f>
        <v xml:space="preserve"> </v>
      </c>
      <c r="I23" s="117" t="s">
        <v>27</v>
      </c>
      <c r="J23" s="104" t="str">
        <f>IF('Rekapitulace stavby'!AN17="","",'Rekapitulace stavby'!AN17)</f>
        <v/>
      </c>
      <c r="L23" s="37"/>
    </row>
    <row r="24" spans="2:12" s="1" customFormat="1" ht="6.95" customHeight="1">
      <c r="B24" s="37"/>
      <c r="I24" s="116"/>
      <c r="L24" s="37"/>
    </row>
    <row r="25" spans="2:12" s="1" customFormat="1" ht="12" customHeight="1">
      <c r="B25" s="37"/>
      <c r="D25" s="115" t="s">
        <v>32</v>
      </c>
      <c r="I25" s="117" t="s">
        <v>25</v>
      </c>
      <c r="J25" s="104" t="str">
        <f>IF('Rekapitulace stavby'!AN19="","",'Rekapitulace stavby'!AN19)</f>
        <v/>
      </c>
      <c r="L25" s="37"/>
    </row>
    <row r="26" spans="2:12" s="1" customFormat="1" ht="18" customHeight="1">
      <c r="B26" s="37"/>
      <c r="E26" s="104" t="str">
        <f>IF('Rekapitulace stavby'!E20="","",'Rekapitulace stavby'!E20)</f>
        <v xml:space="preserve"> </v>
      </c>
      <c r="I26" s="117" t="s">
        <v>27</v>
      </c>
      <c r="J26" s="104" t="str">
        <f>IF('Rekapitulace stavby'!AN20="","",'Rekapitulace stavby'!AN20)</f>
        <v/>
      </c>
      <c r="L26" s="37"/>
    </row>
    <row r="27" spans="2:12" s="1" customFormat="1" ht="6.95" customHeight="1">
      <c r="B27" s="37"/>
      <c r="I27" s="116"/>
      <c r="L27" s="37"/>
    </row>
    <row r="28" spans="2:12" s="1" customFormat="1" ht="12" customHeight="1">
      <c r="B28" s="37"/>
      <c r="D28" s="115" t="s">
        <v>33</v>
      </c>
      <c r="I28" s="116"/>
      <c r="L28" s="37"/>
    </row>
    <row r="29" spans="2:12" s="7" customFormat="1" ht="16.5" customHeight="1">
      <c r="B29" s="119"/>
      <c r="E29" s="313" t="s">
        <v>1</v>
      </c>
      <c r="F29" s="313"/>
      <c r="G29" s="313"/>
      <c r="H29" s="313"/>
      <c r="I29" s="120"/>
      <c r="L29" s="119"/>
    </row>
    <row r="30" spans="2:12" s="1" customFormat="1" ht="6.95" customHeight="1">
      <c r="B30" s="37"/>
      <c r="I30" s="116"/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25.35" customHeight="1">
      <c r="B32" s="37"/>
      <c r="D32" s="122" t="s">
        <v>34</v>
      </c>
      <c r="I32" s="116"/>
      <c r="J32" s="123">
        <f>ROUND(J126, 2)</f>
        <v>0</v>
      </c>
      <c r="L32" s="37"/>
    </row>
    <row r="33" spans="2:12" s="1" customFormat="1" ht="6.95" customHeight="1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>
      <c r="B34" s="37"/>
      <c r="F34" s="124" t="s">
        <v>36</v>
      </c>
      <c r="I34" s="125" t="s">
        <v>35</v>
      </c>
      <c r="J34" s="124" t="s">
        <v>37</v>
      </c>
      <c r="L34" s="37"/>
    </row>
    <row r="35" spans="2:12" s="1" customFormat="1" ht="14.45" customHeight="1">
      <c r="B35" s="37"/>
      <c r="D35" s="126" t="s">
        <v>38</v>
      </c>
      <c r="E35" s="115" t="s">
        <v>39</v>
      </c>
      <c r="F35" s="127">
        <f>ROUND((SUM(BE126:BE211)),  2)</f>
        <v>0</v>
      </c>
      <c r="I35" s="128">
        <v>0.21</v>
      </c>
      <c r="J35" s="127">
        <f>ROUND(((SUM(BE126:BE211))*I35),  2)</f>
        <v>0</v>
      </c>
      <c r="L35" s="37"/>
    </row>
    <row r="36" spans="2:12" s="1" customFormat="1" ht="14.45" customHeight="1">
      <c r="B36" s="37"/>
      <c r="E36" s="115" t="s">
        <v>40</v>
      </c>
      <c r="F36" s="127">
        <f>ROUND((SUM(BF126:BF211)),  2)</f>
        <v>0</v>
      </c>
      <c r="I36" s="128">
        <v>0.15</v>
      </c>
      <c r="J36" s="127">
        <f>ROUND(((SUM(BF126:BF211))*I36),  2)</f>
        <v>0</v>
      </c>
      <c r="L36" s="37"/>
    </row>
    <row r="37" spans="2:12" s="1" customFormat="1" ht="14.45" hidden="1" customHeight="1">
      <c r="B37" s="37"/>
      <c r="E37" s="115" t="s">
        <v>41</v>
      </c>
      <c r="F37" s="127">
        <f>ROUND((SUM(BG126:BG211)),  2)</f>
        <v>0</v>
      </c>
      <c r="I37" s="128">
        <v>0.21</v>
      </c>
      <c r="J37" s="127">
        <f>0</f>
        <v>0</v>
      </c>
      <c r="L37" s="37"/>
    </row>
    <row r="38" spans="2:12" s="1" customFormat="1" ht="14.45" hidden="1" customHeight="1">
      <c r="B38" s="37"/>
      <c r="E38" s="115" t="s">
        <v>42</v>
      </c>
      <c r="F38" s="127">
        <f>ROUND((SUM(BH126:BH211)),  2)</f>
        <v>0</v>
      </c>
      <c r="I38" s="128">
        <v>0.15</v>
      </c>
      <c r="J38" s="127">
        <f>0</f>
        <v>0</v>
      </c>
      <c r="L38" s="37"/>
    </row>
    <row r="39" spans="2:12" s="1" customFormat="1" ht="14.45" hidden="1" customHeight="1">
      <c r="B39" s="37"/>
      <c r="E39" s="115" t="s">
        <v>43</v>
      </c>
      <c r="F39" s="127">
        <f>ROUND((SUM(BI126:BI211)),  2)</f>
        <v>0</v>
      </c>
      <c r="I39" s="128">
        <v>0</v>
      </c>
      <c r="J39" s="127">
        <f>0</f>
        <v>0</v>
      </c>
      <c r="L39" s="37"/>
    </row>
    <row r="40" spans="2:12" s="1" customFormat="1" ht="6.95" customHeight="1">
      <c r="B40" s="37"/>
      <c r="I40" s="116"/>
      <c r="L40" s="37"/>
    </row>
    <row r="41" spans="2:12" s="1" customFormat="1" ht="25.35" customHeight="1">
      <c r="B41" s="37"/>
      <c r="C41" s="129"/>
      <c r="D41" s="130" t="s">
        <v>44</v>
      </c>
      <c r="E41" s="131"/>
      <c r="F41" s="131"/>
      <c r="G41" s="132" t="s">
        <v>45</v>
      </c>
      <c r="H41" s="133" t="s">
        <v>46</v>
      </c>
      <c r="I41" s="134"/>
      <c r="J41" s="135">
        <f>SUM(J32:J39)</f>
        <v>0</v>
      </c>
      <c r="K41" s="136"/>
      <c r="L41" s="37"/>
    </row>
    <row r="42" spans="2:12" s="1" customFormat="1" ht="14.45" customHeight="1">
      <c r="B42" s="37"/>
      <c r="I42" s="116"/>
      <c r="L42" s="37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12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12" s="1" customFormat="1" ht="24.95" customHeight="1">
      <c r="B82" s="33"/>
      <c r="C82" s="22" t="s">
        <v>108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>
      <c r="B85" s="33"/>
      <c r="C85" s="34"/>
      <c r="D85" s="34"/>
      <c r="E85" s="314" t="str">
        <f>E7</f>
        <v>Oprava chodníku na ul. Zahradní, Šumperk</v>
      </c>
      <c r="F85" s="315"/>
      <c r="G85" s="315"/>
      <c r="H85" s="315"/>
      <c r="I85" s="116"/>
      <c r="J85" s="34"/>
      <c r="K85" s="34"/>
      <c r="L85" s="37"/>
    </row>
    <row r="86" spans="2:12" ht="12" customHeight="1">
      <c r="B86" s="20"/>
      <c r="C86" s="28" t="s">
        <v>104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>
      <c r="B87" s="33"/>
      <c r="C87" s="34"/>
      <c r="D87" s="34"/>
      <c r="E87" s="314" t="s">
        <v>200</v>
      </c>
      <c r="F87" s="316"/>
      <c r="G87" s="316"/>
      <c r="H87" s="316"/>
      <c r="I87" s="116"/>
      <c r="J87" s="34"/>
      <c r="K87" s="34"/>
      <c r="L87" s="37"/>
    </row>
    <row r="88" spans="2:12" s="1" customFormat="1" ht="12" customHeight="1">
      <c r="B88" s="33"/>
      <c r="C88" s="28" t="s">
        <v>106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>
      <c r="B89" s="33"/>
      <c r="C89" s="34"/>
      <c r="D89" s="34"/>
      <c r="E89" s="282" t="str">
        <f>E11</f>
        <v>SO 101 - Chodník</v>
      </c>
      <c r="F89" s="316"/>
      <c r="G89" s="316"/>
      <c r="H89" s="316"/>
      <c r="I89" s="116"/>
      <c r="J89" s="34"/>
      <c r="K89" s="34"/>
      <c r="L89" s="37"/>
    </row>
    <row r="90" spans="2:12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>
      <c r="B91" s="33"/>
      <c r="C91" s="28" t="s">
        <v>20</v>
      </c>
      <c r="D91" s="34"/>
      <c r="E91" s="34"/>
      <c r="F91" s="26" t="str">
        <f>F14</f>
        <v>Šumperk</v>
      </c>
      <c r="G91" s="34"/>
      <c r="H91" s="34"/>
      <c r="I91" s="117" t="s">
        <v>22</v>
      </c>
      <c r="J91" s="60" t="str">
        <f>IF(J14="","",J14)</f>
        <v>22. 9. 2021</v>
      </c>
      <c r="K91" s="34"/>
      <c r="L91" s="37"/>
    </row>
    <row r="92" spans="2:12" s="1" customFormat="1" ht="6.95" customHeight="1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>
      <c r="B93" s="33"/>
      <c r="C93" s="28" t="s">
        <v>24</v>
      </c>
      <c r="D93" s="34"/>
      <c r="E93" s="34"/>
      <c r="F93" s="26" t="str">
        <f>E17</f>
        <v xml:space="preserve"> </v>
      </c>
      <c r="G93" s="34"/>
      <c r="H93" s="34"/>
      <c r="I93" s="117" t="s">
        <v>30</v>
      </c>
      <c r="J93" s="31" t="str">
        <f>E23</f>
        <v xml:space="preserve"> </v>
      </c>
      <c r="K93" s="34"/>
      <c r="L93" s="37"/>
    </row>
    <row r="94" spans="2:12" s="1" customFormat="1" ht="15.2" customHeight="1">
      <c r="B94" s="33"/>
      <c r="C94" s="28" t="s">
        <v>28</v>
      </c>
      <c r="D94" s="34"/>
      <c r="E94" s="34"/>
      <c r="F94" s="26" t="str">
        <f>IF(E20="","",E20)</f>
        <v>Vyplň údaj</v>
      </c>
      <c r="G94" s="34"/>
      <c r="H94" s="34"/>
      <c r="I94" s="117" t="s">
        <v>32</v>
      </c>
      <c r="J94" s="31" t="str">
        <f>E26</f>
        <v xml:space="preserve"> </v>
      </c>
      <c r="K94" s="34"/>
      <c r="L94" s="37"/>
    </row>
    <row r="95" spans="2:12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>
      <c r="B96" s="33"/>
      <c r="C96" s="151" t="s">
        <v>109</v>
      </c>
      <c r="D96" s="152"/>
      <c r="E96" s="152"/>
      <c r="F96" s="152"/>
      <c r="G96" s="152"/>
      <c r="H96" s="152"/>
      <c r="I96" s="153"/>
      <c r="J96" s="154" t="s">
        <v>110</v>
      </c>
      <c r="K96" s="152"/>
      <c r="L96" s="37"/>
    </row>
    <row r="97" spans="2:47" s="1" customFormat="1" ht="10.35" customHeight="1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>
      <c r="B98" s="33"/>
      <c r="C98" s="155" t="s">
        <v>111</v>
      </c>
      <c r="D98" s="34"/>
      <c r="E98" s="34"/>
      <c r="F98" s="34"/>
      <c r="G98" s="34"/>
      <c r="H98" s="34"/>
      <c r="I98" s="116"/>
      <c r="J98" s="78">
        <f>J126</f>
        <v>0</v>
      </c>
      <c r="K98" s="34"/>
      <c r="L98" s="37"/>
      <c r="AU98" s="16" t="s">
        <v>112</v>
      </c>
    </row>
    <row r="99" spans="2:47" s="8" customFormat="1" ht="24.95" customHeight="1">
      <c r="B99" s="156"/>
      <c r="C99" s="157"/>
      <c r="D99" s="158" t="s">
        <v>113</v>
      </c>
      <c r="E99" s="159"/>
      <c r="F99" s="159"/>
      <c r="G99" s="159"/>
      <c r="H99" s="159"/>
      <c r="I99" s="160"/>
      <c r="J99" s="161">
        <f>J127</f>
        <v>0</v>
      </c>
      <c r="K99" s="157"/>
      <c r="L99" s="162"/>
    </row>
    <row r="100" spans="2:47" s="9" customFormat="1" ht="19.899999999999999" customHeight="1">
      <c r="B100" s="163"/>
      <c r="C100" s="98"/>
      <c r="D100" s="164" t="s">
        <v>202</v>
      </c>
      <c r="E100" s="165"/>
      <c r="F100" s="165"/>
      <c r="G100" s="165"/>
      <c r="H100" s="165"/>
      <c r="I100" s="166"/>
      <c r="J100" s="167">
        <f>J128</f>
        <v>0</v>
      </c>
      <c r="K100" s="98"/>
      <c r="L100" s="168"/>
    </row>
    <row r="101" spans="2:47" s="9" customFormat="1" ht="19.899999999999999" customHeight="1">
      <c r="B101" s="163"/>
      <c r="C101" s="98"/>
      <c r="D101" s="164" t="s">
        <v>203</v>
      </c>
      <c r="E101" s="165"/>
      <c r="F101" s="165"/>
      <c r="G101" s="165"/>
      <c r="H101" s="165"/>
      <c r="I101" s="166"/>
      <c r="J101" s="167">
        <f>J135</f>
        <v>0</v>
      </c>
      <c r="K101" s="98"/>
      <c r="L101" s="168"/>
    </row>
    <row r="102" spans="2:47" s="9" customFormat="1" ht="19.899999999999999" customHeight="1">
      <c r="B102" s="163"/>
      <c r="C102" s="98"/>
      <c r="D102" s="164" t="s">
        <v>204</v>
      </c>
      <c r="E102" s="165"/>
      <c r="F102" s="165"/>
      <c r="G102" s="165"/>
      <c r="H102" s="165"/>
      <c r="I102" s="166"/>
      <c r="J102" s="167">
        <f>J158</f>
        <v>0</v>
      </c>
      <c r="K102" s="98"/>
      <c r="L102" s="168"/>
    </row>
    <row r="103" spans="2:47" s="9" customFormat="1" ht="19.899999999999999" customHeight="1">
      <c r="B103" s="163"/>
      <c r="C103" s="98"/>
      <c r="D103" s="164" t="s">
        <v>205</v>
      </c>
      <c r="E103" s="165"/>
      <c r="F103" s="165"/>
      <c r="G103" s="165"/>
      <c r="H103" s="165"/>
      <c r="I103" s="166"/>
      <c r="J103" s="167">
        <f>J167</f>
        <v>0</v>
      </c>
      <c r="K103" s="98"/>
      <c r="L103" s="168"/>
    </row>
    <row r="104" spans="2:47" s="9" customFormat="1" ht="19.899999999999999" customHeight="1">
      <c r="B104" s="163"/>
      <c r="C104" s="98"/>
      <c r="D104" s="164" t="s">
        <v>206</v>
      </c>
      <c r="E104" s="165"/>
      <c r="F104" s="165"/>
      <c r="G104" s="165"/>
      <c r="H104" s="165"/>
      <c r="I104" s="166"/>
      <c r="J104" s="167">
        <f>J210</f>
        <v>0</v>
      </c>
      <c r="K104" s="98"/>
      <c r="L104" s="168"/>
    </row>
    <row r="105" spans="2:47" s="1" customFormat="1" ht="21.75" customHeight="1">
      <c r="B105" s="33"/>
      <c r="C105" s="34"/>
      <c r="D105" s="34"/>
      <c r="E105" s="34"/>
      <c r="F105" s="34"/>
      <c r="G105" s="34"/>
      <c r="H105" s="34"/>
      <c r="I105" s="116"/>
      <c r="J105" s="34"/>
      <c r="K105" s="34"/>
      <c r="L105" s="37"/>
    </row>
    <row r="106" spans="2:47" s="1" customFormat="1" ht="6.95" customHeight="1">
      <c r="B106" s="48"/>
      <c r="C106" s="49"/>
      <c r="D106" s="49"/>
      <c r="E106" s="49"/>
      <c r="F106" s="49"/>
      <c r="G106" s="49"/>
      <c r="H106" s="49"/>
      <c r="I106" s="147"/>
      <c r="J106" s="49"/>
      <c r="K106" s="49"/>
      <c r="L106" s="37"/>
    </row>
    <row r="110" spans="2:47" s="1" customFormat="1" ht="6.95" customHeight="1">
      <c r="B110" s="50"/>
      <c r="C110" s="51"/>
      <c r="D110" s="51"/>
      <c r="E110" s="51"/>
      <c r="F110" s="51"/>
      <c r="G110" s="51"/>
      <c r="H110" s="51"/>
      <c r="I110" s="150"/>
      <c r="J110" s="51"/>
      <c r="K110" s="51"/>
      <c r="L110" s="37"/>
    </row>
    <row r="111" spans="2:47" s="1" customFormat="1" ht="24.95" customHeight="1">
      <c r="B111" s="33"/>
      <c r="C111" s="22" t="s">
        <v>116</v>
      </c>
      <c r="D111" s="34"/>
      <c r="E111" s="34"/>
      <c r="F111" s="34"/>
      <c r="G111" s="34"/>
      <c r="H111" s="34"/>
      <c r="I111" s="116"/>
      <c r="J111" s="34"/>
      <c r="K111" s="34"/>
      <c r="L111" s="37"/>
    </row>
    <row r="112" spans="2:47" s="1" customFormat="1" ht="6.95" customHeight="1">
      <c r="B112" s="33"/>
      <c r="C112" s="34"/>
      <c r="D112" s="34"/>
      <c r="E112" s="34"/>
      <c r="F112" s="34"/>
      <c r="G112" s="34"/>
      <c r="H112" s="34"/>
      <c r="I112" s="116"/>
      <c r="J112" s="34"/>
      <c r="K112" s="34"/>
      <c r="L112" s="37"/>
    </row>
    <row r="113" spans="2:63" s="1" customFormat="1" ht="12" customHeight="1">
      <c r="B113" s="33"/>
      <c r="C113" s="28" t="s">
        <v>16</v>
      </c>
      <c r="D113" s="34"/>
      <c r="E113" s="34"/>
      <c r="F113" s="34"/>
      <c r="G113" s="34"/>
      <c r="H113" s="34"/>
      <c r="I113" s="116"/>
      <c r="J113" s="34"/>
      <c r="K113" s="34"/>
      <c r="L113" s="37"/>
    </row>
    <row r="114" spans="2:63" s="1" customFormat="1" ht="16.5" customHeight="1">
      <c r="B114" s="33"/>
      <c r="C114" s="34"/>
      <c r="D114" s="34"/>
      <c r="E114" s="314" t="str">
        <f>E7</f>
        <v>Oprava chodníku na ul. Zahradní, Šumperk</v>
      </c>
      <c r="F114" s="315"/>
      <c r="G114" s="315"/>
      <c r="H114" s="315"/>
      <c r="I114" s="116"/>
      <c r="J114" s="34"/>
      <c r="K114" s="34"/>
      <c r="L114" s="37"/>
    </row>
    <row r="115" spans="2:63" ht="12" customHeight="1">
      <c r="B115" s="20"/>
      <c r="C115" s="28" t="s">
        <v>104</v>
      </c>
      <c r="D115" s="21"/>
      <c r="E115" s="21"/>
      <c r="F115" s="21"/>
      <c r="G115" s="21"/>
      <c r="H115" s="21"/>
      <c r="J115" s="21"/>
      <c r="K115" s="21"/>
      <c r="L115" s="19"/>
    </row>
    <row r="116" spans="2:63" s="1" customFormat="1" ht="16.5" customHeight="1">
      <c r="B116" s="33"/>
      <c r="C116" s="34"/>
      <c r="D116" s="34"/>
      <c r="E116" s="314" t="s">
        <v>200</v>
      </c>
      <c r="F116" s="316"/>
      <c r="G116" s="316"/>
      <c r="H116" s="316"/>
      <c r="I116" s="116"/>
      <c r="J116" s="34"/>
      <c r="K116" s="34"/>
      <c r="L116" s="37"/>
    </row>
    <row r="117" spans="2:63" s="1" customFormat="1" ht="12" customHeight="1">
      <c r="B117" s="33"/>
      <c r="C117" s="28" t="s">
        <v>106</v>
      </c>
      <c r="D117" s="34"/>
      <c r="E117" s="34"/>
      <c r="F117" s="34"/>
      <c r="G117" s="34"/>
      <c r="H117" s="34"/>
      <c r="I117" s="116"/>
      <c r="J117" s="34"/>
      <c r="K117" s="34"/>
      <c r="L117" s="37"/>
    </row>
    <row r="118" spans="2:63" s="1" customFormat="1" ht="16.5" customHeight="1">
      <c r="B118" s="33"/>
      <c r="C118" s="34"/>
      <c r="D118" s="34"/>
      <c r="E118" s="282" t="str">
        <f>E11</f>
        <v>SO 101 - Chodník</v>
      </c>
      <c r="F118" s="316"/>
      <c r="G118" s="316"/>
      <c r="H118" s="316"/>
      <c r="I118" s="116"/>
      <c r="J118" s="34"/>
      <c r="K118" s="34"/>
      <c r="L118" s="37"/>
    </row>
    <row r="119" spans="2:63" s="1" customFormat="1" ht="6.95" customHeight="1">
      <c r="B119" s="33"/>
      <c r="C119" s="34"/>
      <c r="D119" s="34"/>
      <c r="E119" s="34"/>
      <c r="F119" s="34"/>
      <c r="G119" s="34"/>
      <c r="H119" s="34"/>
      <c r="I119" s="116"/>
      <c r="J119" s="34"/>
      <c r="K119" s="34"/>
      <c r="L119" s="37"/>
    </row>
    <row r="120" spans="2:63" s="1" customFormat="1" ht="12" customHeight="1">
      <c r="B120" s="33"/>
      <c r="C120" s="28" t="s">
        <v>20</v>
      </c>
      <c r="D120" s="34"/>
      <c r="E120" s="34"/>
      <c r="F120" s="26" t="str">
        <f>F14</f>
        <v>Šumperk</v>
      </c>
      <c r="G120" s="34"/>
      <c r="H120" s="34"/>
      <c r="I120" s="117" t="s">
        <v>22</v>
      </c>
      <c r="J120" s="60" t="str">
        <f>IF(J14="","",J14)</f>
        <v>22. 9. 2021</v>
      </c>
      <c r="K120" s="34"/>
      <c r="L120" s="37"/>
    </row>
    <row r="121" spans="2:63" s="1" customFormat="1" ht="6.95" customHeight="1">
      <c r="B121" s="33"/>
      <c r="C121" s="34"/>
      <c r="D121" s="34"/>
      <c r="E121" s="34"/>
      <c r="F121" s="34"/>
      <c r="G121" s="34"/>
      <c r="H121" s="34"/>
      <c r="I121" s="116"/>
      <c r="J121" s="34"/>
      <c r="K121" s="34"/>
      <c r="L121" s="37"/>
    </row>
    <row r="122" spans="2:63" s="1" customFormat="1" ht="15.2" customHeight="1">
      <c r="B122" s="33"/>
      <c r="C122" s="28" t="s">
        <v>24</v>
      </c>
      <c r="D122" s="34"/>
      <c r="E122" s="34"/>
      <c r="F122" s="26" t="str">
        <f>E17</f>
        <v xml:space="preserve"> </v>
      </c>
      <c r="G122" s="34"/>
      <c r="H122" s="34"/>
      <c r="I122" s="117" t="s">
        <v>30</v>
      </c>
      <c r="J122" s="31" t="str">
        <f>E23</f>
        <v xml:space="preserve"> </v>
      </c>
      <c r="K122" s="34"/>
      <c r="L122" s="37"/>
    </row>
    <row r="123" spans="2:63" s="1" customFormat="1" ht="15.2" customHeight="1">
      <c r="B123" s="33"/>
      <c r="C123" s="28" t="s">
        <v>28</v>
      </c>
      <c r="D123" s="34"/>
      <c r="E123" s="34"/>
      <c r="F123" s="26" t="str">
        <f>IF(E20="","",E20)</f>
        <v>Vyplň údaj</v>
      </c>
      <c r="G123" s="34"/>
      <c r="H123" s="34"/>
      <c r="I123" s="117" t="s">
        <v>32</v>
      </c>
      <c r="J123" s="31" t="str">
        <f>E26</f>
        <v xml:space="preserve"> </v>
      </c>
      <c r="K123" s="34"/>
      <c r="L123" s="37"/>
    </row>
    <row r="124" spans="2:63" s="1" customFormat="1" ht="10.35" customHeight="1">
      <c r="B124" s="33"/>
      <c r="C124" s="34"/>
      <c r="D124" s="34"/>
      <c r="E124" s="34"/>
      <c r="F124" s="34"/>
      <c r="G124" s="34"/>
      <c r="H124" s="34"/>
      <c r="I124" s="116"/>
      <c r="J124" s="34"/>
      <c r="K124" s="34"/>
      <c r="L124" s="37"/>
    </row>
    <row r="125" spans="2:63" s="10" customFormat="1" ht="29.25" customHeight="1">
      <c r="B125" s="169"/>
      <c r="C125" s="170" t="s">
        <v>117</v>
      </c>
      <c r="D125" s="171" t="s">
        <v>59</v>
      </c>
      <c r="E125" s="171" t="s">
        <v>55</v>
      </c>
      <c r="F125" s="171" t="s">
        <v>56</v>
      </c>
      <c r="G125" s="171" t="s">
        <v>118</v>
      </c>
      <c r="H125" s="171" t="s">
        <v>119</v>
      </c>
      <c r="I125" s="172" t="s">
        <v>120</v>
      </c>
      <c r="J125" s="171" t="s">
        <v>110</v>
      </c>
      <c r="K125" s="173" t="s">
        <v>121</v>
      </c>
      <c r="L125" s="174"/>
      <c r="M125" s="69" t="s">
        <v>1</v>
      </c>
      <c r="N125" s="70" t="s">
        <v>38</v>
      </c>
      <c r="O125" s="70" t="s">
        <v>122</v>
      </c>
      <c r="P125" s="70" t="s">
        <v>123</v>
      </c>
      <c r="Q125" s="70" t="s">
        <v>124</v>
      </c>
      <c r="R125" s="70" t="s">
        <v>125</v>
      </c>
      <c r="S125" s="70" t="s">
        <v>126</v>
      </c>
      <c r="T125" s="71" t="s">
        <v>127</v>
      </c>
    </row>
    <row r="126" spans="2:63" s="1" customFormat="1" ht="22.9" customHeight="1">
      <c r="B126" s="33"/>
      <c r="C126" s="76" t="s">
        <v>128</v>
      </c>
      <c r="D126" s="34"/>
      <c r="E126" s="34"/>
      <c r="F126" s="34"/>
      <c r="G126" s="34"/>
      <c r="H126" s="34"/>
      <c r="I126" s="116"/>
      <c r="J126" s="175">
        <f>BK126</f>
        <v>0</v>
      </c>
      <c r="K126" s="34"/>
      <c r="L126" s="37"/>
      <c r="M126" s="72"/>
      <c r="N126" s="73"/>
      <c r="O126" s="73"/>
      <c r="P126" s="176">
        <f>P127</f>
        <v>0</v>
      </c>
      <c r="Q126" s="73"/>
      <c r="R126" s="176">
        <f>R127</f>
        <v>129.747984</v>
      </c>
      <c r="S126" s="73"/>
      <c r="T126" s="177">
        <f>T127</f>
        <v>0</v>
      </c>
      <c r="AT126" s="16" t="s">
        <v>73</v>
      </c>
      <c r="AU126" s="16" t="s">
        <v>112</v>
      </c>
      <c r="BK126" s="178">
        <f>BK127</f>
        <v>0</v>
      </c>
    </row>
    <row r="127" spans="2:63" s="11" customFormat="1" ht="25.9" customHeight="1">
      <c r="B127" s="179"/>
      <c r="C127" s="180"/>
      <c r="D127" s="181" t="s">
        <v>73</v>
      </c>
      <c r="E127" s="182" t="s">
        <v>129</v>
      </c>
      <c r="F127" s="182" t="s">
        <v>130</v>
      </c>
      <c r="G127" s="180"/>
      <c r="H127" s="180"/>
      <c r="I127" s="183"/>
      <c r="J127" s="184">
        <f>BK127</f>
        <v>0</v>
      </c>
      <c r="K127" s="180"/>
      <c r="L127" s="185"/>
      <c r="M127" s="186"/>
      <c r="N127" s="187"/>
      <c r="O127" s="187"/>
      <c r="P127" s="188">
        <f>P128+P135+P158+P167+P210</f>
        <v>0</v>
      </c>
      <c r="Q127" s="187"/>
      <c r="R127" s="188">
        <f>R128+R135+R158+R167+R210</f>
        <v>129.747984</v>
      </c>
      <c r="S127" s="187"/>
      <c r="T127" s="189">
        <f>T128+T135+T158+T167+T210</f>
        <v>0</v>
      </c>
      <c r="AR127" s="190" t="s">
        <v>81</v>
      </c>
      <c r="AT127" s="191" t="s">
        <v>73</v>
      </c>
      <c r="AU127" s="191" t="s">
        <v>74</v>
      </c>
      <c r="AY127" s="190" t="s">
        <v>131</v>
      </c>
      <c r="BK127" s="192">
        <f>BK128+BK135+BK158+BK167+BK210</f>
        <v>0</v>
      </c>
    </row>
    <row r="128" spans="2:63" s="11" customFormat="1" ht="22.9" customHeight="1">
      <c r="B128" s="179"/>
      <c r="C128" s="180"/>
      <c r="D128" s="181" t="s">
        <v>73</v>
      </c>
      <c r="E128" s="193" t="s">
        <v>83</v>
      </c>
      <c r="F128" s="193" t="s">
        <v>207</v>
      </c>
      <c r="G128" s="180"/>
      <c r="H128" s="180"/>
      <c r="I128" s="183"/>
      <c r="J128" s="194">
        <f>BK128</f>
        <v>0</v>
      </c>
      <c r="K128" s="180"/>
      <c r="L128" s="185"/>
      <c r="M128" s="186"/>
      <c r="N128" s="187"/>
      <c r="O128" s="187"/>
      <c r="P128" s="188">
        <f>SUM(P129:P134)</f>
        <v>0</v>
      </c>
      <c r="Q128" s="187"/>
      <c r="R128" s="188">
        <f>SUM(R129:R134)</f>
        <v>0</v>
      </c>
      <c r="S128" s="187"/>
      <c r="T128" s="189">
        <f>SUM(T129:T134)</f>
        <v>0</v>
      </c>
      <c r="AR128" s="190" t="s">
        <v>81</v>
      </c>
      <c r="AT128" s="191" t="s">
        <v>73</v>
      </c>
      <c r="AU128" s="191" t="s">
        <v>81</v>
      </c>
      <c r="AY128" s="190" t="s">
        <v>131</v>
      </c>
      <c r="BK128" s="192">
        <f>SUM(BK129:BK134)</f>
        <v>0</v>
      </c>
    </row>
    <row r="129" spans="2:65" s="1" customFormat="1" ht="24" customHeight="1">
      <c r="B129" s="33"/>
      <c r="C129" s="195" t="s">
        <v>81</v>
      </c>
      <c r="D129" s="195" t="s">
        <v>133</v>
      </c>
      <c r="E129" s="196" t="s">
        <v>208</v>
      </c>
      <c r="F129" s="197" t="s">
        <v>209</v>
      </c>
      <c r="G129" s="198" t="s">
        <v>136</v>
      </c>
      <c r="H129" s="199">
        <v>315</v>
      </c>
      <c r="I129" s="200"/>
      <c r="J129" s="201">
        <f>ROUND(I129*H129,2)</f>
        <v>0</v>
      </c>
      <c r="K129" s="197" t="s">
        <v>137</v>
      </c>
      <c r="L129" s="37"/>
      <c r="M129" s="202" t="s">
        <v>1</v>
      </c>
      <c r="N129" s="203" t="s">
        <v>39</v>
      </c>
      <c r="O129" s="65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AR129" s="206" t="s">
        <v>138</v>
      </c>
      <c r="AT129" s="206" t="s">
        <v>133</v>
      </c>
      <c r="AU129" s="206" t="s">
        <v>83</v>
      </c>
      <c r="AY129" s="16" t="s">
        <v>131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6" t="s">
        <v>81</v>
      </c>
      <c r="BK129" s="207">
        <f>ROUND(I129*H129,2)</f>
        <v>0</v>
      </c>
      <c r="BL129" s="16" t="s">
        <v>138</v>
      </c>
      <c r="BM129" s="206" t="s">
        <v>210</v>
      </c>
    </row>
    <row r="130" spans="2:65" s="12" customFormat="1" ht="11.25">
      <c r="B130" s="208"/>
      <c r="C130" s="209"/>
      <c r="D130" s="210" t="s">
        <v>140</v>
      </c>
      <c r="E130" s="211" t="s">
        <v>1</v>
      </c>
      <c r="F130" s="212" t="s">
        <v>211</v>
      </c>
      <c r="G130" s="209"/>
      <c r="H130" s="211" t="s">
        <v>1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140</v>
      </c>
      <c r="AU130" s="218" t="s">
        <v>83</v>
      </c>
      <c r="AV130" s="12" t="s">
        <v>81</v>
      </c>
      <c r="AW130" s="12" t="s">
        <v>31</v>
      </c>
      <c r="AX130" s="12" t="s">
        <v>74</v>
      </c>
      <c r="AY130" s="218" t="s">
        <v>131</v>
      </c>
    </row>
    <row r="131" spans="2:65" s="13" customFormat="1" ht="11.25">
      <c r="B131" s="219"/>
      <c r="C131" s="220"/>
      <c r="D131" s="210" t="s">
        <v>140</v>
      </c>
      <c r="E131" s="221" t="s">
        <v>1</v>
      </c>
      <c r="F131" s="222" t="s">
        <v>212</v>
      </c>
      <c r="G131" s="220"/>
      <c r="H131" s="223">
        <v>309.75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140</v>
      </c>
      <c r="AU131" s="229" t="s">
        <v>83</v>
      </c>
      <c r="AV131" s="13" t="s">
        <v>83</v>
      </c>
      <c r="AW131" s="13" t="s">
        <v>31</v>
      </c>
      <c r="AX131" s="13" t="s">
        <v>74</v>
      </c>
      <c r="AY131" s="229" t="s">
        <v>131</v>
      </c>
    </row>
    <row r="132" spans="2:65" s="12" customFormat="1" ht="11.25">
      <c r="B132" s="208"/>
      <c r="C132" s="209"/>
      <c r="D132" s="210" t="s">
        <v>140</v>
      </c>
      <c r="E132" s="211" t="s">
        <v>1</v>
      </c>
      <c r="F132" s="212" t="s">
        <v>213</v>
      </c>
      <c r="G132" s="209"/>
      <c r="H132" s="211" t="s">
        <v>1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140</v>
      </c>
      <c r="AU132" s="218" t="s">
        <v>83</v>
      </c>
      <c r="AV132" s="12" t="s">
        <v>81</v>
      </c>
      <c r="AW132" s="12" t="s">
        <v>31</v>
      </c>
      <c r="AX132" s="12" t="s">
        <v>74</v>
      </c>
      <c r="AY132" s="218" t="s">
        <v>131</v>
      </c>
    </row>
    <row r="133" spans="2:65" s="13" customFormat="1" ht="11.25">
      <c r="B133" s="219"/>
      <c r="C133" s="220"/>
      <c r="D133" s="210" t="s">
        <v>140</v>
      </c>
      <c r="E133" s="221" t="s">
        <v>1</v>
      </c>
      <c r="F133" s="222" t="s">
        <v>214</v>
      </c>
      <c r="G133" s="220"/>
      <c r="H133" s="223">
        <v>5.25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140</v>
      </c>
      <c r="AU133" s="229" t="s">
        <v>83</v>
      </c>
      <c r="AV133" s="13" t="s">
        <v>83</v>
      </c>
      <c r="AW133" s="13" t="s">
        <v>31</v>
      </c>
      <c r="AX133" s="13" t="s">
        <v>74</v>
      </c>
      <c r="AY133" s="229" t="s">
        <v>131</v>
      </c>
    </row>
    <row r="134" spans="2:65" s="14" customFormat="1" ht="11.25">
      <c r="B134" s="230"/>
      <c r="C134" s="231"/>
      <c r="D134" s="210" t="s">
        <v>140</v>
      </c>
      <c r="E134" s="232" t="s">
        <v>1</v>
      </c>
      <c r="F134" s="233" t="s">
        <v>143</v>
      </c>
      <c r="G134" s="231"/>
      <c r="H134" s="234">
        <v>315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140</v>
      </c>
      <c r="AU134" s="240" t="s">
        <v>83</v>
      </c>
      <c r="AV134" s="14" t="s">
        <v>138</v>
      </c>
      <c r="AW134" s="14" t="s">
        <v>31</v>
      </c>
      <c r="AX134" s="14" t="s">
        <v>81</v>
      </c>
      <c r="AY134" s="240" t="s">
        <v>131</v>
      </c>
    </row>
    <row r="135" spans="2:65" s="11" customFormat="1" ht="22.9" customHeight="1">
      <c r="B135" s="179"/>
      <c r="C135" s="180"/>
      <c r="D135" s="181" t="s">
        <v>73</v>
      </c>
      <c r="E135" s="193" t="s">
        <v>165</v>
      </c>
      <c r="F135" s="193" t="s">
        <v>215</v>
      </c>
      <c r="G135" s="180"/>
      <c r="H135" s="180"/>
      <c r="I135" s="183"/>
      <c r="J135" s="194">
        <f>BK135</f>
        <v>0</v>
      </c>
      <c r="K135" s="180"/>
      <c r="L135" s="185"/>
      <c r="M135" s="186"/>
      <c r="N135" s="187"/>
      <c r="O135" s="187"/>
      <c r="P135" s="188">
        <f>SUM(P136:P157)</f>
        <v>0</v>
      </c>
      <c r="Q135" s="187"/>
      <c r="R135" s="188">
        <f>SUM(R136:R157)</f>
        <v>65.36099999999999</v>
      </c>
      <c r="S135" s="187"/>
      <c r="T135" s="189">
        <f>SUM(T136:T157)</f>
        <v>0</v>
      </c>
      <c r="AR135" s="190" t="s">
        <v>81</v>
      </c>
      <c r="AT135" s="191" t="s">
        <v>73</v>
      </c>
      <c r="AU135" s="191" t="s">
        <v>81</v>
      </c>
      <c r="AY135" s="190" t="s">
        <v>131</v>
      </c>
      <c r="BK135" s="192">
        <f>SUM(BK136:BK157)</f>
        <v>0</v>
      </c>
    </row>
    <row r="136" spans="2:65" s="1" customFormat="1" ht="16.5" customHeight="1">
      <c r="B136" s="33"/>
      <c r="C136" s="195" t="s">
        <v>83</v>
      </c>
      <c r="D136" s="195" t="s">
        <v>133</v>
      </c>
      <c r="E136" s="196" t="s">
        <v>216</v>
      </c>
      <c r="F136" s="197" t="s">
        <v>217</v>
      </c>
      <c r="G136" s="198" t="s">
        <v>136</v>
      </c>
      <c r="H136" s="199">
        <v>315</v>
      </c>
      <c r="I136" s="200"/>
      <c r="J136" s="201">
        <f>ROUND(I136*H136,2)</f>
        <v>0</v>
      </c>
      <c r="K136" s="197" t="s">
        <v>137</v>
      </c>
      <c r="L136" s="37"/>
      <c r="M136" s="202" t="s">
        <v>1</v>
      </c>
      <c r="N136" s="203" t="s">
        <v>39</v>
      </c>
      <c r="O136" s="65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AR136" s="206" t="s">
        <v>138</v>
      </c>
      <c r="AT136" s="206" t="s">
        <v>133</v>
      </c>
      <c r="AU136" s="206" t="s">
        <v>83</v>
      </c>
      <c r="AY136" s="16" t="s">
        <v>131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6" t="s">
        <v>81</v>
      </c>
      <c r="BK136" s="207">
        <f>ROUND(I136*H136,2)</f>
        <v>0</v>
      </c>
      <c r="BL136" s="16" t="s">
        <v>138</v>
      </c>
      <c r="BM136" s="206" t="s">
        <v>218</v>
      </c>
    </row>
    <row r="137" spans="2:65" s="12" customFormat="1" ht="11.25">
      <c r="B137" s="208"/>
      <c r="C137" s="209"/>
      <c r="D137" s="210" t="s">
        <v>140</v>
      </c>
      <c r="E137" s="211" t="s">
        <v>1</v>
      </c>
      <c r="F137" s="212" t="s">
        <v>211</v>
      </c>
      <c r="G137" s="209"/>
      <c r="H137" s="211" t="s">
        <v>1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140</v>
      </c>
      <c r="AU137" s="218" t="s">
        <v>83</v>
      </c>
      <c r="AV137" s="12" t="s">
        <v>81</v>
      </c>
      <c r="AW137" s="12" t="s">
        <v>31</v>
      </c>
      <c r="AX137" s="12" t="s">
        <v>74</v>
      </c>
      <c r="AY137" s="218" t="s">
        <v>131</v>
      </c>
    </row>
    <row r="138" spans="2:65" s="13" customFormat="1" ht="11.25">
      <c r="B138" s="219"/>
      <c r="C138" s="220"/>
      <c r="D138" s="210" t="s">
        <v>140</v>
      </c>
      <c r="E138" s="221" t="s">
        <v>1</v>
      </c>
      <c r="F138" s="222" t="s">
        <v>212</v>
      </c>
      <c r="G138" s="220"/>
      <c r="H138" s="223">
        <v>309.75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140</v>
      </c>
      <c r="AU138" s="229" t="s">
        <v>83</v>
      </c>
      <c r="AV138" s="13" t="s">
        <v>83</v>
      </c>
      <c r="AW138" s="13" t="s">
        <v>31</v>
      </c>
      <c r="AX138" s="13" t="s">
        <v>74</v>
      </c>
      <c r="AY138" s="229" t="s">
        <v>131</v>
      </c>
    </row>
    <row r="139" spans="2:65" s="12" customFormat="1" ht="11.25">
      <c r="B139" s="208"/>
      <c r="C139" s="209"/>
      <c r="D139" s="210" t="s">
        <v>140</v>
      </c>
      <c r="E139" s="211" t="s">
        <v>1</v>
      </c>
      <c r="F139" s="212" t="s">
        <v>213</v>
      </c>
      <c r="G139" s="209"/>
      <c r="H139" s="211" t="s">
        <v>1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140</v>
      </c>
      <c r="AU139" s="218" t="s">
        <v>83</v>
      </c>
      <c r="AV139" s="12" t="s">
        <v>81</v>
      </c>
      <c r="AW139" s="12" t="s">
        <v>31</v>
      </c>
      <c r="AX139" s="12" t="s">
        <v>74</v>
      </c>
      <c r="AY139" s="218" t="s">
        <v>131</v>
      </c>
    </row>
    <row r="140" spans="2:65" s="13" customFormat="1" ht="11.25">
      <c r="B140" s="219"/>
      <c r="C140" s="220"/>
      <c r="D140" s="210" t="s">
        <v>140</v>
      </c>
      <c r="E140" s="221" t="s">
        <v>1</v>
      </c>
      <c r="F140" s="222" t="s">
        <v>214</v>
      </c>
      <c r="G140" s="220"/>
      <c r="H140" s="223">
        <v>5.25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140</v>
      </c>
      <c r="AU140" s="229" t="s">
        <v>83</v>
      </c>
      <c r="AV140" s="13" t="s">
        <v>83</v>
      </c>
      <c r="AW140" s="13" t="s">
        <v>31</v>
      </c>
      <c r="AX140" s="13" t="s">
        <v>74</v>
      </c>
      <c r="AY140" s="229" t="s">
        <v>131</v>
      </c>
    </row>
    <row r="141" spans="2:65" s="14" customFormat="1" ht="11.25">
      <c r="B141" s="230"/>
      <c r="C141" s="231"/>
      <c r="D141" s="210" t="s">
        <v>140</v>
      </c>
      <c r="E141" s="232" t="s">
        <v>1</v>
      </c>
      <c r="F141" s="233" t="s">
        <v>143</v>
      </c>
      <c r="G141" s="231"/>
      <c r="H141" s="234">
        <v>315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140</v>
      </c>
      <c r="AU141" s="240" t="s">
        <v>83</v>
      </c>
      <c r="AV141" s="14" t="s">
        <v>138</v>
      </c>
      <c r="AW141" s="14" t="s">
        <v>31</v>
      </c>
      <c r="AX141" s="14" t="s">
        <v>81</v>
      </c>
      <c r="AY141" s="240" t="s">
        <v>131</v>
      </c>
    </row>
    <row r="142" spans="2:65" s="1" customFormat="1" ht="24" customHeight="1">
      <c r="B142" s="33"/>
      <c r="C142" s="195" t="s">
        <v>148</v>
      </c>
      <c r="D142" s="195" t="s">
        <v>133</v>
      </c>
      <c r="E142" s="196" t="s">
        <v>219</v>
      </c>
      <c r="F142" s="197" t="s">
        <v>220</v>
      </c>
      <c r="G142" s="198" t="s">
        <v>136</v>
      </c>
      <c r="H142" s="199">
        <v>5</v>
      </c>
      <c r="I142" s="200"/>
      <c r="J142" s="201">
        <f>ROUND(I142*H142,2)</f>
        <v>0</v>
      </c>
      <c r="K142" s="197" t="s">
        <v>137</v>
      </c>
      <c r="L142" s="37"/>
      <c r="M142" s="202" t="s">
        <v>1</v>
      </c>
      <c r="N142" s="203" t="s">
        <v>39</v>
      </c>
      <c r="O142" s="65"/>
      <c r="P142" s="204">
        <f>O142*H142</f>
        <v>0</v>
      </c>
      <c r="Q142" s="204">
        <v>8.4250000000000005E-2</v>
      </c>
      <c r="R142" s="204">
        <f>Q142*H142</f>
        <v>0.42125000000000001</v>
      </c>
      <c r="S142" s="204">
        <v>0</v>
      </c>
      <c r="T142" s="205">
        <f>S142*H142</f>
        <v>0</v>
      </c>
      <c r="AR142" s="206" t="s">
        <v>138</v>
      </c>
      <c r="AT142" s="206" t="s">
        <v>133</v>
      </c>
      <c r="AU142" s="206" t="s">
        <v>83</v>
      </c>
      <c r="AY142" s="16" t="s">
        <v>131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6" t="s">
        <v>81</v>
      </c>
      <c r="BK142" s="207">
        <f>ROUND(I142*H142,2)</f>
        <v>0</v>
      </c>
      <c r="BL142" s="16" t="s">
        <v>138</v>
      </c>
      <c r="BM142" s="206" t="s">
        <v>221</v>
      </c>
    </row>
    <row r="143" spans="2:65" s="12" customFormat="1" ht="11.25">
      <c r="B143" s="208"/>
      <c r="C143" s="209"/>
      <c r="D143" s="210" t="s">
        <v>140</v>
      </c>
      <c r="E143" s="211" t="s">
        <v>1</v>
      </c>
      <c r="F143" s="212" t="s">
        <v>222</v>
      </c>
      <c r="G143" s="209"/>
      <c r="H143" s="211" t="s">
        <v>1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140</v>
      </c>
      <c r="AU143" s="218" t="s">
        <v>83</v>
      </c>
      <c r="AV143" s="12" t="s">
        <v>81</v>
      </c>
      <c r="AW143" s="12" t="s">
        <v>31</v>
      </c>
      <c r="AX143" s="12" t="s">
        <v>74</v>
      </c>
      <c r="AY143" s="218" t="s">
        <v>131</v>
      </c>
    </row>
    <row r="144" spans="2:65" s="13" customFormat="1" ht="11.25">
      <c r="B144" s="219"/>
      <c r="C144" s="220"/>
      <c r="D144" s="210" t="s">
        <v>140</v>
      </c>
      <c r="E144" s="221" t="s">
        <v>1</v>
      </c>
      <c r="F144" s="222" t="s">
        <v>165</v>
      </c>
      <c r="G144" s="220"/>
      <c r="H144" s="223">
        <v>5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140</v>
      </c>
      <c r="AU144" s="229" t="s">
        <v>83</v>
      </c>
      <c r="AV144" s="13" t="s">
        <v>83</v>
      </c>
      <c r="AW144" s="13" t="s">
        <v>31</v>
      </c>
      <c r="AX144" s="13" t="s">
        <v>74</v>
      </c>
      <c r="AY144" s="229" t="s">
        <v>131</v>
      </c>
    </row>
    <row r="145" spans="2:65" s="14" customFormat="1" ht="11.25">
      <c r="B145" s="230"/>
      <c r="C145" s="231"/>
      <c r="D145" s="210" t="s">
        <v>140</v>
      </c>
      <c r="E145" s="232" t="s">
        <v>1</v>
      </c>
      <c r="F145" s="233" t="s">
        <v>143</v>
      </c>
      <c r="G145" s="231"/>
      <c r="H145" s="234">
        <v>5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140</v>
      </c>
      <c r="AU145" s="240" t="s">
        <v>83</v>
      </c>
      <c r="AV145" s="14" t="s">
        <v>138</v>
      </c>
      <c r="AW145" s="14" t="s">
        <v>31</v>
      </c>
      <c r="AX145" s="14" t="s">
        <v>81</v>
      </c>
      <c r="AY145" s="240" t="s">
        <v>131</v>
      </c>
    </row>
    <row r="146" spans="2:65" s="1" customFormat="1" ht="16.5" customHeight="1">
      <c r="B146" s="33"/>
      <c r="C146" s="244" t="s">
        <v>138</v>
      </c>
      <c r="D146" s="244" t="s">
        <v>223</v>
      </c>
      <c r="E146" s="245" t="s">
        <v>224</v>
      </c>
      <c r="F146" s="246" t="s">
        <v>225</v>
      </c>
      <c r="G146" s="247" t="s">
        <v>136</v>
      </c>
      <c r="H146" s="248">
        <v>5.0999999999999996</v>
      </c>
      <c r="I146" s="249"/>
      <c r="J146" s="250">
        <f>ROUND(I146*H146,2)</f>
        <v>0</v>
      </c>
      <c r="K146" s="246" t="s">
        <v>137</v>
      </c>
      <c r="L146" s="251"/>
      <c r="M146" s="252" t="s">
        <v>1</v>
      </c>
      <c r="N146" s="253" t="s">
        <v>39</v>
      </c>
      <c r="O146" s="65"/>
      <c r="P146" s="204">
        <f>O146*H146</f>
        <v>0</v>
      </c>
      <c r="Q146" s="204">
        <v>0.13100000000000001</v>
      </c>
      <c r="R146" s="204">
        <f>Q146*H146</f>
        <v>0.66810000000000003</v>
      </c>
      <c r="S146" s="204">
        <v>0</v>
      </c>
      <c r="T146" s="205">
        <f>S146*H146</f>
        <v>0</v>
      </c>
      <c r="AR146" s="206" t="s">
        <v>184</v>
      </c>
      <c r="AT146" s="206" t="s">
        <v>223</v>
      </c>
      <c r="AU146" s="206" t="s">
        <v>83</v>
      </c>
      <c r="AY146" s="16" t="s">
        <v>131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6" t="s">
        <v>81</v>
      </c>
      <c r="BK146" s="207">
        <f>ROUND(I146*H146,2)</f>
        <v>0</v>
      </c>
      <c r="BL146" s="16" t="s">
        <v>138</v>
      </c>
      <c r="BM146" s="206" t="s">
        <v>226</v>
      </c>
    </row>
    <row r="147" spans="2:65" s="12" customFormat="1" ht="11.25">
      <c r="B147" s="208"/>
      <c r="C147" s="209"/>
      <c r="D147" s="210" t="s">
        <v>140</v>
      </c>
      <c r="E147" s="211" t="s">
        <v>1</v>
      </c>
      <c r="F147" s="212" t="s">
        <v>222</v>
      </c>
      <c r="G147" s="209"/>
      <c r="H147" s="211" t="s">
        <v>1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140</v>
      </c>
      <c r="AU147" s="218" t="s">
        <v>83</v>
      </c>
      <c r="AV147" s="12" t="s">
        <v>81</v>
      </c>
      <c r="AW147" s="12" t="s">
        <v>31</v>
      </c>
      <c r="AX147" s="12" t="s">
        <v>74</v>
      </c>
      <c r="AY147" s="218" t="s">
        <v>131</v>
      </c>
    </row>
    <row r="148" spans="2:65" s="13" customFormat="1" ht="11.25">
      <c r="B148" s="219"/>
      <c r="C148" s="220"/>
      <c r="D148" s="210" t="s">
        <v>140</v>
      </c>
      <c r="E148" s="221" t="s">
        <v>1</v>
      </c>
      <c r="F148" s="222" t="s">
        <v>227</v>
      </c>
      <c r="G148" s="220"/>
      <c r="H148" s="223">
        <v>5.0999999999999996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140</v>
      </c>
      <c r="AU148" s="229" t="s">
        <v>83</v>
      </c>
      <c r="AV148" s="13" t="s">
        <v>83</v>
      </c>
      <c r="AW148" s="13" t="s">
        <v>31</v>
      </c>
      <c r="AX148" s="13" t="s">
        <v>74</v>
      </c>
      <c r="AY148" s="229" t="s">
        <v>131</v>
      </c>
    </row>
    <row r="149" spans="2:65" s="14" customFormat="1" ht="11.25">
      <c r="B149" s="230"/>
      <c r="C149" s="231"/>
      <c r="D149" s="210" t="s">
        <v>140</v>
      </c>
      <c r="E149" s="232" t="s">
        <v>1</v>
      </c>
      <c r="F149" s="233" t="s">
        <v>143</v>
      </c>
      <c r="G149" s="231"/>
      <c r="H149" s="234">
        <v>5.0999999999999996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140</v>
      </c>
      <c r="AU149" s="240" t="s">
        <v>83</v>
      </c>
      <c r="AV149" s="14" t="s">
        <v>138</v>
      </c>
      <c r="AW149" s="14" t="s">
        <v>31</v>
      </c>
      <c r="AX149" s="14" t="s">
        <v>81</v>
      </c>
      <c r="AY149" s="240" t="s">
        <v>131</v>
      </c>
    </row>
    <row r="150" spans="2:65" s="1" customFormat="1" ht="24" customHeight="1">
      <c r="B150" s="33"/>
      <c r="C150" s="195" t="s">
        <v>165</v>
      </c>
      <c r="D150" s="195" t="s">
        <v>133</v>
      </c>
      <c r="E150" s="196" t="s">
        <v>228</v>
      </c>
      <c r="F150" s="197" t="s">
        <v>229</v>
      </c>
      <c r="G150" s="198" t="s">
        <v>136</v>
      </c>
      <c r="H150" s="199">
        <v>295</v>
      </c>
      <c r="I150" s="200"/>
      <c r="J150" s="201">
        <f>ROUND(I150*H150,2)</f>
        <v>0</v>
      </c>
      <c r="K150" s="197" t="s">
        <v>137</v>
      </c>
      <c r="L150" s="37"/>
      <c r="M150" s="202" t="s">
        <v>1</v>
      </c>
      <c r="N150" s="203" t="s">
        <v>39</v>
      </c>
      <c r="O150" s="65"/>
      <c r="P150" s="204">
        <f>O150*H150</f>
        <v>0</v>
      </c>
      <c r="Q150" s="204">
        <v>8.4250000000000005E-2</v>
      </c>
      <c r="R150" s="204">
        <f>Q150*H150</f>
        <v>24.853750000000002</v>
      </c>
      <c r="S150" s="204">
        <v>0</v>
      </c>
      <c r="T150" s="205">
        <f>S150*H150</f>
        <v>0</v>
      </c>
      <c r="AR150" s="206" t="s">
        <v>138</v>
      </c>
      <c r="AT150" s="206" t="s">
        <v>133</v>
      </c>
      <c r="AU150" s="206" t="s">
        <v>83</v>
      </c>
      <c r="AY150" s="16" t="s">
        <v>131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6" t="s">
        <v>81</v>
      </c>
      <c r="BK150" s="207">
        <f>ROUND(I150*H150,2)</f>
        <v>0</v>
      </c>
      <c r="BL150" s="16" t="s">
        <v>138</v>
      </c>
      <c r="BM150" s="206" t="s">
        <v>230</v>
      </c>
    </row>
    <row r="151" spans="2:65" s="12" customFormat="1" ht="11.25">
      <c r="B151" s="208"/>
      <c r="C151" s="209"/>
      <c r="D151" s="210" t="s">
        <v>140</v>
      </c>
      <c r="E151" s="211" t="s">
        <v>1</v>
      </c>
      <c r="F151" s="212" t="s">
        <v>231</v>
      </c>
      <c r="G151" s="209"/>
      <c r="H151" s="211" t="s">
        <v>1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140</v>
      </c>
      <c r="AU151" s="218" t="s">
        <v>83</v>
      </c>
      <c r="AV151" s="12" t="s">
        <v>81</v>
      </c>
      <c r="AW151" s="12" t="s">
        <v>31</v>
      </c>
      <c r="AX151" s="12" t="s">
        <v>74</v>
      </c>
      <c r="AY151" s="218" t="s">
        <v>131</v>
      </c>
    </row>
    <row r="152" spans="2:65" s="13" customFormat="1" ht="11.25">
      <c r="B152" s="219"/>
      <c r="C152" s="220"/>
      <c r="D152" s="210" t="s">
        <v>140</v>
      </c>
      <c r="E152" s="221" t="s">
        <v>1</v>
      </c>
      <c r="F152" s="222" t="s">
        <v>232</v>
      </c>
      <c r="G152" s="220"/>
      <c r="H152" s="223">
        <v>295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140</v>
      </c>
      <c r="AU152" s="229" t="s">
        <v>83</v>
      </c>
      <c r="AV152" s="13" t="s">
        <v>83</v>
      </c>
      <c r="AW152" s="13" t="s">
        <v>31</v>
      </c>
      <c r="AX152" s="13" t="s">
        <v>74</v>
      </c>
      <c r="AY152" s="229" t="s">
        <v>131</v>
      </c>
    </row>
    <row r="153" spans="2:65" s="14" customFormat="1" ht="11.25">
      <c r="B153" s="230"/>
      <c r="C153" s="231"/>
      <c r="D153" s="210" t="s">
        <v>140</v>
      </c>
      <c r="E153" s="232" t="s">
        <v>1</v>
      </c>
      <c r="F153" s="233" t="s">
        <v>143</v>
      </c>
      <c r="G153" s="231"/>
      <c r="H153" s="234">
        <v>295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140</v>
      </c>
      <c r="AU153" s="240" t="s">
        <v>83</v>
      </c>
      <c r="AV153" s="14" t="s">
        <v>138</v>
      </c>
      <c r="AW153" s="14" t="s">
        <v>31</v>
      </c>
      <c r="AX153" s="14" t="s">
        <v>81</v>
      </c>
      <c r="AY153" s="240" t="s">
        <v>131</v>
      </c>
    </row>
    <row r="154" spans="2:65" s="1" customFormat="1" ht="16.5" customHeight="1">
      <c r="B154" s="33"/>
      <c r="C154" s="244" t="s">
        <v>170</v>
      </c>
      <c r="D154" s="244" t="s">
        <v>223</v>
      </c>
      <c r="E154" s="245" t="s">
        <v>233</v>
      </c>
      <c r="F154" s="246" t="s">
        <v>234</v>
      </c>
      <c r="G154" s="247" t="s">
        <v>136</v>
      </c>
      <c r="H154" s="248">
        <v>300.89999999999998</v>
      </c>
      <c r="I154" s="249"/>
      <c r="J154" s="250">
        <f>ROUND(I154*H154,2)</f>
        <v>0</v>
      </c>
      <c r="K154" s="246" t="s">
        <v>137</v>
      </c>
      <c r="L154" s="251"/>
      <c r="M154" s="252" t="s">
        <v>1</v>
      </c>
      <c r="N154" s="253" t="s">
        <v>39</v>
      </c>
      <c r="O154" s="65"/>
      <c r="P154" s="204">
        <f>O154*H154</f>
        <v>0</v>
      </c>
      <c r="Q154" s="204">
        <v>0.13100000000000001</v>
      </c>
      <c r="R154" s="204">
        <f>Q154*H154</f>
        <v>39.417899999999996</v>
      </c>
      <c r="S154" s="204">
        <v>0</v>
      </c>
      <c r="T154" s="205">
        <f>S154*H154</f>
        <v>0</v>
      </c>
      <c r="AR154" s="206" t="s">
        <v>184</v>
      </c>
      <c r="AT154" s="206" t="s">
        <v>223</v>
      </c>
      <c r="AU154" s="206" t="s">
        <v>83</v>
      </c>
      <c r="AY154" s="16" t="s">
        <v>131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6" t="s">
        <v>81</v>
      </c>
      <c r="BK154" s="207">
        <f>ROUND(I154*H154,2)</f>
        <v>0</v>
      </c>
      <c r="BL154" s="16" t="s">
        <v>138</v>
      </c>
      <c r="BM154" s="206" t="s">
        <v>235</v>
      </c>
    </row>
    <row r="155" spans="2:65" s="12" customFormat="1" ht="11.25">
      <c r="B155" s="208"/>
      <c r="C155" s="209"/>
      <c r="D155" s="210" t="s">
        <v>140</v>
      </c>
      <c r="E155" s="211" t="s">
        <v>1</v>
      </c>
      <c r="F155" s="212" t="s">
        <v>231</v>
      </c>
      <c r="G155" s="209"/>
      <c r="H155" s="211" t="s">
        <v>1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140</v>
      </c>
      <c r="AU155" s="218" t="s">
        <v>83</v>
      </c>
      <c r="AV155" s="12" t="s">
        <v>81</v>
      </c>
      <c r="AW155" s="12" t="s">
        <v>31</v>
      </c>
      <c r="AX155" s="12" t="s">
        <v>74</v>
      </c>
      <c r="AY155" s="218" t="s">
        <v>131</v>
      </c>
    </row>
    <row r="156" spans="2:65" s="13" customFormat="1" ht="11.25">
      <c r="B156" s="219"/>
      <c r="C156" s="220"/>
      <c r="D156" s="210" t="s">
        <v>140</v>
      </c>
      <c r="E156" s="221" t="s">
        <v>1</v>
      </c>
      <c r="F156" s="222" t="s">
        <v>236</v>
      </c>
      <c r="G156" s="220"/>
      <c r="H156" s="223">
        <v>300.89999999999998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140</v>
      </c>
      <c r="AU156" s="229" t="s">
        <v>83</v>
      </c>
      <c r="AV156" s="13" t="s">
        <v>83</v>
      </c>
      <c r="AW156" s="13" t="s">
        <v>31</v>
      </c>
      <c r="AX156" s="13" t="s">
        <v>74</v>
      </c>
      <c r="AY156" s="229" t="s">
        <v>131</v>
      </c>
    </row>
    <row r="157" spans="2:65" s="14" customFormat="1" ht="11.25">
      <c r="B157" s="230"/>
      <c r="C157" s="231"/>
      <c r="D157" s="210" t="s">
        <v>140</v>
      </c>
      <c r="E157" s="232" t="s">
        <v>1</v>
      </c>
      <c r="F157" s="233" t="s">
        <v>143</v>
      </c>
      <c r="G157" s="231"/>
      <c r="H157" s="234">
        <v>300.89999999999998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140</v>
      </c>
      <c r="AU157" s="240" t="s">
        <v>83</v>
      </c>
      <c r="AV157" s="14" t="s">
        <v>138</v>
      </c>
      <c r="AW157" s="14" t="s">
        <v>31</v>
      </c>
      <c r="AX157" s="14" t="s">
        <v>81</v>
      </c>
      <c r="AY157" s="240" t="s">
        <v>131</v>
      </c>
    </row>
    <row r="158" spans="2:65" s="11" customFormat="1" ht="22.9" customHeight="1">
      <c r="B158" s="179"/>
      <c r="C158" s="180"/>
      <c r="D158" s="181" t="s">
        <v>73</v>
      </c>
      <c r="E158" s="193" t="s">
        <v>184</v>
      </c>
      <c r="F158" s="193" t="s">
        <v>237</v>
      </c>
      <c r="G158" s="180"/>
      <c r="H158" s="180"/>
      <c r="I158" s="183"/>
      <c r="J158" s="194">
        <f>BK158</f>
        <v>0</v>
      </c>
      <c r="K158" s="180"/>
      <c r="L158" s="185"/>
      <c r="M158" s="186"/>
      <c r="N158" s="187"/>
      <c r="O158" s="187"/>
      <c r="P158" s="188">
        <f>SUM(P159:P166)</f>
        <v>0</v>
      </c>
      <c r="Q158" s="187"/>
      <c r="R158" s="188">
        <f>SUM(R159:R166)</f>
        <v>2.3970000000000002</v>
      </c>
      <c r="S158" s="187"/>
      <c r="T158" s="189">
        <f>SUM(T159:T166)</f>
        <v>0</v>
      </c>
      <c r="AR158" s="190" t="s">
        <v>81</v>
      </c>
      <c r="AT158" s="191" t="s">
        <v>73</v>
      </c>
      <c r="AU158" s="191" t="s">
        <v>81</v>
      </c>
      <c r="AY158" s="190" t="s">
        <v>131</v>
      </c>
      <c r="BK158" s="192">
        <f>SUM(BK159:BK166)</f>
        <v>0</v>
      </c>
    </row>
    <row r="159" spans="2:65" s="1" customFormat="1" ht="24" customHeight="1">
      <c r="B159" s="33"/>
      <c r="C159" s="195" t="s">
        <v>178</v>
      </c>
      <c r="D159" s="195" t="s">
        <v>133</v>
      </c>
      <c r="E159" s="196" t="s">
        <v>238</v>
      </c>
      <c r="F159" s="197" t="s">
        <v>239</v>
      </c>
      <c r="G159" s="198" t="s">
        <v>240</v>
      </c>
      <c r="H159" s="199">
        <v>2</v>
      </c>
      <c r="I159" s="200"/>
      <c r="J159" s="201">
        <f>ROUND(I159*H159,2)</f>
        <v>0</v>
      </c>
      <c r="K159" s="197" t="s">
        <v>137</v>
      </c>
      <c r="L159" s="37"/>
      <c r="M159" s="202" t="s">
        <v>1</v>
      </c>
      <c r="N159" s="203" t="s">
        <v>39</v>
      </c>
      <c r="O159" s="65"/>
      <c r="P159" s="204">
        <f>O159*H159</f>
        <v>0</v>
      </c>
      <c r="Q159" s="204">
        <v>0.42080000000000001</v>
      </c>
      <c r="R159" s="204">
        <f>Q159*H159</f>
        <v>0.84160000000000001</v>
      </c>
      <c r="S159" s="204">
        <v>0</v>
      </c>
      <c r="T159" s="205">
        <f>S159*H159</f>
        <v>0</v>
      </c>
      <c r="AR159" s="206" t="s">
        <v>138</v>
      </c>
      <c r="AT159" s="206" t="s">
        <v>133</v>
      </c>
      <c r="AU159" s="206" t="s">
        <v>83</v>
      </c>
      <c r="AY159" s="16" t="s">
        <v>131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6" t="s">
        <v>81</v>
      </c>
      <c r="BK159" s="207">
        <f>ROUND(I159*H159,2)</f>
        <v>0</v>
      </c>
      <c r="BL159" s="16" t="s">
        <v>138</v>
      </c>
      <c r="BM159" s="206" t="s">
        <v>241</v>
      </c>
    </row>
    <row r="160" spans="2:65" s="12" customFormat="1" ht="11.25">
      <c r="B160" s="208"/>
      <c r="C160" s="209"/>
      <c r="D160" s="210" t="s">
        <v>140</v>
      </c>
      <c r="E160" s="211" t="s">
        <v>1</v>
      </c>
      <c r="F160" s="212" t="s">
        <v>242</v>
      </c>
      <c r="G160" s="209"/>
      <c r="H160" s="211" t="s">
        <v>1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140</v>
      </c>
      <c r="AU160" s="218" t="s">
        <v>83</v>
      </c>
      <c r="AV160" s="12" t="s">
        <v>81</v>
      </c>
      <c r="AW160" s="12" t="s">
        <v>31</v>
      </c>
      <c r="AX160" s="12" t="s">
        <v>74</v>
      </c>
      <c r="AY160" s="218" t="s">
        <v>131</v>
      </c>
    </row>
    <row r="161" spans="2:65" s="13" customFormat="1" ht="11.25">
      <c r="B161" s="219"/>
      <c r="C161" s="220"/>
      <c r="D161" s="210" t="s">
        <v>140</v>
      </c>
      <c r="E161" s="221" t="s">
        <v>1</v>
      </c>
      <c r="F161" s="222" t="s">
        <v>83</v>
      </c>
      <c r="G161" s="220"/>
      <c r="H161" s="223">
        <v>2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140</v>
      </c>
      <c r="AU161" s="229" t="s">
        <v>83</v>
      </c>
      <c r="AV161" s="13" t="s">
        <v>83</v>
      </c>
      <c r="AW161" s="13" t="s">
        <v>31</v>
      </c>
      <c r="AX161" s="13" t="s">
        <v>74</v>
      </c>
      <c r="AY161" s="229" t="s">
        <v>131</v>
      </c>
    </row>
    <row r="162" spans="2:65" s="14" customFormat="1" ht="11.25">
      <c r="B162" s="230"/>
      <c r="C162" s="231"/>
      <c r="D162" s="210" t="s">
        <v>140</v>
      </c>
      <c r="E162" s="232" t="s">
        <v>1</v>
      </c>
      <c r="F162" s="233" t="s">
        <v>143</v>
      </c>
      <c r="G162" s="231"/>
      <c r="H162" s="234">
        <v>2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140</v>
      </c>
      <c r="AU162" s="240" t="s">
        <v>83</v>
      </c>
      <c r="AV162" s="14" t="s">
        <v>138</v>
      </c>
      <c r="AW162" s="14" t="s">
        <v>31</v>
      </c>
      <c r="AX162" s="14" t="s">
        <v>81</v>
      </c>
      <c r="AY162" s="240" t="s">
        <v>131</v>
      </c>
    </row>
    <row r="163" spans="2:65" s="1" customFormat="1" ht="24" customHeight="1">
      <c r="B163" s="33"/>
      <c r="C163" s="195" t="s">
        <v>184</v>
      </c>
      <c r="D163" s="195" t="s">
        <v>133</v>
      </c>
      <c r="E163" s="196" t="s">
        <v>243</v>
      </c>
      <c r="F163" s="197" t="s">
        <v>244</v>
      </c>
      <c r="G163" s="198" t="s">
        <v>240</v>
      </c>
      <c r="H163" s="199">
        <v>5</v>
      </c>
      <c r="I163" s="200"/>
      <c r="J163" s="201">
        <f>ROUND(I163*H163,2)</f>
        <v>0</v>
      </c>
      <c r="K163" s="197" t="s">
        <v>137</v>
      </c>
      <c r="L163" s="37"/>
      <c r="M163" s="202" t="s">
        <v>1</v>
      </c>
      <c r="N163" s="203" t="s">
        <v>39</v>
      </c>
      <c r="O163" s="65"/>
      <c r="P163" s="204">
        <f>O163*H163</f>
        <v>0</v>
      </c>
      <c r="Q163" s="204">
        <v>0.31108000000000002</v>
      </c>
      <c r="R163" s="204">
        <f>Q163*H163</f>
        <v>1.5554000000000001</v>
      </c>
      <c r="S163" s="204">
        <v>0</v>
      </c>
      <c r="T163" s="205">
        <f>S163*H163</f>
        <v>0</v>
      </c>
      <c r="AR163" s="206" t="s">
        <v>138</v>
      </c>
      <c r="AT163" s="206" t="s">
        <v>133</v>
      </c>
      <c r="AU163" s="206" t="s">
        <v>83</v>
      </c>
      <c r="AY163" s="16" t="s">
        <v>131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6" t="s">
        <v>81</v>
      </c>
      <c r="BK163" s="207">
        <f>ROUND(I163*H163,2)</f>
        <v>0</v>
      </c>
      <c r="BL163" s="16" t="s">
        <v>138</v>
      </c>
      <c r="BM163" s="206" t="s">
        <v>245</v>
      </c>
    </row>
    <row r="164" spans="2:65" s="12" customFormat="1" ht="11.25">
      <c r="B164" s="208"/>
      <c r="C164" s="209"/>
      <c r="D164" s="210" t="s">
        <v>140</v>
      </c>
      <c r="E164" s="211" t="s">
        <v>1</v>
      </c>
      <c r="F164" s="212" t="s">
        <v>246</v>
      </c>
      <c r="G164" s="209"/>
      <c r="H164" s="211" t="s">
        <v>1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140</v>
      </c>
      <c r="AU164" s="218" t="s">
        <v>83</v>
      </c>
      <c r="AV164" s="12" t="s">
        <v>81</v>
      </c>
      <c r="AW164" s="12" t="s">
        <v>31</v>
      </c>
      <c r="AX164" s="12" t="s">
        <v>74</v>
      </c>
      <c r="AY164" s="218" t="s">
        <v>131</v>
      </c>
    </row>
    <row r="165" spans="2:65" s="13" customFormat="1" ht="11.25">
      <c r="B165" s="219"/>
      <c r="C165" s="220"/>
      <c r="D165" s="210" t="s">
        <v>140</v>
      </c>
      <c r="E165" s="221" t="s">
        <v>1</v>
      </c>
      <c r="F165" s="222" t="s">
        <v>165</v>
      </c>
      <c r="G165" s="220"/>
      <c r="H165" s="223">
        <v>5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140</v>
      </c>
      <c r="AU165" s="229" t="s">
        <v>83</v>
      </c>
      <c r="AV165" s="13" t="s">
        <v>83</v>
      </c>
      <c r="AW165" s="13" t="s">
        <v>31</v>
      </c>
      <c r="AX165" s="13" t="s">
        <v>74</v>
      </c>
      <c r="AY165" s="229" t="s">
        <v>131</v>
      </c>
    </row>
    <row r="166" spans="2:65" s="14" customFormat="1" ht="11.25">
      <c r="B166" s="230"/>
      <c r="C166" s="231"/>
      <c r="D166" s="210" t="s">
        <v>140</v>
      </c>
      <c r="E166" s="232" t="s">
        <v>1</v>
      </c>
      <c r="F166" s="233" t="s">
        <v>143</v>
      </c>
      <c r="G166" s="231"/>
      <c r="H166" s="234">
        <v>5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140</v>
      </c>
      <c r="AU166" s="240" t="s">
        <v>83</v>
      </c>
      <c r="AV166" s="14" t="s">
        <v>138</v>
      </c>
      <c r="AW166" s="14" t="s">
        <v>31</v>
      </c>
      <c r="AX166" s="14" t="s">
        <v>81</v>
      </c>
      <c r="AY166" s="240" t="s">
        <v>131</v>
      </c>
    </row>
    <row r="167" spans="2:65" s="11" customFormat="1" ht="22.9" customHeight="1">
      <c r="B167" s="179"/>
      <c r="C167" s="180"/>
      <c r="D167" s="181" t="s">
        <v>73</v>
      </c>
      <c r="E167" s="193" t="s">
        <v>188</v>
      </c>
      <c r="F167" s="193" t="s">
        <v>247</v>
      </c>
      <c r="G167" s="180"/>
      <c r="H167" s="180"/>
      <c r="I167" s="183"/>
      <c r="J167" s="194">
        <f>BK167</f>
        <v>0</v>
      </c>
      <c r="K167" s="180"/>
      <c r="L167" s="185"/>
      <c r="M167" s="186"/>
      <c r="N167" s="187"/>
      <c r="O167" s="187"/>
      <c r="P167" s="188">
        <f>SUM(P168:P209)</f>
        <v>0</v>
      </c>
      <c r="Q167" s="187"/>
      <c r="R167" s="188">
        <f>SUM(R168:R209)</f>
        <v>61.989984</v>
      </c>
      <c r="S167" s="187"/>
      <c r="T167" s="189">
        <f>SUM(T168:T209)</f>
        <v>0</v>
      </c>
      <c r="AR167" s="190" t="s">
        <v>81</v>
      </c>
      <c r="AT167" s="191" t="s">
        <v>73</v>
      </c>
      <c r="AU167" s="191" t="s">
        <v>81</v>
      </c>
      <c r="AY167" s="190" t="s">
        <v>131</v>
      </c>
      <c r="BK167" s="192">
        <f>SUM(BK168:BK209)</f>
        <v>0</v>
      </c>
    </row>
    <row r="168" spans="2:65" s="1" customFormat="1" ht="16.5" customHeight="1">
      <c r="B168" s="33"/>
      <c r="C168" s="195" t="s">
        <v>188</v>
      </c>
      <c r="D168" s="195" t="s">
        <v>133</v>
      </c>
      <c r="E168" s="196" t="s">
        <v>248</v>
      </c>
      <c r="F168" s="197" t="s">
        <v>249</v>
      </c>
      <c r="G168" s="198" t="s">
        <v>250</v>
      </c>
      <c r="H168" s="199">
        <v>35</v>
      </c>
      <c r="I168" s="200"/>
      <c r="J168" s="201">
        <f>ROUND(I168*H168,2)</f>
        <v>0</v>
      </c>
      <c r="K168" s="197" t="s">
        <v>1</v>
      </c>
      <c r="L168" s="37"/>
      <c r="M168" s="202" t="s">
        <v>1</v>
      </c>
      <c r="N168" s="203" t="s">
        <v>39</v>
      </c>
      <c r="O168" s="65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AR168" s="206" t="s">
        <v>138</v>
      </c>
      <c r="AT168" s="206" t="s">
        <v>133</v>
      </c>
      <c r="AU168" s="206" t="s">
        <v>83</v>
      </c>
      <c r="AY168" s="16" t="s">
        <v>131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6" t="s">
        <v>81</v>
      </c>
      <c r="BK168" s="207">
        <f>ROUND(I168*H168,2)</f>
        <v>0</v>
      </c>
      <c r="BL168" s="16" t="s">
        <v>138</v>
      </c>
      <c r="BM168" s="206" t="s">
        <v>251</v>
      </c>
    </row>
    <row r="169" spans="2:65" s="12" customFormat="1" ht="11.25">
      <c r="B169" s="208"/>
      <c r="C169" s="209"/>
      <c r="D169" s="210" t="s">
        <v>140</v>
      </c>
      <c r="E169" s="211" t="s">
        <v>1</v>
      </c>
      <c r="F169" s="212" t="s">
        <v>153</v>
      </c>
      <c r="G169" s="209"/>
      <c r="H169" s="211" t="s">
        <v>1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140</v>
      </c>
      <c r="AU169" s="218" t="s">
        <v>83</v>
      </c>
      <c r="AV169" s="12" t="s">
        <v>81</v>
      </c>
      <c r="AW169" s="12" t="s">
        <v>31</v>
      </c>
      <c r="AX169" s="12" t="s">
        <v>74</v>
      </c>
      <c r="AY169" s="218" t="s">
        <v>131</v>
      </c>
    </row>
    <row r="170" spans="2:65" s="13" customFormat="1" ht="11.25">
      <c r="B170" s="219"/>
      <c r="C170" s="220"/>
      <c r="D170" s="210" t="s">
        <v>140</v>
      </c>
      <c r="E170" s="221" t="s">
        <v>1</v>
      </c>
      <c r="F170" s="222" t="s">
        <v>252</v>
      </c>
      <c r="G170" s="220"/>
      <c r="H170" s="223">
        <v>16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140</v>
      </c>
      <c r="AU170" s="229" t="s">
        <v>83</v>
      </c>
      <c r="AV170" s="13" t="s">
        <v>83</v>
      </c>
      <c r="AW170" s="13" t="s">
        <v>31</v>
      </c>
      <c r="AX170" s="13" t="s">
        <v>74</v>
      </c>
      <c r="AY170" s="229" t="s">
        <v>131</v>
      </c>
    </row>
    <row r="171" spans="2:65" s="12" customFormat="1" ht="11.25">
      <c r="B171" s="208"/>
      <c r="C171" s="209"/>
      <c r="D171" s="210" t="s">
        <v>140</v>
      </c>
      <c r="E171" s="211" t="s">
        <v>1</v>
      </c>
      <c r="F171" s="212" t="s">
        <v>155</v>
      </c>
      <c r="G171" s="209"/>
      <c r="H171" s="211" t="s">
        <v>1</v>
      </c>
      <c r="I171" s="213"/>
      <c r="J171" s="209"/>
      <c r="K171" s="209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140</v>
      </c>
      <c r="AU171" s="218" t="s">
        <v>83</v>
      </c>
      <c r="AV171" s="12" t="s">
        <v>81</v>
      </c>
      <c r="AW171" s="12" t="s">
        <v>31</v>
      </c>
      <c r="AX171" s="12" t="s">
        <v>74</v>
      </c>
      <c r="AY171" s="218" t="s">
        <v>131</v>
      </c>
    </row>
    <row r="172" spans="2:65" s="13" customFormat="1" ht="11.25">
      <c r="B172" s="219"/>
      <c r="C172" s="220"/>
      <c r="D172" s="210" t="s">
        <v>140</v>
      </c>
      <c r="E172" s="221" t="s">
        <v>1</v>
      </c>
      <c r="F172" s="222" t="s">
        <v>253</v>
      </c>
      <c r="G172" s="220"/>
      <c r="H172" s="223">
        <v>19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140</v>
      </c>
      <c r="AU172" s="229" t="s">
        <v>83</v>
      </c>
      <c r="AV172" s="13" t="s">
        <v>83</v>
      </c>
      <c r="AW172" s="13" t="s">
        <v>31</v>
      </c>
      <c r="AX172" s="13" t="s">
        <v>74</v>
      </c>
      <c r="AY172" s="229" t="s">
        <v>131</v>
      </c>
    </row>
    <row r="173" spans="2:65" s="14" customFormat="1" ht="11.25">
      <c r="B173" s="230"/>
      <c r="C173" s="231"/>
      <c r="D173" s="210" t="s">
        <v>140</v>
      </c>
      <c r="E173" s="232" t="s">
        <v>1</v>
      </c>
      <c r="F173" s="233" t="s">
        <v>143</v>
      </c>
      <c r="G173" s="231"/>
      <c r="H173" s="234">
        <v>35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140</v>
      </c>
      <c r="AU173" s="240" t="s">
        <v>83</v>
      </c>
      <c r="AV173" s="14" t="s">
        <v>138</v>
      </c>
      <c r="AW173" s="14" t="s">
        <v>31</v>
      </c>
      <c r="AX173" s="14" t="s">
        <v>81</v>
      </c>
      <c r="AY173" s="240" t="s">
        <v>131</v>
      </c>
    </row>
    <row r="174" spans="2:65" s="1" customFormat="1" ht="24" customHeight="1">
      <c r="B174" s="33"/>
      <c r="C174" s="195" t="s">
        <v>192</v>
      </c>
      <c r="D174" s="195" t="s">
        <v>133</v>
      </c>
      <c r="E174" s="196" t="s">
        <v>254</v>
      </c>
      <c r="F174" s="197" t="s">
        <v>255</v>
      </c>
      <c r="G174" s="198" t="s">
        <v>151</v>
      </c>
      <c r="H174" s="199">
        <v>115</v>
      </c>
      <c r="I174" s="200"/>
      <c r="J174" s="201">
        <f>ROUND(I174*H174,2)</f>
        <v>0</v>
      </c>
      <c r="K174" s="197" t="s">
        <v>137</v>
      </c>
      <c r="L174" s="37"/>
      <c r="M174" s="202" t="s">
        <v>1</v>
      </c>
      <c r="N174" s="203" t="s">
        <v>39</v>
      </c>
      <c r="O174" s="65"/>
      <c r="P174" s="204">
        <f>O174*H174</f>
        <v>0</v>
      </c>
      <c r="Q174" s="204">
        <v>0.15540000000000001</v>
      </c>
      <c r="R174" s="204">
        <f>Q174*H174</f>
        <v>17.871000000000002</v>
      </c>
      <c r="S174" s="204">
        <v>0</v>
      </c>
      <c r="T174" s="205">
        <f>S174*H174</f>
        <v>0</v>
      </c>
      <c r="AR174" s="206" t="s">
        <v>138</v>
      </c>
      <c r="AT174" s="206" t="s">
        <v>133</v>
      </c>
      <c r="AU174" s="206" t="s">
        <v>83</v>
      </c>
      <c r="AY174" s="16" t="s">
        <v>131</v>
      </c>
      <c r="BE174" s="207">
        <f>IF(N174="základní",J174,0)</f>
        <v>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6" t="s">
        <v>81</v>
      </c>
      <c r="BK174" s="207">
        <f>ROUND(I174*H174,2)</f>
        <v>0</v>
      </c>
      <c r="BL174" s="16" t="s">
        <v>138</v>
      </c>
      <c r="BM174" s="206" t="s">
        <v>256</v>
      </c>
    </row>
    <row r="175" spans="2:65" s="12" customFormat="1" ht="11.25">
      <c r="B175" s="208"/>
      <c r="C175" s="209"/>
      <c r="D175" s="210" t="s">
        <v>140</v>
      </c>
      <c r="E175" s="211" t="s">
        <v>1</v>
      </c>
      <c r="F175" s="212" t="s">
        <v>257</v>
      </c>
      <c r="G175" s="209"/>
      <c r="H175" s="211" t="s">
        <v>1</v>
      </c>
      <c r="I175" s="213"/>
      <c r="J175" s="209"/>
      <c r="K175" s="209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140</v>
      </c>
      <c r="AU175" s="218" t="s">
        <v>83</v>
      </c>
      <c r="AV175" s="12" t="s">
        <v>81</v>
      </c>
      <c r="AW175" s="12" t="s">
        <v>31</v>
      </c>
      <c r="AX175" s="12" t="s">
        <v>74</v>
      </c>
      <c r="AY175" s="218" t="s">
        <v>131</v>
      </c>
    </row>
    <row r="176" spans="2:65" s="13" customFormat="1" ht="11.25">
      <c r="B176" s="219"/>
      <c r="C176" s="220"/>
      <c r="D176" s="210" t="s">
        <v>140</v>
      </c>
      <c r="E176" s="221" t="s">
        <v>1</v>
      </c>
      <c r="F176" s="222" t="s">
        <v>258</v>
      </c>
      <c r="G176" s="220"/>
      <c r="H176" s="223">
        <v>95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140</v>
      </c>
      <c r="AU176" s="229" t="s">
        <v>83</v>
      </c>
      <c r="AV176" s="13" t="s">
        <v>83</v>
      </c>
      <c r="AW176" s="13" t="s">
        <v>31</v>
      </c>
      <c r="AX176" s="13" t="s">
        <v>74</v>
      </c>
      <c r="AY176" s="229" t="s">
        <v>131</v>
      </c>
    </row>
    <row r="177" spans="2:65" s="12" customFormat="1" ht="11.25">
      <c r="B177" s="208"/>
      <c r="C177" s="209"/>
      <c r="D177" s="210" t="s">
        <v>140</v>
      </c>
      <c r="E177" s="211" t="s">
        <v>1</v>
      </c>
      <c r="F177" s="212" t="s">
        <v>259</v>
      </c>
      <c r="G177" s="209"/>
      <c r="H177" s="211" t="s">
        <v>1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140</v>
      </c>
      <c r="AU177" s="218" t="s">
        <v>83</v>
      </c>
      <c r="AV177" s="12" t="s">
        <v>81</v>
      </c>
      <c r="AW177" s="12" t="s">
        <v>31</v>
      </c>
      <c r="AX177" s="12" t="s">
        <v>74</v>
      </c>
      <c r="AY177" s="218" t="s">
        <v>131</v>
      </c>
    </row>
    <row r="178" spans="2:65" s="13" customFormat="1" ht="11.25">
      <c r="B178" s="219"/>
      <c r="C178" s="220"/>
      <c r="D178" s="210" t="s">
        <v>140</v>
      </c>
      <c r="E178" s="221" t="s">
        <v>1</v>
      </c>
      <c r="F178" s="222" t="s">
        <v>260</v>
      </c>
      <c r="G178" s="220"/>
      <c r="H178" s="223">
        <v>12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140</v>
      </c>
      <c r="AU178" s="229" t="s">
        <v>83</v>
      </c>
      <c r="AV178" s="13" t="s">
        <v>83</v>
      </c>
      <c r="AW178" s="13" t="s">
        <v>31</v>
      </c>
      <c r="AX178" s="13" t="s">
        <v>74</v>
      </c>
      <c r="AY178" s="229" t="s">
        <v>131</v>
      </c>
    </row>
    <row r="179" spans="2:65" s="12" customFormat="1" ht="11.25">
      <c r="B179" s="208"/>
      <c r="C179" s="209"/>
      <c r="D179" s="210" t="s">
        <v>140</v>
      </c>
      <c r="E179" s="211" t="s">
        <v>1</v>
      </c>
      <c r="F179" s="212" t="s">
        <v>261</v>
      </c>
      <c r="G179" s="209"/>
      <c r="H179" s="211" t="s">
        <v>1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140</v>
      </c>
      <c r="AU179" s="218" t="s">
        <v>83</v>
      </c>
      <c r="AV179" s="12" t="s">
        <v>81</v>
      </c>
      <c r="AW179" s="12" t="s">
        <v>31</v>
      </c>
      <c r="AX179" s="12" t="s">
        <v>74</v>
      </c>
      <c r="AY179" s="218" t="s">
        <v>131</v>
      </c>
    </row>
    <row r="180" spans="2:65" s="13" customFormat="1" ht="11.25">
      <c r="B180" s="219"/>
      <c r="C180" s="220"/>
      <c r="D180" s="210" t="s">
        <v>140</v>
      </c>
      <c r="E180" s="221" t="s">
        <v>1</v>
      </c>
      <c r="F180" s="222" t="s">
        <v>262</v>
      </c>
      <c r="G180" s="220"/>
      <c r="H180" s="223">
        <v>8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140</v>
      </c>
      <c r="AU180" s="229" t="s">
        <v>83</v>
      </c>
      <c r="AV180" s="13" t="s">
        <v>83</v>
      </c>
      <c r="AW180" s="13" t="s">
        <v>31</v>
      </c>
      <c r="AX180" s="13" t="s">
        <v>74</v>
      </c>
      <c r="AY180" s="229" t="s">
        <v>131</v>
      </c>
    </row>
    <row r="181" spans="2:65" s="14" customFormat="1" ht="11.25">
      <c r="B181" s="230"/>
      <c r="C181" s="231"/>
      <c r="D181" s="210" t="s">
        <v>140</v>
      </c>
      <c r="E181" s="232" t="s">
        <v>1</v>
      </c>
      <c r="F181" s="233" t="s">
        <v>143</v>
      </c>
      <c r="G181" s="231"/>
      <c r="H181" s="234">
        <v>115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140</v>
      </c>
      <c r="AU181" s="240" t="s">
        <v>83</v>
      </c>
      <c r="AV181" s="14" t="s">
        <v>138</v>
      </c>
      <c r="AW181" s="14" t="s">
        <v>31</v>
      </c>
      <c r="AX181" s="14" t="s">
        <v>81</v>
      </c>
      <c r="AY181" s="240" t="s">
        <v>131</v>
      </c>
    </row>
    <row r="182" spans="2:65" s="1" customFormat="1" ht="16.5" customHeight="1">
      <c r="B182" s="33"/>
      <c r="C182" s="244" t="s">
        <v>196</v>
      </c>
      <c r="D182" s="244" t="s">
        <v>223</v>
      </c>
      <c r="E182" s="245" t="s">
        <v>263</v>
      </c>
      <c r="F182" s="246" t="s">
        <v>264</v>
      </c>
      <c r="G182" s="247" t="s">
        <v>151</v>
      </c>
      <c r="H182" s="248">
        <v>95.95</v>
      </c>
      <c r="I182" s="249"/>
      <c r="J182" s="250">
        <f>ROUND(I182*H182,2)</f>
        <v>0</v>
      </c>
      <c r="K182" s="246" t="s">
        <v>137</v>
      </c>
      <c r="L182" s="251"/>
      <c r="M182" s="252" t="s">
        <v>1</v>
      </c>
      <c r="N182" s="253" t="s">
        <v>39</v>
      </c>
      <c r="O182" s="65"/>
      <c r="P182" s="204">
        <f>O182*H182</f>
        <v>0</v>
      </c>
      <c r="Q182" s="204">
        <v>8.1000000000000003E-2</v>
      </c>
      <c r="R182" s="204">
        <f>Q182*H182</f>
        <v>7.7719500000000004</v>
      </c>
      <c r="S182" s="204">
        <v>0</v>
      </c>
      <c r="T182" s="205">
        <f>S182*H182</f>
        <v>0</v>
      </c>
      <c r="AR182" s="206" t="s">
        <v>184</v>
      </c>
      <c r="AT182" s="206" t="s">
        <v>223</v>
      </c>
      <c r="AU182" s="206" t="s">
        <v>83</v>
      </c>
      <c r="AY182" s="16" t="s">
        <v>131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6" t="s">
        <v>81</v>
      </c>
      <c r="BK182" s="207">
        <f>ROUND(I182*H182,2)</f>
        <v>0</v>
      </c>
      <c r="BL182" s="16" t="s">
        <v>138</v>
      </c>
      <c r="BM182" s="206" t="s">
        <v>265</v>
      </c>
    </row>
    <row r="183" spans="2:65" s="13" customFormat="1" ht="11.25">
      <c r="B183" s="219"/>
      <c r="C183" s="220"/>
      <c r="D183" s="210" t="s">
        <v>140</v>
      </c>
      <c r="E183" s="221" t="s">
        <v>1</v>
      </c>
      <c r="F183" s="222" t="s">
        <v>266</v>
      </c>
      <c r="G183" s="220"/>
      <c r="H183" s="223">
        <v>95.95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140</v>
      </c>
      <c r="AU183" s="229" t="s">
        <v>83</v>
      </c>
      <c r="AV183" s="13" t="s">
        <v>83</v>
      </c>
      <c r="AW183" s="13" t="s">
        <v>31</v>
      </c>
      <c r="AX183" s="13" t="s">
        <v>74</v>
      </c>
      <c r="AY183" s="229" t="s">
        <v>131</v>
      </c>
    </row>
    <row r="184" spans="2:65" s="14" customFormat="1" ht="11.25">
      <c r="B184" s="230"/>
      <c r="C184" s="231"/>
      <c r="D184" s="210" t="s">
        <v>140</v>
      </c>
      <c r="E184" s="232" t="s">
        <v>1</v>
      </c>
      <c r="F184" s="233" t="s">
        <v>143</v>
      </c>
      <c r="G184" s="231"/>
      <c r="H184" s="234">
        <v>95.95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140</v>
      </c>
      <c r="AU184" s="240" t="s">
        <v>83</v>
      </c>
      <c r="AV184" s="14" t="s">
        <v>138</v>
      </c>
      <c r="AW184" s="14" t="s">
        <v>31</v>
      </c>
      <c r="AX184" s="14" t="s">
        <v>81</v>
      </c>
      <c r="AY184" s="240" t="s">
        <v>131</v>
      </c>
    </row>
    <row r="185" spans="2:65" s="1" customFormat="1" ht="24" customHeight="1">
      <c r="B185" s="33"/>
      <c r="C185" s="244" t="s">
        <v>260</v>
      </c>
      <c r="D185" s="244" t="s">
        <v>223</v>
      </c>
      <c r="E185" s="245" t="s">
        <v>267</v>
      </c>
      <c r="F185" s="246" t="s">
        <v>268</v>
      </c>
      <c r="G185" s="247" t="s">
        <v>151</v>
      </c>
      <c r="H185" s="248">
        <v>8.08</v>
      </c>
      <c r="I185" s="249"/>
      <c r="J185" s="250">
        <f>ROUND(I185*H185,2)</f>
        <v>0</v>
      </c>
      <c r="K185" s="246" t="s">
        <v>137</v>
      </c>
      <c r="L185" s="251"/>
      <c r="M185" s="252" t="s">
        <v>1</v>
      </c>
      <c r="N185" s="253" t="s">
        <v>39</v>
      </c>
      <c r="O185" s="65"/>
      <c r="P185" s="204">
        <f>O185*H185</f>
        <v>0</v>
      </c>
      <c r="Q185" s="204">
        <v>6.4000000000000001E-2</v>
      </c>
      <c r="R185" s="204">
        <f>Q185*H185</f>
        <v>0.51712000000000002</v>
      </c>
      <c r="S185" s="204">
        <v>0</v>
      </c>
      <c r="T185" s="205">
        <f>S185*H185</f>
        <v>0</v>
      </c>
      <c r="AR185" s="206" t="s">
        <v>184</v>
      </c>
      <c r="AT185" s="206" t="s">
        <v>223</v>
      </c>
      <c r="AU185" s="206" t="s">
        <v>83</v>
      </c>
      <c r="AY185" s="16" t="s">
        <v>131</v>
      </c>
      <c r="BE185" s="207">
        <f>IF(N185="základní",J185,0)</f>
        <v>0</v>
      </c>
      <c r="BF185" s="207">
        <f>IF(N185="snížená",J185,0)</f>
        <v>0</v>
      </c>
      <c r="BG185" s="207">
        <f>IF(N185="zákl. přenesená",J185,0)</f>
        <v>0</v>
      </c>
      <c r="BH185" s="207">
        <f>IF(N185="sníž. přenesená",J185,0)</f>
        <v>0</v>
      </c>
      <c r="BI185" s="207">
        <f>IF(N185="nulová",J185,0)</f>
        <v>0</v>
      </c>
      <c r="BJ185" s="16" t="s">
        <v>81</v>
      </c>
      <c r="BK185" s="207">
        <f>ROUND(I185*H185,2)</f>
        <v>0</v>
      </c>
      <c r="BL185" s="16" t="s">
        <v>138</v>
      </c>
      <c r="BM185" s="206" t="s">
        <v>269</v>
      </c>
    </row>
    <row r="186" spans="2:65" s="12" customFormat="1" ht="11.25">
      <c r="B186" s="208"/>
      <c r="C186" s="209"/>
      <c r="D186" s="210" t="s">
        <v>140</v>
      </c>
      <c r="E186" s="211" t="s">
        <v>1</v>
      </c>
      <c r="F186" s="212" t="s">
        <v>270</v>
      </c>
      <c r="G186" s="209"/>
      <c r="H186" s="211" t="s">
        <v>1</v>
      </c>
      <c r="I186" s="213"/>
      <c r="J186" s="209"/>
      <c r="K186" s="209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140</v>
      </c>
      <c r="AU186" s="218" t="s">
        <v>83</v>
      </c>
      <c r="AV186" s="12" t="s">
        <v>81</v>
      </c>
      <c r="AW186" s="12" t="s">
        <v>31</v>
      </c>
      <c r="AX186" s="12" t="s">
        <v>74</v>
      </c>
      <c r="AY186" s="218" t="s">
        <v>131</v>
      </c>
    </row>
    <row r="187" spans="2:65" s="13" customFormat="1" ht="11.25">
      <c r="B187" s="219"/>
      <c r="C187" s="220"/>
      <c r="D187" s="210" t="s">
        <v>140</v>
      </c>
      <c r="E187" s="221" t="s">
        <v>1</v>
      </c>
      <c r="F187" s="222" t="s">
        <v>271</v>
      </c>
      <c r="G187" s="220"/>
      <c r="H187" s="223">
        <v>8.08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140</v>
      </c>
      <c r="AU187" s="229" t="s">
        <v>83</v>
      </c>
      <c r="AV187" s="13" t="s">
        <v>83</v>
      </c>
      <c r="AW187" s="13" t="s">
        <v>31</v>
      </c>
      <c r="AX187" s="13" t="s">
        <v>74</v>
      </c>
      <c r="AY187" s="229" t="s">
        <v>131</v>
      </c>
    </row>
    <row r="188" spans="2:65" s="14" customFormat="1" ht="11.25">
      <c r="B188" s="230"/>
      <c r="C188" s="231"/>
      <c r="D188" s="210" t="s">
        <v>140</v>
      </c>
      <c r="E188" s="232" t="s">
        <v>1</v>
      </c>
      <c r="F188" s="233" t="s">
        <v>143</v>
      </c>
      <c r="G188" s="231"/>
      <c r="H188" s="234">
        <v>8.08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140</v>
      </c>
      <c r="AU188" s="240" t="s">
        <v>83</v>
      </c>
      <c r="AV188" s="14" t="s">
        <v>138</v>
      </c>
      <c r="AW188" s="14" t="s">
        <v>31</v>
      </c>
      <c r="AX188" s="14" t="s">
        <v>81</v>
      </c>
      <c r="AY188" s="240" t="s">
        <v>131</v>
      </c>
    </row>
    <row r="189" spans="2:65" s="1" customFormat="1" ht="24" customHeight="1">
      <c r="B189" s="33"/>
      <c r="C189" s="244" t="s">
        <v>272</v>
      </c>
      <c r="D189" s="244" t="s">
        <v>223</v>
      </c>
      <c r="E189" s="245" t="s">
        <v>273</v>
      </c>
      <c r="F189" s="246" t="s">
        <v>274</v>
      </c>
      <c r="G189" s="247" t="s">
        <v>151</v>
      </c>
      <c r="H189" s="248">
        <v>12.12</v>
      </c>
      <c r="I189" s="249"/>
      <c r="J189" s="250">
        <f>ROUND(I189*H189,2)</f>
        <v>0</v>
      </c>
      <c r="K189" s="246" t="s">
        <v>137</v>
      </c>
      <c r="L189" s="251"/>
      <c r="M189" s="252" t="s">
        <v>1</v>
      </c>
      <c r="N189" s="253" t="s">
        <v>39</v>
      </c>
      <c r="O189" s="65"/>
      <c r="P189" s="204">
        <f>O189*H189</f>
        <v>0</v>
      </c>
      <c r="Q189" s="204">
        <v>4.8300000000000003E-2</v>
      </c>
      <c r="R189" s="204">
        <f>Q189*H189</f>
        <v>0.58539600000000003</v>
      </c>
      <c r="S189" s="204">
        <v>0</v>
      </c>
      <c r="T189" s="205">
        <f>S189*H189</f>
        <v>0</v>
      </c>
      <c r="AR189" s="206" t="s">
        <v>184</v>
      </c>
      <c r="AT189" s="206" t="s">
        <v>223</v>
      </c>
      <c r="AU189" s="206" t="s">
        <v>83</v>
      </c>
      <c r="AY189" s="16" t="s">
        <v>131</v>
      </c>
      <c r="BE189" s="207">
        <f>IF(N189="základní",J189,0)</f>
        <v>0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6" t="s">
        <v>81</v>
      </c>
      <c r="BK189" s="207">
        <f>ROUND(I189*H189,2)</f>
        <v>0</v>
      </c>
      <c r="BL189" s="16" t="s">
        <v>138</v>
      </c>
      <c r="BM189" s="206" t="s">
        <v>275</v>
      </c>
    </row>
    <row r="190" spans="2:65" s="12" customFormat="1" ht="11.25">
      <c r="B190" s="208"/>
      <c r="C190" s="209"/>
      <c r="D190" s="210" t="s">
        <v>140</v>
      </c>
      <c r="E190" s="211" t="s">
        <v>1</v>
      </c>
      <c r="F190" s="212" t="s">
        <v>276</v>
      </c>
      <c r="G190" s="209"/>
      <c r="H190" s="211" t="s">
        <v>1</v>
      </c>
      <c r="I190" s="213"/>
      <c r="J190" s="209"/>
      <c r="K190" s="209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140</v>
      </c>
      <c r="AU190" s="218" t="s">
        <v>83</v>
      </c>
      <c r="AV190" s="12" t="s">
        <v>81</v>
      </c>
      <c r="AW190" s="12" t="s">
        <v>31</v>
      </c>
      <c r="AX190" s="12" t="s">
        <v>74</v>
      </c>
      <c r="AY190" s="218" t="s">
        <v>131</v>
      </c>
    </row>
    <row r="191" spans="2:65" s="13" customFormat="1" ht="11.25">
      <c r="B191" s="219"/>
      <c r="C191" s="220"/>
      <c r="D191" s="210" t="s">
        <v>140</v>
      </c>
      <c r="E191" s="221" t="s">
        <v>1</v>
      </c>
      <c r="F191" s="222" t="s">
        <v>277</v>
      </c>
      <c r="G191" s="220"/>
      <c r="H191" s="223">
        <v>12.12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140</v>
      </c>
      <c r="AU191" s="229" t="s">
        <v>83</v>
      </c>
      <c r="AV191" s="13" t="s">
        <v>83</v>
      </c>
      <c r="AW191" s="13" t="s">
        <v>31</v>
      </c>
      <c r="AX191" s="13" t="s">
        <v>74</v>
      </c>
      <c r="AY191" s="229" t="s">
        <v>131</v>
      </c>
    </row>
    <row r="192" spans="2:65" s="14" customFormat="1" ht="11.25">
      <c r="B192" s="230"/>
      <c r="C192" s="231"/>
      <c r="D192" s="210" t="s">
        <v>140</v>
      </c>
      <c r="E192" s="232" t="s">
        <v>1</v>
      </c>
      <c r="F192" s="233" t="s">
        <v>143</v>
      </c>
      <c r="G192" s="231"/>
      <c r="H192" s="234">
        <v>12.12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140</v>
      </c>
      <c r="AU192" s="240" t="s">
        <v>83</v>
      </c>
      <c r="AV192" s="14" t="s">
        <v>138</v>
      </c>
      <c r="AW192" s="14" t="s">
        <v>31</v>
      </c>
      <c r="AX192" s="14" t="s">
        <v>81</v>
      </c>
      <c r="AY192" s="240" t="s">
        <v>131</v>
      </c>
    </row>
    <row r="193" spans="2:65" s="1" customFormat="1" ht="24" customHeight="1">
      <c r="B193" s="33"/>
      <c r="C193" s="195" t="s">
        <v>278</v>
      </c>
      <c r="D193" s="195" t="s">
        <v>133</v>
      </c>
      <c r="E193" s="196" t="s">
        <v>279</v>
      </c>
      <c r="F193" s="197" t="s">
        <v>280</v>
      </c>
      <c r="G193" s="198" t="s">
        <v>151</v>
      </c>
      <c r="H193" s="199">
        <v>155</v>
      </c>
      <c r="I193" s="200"/>
      <c r="J193" s="201">
        <f>ROUND(I193*H193,2)</f>
        <v>0</v>
      </c>
      <c r="K193" s="197" t="s">
        <v>137</v>
      </c>
      <c r="L193" s="37"/>
      <c r="M193" s="202" t="s">
        <v>1</v>
      </c>
      <c r="N193" s="203" t="s">
        <v>39</v>
      </c>
      <c r="O193" s="65"/>
      <c r="P193" s="204">
        <f>O193*H193</f>
        <v>0</v>
      </c>
      <c r="Q193" s="204">
        <v>0.1295</v>
      </c>
      <c r="R193" s="204">
        <f>Q193*H193</f>
        <v>20.072500000000002</v>
      </c>
      <c r="S193" s="204">
        <v>0</v>
      </c>
      <c r="T193" s="205">
        <f>S193*H193</f>
        <v>0</v>
      </c>
      <c r="AR193" s="206" t="s">
        <v>138</v>
      </c>
      <c r="AT193" s="206" t="s">
        <v>133</v>
      </c>
      <c r="AU193" s="206" t="s">
        <v>83</v>
      </c>
      <c r="AY193" s="16" t="s">
        <v>131</v>
      </c>
      <c r="BE193" s="207">
        <f>IF(N193="základní",J193,0)</f>
        <v>0</v>
      </c>
      <c r="BF193" s="207">
        <f>IF(N193="snížená",J193,0)</f>
        <v>0</v>
      </c>
      <c r="BG193" s="207">
        <f>IF(N193="zákl. přenesená",J193,0)</f>
        <v>0</v>
      </c>
      <c r="BH193" s="207">
        <f>IF(N193="sníž. přenesená",J193,0)</f>
        <v>0</v>
      </c>
      <c r="BI193" s="207">
        <f>IF(N193="nulová",J193,0)</f>
        <v>0</v>
      </c>
      <c r="BJ193" s="16" t="s">
        <v>81</v>
      </c>
      <c r="BK193" s="207">
        <f>ROUND(I193*H193,2)</f>
        <v>0</v>
      </c>
      <c r="BL193" s="16" t="s">
        <v>138</v>
      </c>
      <c r="BM193" s="206" t="s">
        <v>281</v>
      </c>
    </row>
    <row r="194" spans="2:65" s="12" customFormat="1" ht="11.25">
      <c r="B194" s="208"/>
      <c r="C194" s="209"/>
      <c r="D194" s="210" t="s">
        <v>140</v>
      </c>
      <c r="E194" s="211" t="s">
        <v>1</v>
      </c>
      <c r="F194" s="212" t="s">
        <v>282</v>
      </c>
      <c r="G194" s="209"/>
      <c r="H194" s="211" t="s">
        <v>1</v>
      </c>
      <c r="I194" s="213"/>
      <c r="J194" s="209"/>
      <c r="K194" s="209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140</v>
      </c>
      <c r="AU194" s="218" t="s">
        <v>83</v>
      </c>
      <c r="AV194" s="12" t="s">
        <v>81</v>
      </c>
      <c r="AW194" s="12" t="s">
        <v>31</v>
      </c>
      <c r="AX194" s="12" t="s">
        <v>74</v>
      </c>
      <c r="AY194" s="218" t="s">
        <v>131</v>
      </c>
    </row>
    <row r="195" spans="2:65" s="13" customFormat="1" ht="11.25">
      <c r="B195" s="219"/>
      <c r="C195" s="220"/>
      <c r="D195" s="210" t="s">
        <v>140</v>
      </c>
      <c r="E195" s="221" t="s">
        <v>1</v>
      </c>
      <c r="F195" s="222" t="s">
        <v>156</v>
      </c>
      <c r="G195" s="220"/>
      <c r="H195" s="223">
        <v>155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140</v>
      </c>
      <c r="AU195" s="229" t="s">
        <v>83</v>
      </c>
      <c r="AV195" s="13" t="s">
        <v>83</v>
      </c>
      <c r="AW195" s="13" t="s">
        <v>31</v>
      </c>
      <c r="AX195" s="13" t="s">
        <v>74</v>
      </c>
      <c r="AY195" s="229" t="s">
        <v>131</v>
      </c>
    </row>
    <row r="196" spans="2:65" s="14" customFormat="1" ht="11.25">
      <c r="B196" s="230"/>
      <c r="C196" s="231"/>
      <c r="D196" s="210" t="s">
        <v>140</v>
      </c>
      <c r="E196" s="232" t="s">
        <v>1</v>
      </c>
      <c r="F196" s="233" t="s">
        <v>143</v>
      </c>
      <c r="G196" s="231"/>
      <c r="H196" s="234">
        <v>155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140</v>
      </c>
      <c r="AU196" s="240" t="s">
        <v>83</v>
      </c>
      <c r="AV196" s="14" t="s">
        <v>138</v>
      </c>
      <c r="AW196" s="14" t="s">
        <v>31</v>
      </c>
      <c r="AX196" s="14" t="s">
        <v>81</v>
      </c>
      <c r="AY196" s="240" t="s">
        <v>131</v>
      </c>
    </row>
    <row r="197" spans="2:65" s="1" customFormat="1" ht="16.5" customHeight="1">
      <c r="B197" s="33"/>
      <c r="C197" s="244" t="s">
        <v>8</v>
      </c>
      <c r="D197" s="244" t="s">
        <v>223</v>
      </c>
      <c r="E197" s="245" t="s">
        <v>283</v>
      </c>
      <c r="F197" s="246" t="s">
        <v>284</v>
      </c>
      <c r="G197" s="247" t="s">
        <v>151</v>
      </c>
      <c r="H197" s="248">
        <v>156.55000000000001</v>
      </c>
      <c r="I197" s="249"/>
      <c r="J197" s="250">
        <f>ROUND(I197*H197,2)</f>
        <v>0</v>
      </c>
      <c r="K197" s="246" t="s">
        <v>137</v>
      </c>
      <c r="L197" s="251"/>
      <c r="M197" s="252" t="s">
        <v>1</v>
      </c>
      <c r="N197" s="253" t="s">
        <v>39</v>
      </c>
      <c r="O197" s="65"/>
      <c r="P197" s="204">
        <f>O197*H197</f>
        <v>0</v>
      </c>
      <c r="Q197" s="204">
        <v>5.8000000000000003E-2</v>
      </c>
      <c r="R197" s="204">
        <f>Q197*H197</f>
        <v>9.0799000000000003</v>
      </c>
      <c r="S197" s="204">
        <v>0</v>
      </c>
      <c r="T197" s="205">
        <f>S197*H197</f>
        <v>0</v>
      </c>
      <c r="AR197" s="206" t="s">
        <v>184</v>
      </c>
      <c r="AT197" s="206" t="s">
        <v>223</v>
      </c>
      <c r="AU197" s="206" t="s">
        <v>83</v>
      </c>
      <c r="AY197" s="16" t="s">
        <v>131</v>
      </c>
      <c r="BE197" s="207">
        <f>IF(N197="základní",J197,0)</f>
        <v>0</v>
      </c>
      <c r="BF197" s="207">
        <f>IF(N197="snížená",J197,0)</f>
        <v>0</v>
      </c>
      <c r="BG197" s="207">
        <f>IF(N197="zákl. přenesená",J197,0)</f>
        <v>0</v>
      </c>
      <c r="BH197" s="207">
        <f>IF(N197="sníž. přenesená",J197,0)</f>
        <v>0</v>
      </c>
      <c r="BI197" s="207">
        <f>IF(N197="nulová",J197,0)</f>
        <v>0</v>
      </c>
      <c r="BJ197" s="16" t="s">
        <v>81</v>
      </c>
      <c r="BK197" s="207">
        <f>ROUND(I197*H197,2)</f>
        <v>0</v>
      </c>
      <c r="BL197" s="16" t="s">
        <v>138</v>
      </c>
      <c r="BM197" s="206" t="s">
        <v>285</v>
      </c>
    </row>
    <row r="198" spans="2:65" s="13" customFormat="1" ht="11.25">
      <c r="B198" s="219"/>
      <c r="C198" s="220"/>
      <c r="D198" s="210" t="s">
        <v>140</v>
      </c>
      <c r="E198" s="221" t="s">
        <v>1</v>
      </c>
      <c r="F198" s="222" t="s">
        <v>286</v>
      </c>
      <c r="G198" s="220"/>
      <c r="H198" s="223">
        <v>156.55000000000001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140</v>
      </c>
      <c r="AU198" s="229" t="s">
        <v>83</v>
      </c>
      <c r="AV198" s="13" t="s">
        <v>83</v>
      </c>
      <c r="AW198" s="13" t="s">
        <v>31</v>
      </c>
      <c r="AX198" s="13" t="s">
        <v>74</v>
      </c>
      <c r="AY198" s="229" t="s">
        <v>131</v>
      </c>
    </row>
    <row r="199" spans="2:65" s="14" customFormat="1" ht="11.25">
      <c r="B199" s="230"/>
      <c r="C199" s="231"/>
      <c r="D199" s="210" t="s">
        <v>140</v>
      </c>
      <c r="E199" s="232" t="s">
        <v>1</v>
      </c>
      <c r="F199" s="233" t="s">
        <v>143</v>
      </c>
      <c r="G199" s="231"/>
      <c r="H199" s="234">
        <v>156.55000000000001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140</v>
      </c>
      <c r="AU199" s="240" t="s">
        <v>83</v>
      </c>
      <c r="AV199" s="14" t="s">
        <v>138</v>
      </c>
      <c r="AW199" s="14" t="s">
        <v>31</v>
      </c>
      <c r="AX199" s="14" t="s">
        <v>81</v>
      </c>
      <c r="AY199" s="240" t="s">
        <v>131</v>
      </c>
    </row>
    <row r="200" spans="2:65" s="1" customFormat="1" ht="24" customHeight="1">
      <c r="B200" s="33"/>
      <c r="C200" s="195" t="s">
        <v>252</v>
      </c>
      <c r="D200" s="195" t="s">
        <v>133</v>
      </c>
      <c r="E200" s="196" t="s">
        <v>287</v>
      </c>
      <c r="F200" s="197" t="s">
        <v>288</v>
      </c>
      <c r="G200" s="198" t="s">
        <v>289</v>
      </c>
      <c r="H200" s="199">
        <v>2.7</v>
      </c>
      <c r="I200" s="200"/>
      <c r="J200" s="201">
        <f>ROUND(I200*H200,2)</f>
        <v>0</v>
      </c>
      <c r="K200" s="197" t="s">
        <v>137</v>
      </c>
      <c r="L200" s="37"/>
      <c r="M200" s="202" t="s">
        <v>1</v>
      </c>
      <c r="N200" s="203" t="s">
        <v>39</v>
      </c>
      <c r="O200" s="65"/>
      <c r="P200" s="204">
        <f>O200*H200</f>
        <v>0</v>
      </c>
      <c r="Q200" s="204">
        <v>2.2563399999999998</v>
      </c>
      <c r="R200" s="204">
        <f>Q200*H200</f>
        <v>6.0921180000000001</v>
      </c>
      <c r="S200" s="204">
        <v>0</v>
      </c>
      <c r="T200" s="205">
        <f>S200*H200</f>
        <v>0</v>
      </c>
      <c r="AR200" s="206" t="s">
        <v>138</v>
      </c>
      <c r="AT200" s="206" t="s">
        <v>133</v>
      </c>
      <c r="AU200" s="206" t="s">
        <v>83</v>
      </c>
      <c r="AY200" s="16" t="s">
        <v>131</v>
      </c>
      <c r="BE200" s="207">
        <f>IF(N200="základní",J200,0)</f>
        <v>0</v>
      </c>
      <c r="BF200" s="207">
        <f>IF(N200="snížená",J200,0)</f>
        <v>0</v>
      </c>
      <c r="BG200" s="207">
        <f>IF(N200="zákl. přenesená",J200,0)</f>
        <v>0</v>
      </c>
      <c r="BH200" s="207">
        <f>IF(N200="sníž. přenesená",J200,0)</f>
        <v>0</v>
      </c>
      <c r="BI200" s="207">
        <f>IF(N200="nulová",J200,0)</f>
        <v>0</v>
      </c>
      <c r="BJ200" s="16" t="s">
        <v>81</v>
      </c>
      <c r="BK200" s="207">
        <f>ROUND(I200*H200,2)</f>
        <v>0</v>
      </c>
      <c r="BL200" s="16" t="s">
        <v>138</v>
      </c>
      <c r="BM200" s="206" t="s">
        <v>290</v>
      </c>
    </row>
    <row r="201" spans="2:65" s="12" customFormat="1" ht="11.25">
      <c r="B201" s="208"/>
      <c r="C201" s="209"/>
      <c r="D201" s="210" t="s">
        <v>140</v>
      </c>
      <c r="E201" s="211" t="s">
        <v>1</v>
      </c>
      <c r="F201" s="212" t="s">
        <v>291</v>
      </c>
      <c r="G201" s="209"/>
      <c r="H201" s="211" t="s">
        <v>1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140</v>
      </c>
      <c r="AU201" s="218" t="s">
        <v>83</v>
      </c>
      <c r="AV201" s="12" t="s">
        <v>81</v>
      </c>
      <c r="AW201" s="12" t="s">
        <v>31</v>
      </c>
      <c r="AX201" s="12" t="s">
        <v>74</v>
      </c>
      <c r="AY201" s="218" t="s">
        <v>131</v>
      </c>
    </row>
    <row r="202" spans="2:65" s="13" customFormat="1" ht="11.25">
      <c r="B202" s="219"/>
      <c r="C202" s="220"/>
      <c r="D202" s="210" t="s">
        <v>140</v>
      </c>
      <c r="E202" s="221" t="s">
        <v>1</v>
      </c>
      <c r="F202" s="222" t="s">
        <v>292</v>
      </c>
      <c r="G202" s="220"/>
      <c r="H202" s="223">
        <v>1.55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140</v>
      </c>
      <c r="AU202" s="229" t="s">
        <v>83</v>
      </c>
      <c r="AV202" s="13" t="s">
        <v>83</v>
      </c>
      <c r="AW202" s="13" t="s">
        <v>31</v>
      </c>
      <c r="AX202" s="13" t="s">
        <v>74</v>
      </c>
      <c r="AY202" s="229" t="s">
        <v>131</v>
      </c>
    </row>
    <row r="203" spans="2:65" s="12" customFormat="1" ht="11.25">
      <c r="B203" s="208"/>
      <c r="C203" s="209"/>
      <c r="D203" s="210" t="s">
        <v>140</v>
      </c>
      <c r="E203" s="211" t="s">
        <v>1</v>
      </c>
      <c r="F203" s="212" t="s">
        <v>257</v>
      </c>
      <c r="G203" s="209"/>
      <c r="H203" s="211" t="s">
        <v>1</v>
      </c>
      <c r="I203" s="213"/>
      <c r="J203" s="209"/>
      <c r="K203" s="209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140</v>
      </c>
      <c r="AU203" s="218" t="s">
        <v>83</v>
      </c>
      <c r="AV203" s="12" t="s">
        <v>81</v>
      </c>
      <c r="AW203" s="12" t="s">
        <v>31</v>
      </c>
      <c r="AX203" s="12" t="s">
        <v>74</v>
      </c>
      <c r="AY203" s="218" t="s">
        <v>131</v>
      </c>
    </row>
    <row r="204" spans="2:65" s="13" customFormat="1" ht="11.25">
      <c r="B204" s="219"/>
      <c r="C204" s="220"/>
      <c r="D204" s="210" t="s">
        <v>140</v>
      </c>
      <c r="E204" s="221" t="s">
        <v>1</v>
      </c>
      <c r="F204" s="222" t="s">
        <v>293</v>
      </c>
      <c r="G204" s="220"/>
      <c r="H204" s="223">
        <v>0.95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140</v>
      </c>
      <c r="AU204" s="229" t="s">
        <v>83</v>
      </c>
      <c r="AV204" s="13" t="s">
        <v>83</v>
      </c>
      <c r="AW204" s="13" t="s">
        <v>31</v>
      </c>
      <c r="AX204" s="13" t="s">
        <v>74</v>
      </c>
      <c r="AY204" s="229" t="s">
        <v>131</v>
      </c>
    </row>
    <row r="205" spans="2:65" s="12" customFormat="1" ht="11.25">
      <c r="B205" s="208"/>
      <c r="C205" s="209"/>
      <c r="D205" s="210" t="s">
        <v>140</v>
      </c>
      <c r="E205" s="211" t="s">
        <v>1</v>
      </c>
      <c r="F205" s="212" t="s">
        <v>259</v>
      </c>
      <c r="G205" s="209"/>
      <c r="H205" s="211" t="s">
        <v>1</v>
      </c>
      <c r="I205" s="213"/>
      <c r="J205" s="209"/>
      <c r="K205" s="209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140</v>
      </c>
      <c r="AU205" s="218" t="s">
        <v>83</v>
      </c>
      <c r="AV205" s="12" t="s">
        <v>81</v>
      </c>
      <c r="AW205" s="12" t="s">
        <v>31</v>
      </c>
      <c r="AX205" s="12" t="s">
        <v>74</v>
      </c>
      <c r="AY205" s="218" t="s">
        <v>131</v>
      </c>
    </row>
    <row r="206" spans="2:65" s="13" customFormat="1" ht="11.25">
      <c r="B206" s="219"/>
      <c r="C206" s="220"/>
      <c r="D206" s="210" t="s">
        <v>140</v>
      </c>
      <c r="E206" s="221" t="s">
        <v>1</v>
      </c>
      <c r="F206" s="222" t="s">
        <v>294</v>
      </c>
      <c r="G206" s="220"/>
      <c r="H206" s="223">
        <v>0.12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140</v>
      </c>
      <c r="AU206" s="229" t="s">
        <v>83</v>
      </c>
      <c r="AV206" s="13" t="s">
        <v>83</v>
      </c>
      <c r="AW206" s="13" t="s">
        <v>31</v>
      </c>
      <c r="AX206" s="13" t="s">
        <v>74</v>
      </c>
      <c r="AY206" s="229" t="s">
        <v>131</v>
      </c>
    </row>
    <row r="207" spans="2:65" s="12" customFormat="1" ht="11.25">
      <c r="B207" s="208"/>
      <c r="C207" s="209"/>
      <c r="D207" s="210" t="s">
        <v>140</v>
      </c>
      <c r="E207" s="211" t="s">
        <v>1</v>
      </c>
      <c r="F207" s="212" t="s">
        <v>261</v>
      </c>
      <c r="G207" s="209"/>
      <c r="H207" s="211" t="s">
        <v>1</v>
      </c>
      <c r="I207" s="213"/>
      <c r="J207" s="209"/>
      <c r="K207" s="209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140</v>
      </c>
      <c r="AU207" s="218" t="s">
        <v>83</v>
      </c>
      <c r="AV207" s="12" t="s">
        <v>81</v>
      </c>
      <c r="AW207" s="12" t="s">
        <v>31</v>
      </c>
      <c r="AX207" s="12" t="s">
        <v>74</v>
      </c>
      <c r="AY207" s="218" t="s">
        <v>131</v>
      </c>
    </row>
    <row r="208" spans="2:65" s="13" customFormat="1" ht="11.25">
      <c r="B208" s="219"/>
      <c r="C208" s="220"/>
      <c r="D208" s="210" t="s">
        <v>140</v>
      </c>
      <c r="E208" s="221" t="s">
        <v>1</v>
      </c>
      <c r="F208" s="222" t="s">
        <v>295</v>
      </c>
      <c r="G208" s="220"/>
      <c r="H208" s="223">
        <v>0.08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140</v>
      </c>
      <c r="AU208" s="229" t="s">
        <v>83</v>
      </c>
      <c r="AV208" s="13" t="s">
        <v>83</v>
      </c>
      <c r="AW208" s="13" t="s">
        <v>31</v>
      </c>
      <c r="AX208" s="13" t="s">
        <v>74</v>
      </c>
      <c r="AY208" s="229" t="s">
        <v>131</v>
      </c>
    </row>
    <row r="209" spans="2:65" s="14" customFormat="1" ht="11.25">
      <c r="B209" s="230"/>
      <c r="C209" s="231"/>
      <c r="D209" s="210" t="s">
        <v>140</v>
      </c>
      <c r="E209" s="232" t="s">
        <v>1</v>
      </c>
      <c r="F209" s="233" t="s">
        <v>143</v>
      </c>
      <c r="G209" s="231"/>
      <c r="H209" s="234">
        <v>2.7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140</v>
      </c>
      <c r="AU209" s="240" t="s">
        <v>83</v>
      </c>
      <c r="AV209" s="14" t="s">
        <v>138</v>
      </c>
      <c r="AW209" s="14" t="s">
        <v>31</v>
      </c>
      <c r="AX209" s="14" t="s">
        <v>81</v>
      </c>
      <c r="AY209" s="240" t="s">
        <v>131</v>
      </c>
    </row>
    <row r="210" spans="2:65" s="11" customFormat="1" ht="22.9" customHeight="1">
      <c r="B210" s="179"/>
      <c r="C210" s="180"/>
      <c r="D210" s="181" t="s">
        <v>73</v>
      </c>
      <c r="E210" s="193" t="s">
        <v>296</v>
      </c>
      <c r="F210" s="193" t="s">
        <v>297</v>
      </c>
      <c r="G210" s="180"/>
      <c r="H210" s="180"/>
      <c r="I210" s="183"/>
      <c r="J210" s="194">
        <f>BK210</f>
        <v>0</v>
      </c>
      <c r="K210" s="180"/>
      <c r="L210" s="185"/>
      <c r="M210" s="186"/>
      <c r="N210" s="187"/>
      <c r="O210" s="187"/>
      <c r="P210" s="188">
        <f>P211</f>
        <v>0</v>
      </c>
      <c r="Q210" s="187"/>
      <c r="R210" s="188">
        <f>R211</f>
        <v>0</v>
      </c>
      <c r="S210" s="187"/>
      <c r="T210" s="189">
        <f>T211</f>
        <v>0</v>
      </c>
      <c r="AR210" s="190" t="s">
        <v>81</v>
      </c>
      <c r="AT210" s="191" t="s">
        <v>73</v>
      </c>
      <c r="AU210" s="191" t="s">
        <v>81</v>
      </c>
      <c r="AY210" s="190" t="s">
        <v>131</v>
      </c>
      <c r="BK210" s="192">
        <f>BK211</f>
        <v>0</v>
      </c>
    </row>
    <row r="211" spans="2:65" s="1" customFormat="1" ht="24" customHeight="1">
      <c r="B211" s="33"/>
      <c r="C211" s="195" t="s">
        <v>298</v>
      </c>
      <c r="D211" s="195" t="s">
        <v>133</v>
      </c>
      <c r="E211" s="196" t="s">
        <v>299</v>
      </c>
      <c r="F211" s="197" t="s">
        <v>300</v>
      </c>
      <c r="G211" s="198" t="s">
        <v>161</v>
      </c>
      <c r="H211" s="199">
        <v>129.74799999999999</v>
      </c>
      <c r="I211" s="200"/>
      <c r="J211" s="201">
        <f>ROUND(I211*H211,2)</f>
        <v>0</v>
      </c>
      <c r="K211" s="197" t="s">
        <v>137</v>
      </c>
      <c r="L211" s="37"/>
      <c r="M211" s="254" t="s">
        <v>1</v>
      </c>
      <c r="N211" s="255" t="s">
        <v>39</v>
      </c>
      <c r="O211" s="256"/>
      <c r="P211" s="257">
        <f>O211*H211</f>
        <v>0</v>
      </c>
      <c r="Q211" s="257">
        <v>0</v>
      </c>
      <c r="R211" s="257">
        <f>Q211*H211</f>
        <v>0</v>
      </c>
      <c r="S211" s="257">
        <v>0</v>
      </c>
      <c r="T211" s="258">
        <f>S211*H211</f>
        <v>0</v>
      </c>
      <c r="AR211" s="206" t="s">
        <v>138</v>
      </c>
      <c r="AT211" s="206" t="s">
        <v>133</v>
      </c>
      <c r="AU211" s="206" t="s">
        <v>83</v>
      </c>
      <c r="AY211" s="16" t="s">
        <v>131</v>
      </c>
      <c r="BE211" s="207">
        <f>IF(N211="základní",J211,0)</f>
        <v>0</v>
      </c>
      <c r="BF211" s="207">
        <f>IF(N211="snížená",J211,0)</f>
        <v>0</v>
      </c>
      <c r="BG211" s="207">
        <f>IF(N211="zákl. přenesená",J211,0)</f>
        <v>0</v>
      </c>
      <c r="BH211" s="207">
        <f>IF(N211="sníž. přenesená",J211,0)</f>
        <v>0</v>
      </c>
      <c r="BI211" s="207">
        <f>IF(N211="nulová",J211,0)</f>
        <v>0</v>
      </c>
      <c r="BJ211" s="16" t="s">
        <v>81</v>
      </c>
      <c r="BK211" s="207">
        <f>ROUND(I211*H211,2)</f>
        <v>0</v>
      </c>
      <c r="BL211" s="16" t="s">
        <v>138</v>
      </c>
      <c r="BM211" s="206" t="s">
        <v>301</v>
      </c>
    </row>
    <row r="212" spans="2:65" s="1" customFormat="1" ht="6.95" customHeight="1">
      <c r="B212" s="48"/>
      <c r="C212" s="49"/>
      <c r="D212" s="49"/>
      <c r="E212" s="49"/>
      <c r="F212" s="49"/>
      <c r="G212" s="49"/>
      <c r="H212" s="49"/>
      <c r="I212" s="147"/>
      <c r="J212" s="49"/>
      <c r="K212" s="49"/>
      <c r="L212" s="37"/>
    </row>
  </sheetData>
  <sheetProtection algorithmName="SHA-512" hashValue="mpALz04cW2F5ggLDL+ynBojJG6hub/Cxx6ZA6VSuPqyJz1YerWkL/j2fl+7oFt4Go1x4m8/kzdrcGtszexhw3Q==" saltValue="grPkHUicwijKkF5EYhJ7l95cRngeA27qH07pCZVY4AGGI1yX8KtrQvuEwAOPZv9oZR1AXg1exeYoaDpx0tdPBA==" spinCount="100000" sheet="1" objects="1" scenarios="1" formatColumns="0" formatRows="0" autoFilter="0"/>
  <autoFilter ref="C125:K211" xr:uid="{00000000-0009-0000-0000-000002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1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96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103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chodníku na ul. Zahradní, Šumperk</v>
      </c>
      <c r="F7" s="308"/>
      <c r="G7" s="308"/>
      <c r="H7" s="308"/>
      <c r="L7" s="19"/>
    </row>
    <row r="8" spans="2:46" ht="12" customHeight="1">
      <c r="B8" s="19"/>
      <c r="D8" s="115" t="s">
        <v>104</v>
      </c>
      <c r="L8" s="19"/>
    </row>
    <row r="9" spans="2:46" s="1" customFormat="1" ht="16.5" customHeight="1">
      <c r="B9" s="37"/>
      <c r="E9" s="307" t="s">
        <v>200</v>
      </c>
      <c r="F9" s="309"/>
      <c r="G9" s="309"/>
      <c r="H9" s="309"/>
      <c r="I9" s="116"/>
      <c r="L9" s="37"/>
    </row>
    <row r="10" spans="2:46" s="1" customFormat="1" ht="12" customHeight="1">
      <c r="B10" s="37"/>
      <c r="D10" s="115" t="s">
        <v>106</v>
      </c>
      <c r="I10" s="116"/>
      <c r="L10" s="37"/>
    </row>
    <row r="11" spans="2:46" s="1" customFormat="1" ht="36.950000000000003" customHeight="1">
      <c r="B11" s="37"/>
      <c r="E11" s="310" t="s">
        <v>302</v>
      </c>
      <c r="F11" s="309"/>
      <c r="G11" s="309"/>
      <c r="H11" s="309"/>
      <c r="I11" s="116"/>
      <c r="L11" s="37"/>
    </row>
    <row r="12" spans="2:46" s="1" customFormat="1" ht="11.25">
      <c r="B12" s="37"/>
      <c r="I12" s="116"/>
      <c r="L12" s="37"/>
    </row>
    <row r="13" spans="2:46" s="1" customFormat="1" ht="12" customHeight="1">
      <c r="B13" s="37"/>
      <c r="D13" s="115" t="s">
        <v>18</v>
      </c>
      <c r="F13" s="104" t="s">
        <v>1</v>
      </c>
      <c r="I13" s="117" t="s">
        <v>19</v>
      </c>
      <c r="J13" s="104" t="s">
        <v>1</v>
      </c>
      <c r="L13" s="37"/>
    </row>
    <row r="14" spans="2:46" s="1" customFormat="1" ht="12" customHeight="1">
      <c r="B14" s="37"/>
      <c r="D14" s="115" t="s">
        <v>20</v>
      </c>
      <c r="F14" s="104" t="s">
        <v>21</v>
      </c>
      <c r="I14" s="117" t="s">
        <v>22</v>
      </c>
      <c r="J14" s="118" t="str">
        <f>'Rekapitulace stavby'!AN8</f>
        <v>22. 9. 2021</v>
      </c>
      <c r="L14" s="37"/>
    </row>
    <row r="15" spans="2:46" s="1" customFormat="1" ht="10.9" customHeight="1">
      <c r="B15" s="37"/>
      <c r="I15" s="116"/>
      <c r="L15" s="37"/>
    </row>
    <row r="16" spans="2:46" s="1" customFormat="1" ht="12" customHeight="1">
      <c r="B16" s="37"/>
      <c r="D16" s="115" t="s">
        <v>24</v>
      </c>
      <c r="I16" s="117" t="s">
        <v>25</v>
      </c>
      <c r="J16" s="104" t="str">
        <f>IF('Rekapitulace stavby'!AN10="","",'Rekapitulace stavby'!AN10)</f>
        <v/>
      </c>
      <c r="L16" s="37"/>
    </row>
    <row r="17" spans="2:12" s="1" customFormat="1" ht="18" customHeight="1">
      <c r="B17" s="37"/>
      <c r="E17" s="104" t="str">
        <f>IF('Rekapitulace stavby'!E11="","",'Rekapitulace stavby'!E11)</f>
        <v xml:space="preserve"> </v>
      </c>
      <c r="I17" s="117" t="s">
        <v>27</v>
      </c>
      <c r="J17" s="104" t="str">
        <f>IF('Rekapitulace stavby'!AN11="","",'Rekapitulace stavby'!AN11)</f>
        <v/>
      </c>
      <c r="L17" s="37"/>
    </row>
    <row r="18" spans="2:12" s="1" customFormat="1" ht="6.95" customHeight="1">
      <c r="B18" s="37"/>
      <c r="I18" s="116"/>
      <c r="L18" s="37"/>
    </row>
    <row r="19" spans="2:12" s="1" customFormat="1" ht="12" customHeight="1">
      <c r="B19" s="37"/>
      <c r="D19" s="115" t="s">
        <v>28</v>
      </c>
      <c r="I19" s="117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11" t="str">
        <f>'Rekapitulace stavby'!E14</f>
        <v>Vyplň údaj</v>
      </c>
      <c r="F20" s="312"/>
      <c r="G20" s="312"/>
      <c r="H20" s="312"/>
      <c r="I20" s="117" t="s">
        <v>27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6"/>
      <c r="L21" s="37"/>
    </row>
    <row r="22" spans="2:12" s="1" customFormat="1" ht="12" customHeight="1">
      <c r="B22" s="37"/>
      <c r="D22" s="115" t="s">
        <v>30</v>
      </c>
      <c r="I22" s="117" t="s">
        <v>25</v>
      </c>
      <c r="J22" s="104" t="str">
        <f>IF('Rekapitulace stavby'!AN16="","",'Rekapitulace stavby'!AN16)</f>
        <v/>
      </c>
      <c r="L22" s="37"/>
    </row>
    <row r="23" spans="2:12" s="1" customFormat="1" ht="18" customHeight="1">
      <c r="B23" s="37"/>
      <c r="E23" s="104" t="str">
        <f>IF('Rekapitulace stavby'!E17="","",'Rekapitulace stavby'!E17)</f>
        <v xml:space="preserve"> </v>
      </c>
      <c r="I23" s="117" t="s">
        <v>27</v>
      </c>
      <c r="J23" s="104" t="str">
        <f>IF('Rekapitulace stavby'!AN17="","",'Rekapitulace stavby'!AN17)</f>
        <v/>
      </c>
      <c r="L23" s="37"/>
    </row>
    <row r="24" spans="2:12" s="1" customFormat="1" ht="6.95" customHeight="1">
      <c r="B24" s="37"/>
      <c r="I24" s="116"/>
      <c r="L24" s="37"/>
    </row>
    <row r="25" spans="2:12" s="1" customFormat="1" ht="12" customHeight="1">
      <c r="B25" s="37"/>
      <c r="D25" s="115" t="s">
        <v>32</v>
      </c>
      <c r="I25" s="117" t="s">
        <v>25</v>
      </c>
      <c r="J25" s="104" t="str">
        <f>IF('Rekapitulace stavby'!AN19="","",'Rekapitulace stavby'!AN19)</f>
        <v/>
      </c>
      <c r="L25" s="37"/>
    </row>
    <row r="26" spans="2:12" s="1" customFormat="1" ht="18" customHeight="1">
      <c r="B26" s="37"/>
      <c r="E26" s="104" t="str">
        <f>IF('Rekapitulace stavby'!E20="","",'Rekapitulace stavby'!E20)</f>
        <v xml:space="preserve"> </v>
      </c>
      <c r="I26" s="117" t="s">
        <v>27</v>
      </c>
      <c r="J26" s="104" t="str">
        <f>IF('Rekapitulace stavby'!AN20="","",'Rekapitulace stavby'!AN20)</f>
        <v/>
      </c>
      <c r="L26" s="37"/>
    </row>
    <row r="27" spans="2:12" s="1" customFormat="1" ht="6.95" customHeight="1">
      <c r="B27" s="37"/>
      <c r="I27" s="116"/>
      <c r="L27" s="37"/>
    </row>
    <row r="28" spans="2:12" s="1" customFormat="1" ht="12" customHeight="1">
      <c r="B28" s="37"/>
      <c r="D28" s="115" t="s">
        <v>33</v>
      </c>
      <c r="I28" s="116"/>
      <c r="L28" s="37"/>
    </row>
    <row r="29" spans="2:12" s="7" customFormat="1" ht="16.5" customHeight="1">
      <c r="B29" s="119"/>
      <c r="E29" s="313" t="s">
        <v>1</v>
      </c>
      <c r="F29" s="313"/>
      <c r="G29" s="313"/>
      <c r="H29" s="313"/>
      <c r="I29" s="120"/>
      <c r="L29" s="119"/>
    </row>
    <row r="30" spans="2:12" s="1" customFormat="1" ht="6.95" customHeight="1">
      <c r="B30" s="37"/>
      <c r="I30" s="116"/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25.35" customHeight="1">
      <c r="B32" s="37"/>
      <c r="D32" s="122" t="s">
        <v>34</v>
      </c>
      <c r="I32" s="116"/>
      <c r="J32" s="123">
        <f>ROUND(J122, 2)</f>
        <v>0</v>
      </c>
      <c r="L32" s="37"/>
    </row>
    <row r="33" spans="2:12" s="1" customFormat="1" ht="6.95" customHeight="1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>
      <c r="B34" s="37"/>
      <c r="F34" s="124" t="s">
        <v>36</v>
      </c>
      <c r="I34" s="125" t="s">
        <v>35</v>
      </c>
      <c r="J34" s="124" t="s">
        <v>37</v>
      </c>
      <c r="L34" s="37"/>
    </row>
    <row r="35" spans="2:12" s="1" customFormat="1" ht="14.45" customHeight="1">
      <c r="B35" s="37"/>
      <c r="D35" s="126" t="s">
        <v>38</v>
      </c>
      <c r="E35" s="115" t="s">
        <v>39</v>
      </c>
      <c r="F35" s="127">
        <f>ROUND((SUM(BE122:BE130)),  2)</f>
        <v>0</v>
      </c>
      <c r="I35" s="128">
        <v>0.21</v>
      </c>
      <c r="J35" s="127">
        <f>ROUND(((SUM(BE122:BE130))*I35),  2)</f>
        <v>0</v>
      </c>
      <c r="L35" s="37"/>
    </row>
    <row r="36" spans="2:12" s="1" customFormat="1" ht="14.45" customHeight="1">
      <c r="B36" s="37"/>
      <c r="E36" s="115" t="s">
        <v>40</v>
      </c>
      <c r="F36" s="127">
        <f>ROUND((SUM(BF122:BF130)),  2)</f>
        <v>0</v>
      </c>
      <c r="I36" s="128">
        <v>0.15</v>
      </c>
      <c r="J36" s="127">
        <f>ROUND(((SUM(BF122:BF130))*I36),  2)</f>
        <v>0</v>
      </c>
      <c r="L36" s="37"/>
    </row>
    <row r="37" spans="2:12" s="1" customFormat="1" ht="14.45" hidden="1" customHeight="1">
      <c r="B37" s="37"/>
      <c r="E37" s="115" t="s">
        <v>41</v>
      </c>
      <c r="F37" s="127">
        <f>ROUND((SUM(BG122:BG130)),  2)</f>
        <v>0</v>
      </c>
      <c r="I37" s="128">
        <v>0.21</v>
      </c>
      <c r="J37" s="127">
        <f>0</f>
        <v>0</v>
      </c>
      <c r="L37" s="37"/>
    </row>
    <row r="38" spans="2:12" s="1" customFormat="1" ht="14.45" hidden="1" customHeight="1">
      <c r="B38" s="37"/>
      <c r="E38" s="115" t="s">
        <v>42</v>
      </c>
      <c r="F38" s="127">
        <f>ROUND((SUM(BH122:BH130)),  2)</f>
        <v>0</v>
      </c>
      <c r="I38" s="128">
        <v>0.15</v>
      </c>
      <c r="J38" s="127">
        <f>0</f>
        <v>0</v>
      </c>
      <c r="L38" s="37"/>
    </row>
    <row r="39" spans="2:12" s="1" customFormat="1" ht="14.45" hidden="1" customHeight="1">
      <c r="B39" s="37"/>
      <c r="E39" s="115" t="s">
        <v>43</v>
      </c>
      <c r="F39" s="127">
        <f>ROUND((SUM(BI122:BI130)),  2)</f>
        <v>0</v>
      </c>
      <c r="I39" s="128">
        <v>0</v>
      </c>
      <c r="J39" s="127">
        <f>0</f>
        <v>0</v>
      </c>
      <c r="L39" s="37"/>
    </row>
    <row r="40" spans="2:12" s="1" customFormat="1" ht="6.95" customHeight="1">
      <c r="B40" s="37"/>
      <c r="I40" s="116"/>
      <c r="L40" s="37"/>
    </row>
    <row r="41" spans="2:12" s="1" customFormat="1" ht="25.35" customHeight="1">
      <c r="B41" s="37"/>
      <c r="C41" s="129"/>
      <c r="D41" s="130" t="s">
        <v>44</v>
      </c>
      <c r="E41" s="131"/>
      <c r="F41" s="131"/>
      <c r="G41" s="132" t="s">
        <v>45</v>
      </c>
      <c r="H41" s="133" t="s">
        <v>46</v>
      </c>
      <c r="I41" s="134"/>
      <c r="J41" s="135">
        <f>SUM(J32:J39)</f>
        <v>0</v>
      </c>
      <c r="K41" s="136"/>
      <c r="L41" s="37"/>
    </row>
    <row r="42" spans="2:12" s="1" customFormat="1" ht="14.45" customHeight="1">
      <c r="B42" s="37"/>
      <c r="I42" s="116"/>
      <c r="L42" s="37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12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12" s="1" customFormat="1" ht="24.95" customHeight="1">
      <c r="B82" s="33"/>
      <c r="C82" s="22" t="s">
        <v>108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>
      <c r="B85" s="33"/>
      <c r="C85" s="34"/>
      <c r="D85" s="34"/>
      <c r="E85" s="314" t="str">
        <f>E7</f>
        <v>Oprava chodníku na ul. Zahradní, Šumperk</v>
      </c>
      <c r="F85" s="315"/>
      <c r="G85" s="315"/>
      <c r="H85" s="315"/>
      <c r="I85" s="116"/>
      <c r="J85" s="34"/>
      <c r="K85" s="34"/>
      <c r="L85" s="37"/>
    </row>
    <row r="86" spans="2:12" ht="12" customHeight="1">
      <c r="B86" s="20"/>
      <c r="C86" s="28" t="s">
        <v>104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>
      <c r="B87" s="33"/>
      <c r="C87" s="34"/>
      <c r="D87" s="34"/>
      <c r="E87" s="314" t="s">
        <v>200</v>
      </c>
      <c r="F87" s="316"/>
      <c r="G87" s="316"/>
      <c r="H87" s="316"/>
      <c r="I87" s="116"/>
      <c r="J87" s="34"/>
      <c r="K87" s="34"/>
      <c r="L87" s="37"/>
    </row>
    <row r="88" spans="2:12" s="1" customFormat="1" ht="12" customHeight="1">
      <c r="B88" s="33"/>
      <c r="C88" s="28" t="s">
        <v>106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>
      <c r="B89" s="33"/>
      <c r="C89" s="34"/>
      <c r="D89" s="34"/>
      <c r="E89" s="282" t="str">
        <f>E11</f>
        <v>SO 192 - Dopravní značení dočasné - DIO</v>
      </c>
      <c r="F89" s="316"/>
      <c r="G89" s="316"/>
      <c r="H89" s="316"/>
      <c r="I89" s="116"/>
      <c r="J89" s="34"/>
      <c r="K89" s="34"/>
      <c r="L89" s="37"/>
    </row>
    <row r="90" spans="2:12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>
      <c r="B91" s="33"/>
      <c r="C91" s="28" t="s">
        <v>20</v>
      </c>
      <c r="D91" s="34"/>
      <c r="E91" s="34"/>
      <c r="F91" s="26" t="str">
        <f>F14</f>
        <v>Šumperk</v>
      </c>
      <c r="G91" s="34"/>
      <c r="H91" s="34"/>
      <c r="I91" s="117" t="s">
        <v>22</v>
      </c>
      <c r="J91" s="60" t="str">
        <f>IF(J14="","",J14)</f>
        <v>22. 9. 2021</v>
      </c>
      <c r="K91" s="34"/>
      <c r="L91" s="37"/>
    </row>
    <row r="92" spans="2:12" s="1" customFormat="1" ht="6.95" customHeight="1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>
      <c r="B93" s="33"/>
      <c r="C93" s="28" t="s">
        <v>24</v>
      </c>
      <c r="D93" s="34"/>
      <c r="E93" s="34"/>
      <c r="F93" s="26" t="str">
        <f>E17</f>
        <v xml:space="preserve"> </v>
      </c>
      <c r="G93" s="34"/>
      <c r="H93" s="34"/>
      <c r="I93" s="117" t="s">
        <v>30</v>
      </c>
      <c r="J93" s="31" t="str">
        <f>E23</f>
        <v xml:space="preserve"> </v>
      </c>
      <c r="K93" s="34"/>
      <c r="L93" s="37"/>
    </row>
    <row r="94" spans="2:12" s="1" customFormat="1" ht="15.2" customHeight="1">
      <c r="B94" s="33"/>
      <c r="C94" s="28" t="s">
        <v>28</v>
      </c>
      <c r="D94" s="34"/>
      <c r="E94" s="34"/>
      <c r="F94" s="26" t="str">
        <f>IF(E20="","",E20)</f>
        <v>Vyplň údaj</v>
      </c>
      <c r="G94" s="34"/>
      <c r="H94" s="34"/>
      <c r="I94" s="117" t="s">
        <v>32</v>
      </c>
      <c r="J94" s="31" t="str">
        <f>E26</f>
        <v xml:space="preserve"> </v>
      </c>
      <c r="K94" s="34"/>
      <c r="L94" s="37"/>
    </row>
    <row r="95" spans="2:12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>
      <c r="B96" s="33"/>
      <c r="C96" s="151" t="s">
        <v>109</v>
      </c>
      <c r="D96" s="152"/>
      <c r="E96" s="152"/>
      <c r="F96" s="152"/>
      <c r="G96" s="152"/>
      <c r="H96" s="152"/>
      <c r="I96" s="153"/>
      <c r="J96" s="154" t="s">
        <v>110</v>
      </c>
      <c r="K96" s="152"/>
      <c r="L96" s="37"/>
    </row>
    <row r="97" spans="2:47" s="1" customFormat="1" ht="10.35" customHeight="1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>
      <c r="B98" s="33"/>
      <c r="C98" s="155" t="s">
        <v>111</v>
      </c>
      <c r="D98" s="34"/>
      <c r="E98" s="34"/>
      <c r="F98" s="34"/>
      <c r="G98" s="34"/>
      <c r="H98" s="34"/>
      <c r="I98" s="116"/>
      <c r="J98" s="78">
        <f>J122</f>
        <v>0</v>
      </c>
      <c r="K98" s="34"/>
      <c r="L98" s="37"/>
      <c r="AU98" s="16" t="s">
        <v>112</v>
      </c>
    </row>
    <row r="99" spans="2:47" s="8" customFormat="1" ht="24.95" customHeight="1">
      <c r="B99" s="156"/>
      <c r="C99" s="157"/>
      <c r="D99" s="158" t="s">
        <v>113</v>
      </c>
      <c r="E99" s="159"/>
      <c r="F99" s="159"/>
      <c r="G99" s="159"/>
      <c r="H99" s="159"/>
      <c r="I99" s="160"/>
      <c r="J99" s="161">
        <f>J123</f>
        <v>0</v>
      </c>
      <c r="K99" s="157"/>
      <c r="L99" s="162"/>
    </row>
    <row r="100" spans="2:47" s="9" customFormat="1" ht="19.899999999999999" customHeight="1">
      <c r="B100" s="163"/>
      <c r="C100" s="98"/>
      <c r="D100" s="164" t="s">
        <v>205</v>
      </c>
      <c r="E100" s="165"/>
      <c r="F100" s="165"/>
      <c r="G100" s="165"/>
      <c r="H100" s="165"/>
      <c r="I100" s="166"/>
      <c r="J100" s="167">
        <f>J124</f>
        <v>0</v>
      </c>
      <c r="K100" s="98"/>
      <c r="L100" s="168"/>
    </row>
    <row r="101" spans="2:47" s="1" customFormat="1" ht="21.75" customHeight="1">
      <c r="B101" s="33"/>
      <c r="C101" s="34"/>
      <c r="D101" s="34"/>
      <c r="E101" s="34"/>
      <c r="F101" s="34"/>
      <c r="G101" s="34"/>
      <c r="H101" s="34"/>
      <c r="I101" s="116"/>
      <c r="J101" s="34"/>
      <c r="K101" s="34"/>
      <c r="L101" s="37"/>
    </row>
    <row r="102" spans="2:47" s="1" customFormat="1" ht="6.95" customHeight="1">
      <c r="B102" s="48"/>
      <c r="C102" s="49"/>
      <c r="D102" s="49"/>
      <c r="E102" s="49"/>
      <c r="F102" s="49"/>
      <c r="G102" s="49"/>
      <c r="H102" s="49"/>
      <c r="I102" s="147"/>
      <c r="J102" s="49"/>
      <c r="K102" s="49"/>
      <c r="L102" s="37"/>
    </row>
    <row r="106" spans="2:47" s="1" customFormat="1" ht="6.95" customHeight="1">
      <c r="B106" s="50"/>
      <c r="C106" s="51"/>
      <c r="D106" s="51"/>
      <c r="E106" s="51"/>
      <c r="F106" s="51"/>
      <c r="G106" s="51"/>
      <c r="H106" s="51"/>
      <c r="I106" s="150"/>
      <c r="J106" s="51"/>
      <c r="K106" s="51"/>
      <c r="L106" s="37"/>
    </row>
    <row r="107" spans="2:47" s="1" customFormat="1" ht="24.95" customHeight="1">
      <c r="B107" s="33"/>
      <c r="C107" s="22" t="s">
        <v>116</v>
      </c>
      <c r="D107" s="34"/>
      <c r="E107" s="34"/>
      <c r="F107" s="34"/>
      <c r="G107" s="34"/>
      <c r="H107" s="34"/>
      <c r="I107" s="116"/>
      <c r="J107" s="34"/>
      <c r="K107" s="34"/>
      <c r="L107" s="37"/>
    </row>
    <row r="108" spans="2:47" s="1" customFormat="1" ht="6.95" customHeight="1">
      <c r="B108" s="33"/>
      <c r="C108" s="34"/>
      <c r="D108" s="34"/>
      <c r="E108" s="34"/>
      <c r="F108" s="34"/>
      <c r="G108" s="34"/>
      <c r="H108" s="34"/>
      <c r="I108" s="116"/>
      <c r="J108" s="34"/>
      <c r="K108" s="34"/>
      <c r="L108" s="37"/>
    </row>
    <row r="109" spans="2:47" s="1" customFormat="1" ht="12" customHeight="1">
      <c r="B109" s="33"/>
      <c r="C109" s="28" t="s">
        <v>16</v>
      </c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47" s="1" customFormat="1" ht="16.5" customHeight="1">
      <c r="B110" s="33"/>
      <c r="C110" s="34"/>
      <c r="D110" s="34"/>
      <c r="E110" s="314" t="str">
        <f>E7</f>
        <v>Oprava chodníku na ul. Zahradní, Šumperk</v>
      </c>
      <c r="F110" s="315"/>
      <c r="G110" s="315"/>
      <c r="H110" s="315"/>
      <c r="I110" s="116"/>
      <c r="J110" s="34"/>
      <c r="K110" s="34"/>
      <c r="L110" s="37"/>
    </row>
    <row r="111" spans="2:47" ht="12" customHeight="1">
      <c r="B111" s="20"/>
      <c r="C111" s="28" t="s">
        <v>104</v>
      </c>
      <c r="D111" s="21"/>
      <c r="E111" s="21"/>
      <c r="F111" s="21"/>
      <c r="G111" s="21"/>
      <c r="H111" s="21"/>
      <c r="J111" s="21"/>
      <c r="K111" s="21"/>
      <c r="L111" s="19"/>
    </row>
    <row r="112" spans="2:47" s="1" customFormat="1" ht="16.5" customHeight="1">
      <c r="B112" s="33"/>
      <c r="C112" s="34"/>
      <c r="D112" s="34"/>
      <c r="E112" s="314" t="s">
        <v>200</v>
      </c>
      <c r="F112" s="316"/>
      <c r="G112" s="316"/>
      <c r="H112" s="316"/>
      <c r="I112" s="116"/>
      <c r="J112" s="34"/>
      <c r="K112" s="34"/>
      <c r="L112" s="37"/>
    </row>
    <row r="113" spans="2:65" s="1" customFormat="1" ht="12" customHeight="1">
      <c r="B113" s="33"/>
      <c r="C113" s="28" t="s">
        <v>106</v>
      </c>
      <c r="D113" s="34"/>
      <c r="E113" s="34"/>
      <c r="F113" s="34"/>
      <c r="G113" s="34"/>
      <c r="H113" s="34"/>
      <c r="I113" s="116"/>
      <c r="J113" s="34"/>
      <c r="K113" s="34"/>
      <c r="L113" s="37"/>
    </row>
    <row r="114" spans="2:65" s="1" customFormat="1" ht="16.5" customHeight="1">
      <c r="B114" s="33"/>
      <c r="C114" s="34"/>
      <c r="D114" s="34"/>
      <c r="E114" s="282" t="str">
        <f>E11</f>
        <v>SO 192 - Dopravní značení dočasné - DIO</v>
      </c>
      <c r="F114" s="316"/>
      <c r="G114" s="316"/>
      <c r="H114" s="316"/>
      <c r="I114" s="116"/>
      <c r="J114" s="34"/>
      <c r="K114" s="34"/>
      <c r="L114" s="37"/>
    </row>
    <row r="115" spans="2:65" s="1" customFormat="1" ht="6.95" customHeight="1">
      <c r="B115" s="33"/>
      <c r="C115" s="34"/>
      <c r="D115" s="34"/>
      <c r="E115" s="34"/>
      <c r="F115" s="34"/>
      <c r="G115" s="34"/>
      <c r="H115" s="34"/>
      <c r="I115" s="116"/>
      <c r="J115" s="34"/>
      <c r="K115" s="34"/>
      <c r="L115" s="37"/>
    </row>
    <row r="116" spans="2:65" s="1" customFormat="1" ht="12" customHeight="1">
      <c r="B116" s="33"/>
      <c r="C116" s="28" t="s">
        <v>20</v>
      </c>
      <c r="D116" s="34"/>
      <c r="E116" s="34"/>
      <c r="F116" s="26" t="str">
        <f>F14</f>
        <v>Šumperk</v>
      </c>
      <c r="G116" s="34"/>
      <c r="H116" s="34"/>
      <c r="I116" s="117" t="s">
        <v>22</v>
      </c>
      <c r="J116" s="60" t="str">
        <f>IF(J14="","",J14)</f>
        <v>22. 9. 2021</v>
      </c>
      <c r="K116" s="34"/>
      <c r="L116" s="37"/>
    </row>
    <row r="117" spans="2:65" s="1" customFormat="1" ht="6.95" customHeight="1">
      <c r="B117" s="33"/>
      <c r="C117" s="34"/>
      <c r="D117" s="34"/>
      <c r="E117" s="34"/>
      <c r="F117" s="34"/>
      <c r="G117" s="34"/>
      <c r="H117" s="34"/>
      <c r="I117" s="116"/>
      <c r="J117" s="34"/>
      <c r="K117" s="34"/>
      <c r="L117" s="37"/>
    </row>
    <row r="118" spans="2:65" s="1" customFormat="1" ht="15.2" customHeight="1">
      <c r="B118" s="33"/>
      <c r="C118" s="28" t="s">
        <v>24</v>
      </c>
      <c r="D118" s="34"/>
      <c r="E118" s="34"/>
      <c r="F118" s="26" t="str">
        <f>E17</f>
        <v xml:space="preserve"> </v>
      </c>
      <c r="G118" s="34"/>
      <c r="H118" s="34"/>
      <c r="I118" s="117" t="s">
        <v>30</v>
      </c>
      <c r="J118" s="31" t="str">
        <f>E23</f>
        <v xml:space="preserve"> </v>
      </c>
      <c r="K118" s="34"/>
      <c r="L118" s="37"/>
    </row>
    <row r="119" spans="2:65" s="1" customFormat="1" ht="15.2" customHeight="1">
      <c r="B119" s="33"/>
      <c r="C119" s="28" t="s">
        <v>28</v>
      </c>
      <c r="D119" s="34"/>
      <c r="E119" s="34"/>
      <c r="F119" s="26" t="str">
        <f>IF(E20="","",E20)</f>
        <v>Vyplň údaj</v>
      </c>
      <c r="G119" s="34"/>
      <c r="H119" s="34"/>
      <c r="I119" s="117" t="s">
        <v>32</v>
      </c>
      <c r="J119" s="31" t="str">
        <f>E26</f>
        <v xml:space="preserve"> </v>
      </c>
      <c r="K119" s="34"/>
      <c r="L119" s="37"/>
    </row>
    <row r="120" spans="2:65" s="1" customFormat="1" ht="10.35" customHeight="1">
      <c r="B120" s="33"/>
      <c r="C120" s="34"/>
      <c r="D120" s="34"/>
      <c r="E120" s="34"/>
      <c r="F120" s="34"/>
      <c r="G120" s="34"/>
      <c r="H120" s="34"/>
      <c r="I120" s="116"/>
      <c r="J120" s="34"/>
      <c r="K120" s="34"/>
      <c r="L120" s="37"/>
    </row>
    <row r="121" spans="2:65" s="10" customFormat="1" ht="29.25" customHeight="1">
      <c r="B121" s="169"/>
      <c r="C121" s="170" t="s">
        <v>117</v>
      </c>
      <c r="D121" s="171" t="s">
        <v>59</v>
      </c>
      <c r="E121" s="171" t="s">
        <v>55</v>
      </c>
      <c r="F121" s="171" t="s">
        <v>56</v>
      </c>
      <c r="G121" s="171" t="s">
        <v>118</v>
      </c>
      <c r="H121" s="171" t="s">
        <v>119</v>
      </c>
      <c r="I121" s="172" t="s">
        <v>120</v>
      </c>
      <c r="J121" s="171" t="s">
        <v>110</v>
      </c>
      <c r="K121" s="173" t="s">
        <v>121</v>
      </c>
      <c r="L121" s="174"/>
      <c r="M121" s="69" t="s">
        <v>1</v>
      </c>
      <c r="N121" s="70" t="s">
        <v>38</v>
      </c>
      <c r="O121" s="70" t="s">
        <v>122</v>
      </c>
      <c r="P121" s="70" t="s">
        <v>123</v>
      </c>
      <c r="Q121" s="70" t="s">
        <v>124</v>
      </c>
      <c r="R121" s="70" t="s">
        <v>125</v>
      </c>
      <c r="S121" s="70" t="s">
        <v>126</v>
      </c>
      <c r="T121" s="71" t="s">
        <v>127</v>
      </c>
    </row>
    <row r="122" spans="2:65" s="1" customFormat="1" ht="22.9" customHeight="1">
      <c r="B122" s="33"/>
      <c r="C122" s="76" t="s">
        <v>128</v>
      </c>
      <c r="D122" s="34"/>
      <c r="E122" s="34"/>
      <c r="F122" s="34"/>
      <c r="G122" s="34"/>
      <c r="H122" s="34"/>
      <c r="I122" s="116"/>
      <c r="J122" s="175">
        <f>BK122</f>
        <v>0</v>
      </c>
      <c r="K122" s="34"/>
      <c r="L122" s="37"/>
      <c r="M122" s="72"/>
      <c r="N122" s="73"/>
      <c r="O122" s="73"/>
      <c r="P122" s="176">
        <f>P123</f>
        <v>0</v>
      </c>
      <c r="Q122" s="73"/>
      <c r="R122" s="176">
        <f>R123</f>
        <v>0</v>
      </c>
      <c r="S122" s="73"/>
      <c r="T122" s="177">
        <f>T123</f>
        <v>0</v>
      </c>
      <c r="AT122" s="16" t="s">
        <v>73</v>
      </c>
      <c r="AU122" s="16" t="s">
        <v>112</v>
      </c>
      <c r="BK122" s="178">
        <f>BK123</f>
        <v>0</v>
      </c>
    </row>
    <row r="123" spans="2:65" s="11" customFormat="1" ht="25.9" customHeight="1">
      <c r="B123" s="179"/>
      <c r="C123" s="180"/>
      <c r="D123" s="181" t="s">
        <v>73</v>
      </c>
      <c r="E123" s="182" t="s">
        <v>129</v>
      </c>
      <c r="F123" s="182" t="s">
        <v>130</v>
      </c>
      <c r="G123" s="180"/>
      <c r="H123" s="180"/>
      <c r="I123" s="183"/>
      <c r="J123" s="184">
        <f>BK123</f>
        <v>0</v>
      </c>
      <c r="K123" s="180"/>
      <c r="L123" s="185"/>
      <c r="M123" s="186"/>
      <c r="N123" s="187"/>
      <c r="O123" s="187"/>
      <c r="P123" s="188">
        <f>P124</f>
        <v>0</v>
      </c>
      <c r="Q123" s="187"/>
      <c r="R123" s="188">
        <f>R124</f>
        <v>0</v>
      </c>
      <c r="S123" s="187"/>
      <c r="T123" s="189">
        <f>T124</f>
        <v>0</v>
      </c>
      <c r="AR123" s="190" t="s">
        <v>81</v>
      </c>
      <c r="AT123" s="191" t="s">
        <v>73</v>
      </c>
      <c r="AU123" s="191" t="s">
        <v>74</v>
      </c>
      <c r="AY123" s="190" t="s">
        <v>131</v>
      </c>
      <c r="BK123" s="192">
        <f>BK124</f>
        <v>0</v>
      </c>
    </row>
    <row r="124" spans="2:65" s="11" customFormat="1" ht="22.9" customHeight="1">
      <c r="B124" s="179"/>
      <c r="C124" s="180"/>
      <c r="D124" s="181" t="s">
        <v>73</v>
      </c>
      <c r="E124" s="193" t="s">
        <v>188</v>
      </c>
      <c r="F124" s="193" t="s">
        <v>247</v>
      </c>
      <c r="G124" s="180"/>
      <c r="H124" s="180"/>
      <c r="I124" s="183"/>
      <c r="J124" s="194">
        <f>BK124</f>
        <v>0</v>
      </c>
      <c r="K124" s="180"/>
      <c r="L124" s="185"/>
      <c r="M124" s="186"/>
      <c r="N124" s="187"/>
      <c r="O124" s="187"/>
      <c r="P124" s="188">
        <f>SUM(P125:P130)</f>
        <v>0</v>
      </c>
      <c r="Q124" s="187"/>
      <c r="R124" s="188">
        <f>SUM(R125:R130)</f>
        <v>0</v>
      </c>
      <c r="S124" s="187"/>
      <c r="T124" s="189">
        <f>SUM(T125:T130)</f>
        <v>0</v>
      </c>
      <c r="AR124" s="190" t="s">
        <v>81</v>
      </c>
      <c r="AT124" s="191" t="s">
        <v>73</v>
      </c>
      <c r="AU124" s="191" t="s">
        <v>81</v>
      </c>
      <c r="AY124" s="190" t="s">
        <v>131</v>
      </c>
      <c r="BK124" s="192">
        <f>SUM(BK125:BK130)</f>
        <v>0</v>
      </c>
    </row>
    <row r="125" spans="2:65" s="1" customFormat="1" ht="24" customHeight="1">
      <c r="B125" s="33"/>
      <c r="C125" s="195" t="s">
        <v>148</v>
      </c>
      <c r="D125" s="195" t="s">
        <v>133</v>
      </c>
      <c r="E125" s="196" t="s">
        <v>303</v>
      </c>
      <c r="F125" s="197" t="s">
        <v>304</v>
      </c>
      <c r="G125" s="198" t="s">
        <v>240</v>
      </c>
      <c r="H125" s="199">
        <v>17</v>
      </c>
      <c r="I125" s="200"/>
      <c r="J125" s="201">
        <f>ROUND(I125*H125,2)</f>
        <v>0</v>
      </c>
      <c r="K125" s="197" t="s">
        <v>1</v>
      </c>
      <c r="L125" s="37"/>
      <c r="M125" s="202" t="s">
        <v>1</v>
      </c>
      <c r="N125" s="203" t="s">
        <v>39</v>
      </c>
      <c r="O125" s="65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AR125" s="206" t="s">
        <v>138</v>
      </c>
      <c r="AT125" s="206" t="s">
        <v>133</v>
      </c>
      <c r="AU125" s="206" t="s">
        <v>83</v>
      </c>
      <c r="AY125" s="16" t="s">
        <v>131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6" t="s">
        <v>81</v>
      </c>
      <c r="BK125" s="207">
        <f>ROUND(I125*H125,2)</f>
        <v>0</v>
      </c>
      <c r="BL125" s="16" t="s">
        <v>138</v>
      </c>
      <c r="BM125" s="206" t="s">
        <v>305</v>
      </c>
    </row>
    <row r="126" spans="2:65" s="12" customFormat="1" ht="11.25">
      <c r="B126" s="208"/>
      <c r="C126" s="209"/>
      <c r="D126" s="210" t="s">
        <v>140</v>
      </c>
      <c r="E126" s="211" t="s">
        <v>1</v>
      </c>
      <c r="F126" s="212" t="s">
        <v>306</v>
      </c>
      <c r="G126" s="209"/>
      <c r="H126" s="211" t="s">
        <v>1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140</v>
      </c>
      <c r="AU126" s="218" t="s">
        <v>83</v>
      </c>
      <c r="AV126" s="12" t="s">
        <v>81</v>
      </c>
      <c r="AW126" s="12" t="s">
        <v>31</v>
      </c>
      <c r="AX126" s="12" t="s">
        <v>74</v>
      </c>
      <c r="AY126" s="218" t="s">
        <v>131</v>
      </c>
    </row>
    <row r="127" spans="2:65" s="13" customFormat="1" ht="11.25">
      <c r="B127" s="219"/>
      <c r="C127" s="220"/>
      <c r="D127" s="210" t="s">
        <v>140</v>
      </c>
      <c r="E127" s="221" t="s">
        <v>1</v>
      </c>
      <c r="F127" s="222" t="s">
        <v>83</v>
      </c>
      <c r="G127" s="220"/>
      <c r="H127" s="223">
        <v>2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140</v>
      </c>
      <c r="AU127" s="229" t="s">
        <v>83</v>
      </c>
      <c r="AV127" s="13" t="s">
        <v>83</v>
      </c>
      <c r="AW127" s="13" t="s">
        <v>31</v>
      </c>
      <c r="AX127" s="13" t="s">
        <v>74</v>
      </c>
      <c r="AY127" s="229" t="s">
        <v>131</v>
      </c>
    </row>
    <row r="128" spans="2:65" s="12" customFormat="1" ht="11.25">
      <c r="B128" s="208"/>
      <c r="C128" s="209"/>
      <c r="D128" s="210" t="s">
        <v>140</v>
      </c>
      <c r="E128" s="211" t="s">
        <v>1</v>
      </c>
      <c r="F128" s="212" t="s">
        <v>307</v>
      </c>
      <c r="G128" s="209"/>
      <c r="H128" s="211" t="s">
        <v>1</v>
      </c>
      <c r="I128" s="213"/>
      <c r="J128" s="209"/>
      <c r="K128" s="209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140</v>
      </c>
      <c r="AU128" s="218" t="s">
        <v>83</v>
      </c>
      <c r="AV128" s="12" t="s">
        <v>81</v>
      </c>
      <c r="AW128" s="12" t="s">
        <v>31</v>
      </c>
      <c r="AX128" s="12" t="s">
        <v>74</v>
      </c>
      <c r="AY128" s="218" t="s">
        <v>131</v>
      </c>
    </row>
    <row r="129" spans="2:51" s="13" customFormat="1" ht="11.25">
      <c r="B129" s="219"/>
      <c r="C129" s="220"/>
      <c r="D129" s="210" t="s">
        <v>140</v>
      </c>
      <c r="E129" s="221" t="s">
        <v>1</v>
      </c>
      <c r="F129" s="222" t="s">
        <v>8</v>
      </c>
      <c r="G129" s="220"/>
      <c r="H129" s="223">
        <v>15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140</v>
      </c>
      <c r="AU129" s="229" t="s">
        <v>83</v>
      </c>
      <c r="AV129" s="13" t="s">
        <v>83</v>
      </c>
      <c r="AW129" s="13" t="s">
        <v>31</v>
      </c>
      <c r="AX129" s="13" t="s">
        <v>74</v>
      </c>
      <c r="AY129" s="229" t="s">
        <v>131</v>
      </c>
    </row>
    <row r="130" spans="2:51" s="14" customFormat="1" ht="11.25">
      <c r="B130" s="230"/>
      <c r="C130" s="231"/>
      <c r="D130" s="210" t="s">
        <v>140</v>
      </c>
      <c r="E130" s="232" t="s">
        <v>1</v>
      </c>
      <c r="F130" s="233" t="s">
        <v>143</v>
      </c>
      <c r="G130" s="231"/>
      <c r="H130" s="234">
        <v>17</v>
      </c>
      <c r="I130" s="235"/>
      <c r="J130" s="231"/>
      <c r="K130" s="231"/>
      <c r="L130" s="236"/>
      <c r="M130" s="241"/>
      <c r="N130" s="242"/>
      <c r="O130" s="242"/>
      <c r="P130" s="242"/>
      <c r="Q130" s="242"/>
      <c r="R130" s="242"/>
      <c r="S130" s="242"/>
      <c r="T130" s="243"/>
      <c r="AT130" s="240" t="s">
        <v>140</v>
      </c>
      <c r="AU130" s="240" t="s">
        <v>83</v>
      </c>
      <c r="AV130" s="14" t="s">
        <v>138</v>
      </c>
      <c r="AW130" s="14" t="s">
        <v>31</v>
      </c>
      <c r="AX130" s="14" t="s">
        <v>81</v>
      </c>
      <c r="AY130" s="240" t="s">
        <v>131</v>
      </c>
    </row>
    <row r="131" spans="2:51" s="1" customFormat="1" ht="6.95" customHeight="1">
      <c r="B131" s="48"/>
      <c r="C131" s="49"/>
      <c r="D131" s="49"/>
      <c r="E131" s="49"/>
      <c r="F131" s="49"/>
      <c r="G131" s="49"/>
      <c r="H131" s="49"/>
      <c r="I131" s="147"/>
      <c r="J131" s="49"/>
      <c r="K131" s="49"/>
      <c r="L131" s="37"/>
    </row>
  </sheetData>
  <sheetProtection algorithmName="SHA-512" hashValue="EYoRR26R8OmXGxcWwWcdgoFe/TQZdzGIEz6aPliv0W1tvqkEJKzbqUVN95hNnyyl0P0KfQz4zrbGDERWUQ12fg==" saltValue="5Q68dWW8GFlUVZN0uHo4fENTsJeqY9NI6SHzJ4Pv0GvPO10OtVo1F556zNyjpUx7xXTllr7n1CwelXuBMaUPuw==" spinCount="100000" sheet="1" objects="1" scenarios="1" formatColumns="0" formatRows="0" autoFilter="0"/>
  <autoFilter ref="C121:K130" xr:uid="{00000000-0009-0000-0000-00000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6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99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103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chodníku na ul. Zahradní, Šumperk</v>
      </c>
      <c r="F7" s="308"/>
      <c r="G7" s="308"/>
      <c r="H7" s="308"/>
      <c r="L7" s="19"/>
    </row>
    <row r="8" spans="2:46" s="1" customFormat="1" ht="12" customHeight="1">
      <c r="B8" s="37"/>
      <c r="D8" s="115" t="s">
        <v>104</v>
      </c>
      <c r="I8" s="116"/>
      <c r="L8" s="37"/>
    </row>
    <row r="9" spans="2:46" s="1" customFormat="1" ht="36.950000000000003" customHeight="1">
      <c r="B9" s="37"/>
      <c r="E9" s="310" t="s">
        <v>308</v>
      </c>
      <c r="F9" s="309"/>
      <c r="G9" s="309"/>
      <c r="H9" s="309"/>
      <c r="I9" s="116"/>
      <c r="L9" s="37"/>
    </row>
    <row r="10" spans="2:46" s="1" customFormat="1" ht="11.25">
      <c r="B10" s="37"/>
      <c r="I10" s="116"/>
      <c r="L10" s="37"/>
    </row>
    <row r="11" spans="2:46" s="1" customFormat="1" ht="12" customHeight="1">
      <c r="B11" s="37"/>
      <c r="D11" s="115" t="s">
        <v>18</v>
      </c>
      <c r="F11" s="104" t="s">
        <v>1</v>
      </c>
      <c r="I11" s="117" t="s">
        <v>19</v>
      </c>
      <c r="J11" s="104" t="s">
        <v>1</v>
      </c>
      <c r="L11" s="37"/>
    </row>
    <row r="12" spans="2:46" s="1" customFormat="1" ht="12" customHeight="1">
      <c r="B12" s="37"/>
      <c r="D12" s="115" t="s">
        <v>20</v>
      </c>
      <c r="F12" s="104" t="s">
        <v>21</v>
      </c>
      <c r="I12" s="117" t="s">
        <v>22</v>
      </c>
      <c r="J12" s="118" t="str">
        <f>'Rekapitulace stavby'!AN8</f>
        <v>22. 9. 2021</v>
      </c>
      <c r="L12" s="37"/>
    </row>
    <row r="13" spans="2:46" s="1" customFormat="1" ht="10.9" customHeight="1">
      <c r="B13" s="37"/>
      <c r="I13" s="116"/>
      <c r="L13" s="37"/>
    </row>
    <row r="14" spans="2:46" s="1" customFormat="1" ht="12" customHeight="1">
      <c r="B14" s="37"/>
      <c r="D14" s="115" t="s">
        <v>24</v>
      </c>
      <c r="I14" s="117" t="s">
        <v>25</v>
      </c>
      <c r="J14" s="104" t="str">
        <f>IF('Rekapitulace stavby'!AN10="","",'Rekapitulace stavby'!AN10)</f>
        <v/>
      </c>
      <c r="L14" s="37"/>
    </row>
    <row r="15" spans="2:46" s="1" customFormat="1" ht="18" customHeight="1">
      <c r="B15" s="37"/>
      <c r="E15" s="104" t="str">
        <f>IF('Rekapitulace stavby'!E11="","",'Rekapitulace stavby'!E11)</f>
        <v xml:space="preserve"> </v>
      </c>
      <c r="I15" s="117" t="s">
        <v>27</v>
      </c>
      <c r="J15" s="104" t="str">
        <f>IF('Rekapitulace stavby'!AN11="","",'Rekapitulace stavby'!AN11)</f>
        <v/>
      </c>
      <c r="L15" s="37"/>
    </row>
    <row r="16" spans="2:46" s="1" customFormat="1" ht="6.95" customHeight="1">
      <c r="B16" s="37"/>
      <c r="I16" s="116"/>
      <c r="L16" s="37"/>
    </row>
    <row r="17" spans="2:12" s="1" customFormat="1" ht="12" customHeight="1">
      <c r="B17" s="37"/>
      <c r="D17" s="115" t="s">
        <v>28</v>
      </c>
      <c r="I17" s="117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11" t="str">
        <f>'Rekapitulace stavby'!E14</f>
        <v>Vyplň údaj</v>
      </c>
      <c r="F18" s="312"/>
      <c r="G18" s="312"/>
      <c r="H18" s="312"/>
      <c r="I18" s="117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16"/>
      <c r="L19" s="37"/>
    </row>
    <row r="20" spans="2:12" s="1" customFormat="1" ht="12" customHeight="1">
      <c r="B20" s="37"/>
      <c r="D20" s="115" t="s">
        <v>30</v>
      </c>
      <c r="I20" s="117" t="s">
        <v>25</v>
      </c>
      <c r="J20" s="104" t="str">
        <f>IF('Rekapitulace stavby'!AN16="","",'Rekapitulace stavby'!AN16)</f>
        <v/>
      </c>
      <c r="L20" s="37"/>
    </row>
    <row r="21" spans="2:12" s="1" customFormat="1" ht="18" customHeight="1">
      <c r="B21" s="37"/>
      <c r="E21" s="104" t="str">
        <f>IF('Rekapitulace stavby'!E17="","",'Rekapitulace stavby'!E17)</f>
        <v xml:space="preserve"> </v>
      </c>
      <c r="I21" s="117" t="s">
        <v>27</v>
      </c>
      <c r="J21" s="104" t="str">
        <f>IF('Rekapitulace stavby'!AN17="","",'Rekapitulace stavby'!AN17)</f>
        <v/>
      </c>
      <c r="L21" s="37"/>
    </row>
    <row r="22" spans="2:12" s="1" customFormat="1" ht="6.95" customHeight="1">
      <c r="B22" s="37"/>
      <c r="I22" s="116"/>
      <c r="L22" s="37"/>
    </row>
    <row r="23" spans="2:12" s="1" customFormat="1" ht="12" customHeight="1">
      <c r="B23" s="37"/>
      <c r="D23" s="115" t="s">
        <v>32</v>
      </c>
      <c r="I23" s="117" t="s">
        <v>25</v>
      </c>
      <c r="J23" s="104" t="str">
        <f>IF('Rekapitulace stavby'!AN19="","",'Rekapitulace stavby'!AN19)</f>
        <v/>
      </c>
      <c r="L23" s="37"/>
    </row>
    <row r="24" spans="2:12" s="1" customFormat="1" ht="18" customHeight="1">
      <c r="B24" s="37"/>
      <c r="E24" s="104" t="str">
        <f>IF('Rekapitulace stavby'!E20="","",'Rekapitulace stavby'!E20)</f>
        <v xml:space="preserve"> </v>
      </c>
      <c r="I24" s="117" t="s">
        <v>27</v>
      </c>
      <c r="J24" s="104" t="str">
        <f>IF('Rekapitulace stavby'!AN20="","",'Rekapitulace stavby'!AN20)</f>
        <v/>
      </c>
      <c r="L24" s="37"/>
    </row>
    <row r="25" spans="2:12" s="1" customFormat="1" ht="6.95" customHeight="1">
      <c r="B25" s="37"/>
      <c r="I25" s="116"/>
      <c r="L25" s="37"/>
    </row>
    <row r="26" spans="2:12" s="1" customFormat="1" ht="12" customHeight="1">
      <c r="B26" s="37"/>
      <c r="D26" s="115" t="s">
        <v>33</v>
      </c>
      <c r="I26" s="116"/>
      <c r="L26" s="37"/>
    </row>
    <row r="27" spans="2:12" s="7" customFormat="1" ht="16.5" customHeight="1">
      <c r="B27" s="119"/>
      <c r="E27" s="313" t="s">
        <v>1</v>
      </c>
      <c r="F27" s="313"/>
      <c r="G27" s="313"/>
      <c r="H27" s="313"/>
      <c r="I27" s="120"/>
      <c r="L27" s="119"/>
    </row>
    <row r="28" spans="2:12" s="1" customFormat="1" ht="6.95" customHeight="1">
      <c r="B28" s="37"/>
      <c r="I28" s="116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21"/>
      <c r="J29" s="61"/>
      <c r="K29" s="61"/>
      <c r="L29" s="37"/>
    </row>
    <row r="30" spans="2:12" s="1" customFormat="1" ht="25.35" customHeight="1">
      <c r="B30" s="37"/>
      <c r="D30" s="122" t="s">
        <v>34</v>
      </c>
      <c r="I30" s="116"/>
      <c r="J30" s="123">
        <f>ROUND(J118,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14.45" customHeight="1">
      <c r="B32" s="37"/>
      <c r="F32" s="124" t="s">
        <v>36</v>
      </c>
      <c r="I32" s="125" t="s">
        <v>35</v>
      </c>
      <c r="J32" s="124" t="s">
        <v>37</v>
      </c>
      <c r="L32" s="37"/>
    </row>
    <row r="33" spans="2:12" s="1" customFormat="1" ht="14.45" customHeight="1">
      <c r="B33" s="37"/>
      <c r="D33" s="126" t="s">
        <v>38</v>
      </c>
      <c r="E33" s="115" t="s">
        <v>39</v>
      </c>
      <c r="F33" s="127">
        <f>ROUND((SUM(BE118:BE125)),  2)</f>
        <v>0</v>
      </c>
      <c r="I33" s="128">
        <v>0.21</v>
      </c>
      <c r="J33" s="127">
        <f>ROUND(((SUM(BE118:BE125))*I33),  2)</f>
        <v>0</v>
      </c>
      <c r="L33" s="37"/>
    </row>
    <row r="34" spans="2:12" s="1" customFormat="1" ht="14.45" customHeight="1">
      <c r="B34" s="37"/>
      <c r="E34" s="115" t="s">
        <v>40</v>
      </c>
      <c r="F34" s="127">
        <f>ROUND((SUM(BF118:BF125)),  2)</f>
        <v>0</v>
      </c>
      <c r="I34" s="128">
        <v>0.15</v>
      </c>
      <c r="J34" s="127">
        <f>ROUND(((SUM(BF118:BF125))*I34),  2)</f>
        <v>0</v>
      </c>
      <c r="L34" s="37"/>
    </row>
    <row r="35" spans="2:12" s="1" customFormat="1" ht="14.45" hidden="1" customHeight="1">
      <c r="B35" s="37"/>
      <c r="E35" s="115" t="s">
        <v>41</v>
      </c>
      <c r="F35" s="127">
        <f>ROUND((SUM(BG118:BG125)),  2)</f>
        <v>0</v>
      </c>
      <c r="I35" s="128">
        <v>0.21</v>
      </c>
      <c r="J35" s="127">
        <f>0</f>
        <v>0</v>
      </c>
      <c r="L35" s="37"/>
    </row>
    <row r="36" spans="2:12" s="1" customFormat="1" ht="14.45" hidden="1" customHeight="1">
      <c r="B36" s="37"/>
      <c r="E36" s="115" t="s">
        <v>42</v>
      </c>
      <c r="F36" s="127">
        <f>ROUND((SUM(BH118:BH125)),  2)</f>
        <v>0</v>
      </c>
      <c r="I36" s="128">
        <v>0.15</v>
      </c>
      <c r="J36" s="127">
        <f>0</f>
        <v>0</v>
      </c>
      <c r="L36" s="37"/>
    </row>
    <row r="37" spans="2:12" s="1" customFormat="1" ht="14.45" hidden="1" customHeight="1">
      <c r="B37" s="37"/>
      <c r="E37" s="115" t="s">
        <v>43</v>
      </c>
      <c r="F37" s="127">
        <f>ROUND((SUM(BI118:BI125)),  2)</f>
        <v>0</v>
      </c>
      <c r="I37" s="128">
        <v>0</v>
      </c>
      <c r="J37" s="127">
        <f>0</f>
        <v>0</v>
      </c>
      <c r="L37" s="37"/>
    </row>
    <row r="38" spans="2:12" s="1" customFormat="1" ht="6.95" customHeight="1">
      <c r="B38" s="37"/>
      <c r="I38" s="116"/>
      <c r="L38" s="37"/>
    </row>
    <row r="39" spans="2:12" s="1" customFormat="1" ht="25.35" customHeight="1">
      <c r="B39" s="37"/>
      <c r="C39" s="129"/>
      <c r="D39" s="130" t="s">
        <v>44</v>
      </c>
      <c r="E39" s="131"/>
      <c r="F39" s="131"/>
      <c r="G39" s="132" t="s">
        <v>45</v>
      </c>
      <c r="H39" s="133" t="s">
        <v>46</v>
      </c>
      <c r="I39" s="134"/>
      <c r="J39" s="135">
        <f>SUM(J30:J37)</f>
        <v>0</v>
      </c>
      <c r="K39" s="136"/>
      <c r="L39" s="37"/>
    </row>
    <row r="40" spans="2:12" s="1" customFormat="1" ht="14.45" customHeight="1">
      <c r="B40" s="37"/>
      <c r="I40" s="116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47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47" s="1" customFormat="1" ht="24.95" customHeight="1">
      <c r="B82" s="33"/>
      <c r="C82" s="22" t="s">
        <v>108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47" s="1" customFormat="1" ht="16.5" customHeight="1">
      <c r="B85" s="33"/>
      <c r="C85" s="34"/>
      <c r="D85" s="34"/>
      <c r="E85" s="314" t="str">
        <f>E7</f>
        <v>Oprava chodníku na ul. Zahradní, Šumperk</v>
      </c>
      <c r="F85" s="315"/>
      <c r="G85" s="315"/>
      <c r="H85" s="315"/>
      <c r="I85" s="116"/>
      <c r="J85" s="34"/>
      <c r="K85" s="34"/>
      <c r="L85" s="37"/>
    </row>
    <row r="86" spans="2:47" s="1" customFormat="1" ht="12" customHeight="1">
      <c r="B86" s="33"/>
      <c r="C86" s="28" t="s">
        <v>104</v>
      </c>
      <c r="D86" s="34"/>
      <c r="E86" s="34"/>
      <c r="F86" s="34"/>
      <c r="G86" s="34"/>
      <c r="H86" s="34"/>
      <c r="I86" s="116"/>
      <c r="J86" s="34"/>
      <c r="K86" s="34"/>
      <c r="L86" s="37"/>
    </row>
    <row r="87" spans="2:47" s="1" customFormat="1" ht="16.5" customHeight="1">
      <c r="B87" s="33"/>
      <c r="C87" s="34"/>
      <c r="D87" s="34"/>
      <c r="E87" s="282" t="str">
        <f>E9</f>
        <v>1000 - Ostatní náklady</v>
      </c>
      <c r="F87" s="316"/>
      <c r="G87" s="316"/>
      <c r="H87" s="316"/>
      <c r="I87" s="116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16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>Šumperk</v>
      </c>
      <c r="G89" s="34"/>
      <c r="H89" s="34"/>
      <c r="I89" s="117" t="s">
        <v>22</v>
      </c>
      <c r="J89" s="60" t="str">
        <f>IF(J12="","",J12)</f>
        <v>22. 9. 2021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47" s="1" customFormat="1" ht="15.2" customHeight="1">
      <c r="B91" s="33"/>
      <c r="C91" s="28" t="s">
        <v>24</v>
      </c>
      <c r="D91" s="34"/>
      <c r="E91" s="34"/>
      <c r="F91" s="26" t="str">
        <f>E15</f>
        <v xml:space="preserve"> </v>
      </c>
      <c r="G91" s="34"/>
      <c r="H91" s="34"/>
      <c r="I91" s="117" t="s">
        <v>30</v>
      </c>
      <c r="J91" s="31" t="str">
        <f>E21</f>
        <v xml:space="preserve"> 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7" t="s">
        <v>32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16"/>
      <c r="J93" s="34"/>
      <c r="K93" s="34"/>
      <c r="L93" s="37"/>
    </row>
    <row r="94" spans="2:47" s="1" customFormat="1" ht="29.25" customHeight="1">
      <c r="B94" s="33"/>
      <c r="C94" s="151" t="s">
        <v>109</v>
      </c>
      <c r="D94" s="152"/>
      <c r="E94" s="152"/>
      <c r="F94" s="152"/>
      <c r="G94" s="152"/>
      <c r="H94" s="152"/>
      <c r="I94" s="153"/>
      <c r="J94" s="154" t="s">
        <v>110</v>
      </c>
      <c r="K94" s="152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47" s="1" customFormat="1" ht="22.9" customHeight="1">
      <c r="B96" s="33"/>
      <c r="C96" s="155" t="s">
        <v>111</v>
      </c>
      <c r="D96" s="34"/>
      <c r="E96" s="34"/>
      <c r="F96" s="34"/>
      <c r="G96" s="34"/>
      <c r="H96" s="34"/>
      <c r="I96" s="116"/>
      <c r="J96" s="78">
        <f>J118</f>
        <v>0</v>
      </c>
      <c r="K96" s="34"/>
      <c r="L96" s="37"/>
      <c r="AU96" s="16" t="s">
        <v>112</v>
      </c>
    </row>
    <row r="97" spans="2:12" s="8" customFormat="1" ht="24.95" customHeight="1">
      <c r="B97" s="156"/>
      <c r="C97" s="157"/>
      <c r="D97" s="158" t="s">
        <v>309</v>
      </c>
      <c r="E97" s="159"/>
      <c r="F97" s="159"/>
      <c r="G97" s="159"/>
      <c r="H97" s="159"/>
      <c r="I97" s="160"/>
      <c r="J97" s="161">
        <f>J119</f>
        <v>0</v>
      </c>
      <c r="K97" s="157"/>
      <c r="L97" s="162"/>
    </row>
    <row r="98" spans="2:12" s="9" customFormat="1" ht="19.899999999999999" customHeight="1">
      <c r="B98" s="163"/>
      <c r="C98" s="98"/>
      <c r="D98" s="164" t="s">
        <v>310</v>
      </c>
      <c r="E98" s="165"/>
      <c r="F98" s="165"/>
      <c r="G98" s="165"/>
      <c r="H98" s="165"/>
      <c r="I98" s="166"/>
      <c r="J98" s="167">
        <f>J120</f>
        <v>0</v>
      </c>
      <c r="K98" s="98"/>
      <c r="L98" s="168"/>
    </row>
    <row r="99" spans="2:12" s="1" customFormat="1" ht="21.75" customHeight="1">
      <c r="B99" s="33"/>
      <c r="C99" s="34"/>
      <c r="D99" s="34"/>
      <c r="E99" s="34"/>
      <c r="F99" s="34"/>
      <c r="G99" s="34"/>
      <c r="H99" s="34"/>
      <c r="I99" s="116"/>
      <c r="J99" s="34"/>
      <c r="K99" s="34"/>
      <c r="L99" s="37"/>
    </row>
    <row r="100" spans="2:12" s="1" customFormat="1" ht="6.95" customHeight="1">
      <c r="B100" s="48"/>
      <c r="C100" s="49"/>
      <c r="D100" s="49"/>
      <c r="E100" s="49"/>
      <c r="F100" s="49"/>
      <c r="G100" s="49"/>
      <c r="H100" s="49"/>
      <c r="I100" s="147"/>
      <c r="J100" s="49"/>
      <c r="K100" s="49"/>
      <c r="L100" s="37"/>
    </row>
    <row r="104" spans="2:12" s="1" customFormat="1" ht="6.95" customHeight="1">
      <c r="B104" s="50"/>
      <c r="C104" s="51"/>
      <c r="D104" s="51"/>
      <c r="E104" s="51"/>
      <c r="F104" s="51"/>
      <c r="G104" s="51"/>
      <c r="H104" s="51"/>
      <c r="I104" s="150"/>
      <c r="J104" s="51"/>
      <c r="K104" s="51"/>
      <c r="L104" s="37"/>
    </row>
    <row r="105" spans="2:12" s="1" customFormat="1" ht="24.95" customHeight="1">
      <c r="B105" s="33"/>
      <c r="C105" s="22" t="s">
        <v>116</v>
      </c>
      <c r="D105" s="34"/>
      <c r="E105" s="34"/>
      <c r="F105" s="34"/>
      <c r="G105" s="34"/>
      <c r="H105" s="34"/>
      <c r="I105" s="116"/>
      <c r="J105" s="34"/>
      <c r="K105" s="34"/>
      <c r="L105" s="37"/>
    </row>
    <row r="106" spans="2:12" s="1" customFormat="1" ht="6.95" customHeight="1">
      <c r="B106" s="33"/>
      <c r="C106" s="34"/>
      <c r="D106" s="34"/>
      <c r="E106" s="34"/>
      <c r="F106" s="34"/>
      <c r="G106" s="34"/>
      <c r="H106" s="34"/>
      <c r="I106" s="116"/>
      <c r="J106" s="34"/>
      <c r="K106" s="34"/>
      <c r="L106" s="37"/>
    </row>
    <row r="107" spans="2:12" s="1" customFormat="1" ht="12" customHeight="1">
      <c r="B107" s="33"/>
      <c r="C107" s="28" t="s">
        <v>16</v>
      </c>
      <c r="D107" s="34"/>
      <c r="E107" s="34"/>
      <c r="F107" s="34"/>
      <c r="G107" s="34"/>
      <c r="H107" s="34"/>
      <c r="I107" s="116"/>
      <c r="J107" s="34"/>
      <c r="K107" s="34"/>
      <c r="L107" s="37"/>
    </row>
    <row r="108" spans="2:12" s="1" customFormat="1" ht="16.5" customHeight="1">
      <c r="B108" s="33"/>
      <c r="C108" s="34"/>
      <c r="D108" s="34"/>
      <c r="E108" s="314" t="str">
        <f>E7</f>
        <v>Oprava chodníku na ul. Zahradní, Šumperk</v>
      </c>
      <c r="F108" s="315"/>
      <c r="G108" s="315"/>
      <c r="H108" s="315"/>
      <c r="I108" s="116"/>
      <c r="J108" s="34"/>
      <c r="K108" s="34"/>
      <c r="L108" s="37"/>
    </row>
    <row r="109" spans="2:12" s="1" customFormat="1" ht="12" customHeight="1">
      <c r="B109" s="33"/>
      <c r="C109" s="28" t="s">
        <v>104</v>
      </c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12" s="1" customFormat="1" ht="16.5" customHeight="1">
      <c r="B110" s="33"/>
      <c r="C110" s="34"/>
      <c r="D110" s="34"/>
      <c r="E110" s="282" t="str">
        <f>E9</f>
        <v>1000 - Ostatní náklady</v>
      </c>
      <c r="F110" s="316"/>
      <c r="G110" s="316"/>
      <c r="H110" s="316"/>
      <c r="I110" s="116"/>
      <c r="J110" s="34"/>
      <c r="K110" s="34"/>
      <c r="L110" s="37"/>
    </row>
    <row r="111" spans="2:12" s="1" customFormat="1" ht="6.95" customHeight="1">
      <c r="B111" s="33"/>
      <c r="C111" s="34"/>
      <c r="D111" s="34"/>
      <c r="E111" s="34"/>
      <c r="F111" s="34"/>
      <c r="G111" s="34"/>
      <c r="H111" s="34"/>
      <c r="I111" s="116"/>
      <c r="J111" s="34"/>
      <c r="K111" s="34"/>
      <c r="L111" s="37"/>
    </row>
    <row r="112" spans="2:12" s="1" customFormat="1" ht="12" customHeight="1">
      <c r="B112" s="33"/>
      <c r="C112" s="28" t="s">
        <v>20</v>
      </c>
      <c r="D112" s="34"/>
      <c r="E112" s="34"/>
      <c r="F112" s="26" t="str">
        <f>F12</f>
        <v>Šumperk</v>
      </c>
      <c r="G112" s="34"/>
      <c r="H112" s="34"/>
      <c r="I112" s="117" t="s">
        <v>22</v>
      </c>
      <c r="J112" s="60" t="str">
        <f>IF(J12="","",J12)</f>
        <v>22. 9. 2021</v>
      </c>
      <c r="K112" s="34"/>
      <c r="L112" s="37"/>
    </row>
    <row r="113" spans="2:65" s="1" customFormat="1" ht="6.95" customHeight="1">
      <c r="B113" s="33"/>
      <c r="C113" s="34"/>
      <c r="D113" s="34"/>
      <c r="E113" s="34"/>
      <c r="F113" s="34"/>
      <c r="G113" s="34"/>
      <c r="H113" s="34"/>
      <c r="I113" s="116"/>
      <c r="J113" s="34"/>
      <c r="K113" s="34"/>
      <c r="L113" s="37"/>
    </row>
    <row r="114" spans="2:65" s="1" customFormat="1" ht="15.2" customHeight="1">
      <c r="B114" s="33"/>
      <c r="C114" s="28" t="s">
        <v>24</v>
      </c>
      <c r="D114" s="34"/>
      <c r="E114" s="34"/>
      <c r="F114" s="26" t="str">
        <f>E15</f>
        <v xml:space="preserve"> </v>
      </c>
      <c r="G114" s="34"/>
      <c r="H114" s="34"/>
      <c r="I114" s="117" t="s">
        <v>30</v>
      </c>
      <c r="J114" s="31" t="str">
        <f>E21</f>
        <v xml:space="preserve"> </v>
      </c>
      <c r="K114" s="34"/>
      <c r="L114" s="37"/>
    </row>
    <row r="115" spans="2:65" s="1" customFormat="1" ht="15.2" customHeight="1">
      <c r="B115" s="33"/>
      <c r="C115" s="28" t="s">
        <v>28</v>
      </c>
      <c r="D115" s="34"/>
      <c r="E115" s="34"/>
      <c r="F115" s="26" t="str">
        <f>IF(E18="","",E18)</f>
        <v>Vyplň údaj</v>
      </c>
      <c r="G115" s="34"/>
      <c r="H115" s="34"/>
      <c r="I115" s="117" t="s">
        <v>32</v>
      </c>
      <c r="J115" s="31" t="str">
        <f>E24</f>
        <v xml:space="preserve"> </v>
      </c>
      <c r="K115" s="34"/>
      <c r="L115" s="37"/>
    </row>
    <row r="116" spans="2:65" s="1" customFormat="1" ht="10.35" customHeight="1">
      <c r="B116" s="33"/>
      <c r="C116" s="34"/>
      <c r="D116" s="34"/>
      <c r="E116" s="34"/>
      <c r="F116" s="34"/>
      <c r="G116" s="34"/>
      <c r="H116" s="34"/>
      <c r="I116" s="116"/>
      <c r="J116" s="34"/>
      <c r="K116" s="34"/>
      <c r="L116" s="37"/>
    </row>
    <row r="117" spans="2:65" s="10" customFormat="1" ht="29.25" customHeight="1">
      <c r="B117" s="169"/>
      <c r="C117" s="170" t="s">
        <v>117</v>
      </c>
      <c r="D117" s="171" t="s">
        <v>59</v>
      </c>
      <c r="E117" s="171" t="s">
        <v>55</v>
      </c>
      <c r="F117" s="171" t="s">
        <v>56</v>
      </c>
      <c r="G117" s="171" t="s">
        <v>118</v>
      </c>
      <c r="H117" s="171" t="s">
        <v>119</v>
      </c>
      <c r="I117" s="172" t="s">
        <v>120</v>
      </c>
      <c r="J117" s="171" t="s">
        <v>110</v>
      </c>
      <c r="K117" s="173" t="s">
        <v>121</v>
      </c>
      <c r="L117" s="174"/>
      <c r="M117" s="69" t="s">
        <v>1</v>
      </c>
      <c r="N117" s="70" t="s">
        <v>38</v>
      </c>
      <c r="O117" s="70" t="s">
        <v>122</v>
      </c>
      <c r="P117" s="70" t="s">
        <v>123</v>
      </c>
      <c r="Q117" s="70" t="s">
        <v>124</v>
      </c>
      <c r="R117" s="70" t="s">
        <v>125</v>
      </c>
      <c r="S117" s="70" t="s">
        <v>126</v>
      </c>
      <c r="T117" s="71" t="s">
        <v>127</v>
      </c>
    </row>
    <row r="118" spans="2:65" s="1" customFormat="1" ht="22.9" customHeight="1">
      <c r="B118" s="33"/>
      <c r="C118" s="76" t="s">
        <v>128</v>
      </c>
      <c r="D118" s="34"/>
      <c r="E118" s="34"/>
      <c r="F118" s="34"/>
      <c r="G118" s="34"/>
      <c r="H118" s="34"/>
      <c r="I118" s="116"/>
      <c r="J118" s="175">
        <f>BK118</f>
        <v>0</v>
      </c>
      <c r="K118" s="34"/>
      <c r="L118" s="37"/>
      <c r="M118" s="72"/>
      <c r="N118" s="73"/>
      <c r="O118" s="73"/>
      <c r="P118" s="176">
        <f>P119</f>
        <v>0</v>
      </c>
      <c r="Q118" s="73"/>
      <c r="R118" s="176">
        <f>R119</f>
        <v>0</v>
      </c>
      <c r="S118" s="73"/>
      <c r="T118" s="177">
        <f>T119</f>
        <v>0</v>
      </c>
      <c r="AT118" s="16" t="s">
        <v>73</v>
      </c>
      <c r="AU118" s="16" t="s">
        <v>112</v>
      </c>
      <c r="BK118" s="178">
        <f>BK119</f>
        <v>0</v>
      </c>
    </row>
    <row r="119" spans="2:65" s="11" customFormat="1" ht="25.9" customHeight="1">
      <c r="B119" s="179"/>
      <c r="C119" s="180"/>
      <c r="D119" s="181" t="s">
        <v>73</v>
      </c>
      <c r="E119" s="182" t="s">
        <v>311</v>
      </c>
      <c r="F119" s="182" t="s">
        <v>312</v>
      </c>
      <c r="G119" s="180"/>
      <c r="H119" s="180"/>
      <c r="I119" s="183"/>
      <c r="J119" s="184">
        <f>BK119</f>
        <v>0</v>
      </c>
      <c r="K119" s="180"/>
      <c r="L119" s="185"/>
      <c r="M119" s="186"/>
      <c r="N119" s="187"/>
      <c r="O119" s="187"/>
      <c r="P119" s="188">
        <f>P120</f>
        <v>0</v>
      </c>
      <c r="Q119" s="187"/>
      <c r="R119" s="188">
        <f>R120</f>
        <v>0</v>
      </c>
      <c r="S119" s="187"/>
      <c r="T119" s="189">
        <f>T120</f>
        <v>0</v>
      </c>
      <c r="AR119" s="190" t="s">
        <v>138</v>
      </c>
      <c r="AT119" s="191" t="s">
        <v>73</v>
      </c>
      <c r="AU119" s="191" t="s">
        <v>74</v>
      </c>
      <c r="AY119" s="190" t="s">
        <v>131</v>
      </c>
      <c r="BK119" s="192">
        <f>BK120</f>
        <v>0</v>
      </c>
    </row>
    <row r="120" spans="2:65" s="11" customFormat="1" ht="22.9" customHeight="1">
      <c r="B120" s="179"/>
      <c r="C120" s="180"/>
      <c r="D120" s="181" t="s">
        <v>73</v>
      </c>
      <c r="E120" s="193" t="s">
        <v>313</v>
      </c>
      <c r="F120" s="193" t="s">
        <v>312</v>
      </c>
      <c r="G120" s="180"/>
      <c r="H120" s="180"/>
      <c r="I120" s="183"/>
      <c r="J120" s="194">
        <f>BK120</f>
        <v>0</v>
      </c>
      <c r="K120" s="180"/>
      <c r="L120" s="185"/>
      <c r="M120" s="186"/>
      <c r="N120" s="187"/>
      <c r="O120" s="187"/>
      <c r="P120" s="188">
        <f>SUM(P121:P125)</f>
        <v>0</v>
      </c>
      <c r="Q120" s="187"/>
      <c r="R120" s="188">
        <f>SUM(R121:R125)</f>
        <v>0</v>
      </c>
      <c r="S120" s="187"/>
      <c r="T120" s="189">
        <f>SUM(T121:T125)</f>
        <v>0</v>
      </c>
      <c r="AR120" s="190" t="s">
        <v>138</v>
      </c>
      <c r="AT120" s="191" t="s">
        <v>73</v>
      </c>
      <c r="AU120" s="191" t="s">
        <v>81</v>
      </c>
      <c r="AY120" s="190" t="s">
        <v>131</v>
      </c>
      <c r="BK120" s="192">
        <f>SUM(BK121:BK125)</f>
        <v>0</v>
      </c>
    </row>
    <row r="121" spans="2:65" s="1" customFormat="1" ht="16.5" customHeight="1">
      <c r="B121" s="33"/>
      <c r="C121" s="195" t="s">
        <v>81</v>
      </c>
      <c r="D121" s="195" t="s">
        <v>133</v>
      </c>
      <c r="E121" s="196" t="s">
        <v>314</v>
      </c>
      <c r="F121" s="197" t="s">
        <v>315</v>
      </c>
      <c r="G121" s="198" t="s">
        <v>316</v>
      </c>
      <c r="H121" s="199">
        <v>1</v>
      </c>
      <c r="I121" s="200"/>
      <c r="J121" s="201">
        <f>ROUND(I121*H121,2)</f>
        <v>0</v>
      </c>
      <c r="K121" s="197" t="s">
        <v>1</v>
      </c>
      <c r="L121" s="37"/>
      <c r="M121" s="202" t="s">
        <v>1</v>
      </c>
      <c r="N121" s="203" t="s">
        <v>39</v>
      </c>
      <c r="O121" s="65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AR121" s="206" t="s">
        <v>317</v>
      </c>
      <c r="AT121" s="206" t="s">
        <v>133</v>
      </c>
      <c r="AU121" s="206" t="s">
        <v>83</v>
      </c>
      <c r="AY121" s="16" t="s">
        <v>131</v>
      </c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6" t="s">
        <v>81</v>
      </c>
      <c r="BK121" s="207">
        <f>ROUND(I121*H121,2)</f>
        <v>0</v>
      </c>
      <c r="BL121" s="16" t="s">
        <v>317</v>
      </c>
      <c r="BM121" s="206" t="s">
        <v>318</v>
      </c>
    </row>
    <row r="122" spans="2:65" s="12" customFormat="1" ht="22.5">
      <c r="B122" s="208"/>
      <c r="C122" s="209"/>
      <c r="D122" s="210" t="s">
        <v>140</v>
      </c>
      <c r="E122" s="211" t="s">
        <v>1</v>
      </c>
      <c r="F122" s="212" t="s">
        <v>319</v>
      </c>
      <c r="G122" s="209"/>
      <c r="H122" s="211" t="s">
        <v>1</v>
      </c>
      <c r="I122" s="213"/>
      <c r="J122" s="209"/>
      <c r="K122" s="209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140</v>
      </c>
      <c r="AU122" s="218" t="s">
        <v>83</v>
      </c>
      <c r="AV122" s="12" t="s">
        <v>81</v>
      </c>
      <c r="AW122" s="12" t="s">
        <v>31</v>
      </c>
      <c r="AX122" s="12" t="s">
        <v>74</v>
      </c>
      <c r="AY122" s="218" t="s">
        <v>131</v>
      </c>
    </row>
    <row r="123" spans="2:65" s="13" customFormat="1" ht="11.25">
      <c r="B123" s="219"/>
      <c r="C123" s="220"/>
      <c r="D123" s="210" t="s">
        <v>140</v>
      </c>
      <c r="E123" s="221" t="s">
        <v>1</v>
      </c>
      <c r="F123" s="222" t="s">
        <v>81</v>
      </c>
      <c r="G123" s="220"/>
      <c r="H123" s="223">
        <v>1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140</v>
      </c>
      <c r="AU123" s="229" t="s">
        <v>83</v>
      </c>
      <c r="AV123" s="13" t="s">
        <v>83</v>
      </c>
      <c r="AW123" s="13" t="s">
        <v>31</v>
      </c>
      <c r="AX123" s="13" t="s">
        <v>81</v>
      </c>
      <c r="AY123" s="229" t="s">
        <v>131</v>
      </c>
    </row>
    <row r="124" spans="2:65" s="1" customFormat="1" ht="24" customHeight="1">
      <c r="B124" s="33"/>
      <c r="C124" s="195" t="s">
        <v>83</v>
      </c>
      <c r="D124" s="195" t="s">
        <v>133</v>
      </c>
      <c r="E124" s="196" t="s">
        <v>320</v>
      </c>
      <c r="F124" s="197" t="s">
        <v>321</v>
      </c>
      <c r="G124" s="198" t="s">
        <v>316</v>
      </c>
      <c r="H124" s="199">
        <v>1</v>
      </c>
      <c r="I124" s="200"/>
      <c r="J124" s="201">
        <f>ROUND(I124*H124,2)</f>
        <v>0</v>
      </c>
      <c r="K124" s="197" t="s">
        <v>1</v>
      </c>
      <c r="L124" s="37"/>
      <c r="M124" s="202" t="s">
        <v>1</v>
      </c>
      <c r="N124" s="203" t="s">
        <v>39</v>
      </c>
      <c r="O124" s="65"/>
      <c r="P124" s="204">
        <f>O124*H124</f>
        <v>0</v>
      </c>
      <c r="Q124" s="204">
        <v>0</v>
      </c>
      <c r="R124" s="204">
        <f>Q124*H124</f>
        <v>0</v>
      </c>
      <c r="S124" s="204">
        <v>0</v>
      </c>
      <c r="T124" s="205">
        <f>S124*H124</f>
        <v>0</v>
      </c>
      <c r="AR124" s="206" t="s">
        <v>317</v>
      </c>
      <c r="AT124" s="206" t="s">
        <v>133</v>
      </c>
      <c r="AU124" s="206" t="s">
        <v>83</v>
      </c>
      <c r="AY124" s="16" t="s">
        <v>131</v>
      </c>
      <c r="BE124" s="207">
        <f>IF(N124="základní",J124,0)</f>
        <v>0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6" t="s">
        <v>81</v>
      </c>
      <c r="BK124" s="207">
        <f>ROUND(I124*H124,2)</f>
        <v>0</v>
      </c>
      <c r="BL124" s="16" t="s">
        <v>317</v>
      </c>
      <c r="BM124" s="206" t="s">
        <v>322</v>
      </c>
    </row>
    <row r="125" spans="2:65" s="13" customFormat="1" ht="11.25">
      <c r="B125" s="219"/>
      <c r="C125" s="220"/>
      <c r="D125" s="210" t="s">
        <v>140</v>
      </c>
      <c r="E125" s="221" t="s">
        <v>1</v>
      </c>
      <c r="F125" s="222" t="s">
        <v>81</v>
      </c>
      <c r="G125" s="220"/>
      <c r="H125" s="223">
        <v>1</v>
      </c>
      <c r="I125" s="224"/>
      <c r="J125" s="220"/>
      <c r="K125" s="220"/>
      <c r="L125" s="225"/>
      <c r="M125" s="259"/>
      <c r="N125" s="260"/>
      <c r="O125" s="260"/>
      <c r="P125" s="260"/>
      <c r="Q125" s="260"/>
      <c r="R125" s="260"/>
      <c r="S125" s="260"/>
      <c r="T125" s="261"/>
      <c r="AT125" s="229" t="s">
        <v>140</v>
      </c>
      <c r="AU125" s="229" t="s">
        <v>83</v>
      </c>
      <c r="AV125" s="13" t="s">
        <v>83</v>
      </c>
      <c r="AW125" s="13" t="s">
        <v>31</v>
      </c>
      <c r="AX125" s="13" t="s">
        <v>81</v>
      </c>
      <c r="AY125" s="229" t="s">
        <v>131</v>
      </c>
    </row>
    <row r="126" spans="2:65" s="1" customFormat="1" ht="6.95" customHeight="1">
      <c r="B126" s="48"/>
      <c r="C126" s="49"/>
      <c r="D126" s="49"/>
      <c r="E126" s="49"/>
      <c r="F126" s="49"/>
      <c r="G126" s="49"/>
      <c r="H126" s="49"/>
      <c r="I126" s="147"/>
      <c r="J126" s="49"/>
      <c r="K126" s="49"/>
      <c r="L126" s="37"/>
    </row>
  </sheetData>
  <sheetProtection algorithmName="SHA-512" hashValue="DRmbRiyZcqV9ERv9io6qYEQwhWZjCaXulHjR4Dp/uC2FxHwy9wB85akkjYS453y3BtfLn847apumpyclAdTghQ==" saltValue="yxok8zGiNASzz8iX3jIjNQjXts2w9uGOFY5zBMV1Yncn9EVX4SDof13WwkKHg9ysu+7qJIw+c13NM4L6dFtlLw==" spinCount="100000" sheet="1" objects="1" scenarios="1" formatColumns="0" formatRows="0" autoFilter="0"/>
  <autoFilter ref="C117:K125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3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102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103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chodníku na ul. Zahradní, Šumperk</v>
      </c>
      <c r="F7" s="308"/>
      <c r="G7" s="308"/>
      <c r="H7" s="308"/>
      <c r="L7" s="19"/>
    </row>
    <row r="8" spans="2:46" s="1" customFormat="1" ht="12" customHeight="1">
      <c r="B8" s="37"/>
      <c r="D8" s="115" t="s">
        <v>104</v>
      </c>
      <c r="I8" s="116"/>
      <c r="L8" s="37"/>
    </row>
    <row r="9" spans="2:46" s="1" customFormat="1" ht="36.950000000000003" customHeight="1">
      <c r="B9" s="37"/>
      <c r="E9" s="310" t="s">
        <v>323</v>
      </c>
      <c r="F9" s="309"/>
      <c r="G9" s="309"/>
      <c r="H9" s="309"/>
      <c r="I9" s="116"/>
      <c r="L9" s="37"/>
    </row>
    <row r="10" spans="2:46" s="1" customFormat="1" ht="11.25">
      <c r="B10" s="37"/>
      <c r="I10" s="116"/>
      <c r="L10" s="37"/>
    </row>
    <row r="11" spans="2:46" s="1" customFormat="1" ht="12" customHeight="1">
      <c r="B11" s="37"/>
      <c r="D11" s="115" t="s">
        <v>18</v>
      </c>
      <c r="F11" s="104" t="s">
        <v>1</v>
      </c>
      <c r="I11" s="117" t="s">
        <v>19</v>
      </c>
      <c r="J11" s="104" t="s">
        <v>1</v>
      </c>
      <c r="L11" s="37"/>
    </row>
    <row r="12" spans="2:46" s="1" customFormat="1" ht="12" customHeight="1">
      <c r="B12" s="37"/>
      <c r="D12" s="115" t="s">
        <v>20</v>
      </c>
      <c r="F12" s="104" t="s">
        <v>21</v>
      </c>
      <c r="I12" s="117" t="s">
        <v>22</v>
      </c>
      <c r="J12" s="118" t="str">
        <f>'Rekapitulace stavby'!AN8</f>
        <v>22. 9. 2021</v>
      </c>
      <c r="L12" s="37"/>
    </row>
    <row r="13" spans="2:46" s="1" customFormat="1" ht="10.9" customHeight="1">
      <c r="B13" s="37"/>
      <c r="I13" s="116"/>
      <c r="L13" s="37"/>
    </row>
    <row r="14" spans="2:46" s="1" customFormat="1" ht="12" customHeight="1">
      <c r="B14" s="37"/>
      <c r="D14" s="115" t="s">
        <v>24</v>
      </c>
      <c r="I14" s="117" t="s">
        <v>25</v>
      </c>
      <c r="J14" s="104" t="str">
        <f>IF('Rekapitulace stavby'!AN10="","",'Rekapitulace stavby'!AN10)</f>
        <v/>
      </c>
      <c r="L14" s="37"/>
    </row>
    <row r="15" spans="2:46" s="1" customFormat="1" ht="18" customHeight="1">
      <c r="B15" s="37"/>
      <c r="E15" s="104" t="str">
        <f>IF('Rekapitulace stavby'!E11="","",'Rekapitulace stavby'!E11)</f>
        <v xml:space="preserve"> </v>
      </c>
      <c r="I15" s="117" t="s">
        <v>27</v>
      </c>
      <c r="J15" s="104" t="str">
        <f>IF('Rekapitulace stavby'!AN11="","",'Rekapitulace stavby'!AN11)</f>
        <v/>
      </c>
      <c r="L15" s="37"/>
    </row>
    <row r="16" spans="2:46" s="1" customFormat="1" ht="6.95" customHeight="1">
      <c r="B16" s="37"/>
      <c r="I16" s="116"/>
      <c r="L16" s="37"/>
    </row>
    <row r="17" spans="2:12" s="1" customFormat="1" ht="12" customHeight="1">
      <c r="B17" s="37"/>
      <c r="D17" s="115" t="s">
        <v>28</v>
      </c>
      <c r="I17" s="117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11" t="str">
        <f>'Rekapitulace stavby'!E14</f>
        <v>Vyplň údaj</v>
      </c>
      <c r="F18" s="312"/>
      <c r="G18" s="312"/>
      <c r="H18" s="312"/>
      <c r="I18" s="117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16"/>
      <c r="L19" s="37"/>
    </row>
    <row r="20" spans="2:12" s="1" customFormat="1" ht="12" customHeight="1">
      <c r="B20" s="37"/>
      <c r="D20" s="115" t="s">
        <v>30</v>
      </c>
      <c r="I20" s="117" t="s">
        <v>25</v>
      </c>
      <c r="J20" s="104" t="str">
        <f>IF('Rekapitulace stavby'!AN16="","",'Rekapitulace stavby'!AN16)</f>
        <v/>
      </c>
      <c r="L20" s="37"/>
    </row>
    <row r="21" spans="2:12" s="1" customFormat="1" ht="18" customHeight="1">
      <c r="B21" s="37"/>
      <c r="E21" s="104" t="str">
        <f>IF('Rekapitulace stavby'!E17="","",'Rekapitulace stavby'!E17)</f>
        <v xml:space="preserve"> </v>
      </c>
      <c r="I21" s="117" t="s">
        <v>27</v>
      </c>
      <c r="J21" s="104" t="str">
        <f>IF('Rekapitulace stavby'!AN17="","",'Rekapitulace stavby'!AN17)</f>
        <v/>
      </c>
      <c r="L21" s="37"/>
    </row>
    <row r="22" spans="2:12" s="1" customFormat="1" ht="6.95" customHeight="1">
      <c r="B22" s="37"/>
      <c r="I22" s="116"/>
      <c r="L22" s="37"/>
    </row>
    <row r="23" spans="2:12" s="1" customFormat="1" ht="12" customHeight="1">
      <c r="B23" s="37"/>
      <c r="D23" s="115" t="s">
        <v>32</v>
      </c>
      <c r="I23" s="117" t="s">
        <v>25</v>
      </c>
      <c r="J23" s="104" t="str">
        <f>IF('Rekapitulace stavby'!AN19="","",'Rekapitulace stavby'!AN19)</f>
        <v/>
      </c>
      <c r="L23" s="37"/>
    </row>
    <row r="24" spans="2:12" s="1" customFormat="1" ht="18" customHeight="1">
      <c r="B24" s="37"/>
      <c r="E24" s="104" t="str">
        <f>IF('Rekapitulace stavby'!E20="","",'Rekapitulace stavby'!E20)</f>
        <v xml:space="preserve"> </v>
      </c>
      <c r="I24" s="117" t="s">
        <v>27</v>
      </c>
      <c r="J24" s="104" t="str">
        <f>IF('Rekapitulace stavby'!AN20="","",'Rekapitulace stavby'!AN20)</f>
        <v/>
      </c>
      <c r="L24" s="37"/>
    </row>
    <row r="25" spans="2:12" s="1" customFormat="1" ht="6.95" customHeight="1">
      <c r="B25" s="37"/>
      <c r="I25" s="116"/>
      <c r="L25" s="37"/>
    </row>
    <row r="26" spans="2:12" s="1" customFormat="1" ht="12" customHeight="1">
      <c r="B26" s="37"/>
      <c r="D26" s="115" t="s">
        <v>33</v>
      </c>
      <c r="I26" s="116"/>
      <c r="L26" s="37"/>
    </row>
    <row r="27" spans="2:12" s="7" customFormat="1" ht="16.5" customHeight="1">
      <c r="B27" s="119"/>
      <c r="E27" s="313" t="s">
        <v>1</v>
      </c>
      <c r="F27" s="313"/>
      <c r="G27" s="313"/>
      <c r="H27" s="313"/>
      <c r="I27" s="120"/>
      <c r="L27" s="119"/>
    </row>
    <row r="28" spans="2:12" s="1" customFormat="1" ht="6.95" customHeight="1">
      <c r="B28" s="37"/>
      <c r="I28" s="116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21"/>
      <c r="J29" s="61"/>
      <c r="K29" s="61"/>
      <c r="L29" s="37"/>
    </row>
    <row r="30" spans="2:12" s="1" customFormat="1" ht="25.35" customHeight="1">
      <c r="B30" s="37"/>
      <c r="D30" s="122" t="s">
        <v>34</v>
      </c>
      <c r="I30" s="116"/>
      <c r="J30" s="123">
        <f>ROUND(J118,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14.45" customHeight="1">
      <c r="B32" s="37"/>
      <c r="F32" s="124" t="s">
        <v>36</v>
      </c>
      <c r="I32" s="125" t="s">
        <v>35</v>
      </c>
      <c r="J32" s="124" t="s">
        <v>37</v>
      </c>
      <c r="L32" s="37"/>
    </row>
    <row r="33" spans="2:12" s="1" customFormat="1" ht="14.45" customHeight="1">
      <c r="B33" s="37"/>
      <c r="D33" s="126" t="s">
        <v>38</v>
      </c>
      <c r="E33" s="115" t="s">
        <v>39</v>
      </c>
      <c r="F33" s="127">
        <f>ROUND((SUM(BE118:BE122)),  2)</f>
        <v>0</v>
      </c>
      <c r="I33" s="128">
        <v>0.21</v>
      </c>
      <c r="J33" s="127">
        <f>ROUND(((SUM(BE118:BE122))*I33),  2)</f>
        <v>0</v>
      </c>
      <c r="L33" s="37"/>
    </row>
    <row r="34" spans="2:12" s="1" customFormat="1" ht="14.45" customHeight="1">
      <c r="B34" s="37"/>
      <c r="E34" s="115" t="s">
        <v>40</v>
      </c>
      <c r="F34" s="127">
        <f>ROUND((SUM(BF118:BF122)),  2)</f>
        <v>0</v>
      </c>
      <c r="I34" s="128">
        <v>0.15</v>
      </c>
      <c r="J34" s="127">
        <f>ROUND(((SUM(BF118:BF122))*I34),  2)</f>
        <v>0</v>
      </c>
      <c r="L34" s="37"/>
    </row>
    <row r="35" spans="2:12" s="1" customFormat="1" ht="14.45" hidden="1" customHeight="1">
      <c r="B35" s="37"/>
      <c r="E35" s="115" t="s">
        <v>41</v>
      </c>
      <c r="F35" s="127">
        <f>ROUND((SUM(BG118:BG122)),  2)</f>
        <v>0</v>
      </c>
      <c r="I35" s="128">
        <v>0.21</v>
      </c>
      <c r="J35" s="127">
        <f>0</f>
        <v>0</v>
      </c>
      <c r="L35" s="37"/>
    </row>
    <row r="36" spans="2:12" s="1" customFormat="1" ht="14.45" hidden="1" customHeight="1">
      <c r="B36" s="37"/>
      <c r="E36" s="115" t="s">
        <v>42</v>
      </c>
      <c r="F36" s="127">
        <f>ROUND((SUM(BH118:BH122)),  2)</f>
        <v>0</v>
      </c>
      <c r="I36" s="128">
        <v>0.15</v>
      </c>
      <c r="J36" s="127">
        <f>0</f>
        <v>0</v>
      </c>
      <c r="L36" s="37"/>
    </row>
    <row r="37" spans="2:12" s="1" customFormat="1" ht="14.45" hidden="1" customHeight="1">
      <c r="B37" s="37"/>
      <c r="E37" s="115" t="s">
        <v>43</v>
      </c>
      <c r="F37" s="127">
        <f>ROUND((SUM(BI118:BI122)),  2)</f>
        <v>0</v>
      </c>
      <c r="I37" s="128">
        <v>0</v>
      </c>
      <c r="J37" s="127">
        <f>0</f>
        <v>0</v>
      </c>
      <c r="L37" s="37"/>
    </row>
    <row r="38" spans="2:12" s="1" customFormat="1" ht="6.95" customHeight="1">
      <c r="B38" s="37"/>
      <c r="I38" s="116"/>
      <c r="L38" s="37"/>
    </row>
    <row r="39" spans="2:12" s="1" customFormat="1" ht="25.35" customHeight="1">
      <c r="B39" s="37"/>
      <c r="C39" s="129"/>
      <c r="D39" s="130" t="s">
        <v>44</v>
      </c>
      <c r="E39" s="131"/>
      <c r="F39" s="131"/>
      <c r="G39" s="132" t="s">
        <v>45</v>
      </c>
      <c r="H39" s="133" t="s">
        <v>46</v>
      </c>
      <c r="I39" s="134"/>
      <c r="J39" s="135">
        <f>SUM(J30:J37)</f>
        <v>0</v>
      </c>
      <c r="K39" s="136"/>
      <c r="L39" s="37"/>
    </row>
    <row r="40" spans="2:12" s="1" customFormat="1" ht="14.45" customHeight="1">
      <c r="B40" s="37"/>
      <c r="I40" s="116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47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47" s="1" customFormat="1" ht="24.95" customHeight="1">
      <c r="B82" s="33"/>
      <c r="C82" s="22" t="s">
        <v>108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47" s="1" customFormat="1" ht="16.5" customHeight="1">
      <c r="B85" s="33"/>
      <c r="C85" s="34"/>
      <c r="D85" s="34"/>
      <c r="E85" s="314" t="str">
        <f>E7</f>
        <v>Oprava chodníku na ul. Zahradní, Šumperk</v>
      </c>
      <c r="F85" s="315"/>
      <c r="G85" s="315"/>
      <c r="H85" s="315"/>
      <c r="I85" s="116"/>
      <c r="J85" s="34"/>
      <c r="K85" s="34"/>
      <c r="L85" s="37"/>
    </row>
    <row r="86" spans="2:47" s="1" customFormat="1" ht="12" customHeight="1">
      <c r="B86" s="33"/>
      <c r="C86" s="28" t="s">
        <v>104</v>
      </c>
      <c r="D86" s="34"/>
      <c r="E86" s="34"/>
      <c r="F86" s="34"/>
      <c r="G86" s="34"/>
      <c r="H86" s="34"/>
      <c r="I86" s="116"/>
      <c r="J86" s="34"/>
      <c r="K86" s="34"/>
      <c r="L86" s="37"/>
    </row>
    <row r="87" spans="2:47" s="1" customFormat="1" ht="16.5" customHeight="1">
      <c r="B87" s="33"/>
      <c r="C87" s="34"/>
      <c r="D87" s="34"/>
      <c r="E87" s="282" t="str">
        <f>E9</f>
        <v>1020 - VRN</v>
      </c>
      <c r="F87" s="316"/>
      <c r="G87" s="316"/>
      <c r="H87" s="316"/>
      <c r="I87" s="116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16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>Šumperk</v>
      </c>
      <c r="G89" s="34"/>
      <c r="H89" s="34"/>
      <c r="I89" s="117" t="s">
        <v>22</v>
      </c>
      <c r="J89" s="60" t="str">
        <f>IF(J12="","",J12)</f>
        <v>22. 9. 2021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47" s="1" customFormat="1" ht="15.2" customHeight="1">
      <c r="B91" s="33"/>
      <c r="C91" s="28" t="s">
        <v>24</v>
      </c>
      <c r="D91" s="34"/>
      <c r="E91" s="34"/>
      <c r="F91" s="26" t="str">
        <f>E15</f>
        <v xml:space="preserve"> </v>
      </c>
      <c r="G91" s="34"/>
      <c r="H91" s="34"/>
      <c r="I91" s="117" t="s">
        <v>30</v>
      </c>
      <c r="J91" s="31" t="str">
        <f>E21</f>
        <v xml:space="preserve"> 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7" t="s">
        <v>32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16"/>
      <c r="J93" s="34"/>
      <c r="K93" s="34"/>
      <c r="L93" s="37"/>
    </row>
    <row r="94" spans="2:47" s="1" customFormat="1" ht="29.25" customHeight="1">
      <c r="B94" s="33"/>
      <c r="C94" s="151" t="s">
        <v>109</v>
      </c>
      <c r="D94" s="152"/>
      <c r="E94" s="152"/>
      <c r="F94" s="152"/>
      <c r="G94" s="152"/>
      <c r="H94" s="152"/>
      <c r="I94" s="153"/>
      <c r="J94" s="154" t="s">
        <v>110</v>
      </c>
      <c r="K94" s="152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47" s="1" customFormat="1" ht="22.9" customHeight="1">
      <c r="B96" s="33"/>
      <c r="C96" s="155" t="s">
        <v>111</v>
      </c>
      <c r="D96" s="34"/>
      <c r="E96" s="34"/>
      <c r="F96" s="34"/>
      <c r="G96" s="34"/>
      <c r="H96" s="34"/>
      <c r="I96" s="116"/>
      <c r="J96" s="78">
        <f>J118</f>
        <v>0</v>
      </c>
      <c r="K96" s="34"/>
      <c r="L96" s="37"/>
      <c r="AU96" s="16" t="s">
        <v>112</v>
      </c>
    </row>
    <row r="97" spans="2:12" s="8" customFormat="1" ht="24.95" customHeight="1">
      <c r="B97" s="156"/>
      <c r="C97" s="157"/>
      <c r="D97" s="158" t="s">
        <v>324</v>
      </c>
      <c r="E97" s="159"/>
      <c r="F97" s="159"/>
      <c r="G97" s="159"/>
      <c r="H97" s="159"/>
      <c r="I97" s="160"/>
      <c r="J97" s="161">
        <f>J119</f>
        <v>0</v>
      </c>
      <c r="K97" s="157"/>
      <c r="L97" s="162"/>
    </row>
    <row r="98" spans="2:12" s="9" customFormat="1" ht="19.899999999999999" customHeight="1">
      <c r="B98" s="163"/>
      <c r="C98" s="98"/>
      <c r="D98" s="164" t="s">
        <v>325</v>
      </c>
      <c r="E98" s="165"/>
      <c r="F98" s="165"/>
      <c r="G98" s="165"/>
      <c r="H98" s="165"/>
      <c r="I98" s="166"/>
      <c r="J98" s="167">
        <f>J120</f>
        <v>0</v>
      </c>
      <c r="K98" s="98"/>
      <c r="L98" s="168"/>
    </row>
    <row r="99" spans="2:12" s="1" customFormat="1" ht="21.75" customHeight="1">
      <c r="B99" s="33"/>
      <c r="C99" s="34"/>
      <c r="D99" s="34"/>
      <c r="E99" s="34"/>
      <c r="F99" s="34"/>
      <c r="G99" s="34"/>
      <c r="H99" s="34"/>
      <c r="I99" s="116"/>
      <c r="J99" s="34"/>
      <c r="K99" s="34"/>
      <c r="L99" s="37"/>
    </row>
    <row r="100" spans="2:12" s="1" customFormat="1" ht="6.95" customHeight="1">
      <c r="B100" s="48"/>
      <c r="C100" s="49"/>
      <c r="D100" s="49"/>
      <c r="E100" s="49"/>
      <c r="F100" s="49"/>
      <c r="G100" s="49"/>
      <c r="H100" s="49"/>
      <c r="I100" s="147"/>
      <c r="J100" s="49"/>
      <c r="K100" s="49"/>
      <c r="L100" s="37"/>
    </row>
    <row r="104" spans="2:12" s="1" customFormat="1" ht="6.95" customHeight="1">
      <c r="B104" s="50"/>
      <c r="C104" s="51"/>
      <c r="D104" s="51"/>
      <c r="E104" s="51"/>
      <c r="F104" s="51"/>
      <c r="G104" s="51"/>
      <c r="H104" s="51"/>
      <c r="I104" s="150"/>
      <c r="J104" s="51"/>
      <c r="K104" s="51"/>
      <c r="L104" s="37"/>
    </row>
    <row r="105" spans="2:12" s="1" customFormat="1" ht="24.95" customHeight="1">
      <c r="B105" s="33"/>
      <c r="C105" s="22" t="s">
        <v>116</v>
      </c>
      <c r="D105" s="34"/>
      <c r="E105" s="34"/>
      <c r="F105" s="34"/>
      <c r="G105" s="34"/>
      <c r="H105" s="34"/>
      <c r="I105" s="116"/>
      <c r="J105" s="34"/>
      <c r="K105" s="34"/>
      <c r="L105" s="37"/>
    </row>
    <row r="106" spans="2:12" s="1" customFormat="1" ht="6.95" customHeight="1">
      <c r="B106" s="33"/>
      <c r="C106" s="34"/>
      <c r="D106" s="34"/>
      <c r="E106" s="34"/>
      <c r="F106" s="34"/>
      <c r="G106" s="34"/>
      <c r="H106" s="34"/>
      <c r="I106" s="116"/>
      <c r="J106" s="34"/>
      <c r="K106" s="34"/>
      <c r="L106" s="37"/>
    </row>
    <row r="107" spans="2:12" s="1" customFormat="1" ht="12" customHeight="1">
      <c r="B107" s="33"/>
      <c r="C107" s="28" t="s">
        <v>16</v>
      </c>
      <c r="D107" s="34"/>
      <c r="E107" s="34"/>
      <c r="F107" s="34"/>
      <c r="G107" s="34"/>
      <c r="H107" s="34"/>
      <c r="I107" s="116"/>
      <c r="J107" s="34"/>
      <c r="K107" s="34"/>
      <c r="L107" s="37"/>
    </row>
    <row r="108" spans="2:12" s="1" customFormat="1" ht="16.5" customHeight="1">
      <c r="B108" s="33"/>
      <c r="C108" s="34"/>
      <c r="D108" s="34"/>
      <c r="E108" s="314" t="str">
        <f>E7</f>
        <v>Oprava chodníku na ul. Zahradní, Šumperk</v>
      </c>
      <c r="F108" s="315"/>
      <c r="G108" s="315"/>
      <c r="H108" s="315"/>
      <c r="I108" s="116"/>
      <c r="J108" s="34"/>
      <c r="K108" s="34"/>
      <c r="L108" s="37"/>
    </row>
    <row r="109" spans="2:12" s="1" customFormat="1" ht="12" customHeight="1">
      <c r="B109" s="33"/>
      <c r="C109" s="28" t="s">
        <v>104</v>
      </c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12" s="1" customFormat="1" ht="16.5" customHeight="1">
      <c r="B110" s="33"/>
      <c r="C110" s="34"/>
      <c r="D110" s="34"/>
      <c r="E110" s="282" t="str">
        <f>E9</f>
        <v>1020 - VRN</v>
      </c>
      <c r="F110" s="316"/>
      <c r="G110" s="316"/>
      <c r="H110" s="316"/>
      <c r="I110" s="116"/>
      <c r="J110" s="34"/>
      <c r="K110" s="34"/>
      <c r="L110" s="37"/>
    </row>
    <row r="111" spans="2:12" s="1" customFormat="1" ht="6.95" customHeight="1">
      <c r="B111" s="33"/>
      <c r="C111" s="34"/>
      <c r="D111" s="34"/>
      <c r="E111" s="34"/>
      <c r="F111" s="34"/>
      <c r="G111" s="34"/>
      <c r="H111" s="34"/>
      <c r="I111" s="116"/>
      <c r="J111" s="34"/>
      <c r="K111" s="34"/>
      <c r="L111" s="37"/>
    </row>
    <row r="112" spans="2:12" s="1" customFormat="1" ht="12" customHeight="1">
      <c r="B112" s="33"/>
      <c r="C112" s="28" t="s">
        <v>20</v>
      </c>
      <c r="D112" s="34"/>
      <c r="E112" s="34"/>
      <c r="F112" s="26" t="str">
        <f>F12</f>
        <v>Šumperk</v>
      </c>
      <c r="G112" s="34"/>
      <c r="H112" s="34"/>
      <c r="I112" s="117" t="s">
        <v>22</v>
      </c>
      <c r="J112" s="60" t="str">
        <f>IF(J12="","",J12)</f>
        <v>22. 9. 2021</v>
      </c>
      <c r="K112" s="34"/>
      <c r="L112" s="37"/>
    </row>
    <row r="113" spans="2:65" s="1" customFormat="1" ht="6.95" customHeight="1">
      <c r="B113" s="33"/>
      <c r="C113" s="34"/>
      <c r="D113" s="34"/>
      <c r="E113" s="34"/>
      <c r="F113" s="34"/>
      <c r="G113" s="34"/>
      <c r="H113" s="34"/>
      <c r="I113" s="116"/>
      <c r="J113" s="34"/>
      <c r="K113" s="34"/>
      <c r="L113" s="37"/>
    </row>
    <row r="114" spans="2:65" s="1" customFormat="1" ht="15.2" customHeight="1">
      <c r="B114" s="33"/>
      <c r="C114" s="28" t="s">
        <v>24</v>
      </c>
      <c r="D114" s="34"/>
      <c r="E114" s="34"/>
      <c r="F114" s="26" t="str">
        <f>E15</f>
        <v xml:space="preserve"> </v>
      </c>
      <c r="G114" s="34"/>
      <c r="H114" s="34"/>
      <c r="I114" s="117" t="s">
        <v>30</v>
      </c>
      <c r="J114" s="31" t="str">
        <f>E21</f>
        <v xml:space="preserve"> </v>
      </c>
      <c r="K114" s="34"/>
      <c r="L114" s="37"/>
    </row>
    <row r="115" spans="2:65" s="1" customFormat="1" ht="15.2" customHeight="1">
      <c r="B115" s="33"/>
      <c r="C115" s="28" t="s">
        <v>28</v>
      </c>
      <c r="D115" s="34"/>
      <c r="E115" s="34"/>
      <c r="F115" s="26" t="str">
        <f>IF(E18="","",E18)</f>
        <v>Vyplň údaj</v>
      </c>
      <c r="G115" s="34"/>
      <c r="H115" s="34"/>
      <c r="I115" s="117" t="s">
        <v>32</v>
      </c>
      <c r="J115" s="31" t="str">
        <f>E24</f>
        <v xml:space="preserve"> </v>
      </c>
      <c r="K115" s="34"/>
      <c r="L115" s="37"/>
    </row>
    <row r="116" spans="2:65" s="1" customFormat="1" ht="10.35" customHeight="1">
      <c r="B116" s="33"/>
      <c r="C116" s="34"/>
      <c r="D116" s="34"/>
      <c r="E116" s="34"/>
      <c r="F116" s="34"/>
      <c r="G116" s="34"/>
      <c r="H116" s="34"/>
      <c r="I116" s="116"/>
      <c r="J116" s="34"/>
      <c r="K116" s="34"/>
      <c r="L116" s="37"/>
    </row>
    <row r="117" spans="2:65" s="10" customFormat="1" ht="29.25" customHeight="1">
      <c r="B117" s="169"/>
      <c r="C117" s="170" t="s">
        <v>117</v>
      </c>
      <c r="D117" s="171" t="s">
        <v>59</v>
      </c>
      <c r="E117" s="171" t="s">
        <v>55</v>
      </c>
      <c r="F117" s="171" t="s">
        <v>56</v>
      </c>
      <c r="G117" s="171" t="s">
        <v>118</v>
      </c>
      <c r="H117" s="171" t="s">
        <v>119</v>
      </c>
      <c r="I117" s="172" t="s">
        <v>120</v>
      </c>
      <c r="J117" s="171" t="s">
        <v>110</v>
      </c>
      <c r="K117" s="173" t="s">
        <v>121</v>
      </c>
      <c r="L117" s="174"/>
      <c r="M117" s="69" t="s">
        <v>1</v>
      </c>
      <c r="N117" s="70" t="s">
        <v>38</v>
      </c>
      <c r="O117" s="70" t="s">
        <v>122</v>
      </c>
      <c r="P117" s="70" t="s">
        <v>123</v>
      </c>
      <c r="Q117" s="70" t="s">
        <v>124</v>
      </c>
      <c r="R117" s="70" t="s">
        <v>125</v>
      </c>
      <c r="S117" s="70" t="s">
        <v>126</v>
      </c>
      <c r="T117" s="71" t="s">
        <v>127</v>
      </c>
    </row>
    <row r="118" spans="2:65" s="1" customFormat="1" ht="22.9" customHeight="1">
      <c r="B118" s="33"/>
      <c r="C118" s="76" t="s">
        <v>128</v>
      </c>
      <c r="D118" s="34"/>
      <c r="E118" s="34"/>
      <c r="F118" s="34"/>
      <c r="G118" s="34"/>
      <c r="H118" s="34"/>
      <c r="I118" s="116"/>
      <c r="J118" s="175">
        <f>BK118</f>
        <v>0</v>
      </c>
      <c r="K118" s="34"/>
      <c r="L118" s="37"/>
      <c r="M118" s="72"/>
      <c r="N118" s="73"/>
      <c r="O118" s="73"/>
      <c r="P118" s="176">
        <f>P119</f>
        <v>0</v>
      </c>
      <c r="Q118" s="73"/>
      <c r="R118" s="176">
        <f>R119</f>
        <v>0</v>
      </c>
      <c r="S118" s="73"/>
      <c r="T118" s="177">
        <f>T119</f>
        <v>0</v>
      </c>
      <c r="AT118" s="16" t="s">
        <v>73</v>
      </c>
      <c r="AU118" s="16" t="s">
        <v>112</v>
      </c>
      <c r="BK118" s="178">
        <f>BK119</f>
        <v>0</v>
      </c>
    </row>
    <row r="119" spans="2:65" s="11" customFormat="1" ht="25.9" customHeight="1">
      <c r="B119" s="179"/>
      <c r="C119" s="180"/>
      <c r="D119" s="181" t="s">
        <v>73</v>
      </c>
      <c r="E119" s="182" t="s">
        <v>101</v>
      </c>
      <c r="F119" s="182" t="s">
        <v>326</v>
      </c>
      <c r="G119" s="180"/>
      <c r="H119" s="180"/>
      <c r="I119" s="183"/>
      <c r="J119" s="184">
        <f>BK119</f>
        <v>0</v>
      </c>
      <c r="K119" s="180"/>
      <c r="L119" s="185"/>
      <c r="M119" s="186"/>
      <c r="N119" s="187"/>
      <c r="O119" s="187"/>
      <c r="P119" s="188">
        <f>P120</f>
        <v>0</v>
      </c>
      <c r="Q119" s="187"/>
      <c r="R119" s="188">
        <f>R120</f>
        <v>0</v>
      </c>
      <c r="S119" s="187"/>
      <c r="T119" s="189">
        <f>T120</f>
        <v>0</v>
      </c>
      <c r="AR119" s="190" t="s">
        <v>165</v>
      </c>
      <c r="AT119" s="191" t="s">
        <v>73</v>
      </c>
      <c r="AU119" s="191" t="s">
        <v>74</v>
      </c>
      <c r="AY119" s="190" t="s">
        <v>131</v>
      </c>
      <c r="BK119" s="192">
        <f>BK120</f>
        <v>0</v>
      </c>
    </row>
    <row r="120" spans="2:65" s="11" customFormat="1" ht="22.9" customHeight="1">
      <c r="B120" s="179"/>
      <c r="C120" s="180"/>
      <c r="D120" s="181" t="s">
        <v>73</v>
      </c>
      <c r="E120" s="193" t="s">
        <v>74</v>
      </c>
      <c r="F120" s="193" t="s">
        <v>326</v>
      </c>
      <c r="G120" s="180"/>
      <c r="H120" s="180"/>
      <c r="I120" s="183"/>
      <c r="J120" s="194">
        <f>BK120</f>
        <v>0</v>
      </c>
      <c r="K120" s="180"/>
      <c r="L120" s="185"/>
      <c r="M120" s="186"/>
      <c r="N120" s="187"/>
      <c r="O120" s="187"/>
      <c r="P120" s="188">
        <f>SUM(P121:P122)</f>
        <v>0</v>
      </c>
      <c r="Q120" s="187"/>
      <c r="R120" s="188">
        <f>SUM(R121:R122)</f>
        <v>0</v>
      </c>
      <c r="S120" s="187"/>
      <c r="T120" s="189">
        <f>SUM(T121:T122)</f>
        <v>0</v>
      </c>
      <c r="AR120" s="190" t="s">
        <v>165</v>
      </c>
      <c r="AT120" s="191" t="s">
        <v>73</v>
      </c>
      <c r="AU120" s="191" t="s">
        <v>81</v>
      </c>
      <c r="AY120" s="190" t="s">
        <v>131</v>
      </c>
      <c r="BK120" s="192">
        <f>SUM(BK121:BK122)</f>
        <v>0</v>
      </c>
    </row>
    <row r="121" spans="2:65" s="1" customFormat="1" ht="16.5" customHeight="1">
      <c r="B121" s="33"/>
      <c r="C121" s="195" t="s">
        <v>81</v>
      </c>
      <c r="D121" s="195" t="s">
        <v>133</v>
      </c>
      <c r="E121" s="196" t="s">
        <v>327</v>
      </c>
      <c r="F121" s="197" t="s">
        <v>328</v>
      </c>
      <c r="G121" s="198" t="s">
        <v>329</v>
      </c>
      <c r="H121" s="199">
        <v>2</v>
      </c>
      <c r="I121" s="200"/>
      <c r="J121" s="201">
        <f>ROUND(I121*H121,2)</f>
        <v>0</v>
      </c>
      <c r="K121" s="197" t="s">
        <v>330</v>
      </c>
      <c r="L121" s="37"/>
      <c r="M121" s="202" t="s">
        <v>1</v>
      </c>
      <c r="N121" s="203" t="s">
        <v>39</v>
      </c>
      <c r="O121" s="65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AR121" s="206" t="s">
        <v>331</v>
      </c>
      <c r="AT121" s="206" t="s">
        <v>133</v>
      </c>
      <c r="AU121" s="206" t="s">
        <v>83</v>
      </c>
      <c r="AY121" s="16" t="s">
        <v>131</v>
      </c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6" t="s">
        <v>81</v>
      </c>
      <c r="BK121" s="207">
        <f>ROUND(I121*H121,2)</f>
        <v>0</v>
      </c>
      <c r="BL121" s="16" t="s">
        <v>331</v>
      </c>
      <c r="BM121" s="206" t="s">
        <v>332</v>
      </c>
    </row>
    <row r="122" spans="2:65" s="1" customFormat="1" ht="16.5" customHeight="1">
      <c r="B122" s="33"/>
      <c r="C122" s="195" t="s">
        <v>83</v>
      </c>
      <c r="D122" s="195" t="s">
        <v>133</v>
      </c>
      <c r="E122" s="196" t="s">
        <v>333</v>
      </c>
      <c r="F122" s="197" t="s">
        <v>334</v>
      </c>
      <c r="G122" s="198" t="s">
        <v>329</v>
      </c>
      <c r="H122" s="199">
        <v>1</v>
      </c>
      <c r="I122" s="200"/>
      <c r="J122" s="201">
        <f>ROUND(I122*H122,2)</f>
        <v>0</v>
      </c>
      <c r="K122" s="197" t="s">
        <v>330</v>
      </c>
      <c r="L122" s="37"/>
      <c r="M122" s="254" t="s">
        <v>1</v>
      </c>
      <c r="N122" s="255" t="s">
        <v>39</v>
      </c>
      <c r="O122" s="256"/>
      <c r="P122" s="257">
        <f>O122*H122</f>
        <v>0</v>
      </c>
      <c r="Q122" s="257">
        <v>0</v>
      </c>
      <c r="R122" s="257">
        <f>Q122*H122</f>
        <v>0</v>
      </c>
      <c r="S122" s="257">
        <v>0</v>
      </c>
      <c r="T122" s="258">
        <f>S122*H122</f>
        <v>0</v>
      </c>
      <c r="AR122" s="206" t="s">
        <v>331</v>
      </c>
      <c r="AT122" s="206" t="s">
        <v>133</v>
      </c>
      <c r="AU122" s="206" t="s">
        <v>83</v>
      </c>
      <c r="AY122" s="16" t="s">
        <v>131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6" t="s">
        <v>81</v>
      </c>
      <c r="BK122" s="207">
        <f>ROUND(I122*H122,2)</f>
        <v>0</v>
      </c>
      <c r="BL122" s="16" t="s">
        <v>331</v>
      </c>
      <c r="BM122" s="206" t="s">
        <v>335</v>
      </c>
    </row>
    <row r="123" spans="2:65" s="1" customFormat="1" ht="6.95" customHeight="1">
      <c r="B123" s="48"/>
      <c r="C123" s="49"/>
      <c r="D123" s="49"/>
      <c r="E123" s="49"/>
      <c r="F123" s="49"/>
      <c r="G123" s="49"/>
      <c r="H123" s="49"/>
      <c r="I123" s="147"/>
      <c r="J123" s="49"/>
      <c r="K123" s="49"/>
      <c r="L123" s="37"/>
    </row>
  </sheetData>
  <sheetProtection algorithmName="SHA-512" hashValue="dM2VHoxpoS8JOfZa3jpfyj5plS0LB3njPKlJP2u6OlzkOK+sMq5n5lVdHkZ8W+AXklGFqOsvc3kARSdLbH1R/g==" saltValue="+p6u4Ngnc94pTG3q4mcao5oHbPDjfjyu5UJy6TLkIpkkuFFwXlVX36kpg6wcYUHPcv0HCxjdAU3nfRANR8L20Q==" spinCount="100000" sheet="1" objects="1" scenarios="1" formatColumns="0" formatRows="0" autoFilter="0"/>
  <autoFilter ref="C117:K122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001 - Příprava území, ...</vt:lpstr>
      <vt:lpstr>SO 101 - Chodník</vt:lpstr>
      <vt:lpstr>SO 192 - Dopravní značení...</vt:lpstr>
      <vt:lpstr>1000 - Ostatní náklady</vt:lpstr>
      <vt:lpstr>1020 - VRN</vt:lpstr>
      <vt:lpstr>'1000 - Ostatní náklady'!Názvy_tisku</vt:lpstr>
      <vt:lpstr>'1020 - VRN'!Názvy_tisku</vt:lpstr>
      <vt:lpstr>'Rekapitulace stavby'!Názvy_tisku</vt:lpstr>
      <vt:lpstr>'SO 001 - Příprava území, ...'!Názvy_tisku</vt:lpstr>
      <vt:lpstr>'SO 101 - Chodník'!Názvy_tisku</vt:lpstr>
      <vt:lpstr>'SO 192 - Dopravní značení...'!Názvy_tisku</vt:lpstr>
      <vt:lpstr>'1000 - Ostatní náklady'!Oblast_tisku</vt:lpstr>
      <vt:lpstr>'1020 - VRN'!Oblast_tisku</vt:lpstr>
      <vt:lpstr>'Rekapitulace stavby'!Oblast_tisku</vt:lpstr>
      <vt:lpstr>'SO 001 - Příprava území, ...'!Oblast_tisku</vt:lpstr>
      <vt:lpstr>'SO 101 - Chodník'!Oblast_tisku</vt:lpstr>
      <vt:lpstr>'SO 192 - Dopravní značení...'!Oblast_tisku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DESKTOP-LR3EJNP\Sváťa</dc:creator>
  <cp:lastModifiedBy>Nádeníčková Eva, Ing.</cp:lastModifiedBy>
  <dcterms:created xsi:type="dcterms:W3CDTF">2021-09-23T13:12:26Z</dcterms:created>
  <dcterms:modified xsi:type="dcterms:W3CDTF">2022-02-11T08:00:16Z</dcterms:modified>
</cp:coreProperties>
</file>