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BD290D20-CF4F-4FF9-BA08-6F45B4F6AC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a - Příprava území,..." sheetId="2" r:id="rId2"/>
    <sheet name="SO 001b - Příprava území,..." sheetId="3" r:id="rId3"/>
    <sheet name="SO 101 - Chodník" sheetId="4" r:id="rId4"/>
    <sheet name="SO 102 - Propojovací chod..." sheetId="5" r:id="rId5"/>
    <sheet name="SO 191 - Dopravní značení..." sheetId="6" r:id="rId6"/>
    <sheet name="SO 192 - Dopravní značení..." sheetId="7" r:id="rId7"/>
    <sheet name="1000 - Ostatní náklady" sheetId="8" r:id="rId8"/>
    <sheet name="1020 - VRN" sheetId="9" r:id="rId9"/>
  </sheets>
  <definedNames>
    <definedName name="_xlnm._FilterDatabase" localSheetId="7" hidden="1">'1000 - Ostatní náklady'!$C$117:$K$125</definedName>
    <definedName name="_xlnm._FilterDatabase" localSheetId="8" hidden="1">'1020 - VRN'!$C$117:$K$122</definedName>
    <definedName name="_xlnm._FilterDatabase" localSheetId="1" hidden="1">'SO 001a - Příprava území,...'!$C$124:$K$230</definedName>
    <definedName name="_xlnm._FilterDatabase" localSheetId="2" hidden="1">'SO 001b - Příprava území,...'!$C$122:$K$181</definedName>
    <definedName name="_xlnm._FilterDatabase" localSheetId="3" hidden="1">'SO 101 - Chodník'!$C$127:$K$289</definedName>
    <definedName name="_xlnm._FilterDatabase" localSheetId="4" hidden="1">'SO 102 - Propojovací chod...'!$C$124:$K$163</definedName>
    <definedName name="_xlnm._FilterDatabase" localSheetId="5" hidden="1">'SO 191 - Dopravní značení...'!$C$122:$K$135</definedName>
    <definedName name="_xlnm._FilterDatabase" localSheetId="6" hidden="1">'SO 192 - Dopravní značení...'!$C$121:$K$130</definedName>
    <definedName name="_xlnm.Print_Titles" localSheetId="7">'1000 - Ostatní náklady'!$117:$117</definedName>
    <definedName name="_xlnm.Print_Titles" localSheetId="8">'1020 - VRN'!$117:$117</definedName>
    <definedName name="_xlnm.Print_Titles" localSheetId="0">'Rekapitulace stavby'!$92:$92</definedName>
    <definedName name="_xlnm.Print_Titles" localSheetId="1">'SO 001a - Příprava území,...'!$124:$124</definedName>
    <definedName name="_xlnm.Print_Titles" localSheetId="2">'SO 001b - Příprava území,...'!$122:$122</definedName>
    <definedName name="_xlnm.Print_Titles" localSheetId="3">'SO 101 - Chodník'!$127:$127</definedName>
    <definedName name="_xlnm.Print_Titles" localSheetId="4">'SO 102 - Propojovací chod...'!$124:$124</definedName>
    <definedName name="_xlnm.Print_Titles" localSheetId="5">'SO 191 - Dopravní značení...'!$122:$122</definedName>
    <definedName name="_xlnm.Print_Titles" localSheetId="6">'SO 192 - Dopravní značení...'!$121:$121</definedName>
    <definedName name="_xlnm.Print_Area" localSheetId="7">'1000 - Ostatní náklady'!$C$4:$J$76,'1000 - Ostatní náklady'!$C$82:$J$99,'1000 - Ostatní náklady'!$C$105:$K$125</definedName>
    <definedName name="_xlnm.Print_Area" localSheetId="8">'1020 - VRN'!$C$4:$J$76,'1020 - VRN'!$C$82:$J$99,'1020 - VRN'!$C$105:$K$122</definedName>
    <definedName name="_xlnm.Print_Area" localSheetId="0">'Rekapitulace stavby'!$D$4:$AO$76,'Rekapitulace stavby'!$C$82:$AQ$105</definedName>
    <definedName name="_xlnm.Print_Area" localSheetId="1">'SO 001a - Příprava území,...'!$C$4:$J$76,'SO 001a - Příprava území,...'!$C$82:$J$104,'SO 001a - Příprava území,...'!$C$110:$K$230</definedName>
    <definedName name="_xlnm.Print_Area" localSheetId="2">'SO 001b - Příprava území,...'!$C$4:$J$76,'SO 001b - Příprava území,...'!$C$82:$J$102,'SO 001b - Příprava území,...'!$C$108:$K$181</definedName>
    <definedName name="_xlnm.Print_Area" localSheetId="3">'SO 101 - Chodník'!$C$4:$J$76,'SO 101 - Chodník'!$C$82:$J$107,'SO 101 - Chodník'!$C$113:$K$289</definedName>
    <definedName name="_xlnm.Print_Area" localSheetId="4">'SO 102 - Propojovací chod...'!$C$4:$J$76,'SO 102 - Propojovací chod...'!$C$82:$J$104,'SO 102 - Propojovací chod...'!$C$110:$K$163</definedName>
    <definedName name="_xlnm.Print_Area" localSheetId="5">'SO 191 - Dopravní značení...'!$C$4:$J$76,'SO 191 - Dopravní značení...'!$C$82:$J$102,'SO 191 - Dopravní značení...'!$C$108:$K$135</definedName>
    <definedName name="_xlnm.Print_Area" localSheetId="6">'SO 192 - Dopravní značení...'!$C$4:$J$76,'SO 192 - Dopravní značení...'!$C$82:$J$101,'SO 192 - Dopravní značení...'!$C$107:$K$130</definedName>
  </definedNames>
  <calcPr calcId="181029"/>
</workbook>
</file>

<file path=xl/calcChain.xml><?xml version="1.0" encoding="utf-8"?>
<calcChain xmlns="http://schemas.openxmlformats.org/spreadsheetml/2006/main">
  <c r="J37" i="9" l="1"/>
  <c r="J36" i="9"/>
  <c r="AY104" i="1" s="1"/>
  <c r="J35" i="9"/>
  <c r="AX104" i="1" s="1"/>
  <c r="BI122" i="9"/>
  <c r="F37" i="9" s="1"/>
  <c r="BD104" i="1" s="1"/>
  <c r="BH122" i="9"/>
  <c r="BG122" i="9"/>
  <c r="BF122" i="9"/>
  <c r="T122" i="9"/>
  <c r="R122" i="9"/>
  <c r="P122" i="9"/>
  <c r="BK122" i="9"/>
  <c r="J122" i="9"/>
  <c r="BE122" i="9" s="1"/>
  <c r="BI121" i="9"/>
  <c r="BH121" i="9"/>
  <c r="F36" i="9" s="1"/>
  <c r="BC104" i="1" s="1"/>
  <c r="BG121" i="9"/>
  <c r="F35" i="9"/>
  <c r="BB104" i="1" s="1"/>
  <c r="BF121" i="9"/>
  <c r="J34" i="9" s="1"/>
  <c r="AW104" i="1" s="1"/>
  <c r="F34" i="9"/>
  <c r="BA104" i="1" s="1"/>
  <c r="T121" i="9"/>
  <c r="T120" i="9" s="1"/>
  <c r="T119" i="9" s="1"/>
  <c r="T118" i="9" s="1"/>
  <c r="R121" i="9"/>
  <c r="R120" i="9" s="1"/>
  <c r="R119" i="9" s="1"/>
  <c r="R118" i="9" s="1"/>
  <c r="P121" i="9"/>
  <c r="P120" i="9" s="1"/>
  <c r="P119" i="9" s="1"/>
  <c r="P118" i="9" s="1"/>
  <c r="AU104" i="1" s="1"/>
  <c r="BK121" i="9"/>
  <c r="BK120" i="9" s="1"/>
  <c r="J121" i="9"/>
  <c r="BE121" i="9"/>
  <c r="F33" i="9" s="1"/>
  <c r="AZ104" i="1" s="1"/>
  <c r="F112" i="9"/>
  <c r="E110" i="9"/>
  <c r="F89" i="9"/>
  <c r="E87" i="9"/>
  <c r="J24" i="9"/>
  <c r="E24" i="9"/>
  <c r="J92" i="9" s="1"/>
  <c r="J115" i="9"/>
  <c r="J23" i="9"/>
  <c r="J21" i="9"/>
  <c r="E21" i="9"/>
  <c r="J20" i="9"/>
  <c r="J18" i="9"/>
  <c r="E18" i="9"/>
  <c r="F115" i="9"/>
  <c r="F92" i="9"/>
  <c r="J17" i="9"/>
  <c r="J15" i="9"/>
  <c r="E15" i="9"/>
  <c r="F114" i="9"/>
  <c r="F91" i="9"/>
  <c r="J14" i="9"/>
  <c r="J12" i="9"/>
  <c r="J112" i="9"/>
  <c r="J89" i="9"/>
  <c r="E7" i="9"/>
  <c r="E108" i="9"/>
  <c r="E85" i="9"/>
  <c r="J37" i="8"/>
  <c r="J36" i="8"/>
  <c r="AY103" i="1"/>
  <c r="J35" i="8"/>
  <c r="AX103" i="1"/>
  <c r="BI124" i="8"/>
  <c r="BH124" i="8"/>
  <c r="BG124" i="8"/>
  <c r="BF124" i="8"/>
  <c r="T124" i="8"/>
  <c r="R124" i="8"/>
  <c r="P124" i="8"/>
  <c r="BK124" i="8"/>
  <c r="BK120" i="8" s="1"/>
  <c r="BK119" i="8" s="1"/>
  <c r="J124" i="8"/>
  <c r="BE124" i="8"/>
  <c r="BI121" i="8"/>
  <c r="F37" i="8"/>
  <c r="BD103" i="1" s="1"/>
  <c r="BH121" i="8"/>
  <c r="F36" i="8"/>
  <c r="BC103" i="1"/>
  <c r="BG121" i="8"/>
  <c r="F35" i="8"/>
  <c r="BB103" i="1"/>
  <c r="BF121" i="8"/>
  <c r="T121" i="8"/>
  <c r="T120" i="8"/>
  <c r="T119" i="8"/>
  <c r="T118" i="8"/>
  <c r="R121" i="8"/>
  <c r="R120" i="8"/>
  <c r="R119" i="8"/>
  <c r="R118" i="8"/>
  <c r="P121" i="8"/>
  <c r="P120" i="8"/>
  <c r="P119" i="8"/>
  <c r="P118" i="8"/>
  <c r="AU103" i="1" s="1"/>
  <c r="BK121" i="8"/>
  <c r="J121" i="8"/>
  <c r="BE121" i="8" s="1"/>
  <c r="J33" i="8" s="1"/>
  <c r="AV103" i="1" s="1"/>
  <c r="F112" i="8"/>
  <c r="E110" i="8"/>
  <c r="F89" i="8"/>
  <c r="E87" i="8"/>
  <c r="J24" i="8"/>
  <c r="E24" i="8"/>
  <c r="J115" i="8"/>
  <c r="J92" i="8"/>
  <c r="J23" i="8"/>
  <c r="J21" i="8"/>
  <c r="E21" i="8"/>
  <c r="J91" i="8" s="1"/>
  <c r="J114" i="8"/>
  <c r="J20" i="8"/>
  <c r="J18" i="8"/>
  <c r="E18" i="8"/>
  <c r="J17" i="8"/>
  <c r="J15" i="8"/>
  <c r="E15" i="8"/>
  <c r="F114" i="8" s="1"/>
  <c r="F91" i="8"/>
  <c r="J14" i="8"/>
  <c r="J12" i="8"/>
  <c r="J112" i="8" s="1"/>
  <c r="J89" i="8"/>
  <c r="E7" i="8"/>
  <c r="J39" i="7"/>
  <c r="J38" i="7"/>
  <c r="AY102" i="1" s="1"/>
  <c r="J37" i="7"/>
  <c r="AX102" i="1"/>
  <c r="BI125" i="7"/>
  <c r="F39" i="7" s="1"/>
  <c r="BD102" i="1" s="1"/>
  <c r="BH125" i="7"/>
  <c r="F38" i="7"/>
  <c r="BC102" i="1" s="1"/>
  <c r="BG125" i="7"/>
  <c r="F37" i="7"/>
  <c r="BB102" i="1"/>
  <c r="BF125" i="7"/>
  <c r="J36" i="7"/>
  <c r="AW102" i="1"/>
  <c r="F36" i="7"/>
  <c r="BA102" i="1" s="1"/>
  <c r="T125" i="7"/>
  <c r="T124" i="7"/>
  <c r="T123" i="7"/>
  <c r="T122" i="7" s="1"/>
  <c r="R125" i="7"/>
  <c r="R124" i="7"/>
  <c r="R123" i="7"/>
  <c r="R122" i="7" s="1"/>
  <c r="P125" i="7"/>
  <c r="P124" i="7"/>
  <c r="P123" i="7"/>
  <c r="P122" i="7" s="1"/>
  <c r="AU102" i="1" s="1"/>
  <c r="BK125" i="7"/>
  <c r="BK124" i="7"/>
  <c r="J125" i="7"/>
  <c r="BE125" i="7"/>
  <c r="F35" i="7" s="1"/>
  <c r="AZ102" i="1" s="1"/>
  <c r="J35" i="7"/>
  <c r="AV102" i="1"/>
  <c r="F116" i="7"/>
  <c r="E114" i="7"/>
  <c r="F91" i="7"/>
  <c r="E89" i="7"/>
  <c r="J26" i="7"/>
  <c r="E26" i="7"/>
  <c r="J94" i="7" s="1"/>
  <c r="J119" i="7"/>
  <c r="J25" i="7"/>
  <c r="J23" i="7"/>
  <c r="E23" i="7"/>
  <c r="J22" i="7"/>
  <c r="J20" i="7"/>
  <c r="E20" i="7"/>
  <c r="F119" i="7"/>
  <c r="F94" i="7"/>
  <c r="J19" i="7"/>
  <c r="J17" i="7"/>
  <c r="E17" i="7"/>
  <c r="F118" i="7"/>
  <c r="F93" i="7"/>
  <c r="J16" i="7"/>
  <c r="J14" i="7"/>
  <c r="J116" i="7"/>
  <c r="J91" i="7"/>
  <c r="E7" i="7"/>
  <c r="E110" i="7"/>
  <c r="E85" i="7"/>
  <c r="J39" i="6"/>
  <c r="J38" i="6"/>
  <c r="AY101" i="1"/>
  <c r="J37" i="6"/>
  <c r="AX101" i="1"/>
  <c r="BI135" i="6"/>
  <c r="BH135" i="6"/>
  <c r="BG135" i="6"/>
  <c r="BF135" i="6"/>
  <c r="T135" i="6"/>
  <c r="T134" i="6"/>
  <c r="R135" i="6"/>
  <c r="R134" i="6"/>
  <c r="R124" i="6" s="1"/>
  <c r="P135" i="6"/>
  <c r="P134" i="6"/>
  <c r="BK135" i="6"/>
  <c r="BK134" i="6"/>
  <c r="J134" i="6" s="1"/>
  <c r="J135" i="6"/>
  <c r="BE135" i="6"/>
  <c r="J101" i="6"/>
  <c r="BI130" i="6"/>
  <c r="BH130" i="6"/>
  <c r="BG130" i="6"/>
  <c r="F37" i="6" s="1"/>
  <c r="BB101" i="1" s="1"/>
  <c r="BF130" i="6"/>
  <c r="T130" i="6"/>
  <c r="R130" i="6"/>
  <c r="P130" i="6"/>
  <c r="BK130" i="6"/>
  <c r="BK125" i="6" s="1"/>
  <c r="BK124" i="6" s="1"/>
  <c r="J130" i="6"/>
  <c r="BE130" i="6"/>
  <c r="BI126" i="6"/>
  <c r="F39" i="6"/>
  <c r="BD101" i="1" s="1"/>
  <c r="BH126" i="6"/>
  <c r="F38" i="6"/>
  <c r="BC101" i="1"/>
  <c r="BG126" i="6"/>
  <c r="BF126" i="6"/>
  <c r="T126" i="6"/>
  <c r="T125" i="6"/>
  <c r="T124" i="6"/>
  <c r="T123" i="6"/>
  <c r="R126" i="6"/>
  <c r="R125" i="6"/>
  <c r="R123" i="6"/>
  <c r="P126" i="6"/>
  <c r="P125" i="6"/>
  <c r="P124" i="6"/>
  <c r="P123" i="6"/>
  <c r="AU101" i="1" s="1"/>
  <c r="BK126" i="6"/>
  <c r="J126" i="6"/>
  <c r="BE126" i="6" s="1"/>
  <c r="J35" i="6" s="1"/>
  <c r="AV101" i="1" s="1"/>
  <c r="F117" i="6"/>
  <c r="E115" i="6"/>
  <c r="F91" i="6"/>
  <c r="E89" i="6"/>
  <c r="J26" i="6"/>
  <c r="E26" i="6"/>
  <c r="J120" i="6"/>
  <c r="J94" i="6"/>
  <c r="J25" i="6"/>
  <c r="J23" i="6"/>
  <c r="E23" i="6"/>
  <c r="J93" i="6" s="1"/>
  <c r="J119" i="6"/>
  <c r="J22" i="6"/>
  <c r="J20" i="6"/>
  <c r="E20" i="6"/>
  <c r="J19" i="6"/>
  <c r="J17" i="6"/>
  <c r="E17" i="6"/>
  <c r="F119" i="6"/>
  <c r="F93" i="6"/>
  <c r="J16" i="6"/>
  <c r="J14" i="6"/>
  <c r="J117" i="6"/>
  <c r="J91" i="6"/>
  <c r="E7" i="6"/>
  <c r="J39" i="5"/>
  <c r="J38" i="5"/>
  <c r="AY100" i="1" s="1"/>
  <c r="J37" i="5"/>
  <c r="AX100" i="1"/>
  <c r="BI163" i="5"/>
  <c r="BH163" i="5"/>
  <c r="BG163" i="5"/>
  <c r="BF163" i="5"/>
  <c r="T163" i="5"/>
  <c r="T162" i="5" s="1"/>
  <c r="R163" i="5"/>
  <c r="R162" i="5"/>
  <c r="P163" i="5"/>
  <c r="P162" i="5" s="1"/>
  <c r="BK163" i="5"/>
  <c r="BK162" i="5"/>
  <c r="J162" i="5"/>
  <c r="J103" i="5" s="1"/>
  <c r="J163" i="5"/>
  <c r="BE163" i="5"/>
  <c r="BI158" i="5"/>
  <c r="BH158" i="5"/>
  <c r="BG158" i="5"/>
  <c r="BF158" i="5"/>
  <c r="T158" i="5"/>
  <c r="R158" i="5"/>
  <c r="P158" i="5"/>
  <c r="BK158" i="5"/>
  <c r="J158" i="5"/>
  <c r="BE158" i="5" s="1"/>
  <c r="BI154" i="5"/>
  <c r="BH154" i="5"/>
  <c r="BG154" i="5"/>
  <c r="BF154" i="5"/>
  <c r="T154" i="5"/>
  <c r="R154" i="5"/>
  <c r="P154" i="5"/>
  <c r="P145" i="5" s="1"/>
  <c r="BK154" i="5"/>
  <c r="J154" i="5"/>
  <c r="BE154" i="5"/>
  <c r="BI150" i="5"/>
  <c r="BH150" i="5"/>
  <c r="BG150" i="5"/>
  <c r="BF150" i="5"/>
  <c r="T150" i="5"/>
  <c r="T145" i="5" s="1"/>
  <c r="R150" i="5"/>
  <c r="P150" i="5"/>
  <c r="BK150" i="5"/>
  <c r="J150" i="5"/>
  <c r="BE150" i="5" s="1"/>
  <c r="BI146" i="5"/>
  <c r="BH146" i="5"/>
  <c r="BG146" i="5"/>
  <c r="BF146" i="5"/>
  <c r="T146" i="5"/>
  <c r="R146" i="5"/>
  <c r="R145" i="5" s="1"/>
  <c r="P146" i="5"/>
  <c r="BK146" i="5"/>
  <c r="BK145" i="5" s="1"/>
  <c r="J145" i="5" s="1"/>
  <c r="J102" i="5" s="1"/>
  <c r="J146" i="5"/>
  <c r="BE146" i="5"/>
  <c r="BI141" i="5"/>
  <c r="BH141" i="5"/>
  <c r="BG141" i="5"/>
  <c r="BF141" i="5"/>
  <c r="T141" i="5"/>
  <c r="R141" i="5"/>
  <c r="P141" i="5"/>
  <c r="P132" i="5" s="1"/>
  <c r="BK141" i="5"/>
  <c r="J141" i="5"/>
  <c r="BE141" i="5"/>
  <c r="BI137" i="5"/>
  <c r="BH137" i="5"/>
  <c r="BG137" i="5"/>
  <c r="BF137" i="5"/>
  <c r="T137" i="5"/>
  <c r="T132" i="5" s="1"/>
  <c r="R137" i="5"/>
  <c r="P137" i="5"/>
  <c r="BK137" i="5"/>
  <c r="J137" i="5"/>
  <c r="BE137" i="5" s="1"/>
  <c r="BI133" i="5"/>
  <c r="BH133" i="5"/>
  <c r="F38" i="5" s="1"/>
  <c r="BC100" i="1" s="1"/>
  <c r="BG133" i="5"/>
  <c r="BF133" i="5"/>
  <c r="T133" i="5"/>
  <c r="R133" i="5"/>
  <c r="R132" i="5" s="1"/>
  <c r="P133" i="5"/>
  <c r="BK133" i="5"/>
  <c r="BK132" i="5" s="1"/>
  <c r="J132" i="5" s="1"/>
  <c r="J101" i="5" s="1"/>
  <c r="J133" i="5"/>
  <c r="BE133" i="5"/>
  <c r="BI128" i="5"/>
  <c r="BH128" i="5"/>
  <c r="BG128" i="5"/>
  <c r="F37" i="5" s="1"/>
  <c r="BB100" i="1" s="1"/>
  <c r="BF128" i="5"/>
  <c r="F36" i="5" s="1"/>
  <c r="BA100" i="1" s="1"/>
  <c r="J36" i="5"/>
  <c r="AW100" i="1" s="1"/>
  <c r="T128" i="5"/>
  <c r="T127" i="5" s="1"/>
  <c r="R128" i="5"/>
  <c r="R127" i="5" s="1"/>
  <c r="R126" i="5" s="1"/>
  <c r="R125" i="5" s="1"/>
  <c r="P128" i="5"/>
  <c r="P127" i="5" s="1"/>
  <c r="P126" i="5" s="1"/>
  <c r="P125" i="5" s="1"/>
  <c r="AU100" i="1" s="1"/>
  <c r="BK128" i="5"/>
  <c r="BK127" i="5"/>
  <c r="J127" i="5"/>
  <c r="J100" i="5" s="1"/>
  <c r="J128" i="5"/>
  <c r="BE128" i="5"/>
  <c r="F119" i="5"/>
  <c r="E117" i="5"/>
  <c r="F91" i="5"/>
  <c r="E89" i="5"/>
  <c r="J26" i="5"/>
  <c r="E26" i="5"/>
  <c r="J122" i="5" s="1"/>
  <c r="J94" i="5"/>
  <c r="J25" i="5"/>
  <c r="J23" i="5"/>
  <c r="E23" i="5"/>
  <c r="J121" i="5"/>
  <c r="J93" i="5"/>
  <c r="J22" i="5"/>
  <c r="J20" i="5"/>
  <c r="E20" i="5"/>
  <c r="F94" i="5" s="1"/>
  <c r="F122" i="5"/>
  <c r="J19" i="5"/>
  <c r="J17" i="5"/>
  <c r="E17" i="5"/>
  <c r="J16" i="5"/>
  <c r="J14" i="5"/>
  <c r="E7" i="5"/>
  <c r="E85" i="5" s="1"/>
  <c r="E113" i="5"/>
  <c r="J39" i="4"/>
  <c r="J38" i="4"/>
  <c r="AY99" i="1"/>
  <c r="J37" i="4"/>
  <c r="AX99" i="1"/>
  <c r="BI289" i="4"/>
  <c r="BH289" i="4"/>
  <c r="BG289" i="4"/>
  <c r="BF289" i="4"/>
  <c r="T289" i="4"/>
  <c r="T288" i="4"/>
  <c r="R289" i="4"/>
  <c r="R288" i="4"/>
  <c r="P289" i="4"/>
  <c r="P288" i="4"/>
  <c r="BK289" i="4"/>
  <c r="BK288" i="4"/>
  <c r="J288" i="4"/>
  <c r="J106" i="4" s="1"/>
  <c r="J289" i="4"/>
  <c r="BE289" i="4" s="1"/>
  <c r="BI284" i="4"/>
  <c r="BH284" i="4"/>
  <c r="BG284" i="4"/>
  <c r="BF284" i="4"/>
  <c r="T284" i="4"/>
  <c r="R284" i="4"/>
  <c r="P284" i="4"/>
  <c r="BK284" i="4"/>
  <c r="J284" i="4"/>
  <c r="BE284" i="4"/>
  <c r="BI281" i="4"/>
  <c r="BH281" i="4"/>
  <c r="BG281" i="4"/>
  <c r="BF281" i="4"/>
  <c r="T281" i="4"/>
  <c r="R281" i="4"/>
  <c r="P281" i="4"/>
  <c r="P272" i="4" s="1"/>
  <c r="BK281" i="4"/>
  <c r="J281" i="4"/>
  <c r="BE281" i="4"/>
  <c r="BI277" i="4"/>
  <c r="BH277" i="4"/>
  <c r="BG277" i="4"/>
  <c r="BF277" i="4"/>
  <c r="T277" i="4"/>
  <c r="T272" i="4" s="1"/>
  <c r="R277" i="4"/>
  <c r="P277" i="4"/>
  <c r="BK277" i="4"/>
  <c r="J277" i="4"/>
  <c r="BE277" i="4"/>
  <c r="BI273" i="4"/>
  <c r="BH273" i="4"/>
  <c r="BG273" i="4"/>
  <c r="BF273" i="4"/>
  <c r="T273" i="4"/>
  <c r="R273" i="4"/>
  <c r="R272" i="4"/>
  <c r="P273" i="4"/>
  <c r="BK273" i="4"/>
  <c r="BK272" i="4"/>
  <c r="J272" i="4" s="1"/>
  <c r="J105" i="4" s="1"/>
  <c r="J273" i="4"/>
  <c r="BE273" i="4"/>
  <c r="BI268" i="4"/>
  <c r="BH268" i="4"/>
  <c r="BG268" i="4"/>
  <c r="BF268" i="4"/>
  <c r="T268" i="4"/>
  <c r="R268" i="4"/>
  <c r="P268" i="4"/>
  <c r="BK268" i="4"/>
  <c r="J268" i="4"/>
  <c r="BE268" i="4"/>
  <c r="BI265" i="4"/>
  <c r="BH265" i="4"/>
  <c r="BG265" i="4"/>
  <c r="BF265" i="4"/>
  <c r="T265" i="4"/>
  <c r="R265" i="4"/>
  <c r="P265" i="4"/>
  <c r="BK265" i="4"/>
  <c r="J265" i="4"/>
  <c r="BE265" i="4"/>
  <c r="BI264" i="4"/>
  <c r="BH264" i="4"/>
  <c r="BG264" i="4"/>
  <c r="BF264" i="4"/>
  <c r="T264" i="4"/>
  <c r="R264" i="4"/>
  <c r="P264" i="4"/>
  <c r="BK264" i="4"/>
  <c r="J264" i="4"/>
  <c r="BE264" i="4"/>
  <c r="BI263" i="4"/>
  <c r="BH263" i="4"/>
  <c r="BG263" i="4"/>
  <c r="BF263" i="4"/>
  <c r="T263" i="4"/>
  <c r="R263" i="4"/>
  <c r="P263" i="4"/>
  <c r="BK263" i="4"/>
  <c r="J263" i="4"/>
  <c r="BE263" i="4"/>
  <c r="BI262" i="4"/>
  <c r="BH262" i="4"/>
  <c r="BG262" i="4"/>
  <c r="BF262" i="4"/>
  <c r="T262" i="4"/>
  <c r="R262" i="4"/>
  <c r="P262" i="4"/>
  <c r="BK262" i="4"/>
  <c r="J262" i="4"/>
  <c r="BE262" i="4"/>
  <c r="BI261" i="4"/>
  <c r="BH261" i="4"/>
  <c r="BG261" i="4"/>
  <c r="BF261" i="4"/>
  <c r="T261" i="4"/>
  <c r="R261" i="4"/>
  <c r="P261" i="4"/>
  <c r="BK261" i="4"/>
  <c r="J261" i="4"/>
  <c r="BE261" i="4"/>
  <c r="BI258" i="4"/>
  <c r="BH258" i="4"/>
  <c r="BG258" i="4"/>
  <c r="BF258" i="4"/>
  <c r="T258" i="4"/>
  <c r="R258" i="4"/>
  <c r="P258" i="4"/>
  <c r="BK258" i="4"/>
  <c r="J258" i="4"/>
  <c r="BE258" i="4"/>
  <c r="BI255" i="4"/>
  <c r="BH255" i="4"/>
  <c r="BG255" i="4"/>
  <c r="BF255" i="4"/>
  <c r="T255" i="4"/>
  <c r="R255" i="4"/>
  <c r="P255" i="4"/>
  <c r="BK255" i="4"/>
  <c r="J255" i="4"/>
  <c r="BE255" i="4"/>
  <c r="BI252" i="4"/>
  <c r="BH252" i="4"/>
  <c r="BG252" i="4"/>
  <c r="BF252" i="4"/>
  <c r="T252" i="4"/>
  <c r="R252" i="4"/>
  <c r="P252" i="4"/>
  <c r="P243" i="4" s="1"/>
  <c r="BK252" i="4"/>
  <c r="J252" i="4"/>
  <c r="BE252" i="4"/>
  <c r="BI248" i="4"/>
  <c r="BH248" i="4"/>
  <c r="BG248" i="4"/>
  <c r="BF248" i="4"/>
  <c r="T248" i="4"/>
  <c r="T243" i="4" s="1"/>
  <c r="R248" i="4"/>
  <c r="R243" i="4" s="1"/>
  <c r="P248" i="4"/>
  <c r="BK248" i="4"/>
  <c r="J248" i="4"/>
  <c r="BE248" i="4"/>
  <c r="BI244" i="4"/>
  <c r="BH244" i="4"/>
  <c r="BG244" i="4"/>
  <c r="BF244" i="4"/>
  <c r="T244" i="4"/>
  <c r="R244" i="4"/>
  <c r="P244" i="4"/>
  <c r="BK244" i="4"/>
  <c r="BK243" i="4"/>
  <c r="J243" i="4" s="1"/>
  <c r="J104" i="4" s="1"/>
  <c r="J244" i="4"/>
  <c r="BE244" i="4"/>
  <c r="BI239" i="4"/>
  <c r="BH239" i="4"/>
  <c r="BG239" i="4"/>
  <c r="BF239" i="4"/>
  <c r="T239" i="4"/>
  <c r="R239" i="4"/>
  <c r="P239" i="4"/>
  <c r="BK239" i="4"/>
  <c r="J239" i="4"/>
  <c r="BE239" i="4"/>
  <c r="BI235" i="4"/>
  <c r="BH235" i="4"/>
  <c r="BG235" i="4"/>
  <c r="BF235" i="4"/>
  <c r="T235" i="4"/>
  <c r="R235" i="4"/>
  <c r="P235" i="4"/>
  <c r="BK235" i="4"/>
  <c r="J235" i="4"/>
  <c r="BE235" i="4"/>
  <c r="BI231" i="4"/>
  <c r="BH231" i="4"/>
  <c r="BG231" i="4"/>
  <c r="BF231" i="4"/>
  <c r="T231" i="4"/>
  <c r="R231" i="4"/>
  <c r="P231" i="4"/>
  <c r="BK231" i="4"/>
  <c r="J231" i="4"/>
  <c r="BE231" i="4"/>
  <c r="BI227" i="4"/>
  <c r="BH227" i="4"/>
  <c r="BG227" i="4"/>
  <c r="BF227" i="4"/>
  <c r="T227" i="4"/>
  <c r="R227" i="4"/>
  <c r="P227" i="4"/>
  <c r="BK227" i="4"/>
  <c r="J227" i="4"/>
  <c r="BE227" i="4"/>
  <c r="BI223" i="4"/>
  <c r="BH223" i="4"/>
  <c r="BG223" i="4"/>
  <c r="BF223" i="4"/>
  <c r="T223" i="4"/>
  <c r="R223" i="4"/>
  <c r="P223" i="4"/>
  <c r="P212" i="4" s="1"/>
  <c r="BK223" i="4"/>
  <c r="BK212" i="4" s="1"/>
  <c r="J212" i="4" s="1"/>
  <c r="J103" i="4" s="1"/>
  <c r="J223" i="4"/>
  <c r="BE223" i="4"/>
  <c r="BI219" i="4"/>
  <c r="BH219" i="4"/>
  <c r="BG219" i="4"/>
  <c r="BF219" i="4"/>
  <c r="T219" i="4"/>
  <c r="T212" i="4" s="1"/>
  <c r="R219" i="4"/>
  <c r="R212" i="4" s="1"/>
  <c r="P219" i="4"/>
  <c r="BK219" i="4"/>
  <c r="J219" i="4"/>
  <c r="BE219" i="4"/>
  <c r="BI213" i="4"/>
  <c r="BH213" i="4"/>
  <c r="BG213" i="4"/>
  <c r="BF213" i="4"/>
  <c r="T213" i="4"/>
  <c r="R213" i="4"/>
  <c r="P213" i="4"/>
  <c r="BK213" i="4"/>
  <c r="J213" i="4"/>
  <c r="BE213" i="4"/>
  <c r="BI208" i="4"/>
  <c r="BH208" i="4"/>
  <c r="BG208" i="4"/>
  <c r="BF208" i="4"/>
  <c r="T208" i="4"/>
  <c r="R208" i="4"/>
  <c r="P208" i="4"/>
  <c r="P199" i="4" s="1"/>
  <c r="BK208" i="4"/>
  <c r="J208" i="4"/>
  <c r="BE208" i="4"/>
  <c r="BI204" i="4"/>
  <c r="BH204" i="4"/>
  <c r="BG204" i="4"/>
  <c r="BF204" i="4"/>
  <c r="T204" i="4"/>
  <c r="T199" i="4" s="1"/>
  <c r="R204" i="4"/>
  <c r="P204" i="4"/>
  <c r="BK204" i="4"/>
  <c r="J204" i="4"/>
  <c r="BE204" i="4"/>
  <c r="BI200" i="4"/>
  <c r="BH200" i="4"/>
  <c r="BG200" i="4"/>
  <c r="BF200" i="4"/>
  <c r="T200" i="4"/>
  <c r="R200" i="4"/>
  <c r="R199" i="4"/>
  <c r="P200" i="4"/>
  <c r="BK200" i="4"/>
  <c r="BK199" i="4"/>
  <c r="J199" i="4" s="1"/>
  <c r="J102" i="4" s="1"/>
  <c r="J200" i="4"/>
  <c r="BE200" i="4"/>
  <c r="BI187" i="4"/>
  <c r="BH187" i="4"/>
  <c r="BG187" i="4"/>
  <c r="BF187" i="4"/>
  <c r="T187" i="4"/>
  <c r="T186" i="4"/>
  <c r="R187" i="4"/>
  <c r="R186" i="4"/>
  <c r="P187" i="4"/>
  <c r="P186" i="4"/>
  <c r="BK187" i="4"/>
  <c r="BK186" i="4"/>
  <c r="J186" i="4" s="1"/>
  <c r="J187" i="4"/>
  <c r="BE187" i="4"/>
  <c r="J101" i="4"/>
  <c r="BI181" i="4"/>
  <c r="BH181" i="4"/>
  <c r="BG181" i="4"/>
  <c r="BF181" i="4"/>
  <c r="T181" i="4"/>
  <c r="R181" i="4"/>
  <c r="P181" i="4"/>
  <c r="BK181" i="4"/>
  <c r="J181" i="4"/>
  <c r="BE181" i="4"/>
  <c r="BI176" i="4"/>
  <c r="BH176" i="4"/>
  <c r="BG176" i="4"/>
  <c r="BF176" i="4"/>
  <c r="T176" i="4"/>
  <c r="R176" i="4"/>
  <c r="P176" i="4"/>
  <c r="BK176" i="4"/>
  <c r="J176" i="4"/>
  <c r="BE176" i="4"/>
  <c r="BI167" i="4"/>
  <c r="BH167" i="4"/>
  <c r="BG167" i="4"/>
  <c r="BF167" i="4"/>
  <c r="T167" i="4"/>
  <c r="R167" i="4"/>
  <c r="P167" i="4"/>
  <c r="BK167" i="4"/>
  <c r="J167" i="4"/>
  <c r="BE167" i="4"/>
  <c r="BI158" i="4"/>
  <c r="BH158" i="4"/>
  <c r="BG158" i="4"/>
  <c r="BF158" i="4"/>
  <c r="T158" i="4"/>
  <c r="R158" i="4"/>
  <c r="P158" i="4"/>
  <c r="BK158" i="4"/>
  <c r="J158" i="4"/>
  <c r="BE158" i="4"/>
  <c r="BI154" i="4"/>
  <c r="BH154" i="4"/>
  <c r="BG154" i="4"/>
  <c r="BF154" i="4"/>
  <c r="T154" i="4"/>
  <c r="R154" i="4"/>
  <c r="P154" i="4"/>
  <c r="BK154" i="4"/>
  <c r="J154" i="4"/>
  <c r="BE154" i="4"/>
  <c r="BI150" i="4"/>
  <c r="BH150" i="4"/>
  <c r="BG150" i="4"/>
  <c r="BF150" i="4"/>
  <c r="T150" i="4"/>
  <c r="R150" i="4"/>
  <c r="P150" i="4"/>
  <c r="BK150" i="4"/>
  <c r="J150" i="4"/>
  <c r="BE150" i="4"/>
  <c r="BI146" i="4"/>
  <c r="BH146" i="4"/>
  <c r="BG146" i="4"/>
  <c r="BF146" i="4"/>
  <c r="T146" i="4"/>
  <c r="R146" i="4"/>
  <c r="P146" i="4"/>
  <c r="BK146" i="4"/>
  <c r="J146" i="4"/>
  <c r="BE146" i="4"/>
  <c r="BI143" i="4"/>
  <c r="BH143" i="4"/>
  <c r="BG143" i="4"/>
  <c r="BF143" i="4"/>
  <c r="T143" i="4"/>
  <c r="R143" i="4"/>
  <c r="P143" i="4"/>
  <c r="BK143" i="4"/>
  <c r="J143" i="4"/>
  <c r="BE143" i="4"/>
  <c r="BI139" i="4"/>
  <c r="BH139" i="4"/>
  <c r="BG139" i="4"/>
  <c r="BF139" i="4"/>
  <c r="T139" i="4"/>
  <c r="R139" i="4"/>
  <c r="P139" i="4"/>
  <c r="BK139" i="4"/>
  <c r="J139" i="4"/>
  <c r="BE139" i="4"/>
  <c r="BI136" i="4"/>
  <c r="F39" i="4" s="1"/>
  <c r="BD99" i="1" s="1"/>
  <c r="BH136" i="4"/>
  <c r="BG136" i="4"/>
  <c r="BF136" i="4"/>
  <c r="T136" i="4"/>
  <c r="T130" i="4" s="1"/>
  <c r="T129" i="4" s="1"/>
  <c r="T128" i="4" s="1"/>
  <c r="R136" i="4"/>
  <c r="P136" i="4"/>
  <c r="BK136" i="4"/>
  <c r="J136" i="4"/>
  <c r="BE136" i="4" s="1"/>
  <c r="BI131" i="4"/>
  <c r="BH131" i="4"/>
  <c r="F38" i="4" s="1"/>
  <c r="BC99" i="1" s="1"/>
  <c r="BG131" i="4"/>
  <c r="F37" i="4" s="1"/>
  <c r="BB99" i="1" s="1"/>
  <c r="BB98" i="1" s="1"/>
  <c r="AX98" i="1" s="1"/>
  <c r="BF131" i="4"/>
  <c r="J36" i="4"/>
  <c r="AW99" i="1" s="1"/>
  <c r="T131" i="4"/>
  <c r="R131" i="4"/>
  <c r="R130" i="4" s="1"/>
  <c r="R129" i="4" s="1"/>
  <c r="R128" i="4" s="1"/>
  <c r="P131" i="4"/>
  <c r="P130" i="4" s="1"/>
  <c r="P129" i="4" s="1"/>
  <c r="P128" i="4" s="1"/>
  <c r="AU99" i="1" s="1"/>
  <c r="AU98" i="1" s="1"/>
  <c r="BK131" i="4"/>
  <c r="BK130" i="4" s="1"/>
  <c r="J130" i="4" s="1"/>
  <c r="J100" i="4" s="1"/>
  <c r="J131" i="4"/>
  <c r="BE131" i="4" s="1"/>
  <c r="F122" i="4"/>
  <c r="E120" i="4"/>
  <c r="F91" i="4"/>
  <c r="E89" i="4"/>
  <c r="J26" i="4"/>
  <c r="E26" i="4"/>
  <c r="J125" i="4"/>
  <c r="J94" i="4"/>
  <c r="J25" i="4"/>
  <c r="J23" i="4"/>
  <c r="E23" i="4"/>
  <c r="J124" i="4" s="1"/>
  <c r="J22" i="4"/>
  <c r="J20" i="4"/>
  <c r="E20" i="4"/>
  <c r="F125" i="4" s="1"/>
  <c r="J19" i="4"/>
  <c r="J17" i="4"/>
  <c r="E17" i="4"/>
  <c r="F124" i="4"/>
  <c r="F93" i="4"/>
  <c r="J16" i="4"/>
  <c r="J14" i="4"/>
  <c r="J122" i="4"/>
  <c r="J91" i="4"/>
  <c r="E7" i="4"/>
  <c r="E116" i="4" s="1"/>
  <c r="J39" i="3"/>
  <c r="J38" i="3"/>
  <c r="AY97" i="1" s="1"/>
  <c r="J37" i="3"/>
  <c r="AX97" i="1"/>
  <c r="BI177" i="3"/>
  <c r="BH177" i="3"/>
  <c r="BG177" i="3"/>
  <c r="BF177" i="3"/>
  <c r="T177" i="3"/>
  <c r="R177" i="3"/>
  <c r="P177" i="3"/>
  <c r="BK177" i="3"/>
  <c r="J177" i="3"/>
  <c r="BE177" i="3" s="1"/>
  <c r="BI173" i="3"/>
  <c r="BH173" i="3"/>
  <c r="BG173" i="3"/>
  <c r="BF173" i="3"/>
  <c r="T173" i="3"/>
  <c r="R173" i="3"/>
  <c r="P173" i="3"/>
  <c r="BK173" i="3"/>
  <c r="J173" i="3"/>
  <c r="BE173" i="3"/>
  <c r="BI167" i="3"/>
  <c r="BH167" i="3"/>
  <c r="BG167" i="3"/>
  <c r="BF167" i="3"/>
  <c r="T167" i="3"/>
  <c r="R167" i="3"/>
  <c r="P167" i="3"/>
  <c r="BK167" i="3"/>
  <c r="J167" i="3"/>
  <c r="BE167" i="3" s="1"/>
  <c r="BI159" i="3"/>
  <c r="BH159" i="3"/>
  <c r="BG159" i="3"/>
  <c r="BF159" i="3"/>
  <c r="T159" i="3"/>
  <c r="R159" i="3"/>
  <c r="P159" i="3"/>
  <c r="BK159" i="3"/>
  <c r="J159" i="3"/>
  <c r="BE159" i="3"/>
  <c r="BI153" i="3"/>
  <c r="BH153" i="3"/>
  <c r="BG153" i="3"/>
  <c r="BF153" i="3"/>
  <c r="T153" i="3"/>
  <c r="R153" i="3"/>
  <c r="P153" i="3"/>
  <c r="BK153" i="3"/>
  <c r="J153" i="3"/>
  <c r="BE153" i="3" s="1"/>
  <c r="BI147" i="3"/>
  <c r="BH147" i="3"/>
  <c r="BG147" i="3"/>
  <c r="BF147" i="3"/>
  <c r="T147" i="3"/>
  <c r="R147" i="3"/>
  <c r="P147" i="3"/>
  <c r="BK147" i="3"/>
  <c r="J147" i="3"/>
  <c r="BE147" i="3"/>
  <c r="BI143" i="3"/>
  <c r="BH143" i="3"/>
  <c r="BG143" i="3"/>
  <c r="BF143" i="3"/>
  <c r="T143" i="3"/>
  <c r="R143" i="3"/>
  <c r="P143" i="3"/>
  <c r="BK143" i="3"/>
  <c r="J143" i="3"/>
  <c r="BE143" i="3" s="1"/>
  <c r="BI139" i="3"/>
  <c r="BH139" i="3"/>
  <c r="BG139" i="3"/>
  <c r="BF139" i="3"/>
  <c r="T139" i="3"/>
  <c r="T138" i="3"/>
  <c r="R139" i="3"/>
  <c r="R138" i="3" s="1"/>
  <c r="P139" i="3"/>
  <c r="P138" i="3"/>
  <c r="BK139" i="3"/>
  <c r="BK138" i="3" s="1"/>
  <c r="J138" i="3" s="1"/>
  <c r="J101" i="3" s="1"/>
  <c r="J139" i="3"/>
  <c r="BE139" i="3" s="1"/>
  <c r="BI134" i="3"/>
  <c r="BH134" i="3"/>
  <c r="F38" i="3" s="1"/>
  <c r="BC97" i="1" s="1"/>
  <c r="BG134" i="3"/>
  <c r="BF134" i="3"/>
  <c r="T134" i="3"/>
  <c r="R134" i="3"/>
  <c r="P134" i="3"/>
  <c r="BK134" i="3"/>
  <c r="J134" i="3"/>
  <c r="BE134" i="3"/>
  <c r="BI130" i="3"/>
  <c r="BH130" i="3"/>
  <c r="BG130" i="3"/>
  <c r="BF130" i="3"/>
  <c r="T130" i="3"/>
  <c r="R130" i="3"/>
  <c r="P130" i="3"/>
  <c r="BK130" i="3"/>
  <c r="BK125" i="3" s="1"/>
  <c r="J130" i="3"/>
  <c r="BE130" i="3" s="1"/>
  <c r="BI126" i="3"/>
  <c r="F39" i="3"/>
  <c r="BD97" i="1" s="1"/>
  <c r="BH126" i="3"/>
  <c r="BG126" i="3"/>
  <c r="F37" i="3" s="1"/>
  <c r="BB97" i="1" s="1"/>
  <c r="BF126" i="3"/>
  <c r="J36" i="3" s="1"/>
  <c r="AW97" i="1" s="1"/>
  <c r="T126" i="3"/>
  <c r="T125" i="3" s="1"/>
  <c r="T124" i="3" s="1"/>
  <c r="T123" i="3" s="1"/>
  <c r="R126" i="3"/>
  <c r="R125" i="3" s="1"/>
  <c r="P126" i="3"/>
  <c r="P125" i="3" s="1"/>
  <c r="P124" i="3" s="1"/>
  <c r="P123" i="3" s="1"/>
  <c r="AU97" i="1" s="1"/>
  <c r="BK126" i="3"/>
  <c r="J126" i="3"/>
  <c r="BE126" i="3" s="1"/>
  <c r="F117" i="3"/>
  <c r="E115" i="3"/>
  <c r="F91" i="3"/>
  <c r="E89" i="3"/>
  <c r="J26" i="3"/>
  <c r="E26" i="3"/>
  <c r="J120" i="3"/>
  <c r="J94" i="3"/>
  <c r="J25" i="3"/>
  <c r="J23" i="3"/>
  <c r="E23" i="3"/>
  <c r="J119" i="3"/>
  <c r="J93" i="3"/>
  <c r="J22" i="3"/>
  <c r="J20" i="3"/>
  <c r="E20" i="3"/>
  <c r="F120" i="3" s="1"/>
  <c r="J19" i="3"/>
  <c r="J17" i="3"/>
  <c r="E17" i="3"/>
  <c r="F119" i="3" s="1"/>
  <c r="J16" i="3"/>
  <c r="J14" i="3"/>
  <c r="J117" i="3" s="1"/>
  <c r="E7" i="3"/>
  <c r="E111" i="3" s="1"/>
  <c r="J39" i="2"/>
  <c r="J38" i="2"/>
  <c r="AY96" i="1" s="1"/>
  <c r="J37" i="2"/>
  <c r="AX96" i="1"/>
  <c r="BI226" i="2"/>
  <c r="BH226" i="2"/>
  <c r="BG226" i="2"/>
  <c r="BF226" i="2"/>
  <c r="T226" i="2"/>
  <c r="R226" i="2"/>
  <c r="P226" i="2"/>
  <c r="BK226" i="2"/>
  <c r="J226" i="2"/>
  <c r="BE226" i="2" s="1"/>
  <c r="BI222" i="2"/>
  <c r="BH222" i="2"/>
  <c r="BG222" i="2"/>
  <c r="BF222" i="2"/>
  <c r="T222" i="2"/>
  <c r="R222" i="2"/>
  <c r="P222" i="2"/>
  <c r="BK222" i="2"/>
  <c r="J222" i="2"/>
  <c r="BE222" i="2"/>
  <c r="BI218" i="2"/>
  <c r="BH218" i="2"/>
  <c r="BG218" i="2"/>
  <c r="BF218" i="2"/>
  <c r="T218" i="2"/>
  <c r="R218" i="2"/>
  <c r="P218" i="2"/>
  <c r="BK218" i="2"/>
  <c r="J218" i="2"/>
  <c r="BE218" i="2" s="1"/>
  <c r="BI212" i="2"/>
  <c r="BH212" i="2"/>
  <c r="BG212" i="2"/>
  <c r="BF212" i="2"/>
  <c r="T212" i="2"/>
  <c r="R212" i="2"/>
  <c r="P212" i="2"/>
  <c r="BK212" i="2"/>
  <c r="J212" i="2"/>
  <c r="BE212" i="2"/>
  <c r="BI202" i="2"/>
  <c r="BH202" i="2"/>
  <c r="BG202" i="2"/>
  <c r="BF202" i="2"/>
  <c r="T202" i="2"/>
  <c r="R202" i="2"/>
  <c r="P202" i="2"/>
  <c r="BK202" i="2"/>
  <c r="J202" i="2"/>
  <c r="BE202" i="2" s="1"/>
  <c r="BI194" i="2"/>
  <c r="BH194" i="2"/>
  <c r="BG194" i="2"/>
  <c r="BF194" i="2"/>
  <c r="T194" i="2"/>
  <c r="R194" i="2"/>
  <c r="P194" i="2"/>
  <c r="BK194" i="2"/>
  <c r="J194" i="2"/>
  <c r="BE194" i="2"/>
  <c r="BI186" i="2"/>
  <c r="BH186" i="2"/>
  <c r="BG186" i="2"/>
  <c r="BF186" i="2"/>
  <c r="T186" i="2"/>
  <c r="R186" i="2"/>
  <c r="P186" i="2"/>
  <c r="BK186" i="2"/>
  <c r="J186" i="2"/>
  <c r="BE186" i="2" s="1"/>
  <c r="BI180" i="2"/>
  <c r="BH180" i="2"/>
  <c r="BG180" i="2"/>
  <c r="BF180" i="2"/>
  <c r="T180" i="2"/>
  <c r="R180" i="2"/>
  <c r="P180" i="2"/>
  <c r="BK180" i="2"/>
  <c r="J180" i="2"/>
  <c r="BE180" i="2"/>
  <c r="BI174" i="2"/>
  <c r="BH174" i="2"/>
  <c r="BG174" i="2"/>
  <c r="BF174" i="2"/>
  <c r="T174" i="2"/>
  <c r="T173" i="2" s="1"/>
  <c r="R174" i="2"/>
  <c r="R173" i="2"/>
  <c r="P174" i="2"/>
  <c r="P173" i="2" s="1"/>
  <c r="BK174" i="2"/>
  <c r="BK173" i="2"/>
  <c r="J173" i="2"/>
  <c r="J103" i="2" s="1"/>
  <c r="J174" i="2"/>
  <c r="BE174" i="2" s="1"/>
  <c r="BI172" i="2"/>
  <c r="BH172" i="2"/>
  <c r="BG172" i="2"/>
  <c r="BF172" i="2"/>
  <c r="T172" i="2"/>
  <c r="T171" i="2" s="1"/>
  <c r="R172" i="2"/>
  <c r="R171" i="2"/>
  <c r="P172" i="2"/>
  <c r="P171" i="2" s="1"/>
  <c r="BK172" i="2"/>
  <c r="BK171" i="2"/>
  <c r="J171" i="2"/>
  <c r="J102" i="2" s="1"/>
  <c r="J172" i="2"/>
  <c r="BE172" i="2" s="1"/>
  <c r="BI167" i="2"/>
  <c r="BH167" i="2"/>
  <c r="BG167" i="2"/>
  <c r="BF167" i="2"/>
  <c r="T167" i="2"/>
  <c r="R167" i="2"/>
  <c r="P167" i="2"/>
  <c r="BK167" i="2"/>
  <c r="J167" i="2"/>
  <c r="BE167" i="2" s="1"/>
  <c r="BI163" i="2"/>
  <c r="BH163" i="2"/>
  <c r="BG163" i="2"/>
  <c r="BF163" i="2"/>
  <c r="T163" i="2"/>
  <c r="R163" i="2"/>
  <c r="P163" i="2"/>
  <c r="BK163" i="2"/>
  <c r="J163" i="2"/>
  <c r="BE163" i="2"/>
  <c r="BI159" i="2"/>
  <c r="BH159" i="2"/>
  <c r="BG159" i="2"/>
  <c r="BF159" i="2"/>
  <c r="T159" i="2"/>
  <c r="R159" i="2"/>
  <c r="P159" i="2"/>
  <c r="BK159" i="2"/>
  <c r="J159" i="2"/>
  <c r="BE159" i="2" s="1"/>
  <c r="BI155" i="2"/>
  <c r="BH155" i="2"/>
  <c r="BG155" i="2"/>
  <c r="BF155" i="2"/>
  <c r="T155" i="2"/>
  <c r="R155" i="2"/>
  <c r="P155" i="2"/>
  <c r="BK155" i="2"/>
  <c r="J155" i="2"/>
  <c r="BE155" i="2"/>
  <c r="BI151" i="2"/>
  <c r="BH151" i="2"/>
  <c r="BG151" i="2"/>
  <c r="BF151" i="2"/>
  <c r="T151" i="2"/>
  <c r="T150" i="2" s="1"/>
  <c r="R151" i="2"/>
  <c r="R150" i="2"/>
  <c r="P151" i="2"/>
  <c r="P150" i="2" s="1"/>
  <c r="BK151" i="2"/>
  <c r="BK150" i="2"/>
  <c r="J150" i="2" s="1"/>
  <c r="J101" i="2" s="1"/>
  <c r="J151" i="2"/>
  <c r="BE151" i="2"/>
  <c r="BI146" i="2"/>
  <c r="BH146" i="2"/>
  <c r="BG146" i="2"/>
  <c r="BF146" i="2"/>
  <c r="T146" i="2"/>
  <c r="R146" i="2"/>
  <c r="P146" i="2"/>
  <c r="BK146" i="2"/>
  <c r="J146" i="2"/>
  <c r="BE146" i="2" s="1"/>
  <c r="BI140" i="2"/>
  <c r="BH140" i="2"/>
  <c r="BG140" i="2"/>
  <c r="BF140" i="2"/>
  <c r="T140" i="2"/>
  <c r="R140" i="2"/>
  <c r="P140" i="2"/>
  <c r="BK140" i="2"/>
  <c r="J140" i="2"/>
  <c r="BE140" i="2"/>
  <c r="BI136" i="2"/>
  <c r="BH136" i="2"/>
  <c r="BG136" i="2"/>
  <c r="BF136" i="2"/>
  <c r="J36" i="2" s="1"/>
  <c r="AW96" i="1" s="1"/>
  <c r="T136" i="2"/>
  <c r="R136" i="2"/>
  <c r="P136" i="2"/>
  <c r="BK136" i="2"/>
  <c r="J136" i="2"/>
  <c r="BE136" i="2" s="1"/>
  <c r="BI132" i="2"/>
  <c r="BH132" i="2"/>
  <c r="BG132" i="2"/>
  <c r="BF132" i="2"/>
  <c r="T132" i="2"/>
  <c r="R132" i="2"/>
  <c r="P132" i="2"/>
  <c r="BK132" i="2"/>
  <c r="J132" i="2"/>
  <c r="BE132" i="2"/>
  <c r="BI128" i="2"/>
  <c r="F39" i="2" s="1"/>
  <c r="BD96" i="1" s="1"/>
  <c r="BD95" i="1" s="1"/>
  <c r="BH128" i="2"/>
  <c r="F38" i="2" s="1"/>
  <c r="BC96" i="1" s="1"/>
  <c r="BC95" i="1" s="1"/>
  <c r="BG128" i="2"/>
  <c r="F37" i="2"/>
  <c r="BB96" i="1" s="1"/>
  <c r="BB95" i="1" s="1"/>
  <c r="BF128" i="2"/>
  <c r="F36" i="2"/>
  <c r="BA96" i="1" s="1"/>
  <c r="T128" i="2"/>
  <c r="T127" i="2"/>
  <c r="R128" i="2"/>
  <c r="R127" i="2"/>
  <c r="R126" i="2" s="1"/>
  <c r="R125" i="2" s="1"/>
  <c r="P128" i="2"/>
  <c r="P127" i="2"/>
  <c r="BK128" i="2"/>
  <c r="BK127" i="2" s="1"/>
  <c r="J128" i="2"/>
  <c r="BE128" i="2"/>
  <c r="F119" i="2"/>
  <c r="E117" i="2"/>
  <c r="F91" i="2"/>
  <c r="E89" i="2"/>
  <c r="J26" i="2"/>
  <c r="E26" i="2"/>
  <c r="J94" i="2" s="1"/>
  <c r="J25" i="2"/>
  <c r="J23" i="2"/>
  <c r="E23" i="2"/>
  <c r="J121" i="2" s="1"/>
  <c r="J22" i="2"/>
  <c r="J20" i="2"/>
  <c r="E20" i="2"/>
  <c r="F122" i="2"/>
  <c r="F94" i="2"/>
  <c r="J19" i="2"/>
  <c r="J17" i="2"/>
  <c r="E17" i="2"/>
  <c r="F121" i="2"/>
  <c r="F93" i="2"/>
  <c r="J16" i="2"/>
  <c r="J14" i="2"/>
  <c r="J119" i="2"/>
  <c r="J91" i="2"/>
  <c r="E7" i="2"/>
  <c r="E113" i="2"/>
  <c r="E85" i="2"/>
  <c r="BC98" i="1"/>
  <c r="AY98" i="1"/>
  <c r="AS98" i="1"/>
  <c r="AS94" i="1" s="1"/>
  <c r="AS95" i="1"/>
  <c r="AT102" i="1"/>
  <c r="L90" i="1"/>
  <c r="AM90" i="1"/>
  <c r="AM89" i="1"/>
  <c r="L89" i="1"/>
  <c r="AM87" i="1"/>
  <c r="L87" i="1"/>
  <c r="L85" i="1"/>
  <c r="L84" i="1"/>
  <c r="P126" i="2" l="1"/>
  <c r="P125" i="2" s="1"/>
  <c r="AU96" i="1" s="1"/>
  <c r="AU95" i="1" s="1"/>
  <c r="AU94" i="1" s="1"/>
  <c r="BB94" i="1"/>
  <c r="AX95" i="1"/>
  <c r="F35" i="2"/>
  <c r="AZ96" i="1" s="1"/>
  <c r="AZ95" i="1" s="1"/>
  <c r="R124" i="3"/>
  <c r="R123" i="3" s="1"/>
  <c r="BK124" i="3"/>
  <c r="J125" i="3"/>
  <c r="J100" i="3" s="1"/>
  <c r="AY95" i="1"/>
  <c r="BC94" i="1"/>
  <c r="J35" i="2"/>
  <c r="AV96" i="1" s="1"/>
  <c r="AT96" i="1" s="1"/>
  <c r="J35" i="3"/>
  <c r="AV97" i="1" s="1"/>
  <c r="AT97" i="1" s="1"/>
  <c r="F35" i="3"/>
  <c r="AZ97" i="1" s="1"/>
  <c r="J127" i="2"/>
  <c r="J100" i="2" s="1"/>
  <c r="BK126" i="2"/>
  <c r="T126" i="2"/>
  <c r="T125" i="2" s="1"/>
  <c r="F35" i="4"/>
  <c r="AZ99" i="1" s="1"/>
  <c r="J35" i="4"/>
  <c r="AV99" i="1" s="1"/>
  <c r="AT99" i="1" s="1"/>
  <c r="J122" i="2"/>
  <c r="E111" i="6"/>
  <c r="E85" i="6"/>
  <c r="J124" i="6"/>
  <c r="J99" i="6" s="1"/>
  <c r="BK123" i="6"/>
  <c r="J123" i="6" s="1"/>
  <c r="J119" i="8"/>
  <c r="J97" i="8" s="1"/>
  <c r="BK118" i="8"/>
  <c r="J118" i="8" s="1"/>
  <c r="J91" i="3"/>
  <c r="F93" i="3"/>
  <c r="F36" i="3"/>
  <c r="BA97" i="1" s="1"/>
  <c r="BA95" i="1" s="1"/>
  <c r="E85" i="4"/>
  <c r="F94" i="4"/>
  <c r="F36" i="4"/>
  <c r="BA99" i="1" s="1"/>
  <c r="J119" i="5"/>
  <c r="J91" i="5"/>
  <c r="T126" i="5"/>
  <c r="T125" i="5" s="1"/>
  <c r="J125" i="6"/>
  <c r="J100" i="6" s="1"/>
  <c r="J118" i="7"/>
  <c r="J93" i="7"/>
  <c r="J34" i="8"/>
  <c r="AW103" i="1" s="1"/>
  <c r="AT103" i="1" s="1"/>
  <c r="F34" i="8"/>
  <c r="BA103" i="1" s="1"/>
  <c r="J93" i="2"/>
  <c r="E85" i="3"/>
  <c r="F94" i="3"/>
  <c r="J93" i="4"/>
  <c r="BK129" i="4"/>
  <c r="BK126" i="5"/>
  <c r="F39" i="5"/>
  <c r="BD100" i="1" s="1"/>
  <c r="BD98" i="1" s="1"/>
  <c r="BD94" i="1" s="1"/>
  <c r="W33" i="1" s="1"/>
  <c r="F120" i="6"/>
  <c r="F94" i="6"/>
  <c r="F35" i="6"/>
  <c r="AZ101" i="1" s="1"/>
  <c r="J124" i="7"/>
  <c r="J100" i="7" s="1"/>
  <c r="BK123" i="7"/>
  <c r="J120" i="8"/>
  <c r="J98" i="8" s="1"/>
  <c r="J114" i="9"/>
  <c r="J91" i="9"/>
  <c r="J120" i="9"/>
  <c r="J98" i="9" s="1"/>
  <c r="BK119" i="9"/>
  <c r="F121" i="5"/>
  <c r="F93" i="5"/>
  <c r="J35" i="5"/>
  <c r="AV100" i="1" s="1"/>
  <c r="AT100" i="1" s="1"/>
  <c r="F35" i="5"/>
  <c r="AZ100" i="1" s="1"/>
  <c r="J36" i="6"/>
  <c r="AW101" i="1" s="1"/>
  <c r="AT101" i="1" s="1"/>
  <c r="F36" i="6"/>
  <c r="BA101" i="1" s="1"/>
  <c r="E108" i="8"/>
  <c r="E85" i="8"/>
  <c r="F115" i="8"/>
  <c r="F92" i="8"/>
  <c r="F33" i="8"/>
  <c r="AZ103" i="1" s="1"/>
  <c r="J33" i="9"/>
  <c r="AV104" i="1" s="1"/>
  <c r="AT104" i="1" s="1"/>
  <c r="AW95" i="1" l="1"/>
  <c r="J123" i="7"/>
  <c r="J99" i="7" s="1"/>
  <c r="BK122" i="7"/>
  <c r="J122" i="7" s="1"/>
  <c r="J126" i="5"/>
  <c r="J99" i="5" s="1"/>
  <c r="BK125" i="5"/>
  <c r="J125" i="5" s="1"/>
  <c r="J96" i="8"/>
  <c r="J30" i="8"/>
  <c r="AZ98" i="1"/>
  <c r="AV98" i="1" s="1"/>
  <c r="W32" i="1"/>
  <c r="AY94" i="1"/>
  <c r="J124" i="3"/>
  <c r="J99" i="3" s="1"/>
  <c r="BK123" i="3"/>
  <c r="J123" i="3" s="1"/>
  <c r="AX94" i="1"/>
  <c r="W31" i="1"/>
  <c r="J119" i="9"/>
  <c r="J97" i="9" s="1"/>
  <c r="BK118" i="9"/>
  <c r="J118" i="9" s="1"/>
  <c r="J129" i="4"/>
  <c r="J99" i="4" s="1"/>
  <c r="BK128" i="4"/>
  <c r="J128" i="4" s="1"/>
  <c r="BA98" i="1"/>
  <c r="AW98" i="1" s="1"/>
  <c r="J98" i="6"/>
  <c r="J32" i="6"/>
  <c r="J126" i="2"/>
  <c r="J99" i="2" s="1"/>
  <c r="BK125" i="2"/>
  <c r="J125" i="2" s="1"/>
  <c r="AV95" i="1"/>
  <c r="AT95" i="1" s="1"/>
  <c r="AZ94" i="1"/>
  <c r="J98" i="7" l="1"/>
  <c r="J32" i="7"/>
  <c r="J98" i="2"/>
  <c r="J32" i="2"/>
  <c r="AG103" i="1"/>
  <c r="AN103" i="1" s="1"/>
  <c r="J39" i="8"/>
  <c r="J98" i="4"/>
  <c r="J32" i="4"/>
  <c r="AG101" i="1"/>
  <c r="AN101" i="1" s="1"/>
  <c r="J41" i="6"/>
  <c r="J32" i="5"/>
  <c r="J98" i="5"/>
  <c r="BA94" i="1"/>
  <c r="W29" i="1"/>
  <c r="AV94" i="1"/>
  <c r="J96" i="9"/>
  <c r="J30" i="9"/>
  <c r="J98" i="3"/>
  <c r="J32" i="3"/>
  <c r="AT98" i="1"/>
  <c r="W30" i="1" l="1"/>
  <c r="AW94" i="1"/>
  <c r="AK30" i="1" s="1"/>
  <c r="J41" i="4"/>
  <c r="AG99" i="1"/>
  <c r="J41" i="2"/>
  <c r="AG96" i="1"/>
  <c r="J39" i="9"/>
  <c r="AG104" i="1"/>
  <c r="AN104" i="1" s="1"/>
  <c r="AG97" i="1"/>
  <c r="AN97" i="1" s="1"/>
  <c r="J41" i="3"/>
  <c r="AK29" i="1"/>
  <c r="AT94" i="1"/>
  <c r="AG100" i="1"/>
  <c r="AN100" i="1" s="1"/>
  <c r="J41" i="5"/>
  <c r="J41" i="7"/>
  <c r="AG102" i="1"/>
  <c r="AN102" i="1" s="1"/>
  <c r="AN99" i="1" l="1"/>
  <c r="AG98" i="1"/>
  <c r="AN98" i="1" s="1"/>
  <c r="AG95" i="1"/>
  <c r="AN96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<sst xmlns="http://schemas.openxmlformats.org/spreadsheetml/2006/main" count="5147" uniqueCount="549">
  <si>
    <t>Export Komplet</t>
  </si>
  <si>
    <t/>
  </si>
  <si>
    <t>2.0</t>
  </si>
  <si>
    <t>ZAMOK</t>
  </si>
  <si>
    <t>False</t>
  </si>
  <si>
    <t>{344518ad-eb69-4007-b5f3-0d12b143e902}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</si>
  <si>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</si>
  <si>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</si>
  <si>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</si>
  <si>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</si>
  <si>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</si>
  <si>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</si>
  <si>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</si>
  <si>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</si>
  <si>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</si>
  <si>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</si>
  <si>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</si>
  <si>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stávajícího chodníku na ul. Wolkerova, v Šumperku</t>
  </si>
  <si>
    <t>KSO:</t>
  </si>
  <si>
    <t>CC-CZ:</t>
  </si>
  <si>
    <t>Místo:</t>
  </si>
  <si>
    <t>Šumperk</t>
  </si>
  <si>
    <t>Datum:</t>
  </si>
  <si>
    <t>1. 9. 2022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</si>
  <si>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</si>
  <si>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</si>
  <si>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</si>
  <si>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</si>
  <si>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</si>
  <si>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</si>
  <si>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</si>
  <si>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</si>
  <si>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</si>
  <si>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</si>
  <si>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</si>
  <si>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</si>
  <si>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</si>
  <si>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</si>
  <si>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</si>
  <si>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</si>
  <si>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</si>
  <si>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</si>
  <si>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</si>
  <si>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</si>
  <si>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</si>
  <si>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</si>
  <si>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</si>
  <si>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</si>
  <si>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</si>
  <si>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</si>
  <si>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</si>
  <si>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</si>
  <si>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</si>
  <si>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</si>
  <si>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</si>
  <si>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</si>
  <si>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</si>
  <si>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</si>
  <si>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</si>
  <si>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</si>
  <si>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</si>
  <si>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</si>
  <si>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</si>
  <si>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</si>
  <si>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</si>
  <si>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</si>
  <si>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</si>
  <si>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</si>
  <si>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</si>
  <si>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</si>
  <si>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</si>
  <si>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</si>
  <si>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</si>
  <si>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</si>
  <si>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</si>
  <si>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</si>
  <si>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</si>
  <si>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</si>
  <si>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</si>
  <si>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Příprava území, demolice</t>
  </si>
  <si>
    <t>STA</t>
  </si>
  <si>
    <t>1</t>
  </si>
  <si>
    <t>{ac54e590-bf0d-49f1-b2a7-a9c4840690bf}</t>
  </si>
  <si>
    <t>2</t>
  </si>
  <si>
    <t>/</t>
  </si>
  <si>
    <t>SO 001a</t>
  </si>
  <si>
    <t>Soupis</t>
  </si>
  <si>
    <t>{26894bda-863b-42e8-8797-8a53efa67ae1}</t>
  </si>
  <si>
    <t>SO 001b</t>
  </si>
  <si>
    <t>{47f4610f-8d42-4384-b1fc-ebf76cccdf00}</t>
  </si>
  <si>
    <t>100</t>
  </si>
  <si>
    <t>Komunikace</t>
  </si>
  <si>
    <t>{ea3b38d0-68c4-4a27-a8dc-c2b13e0cbcb0}</t>
  </si>
  <si>
    <t>SO 101</t>
  </si>
  <si>
    <t>Chodník</t>
  </si>
  <si>
    <t>{4a3ace14-9c74-42e6-8264-d45189e71a82}</t>
  </si>
  <si>
    <t>SO 102</t>
  </si>
  <si>
    <t>Propojovací chodníky</t>
  </si>
  <si>
    <t>{05a8028b-d130-49dd-83b4-bc62827b8d81}</t>
  </si>
  <si>
    <t>SO 191</t>
  </si>
  <si>
    <t>Dopravní značení trvalé</t>
  </si>
  <si>
    <t>{b99aad3f-11c3-4375-a6db-bbe7e49a84c3}</t>
  </si>
  <si>
    <t>SO 192</t>
  </si>
  <si>
    <t>Dopravní značení provizorní - DIO</t>
  </si>
  <si>
    <t>{8ee6999e-b13f-4163-858d-aa07ad246cee}</t>
  </si>
  <si>
    <t>1000</t>
  </si>
  <si>
    <t>Ostatní náklady</t>
  </si>
  <si>
    <t>{6f0ba3d6-5d17-4323-ab77-c5d0134b4008}</t>
  </si>
  <si>
    <t>1020</t>
  </si>
  <si>
    <t>VRN</t>
  </si>
  <si>
    <t>{c712f5f9-5d88-4686-95a5-52261795e943}</t>
  </si>
  <si>
    <t>KRYCÍ LIST SOUPISU PRACÍ</t>
  </si>
  <si>
    <t>Objekt:</t>
  </si>
  <si>
    <t>000 - Příprava území, demolice</t>
  </si>
  <si>
    <t>Soupis:</t>
  </si>
  <si>
    <t>SO 001a - Příprava území,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</si>
  <si>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</si>
  <si>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</si>
  <si>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</si>
  <si>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</si>
  <si>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</si>
  <si>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</si>
  <si>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</si>
  <si>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</si>
  <si>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</si>
  <si>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</si>
  <si>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</si>
  <si>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</si>
  <si>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</si>
  <si>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</si>
  <si>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</si>
  <si>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</si>
  <si>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</si>
  <si>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</si>
  <si>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</si>
  <si>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</si>
  <si>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</si>
  <si>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</si>
  <si>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</si>
  <si>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</si>
  <si>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</si>
  <si>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</si>
  <si>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</si>
  <si>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</si>
  <si>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</si>
  <si>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nebo kamenných dlaždic komunikací pro pěší strojně pl přes 50 m2</t>
  </si>
  <si>
    <t>m2</t>
  </si>
  <si>
    <t>CS ÚRS 2022 01</t>
  </si>
  <si>
    <t>4</t>
  </si>
  <si>
    <t>1291247597</t>
  </si>
  <si>
    <t>VV</t>
  </si>
  <si>
    <t>" stávající skladba chodníku"</t>
  </si>
  <si>
    <t>226</t>
  </si>
  <si>
    <t>Součet</t>
  </si>
  <si>
    <t>113107222</t>
  </si>
  <si>
    <t>Odstranění podkladu z kameniva drceného tl 200 mm strojně pl přes 200 m2</t>
  </si>
  <si>
    <t>-283410497</t>
  </si>
  <si>
    <t>" původní skladba chodníku"</t>
  </si>
  <si>
    <t>226*1,05</t>
  </si>
  <si>
    <t>3</t>
  </si>
  <si>
    <t>113154113</t>
  </si>
  <si>
    <t>Frézování živičného krytu tl 50 mm pruh š 0,5 m pl do 500 m2 bez překážek v trase</t>
  </si>
  <si>
    <t>1480383376</t>
  </si>
  <si>
    <t>" frézování původního povrchu"</t>
  </si>
  <si>
    <t>65*0,5</t>
  </si>
  <si>
    <t>113202111</t>
  </si>
  <si>
    <t>Vytrhání obrub krajníků obrubníků stojatých</t>
  </si>
  <si>
    <t>m</t>
  </si>
  <si>
    <t>57352483</t>
  </si>
  <si>
    <t>" kamenný žulový obrubník"</t>
  </si>
  <si>
    <t>113</t>
  </si>
  <si>
    <t>" betonové obrubníky chodníkové"</t>
  </si>
  <si>
    <t>5</t>
  </si>
  <si>
    <t>113203111</t>
  </si>
  <si>
    <t>Vytrhání obrub z dlažebních kostek</t>
  </si>
  <si>
    <t>-843358052</t>
  </si>
  <si>
    <t>" dvojřádek ze žulových kostek"</t>
  </si>
  <si>
    <t>113*2</t>
  </si>
  <si>
    <t>9</t>
  </si>
  <si>
    <t>Ostatní konstrukce a práce, bourání</t>
  </si>
  <si>
    <t>6</t>
  </si>
  <si>
    <t>916111123</t>
  </si>
  <si>
    <t>Osazení obruby z drobných kostek s boční opěrou do lože z betonu prostého</t>
  </si>
  <si>
    <t>1413112174</t>
  </si>
  <si>
    <t>" dvojřádek z původních očištěných žulových kostek"</t>
  </si>
  <si>
    <t>7</t>
  </si>
  <si>
    <t>916241213</t>
  </si>
  <si>
    <t>Osazení obrubníku kamenného stojatého s boční opěrou do lože z betonu prostého</t>
  </si>
  <si>
    <t>-69158221</t>
  </si>
  <si>
    <t>" očištěný původní kamenný žulový obrubník"</t>
  </si>
  <si>
    <t>8</t>
  </si>
  <si>
    <t>964011231</t>
  </si>
  <si>
    <t>Vybourání ŽB překladů prefabrikovaných dl do 3 m hmotnosti do 150 kg/m</t>
  </si>
  <si>
    <t>m3</t>
  </si>
  <si>
    <t>-1535491566</t>
  </si>
  <si>
    <t>" železobetonový překlad"</t>
  </si>
  <si>
    <t>2*0,5*0,2</t>
  </si>
  <si>
    <t>979024443</t>
  </si>
  <si>
    <t>Očištění vybouraných obrubníků a krajníků silničních</t>
  </si>
  <si>
    <t>-2107385573</t>
  </si>
  <si>
    <t>10</t>
  </si>
  <si>
    <t>979071122</t>
  </si>
  <si>
    <t>Očištění dlažebních kostek drobných s původním spárováním živičnou směsí nebo MC</t>
  </si>
  <si>
    <t>592112940</t>
  </si>
  <si>
    <t>(113*0,1)*2</t>
  </si>
  <si>
    <t>99</t>
  </si>
  <si>
    <t>Přesun hmot</t>
  </si>
  <si>
    <t>11</t>
  </si>
  <si>
    <t>998223011</t>
  </si>
  <si>
    <t>Přesun hmot pro pozemní komunikace s krytem dlážděným</t>
  </si>
  <si>
    <t>t</t>
  </si>
  <si>
    <t>-2002994374</t>
  </si>
  <si>
    <t>997</t>
  </si>
  <si>
    <t>Přesun sutě</t>
  </si>
  <si>
    <t>12</t>
  </si>
  <si>
    <t>997221551</t>
  </si>
  <si>
    <t>Vodorovná doprava suti ze sypkých materiálů do 1 km</t>
  </si>
  <si>
    <t>-635060378</t>
  </si>
  <si>
    <t>" kamenivo"</t>
  </si>
  <si>
    <t>68,817</t>
  </si>
  <si>
    <t>" frézovaná živice"</t>
  </si>
  <si>
    <t>4,16</t>
  </si>
  <si>
    <t>13</t>
  </si>
  <si>
    <t>997221559</t>
  </si>
  <si>
    <t>Příplatek ZKD 1 km u vodorovné dopravy suti ze sypkých materiálů</t>
  </si>
  <si>
    <t>-1010284704</t>
  </si>
  <si>
    <t>68,817*3</t>
  </si>
  <si>
    <t>4,16*3</t>
  </si>
  <si>
    <t>14</t>
  </si>
  <si>
    <t>997221561</t>
  </si>
  <si>
    <t>Vodorovná doprava suti z kusových materiálů do 1 km</t>
  </si>
  <si>
    <t>1861170302</t>
  </si>
  <si>
    <t>" betonové obrubníky"</t>
  </si>
  <si>
    <t>23,165</t>
  </si>
  <si>
    <t>0,48</t>
  </si>
  <si>
    <t>" betonová dlažba"</t>
  </si>
  <si>
    <t>57,63</t>
  </si>
  <si>
    <t>997221569</t>
  </si>
  <si>
    <t>Příplatek ZKD 1 km u vodorovné dopravy suti z kusových materiálů</t>
  </si>
  <si>
    <t>739254437</t>
  </si>
  <si>
    <t>50,225*3</t>
  </si>
  <si>
    <t>" bouraný asfalt"</t>
  </si>
  <si>
    <t>28,42*3</t>
  </si>
  <si>
    <t>4,08*3</t>
  </si>
  <si>
    <t>16</t>
  </si>
  <si>
    <t>997221611</t>
  </si>
  <si>
    <t>Nakládání suti na dopravní prostředky pro vodorovnou dopravu</t>
  </si>
  <si>
    <t>-1162827335</t>
  </si>
  <si>
    <t>" bouraný železobetonový překlad"</t>
  </si>
  <si>
    <t>17</t>
  </si>
  <si>
    <t>997221815</t>
  </si>
  <si>
    <t>Poplatek za uložení betonového odpadu na skládce (skládkovné)</t>
  </si>
  <si>
    <t>1412500932</t>
  </si>
  <si>
    <t>18</t>
  </si>
  <si>
    <t>997221825</t>
  </si>
  <si>
    <t>Poplatek za uložení na skládce (skládkovné) stavebního odpadu železobetonového kód odpadu 170 101</t>
  </si>
  <si>
    <t>-1862293043</t>
  </si>
  <si>
    <t>19</t>
  </si>
  <si>
    <t>997221855</t>
  </si>
  <si>
    <t>Poplatek za uložení na skládce (skládkovné) zeminy a kameniva kód odpadu 170 504</t>
  </si>
  <si>
    <t>1576060516</t>
  </si>
  <si>
    <t>20</t>
  </si>
  <si>
    <t>997221858.1</t>
  </si>
  <si>
    <t xml:space="preserve">Uložení sutě na skládce </t>
  </si>
  <si>
    <t>-392128258</t>
  </si>
  <si>
    <t>" skládkovné dle  vyhlášky 130/2019 se neuplatňuje- asfaltová směs přestává být odpadem"</t>
  </si>
  <si>
    <t>SO 001b - Příprava území, demolice</t>
  </si>
  <si>
    <t>113106132</t>
  </si>
  <si>
    <t>Rozebrání dlažeb z betonových nebo kamenných dlaždic komunikací pro pěší strojně pl do 50 m2</t>
  </si>
  <si>
    <t>-139998034</t>
  </si>
  <si>
    <t>32</t>
  </si>
  <si>
    <t>113107322</t>
  </si>
  <si>
    <t>Odstranění podkladu z kameniva drceného tl 200 mm strojně pl do 50 m2</t>
  </si>
  <si>
    <t>-1866397739</t>
  </si>
  <si>
    <t>32*1,05</t>
  </si>
  <si>
    <t>513480656</t>
  </si>
  <si>
    <t>1680391504</t>
  </si>
  <si>
    <t>9,744</t>
  </si>
  <si>
    <t>1526695216</t>
  </si>
  <si>
    <t>9,744*3</t>
  </si>
  <si>
    <t>1857873873</t>
  </si>
  <si>
    <t>6,56</t>
  </si>
  <si>
    <t>8,16</t>
  </si>
  <si>
    <t>1804595102</t>
  </si>
  <si>
    <t>6,56*3</t>
  </si>
  <si>
    <t>8,16*3</t>
  </si>
  <si>
    <t>-1127382084</t>
  </si>
  <si>
    <t>39796278</t>
  </si>
  <si>
    <t>-14955872</t>
  </si>
  <si>
    <t>453886695</t>
  </si>
  <si>
    <t>100 - Komunikace</t>
  </si>
  <si>
    <t>SO 101 - Chodník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</si>
  <si>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</si>
  <si>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</si>
  <si>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</si>
  <si>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</si>
  <si>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</si>
  <si>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>131203101</t>
  </si>
  <si>
    <t>Hloubení jam ručním nebo pneum nářadím v soudržných horninách tř. 3</t>
  </si>
  <si>
    <t>407324866</t>
  </si>
  <si>
    <t>"  pro nové uliční vpustě "</t>
  </si>
  <si>
    <t>(3,14*0,5*0,5)*1,5*4</t>
  </si>
  <si>
    <t>-(3,14*0,25*0,25)*1,5*4</t>
  </si>
  <si>
    <t>131203109</t>
  </si>
  <si>
    <t>Příplatek za lepivost u hloubení jam ručním nebo pneum nářadím v hornině tř. 3</t>
  </si>
  <si>
    <t>-1559279014</t>
  </si>
  <si>
    <t>3,532*0,5</t>
  </si>
  <si>
    <t>132201101</t>
  </si>
  <si>
    <t>Hloubení rýh š do 600 mm v hornině tř. 3 objemu do 100 m3</t>
  </si>
  <si>
    <t>-612434112</t>
  </si>
  <si>
    <t>"hloubení rýh pro dešťové kanalizační přípojky DN 150"</t>
  </si>
  <si>
    <t>(8*0,6)*1,3</t>
  </si>
  <si>
    <t>132201109</t>
  </si>
  <si>
    <t>Příplatek za lepivost k hloubení rýh š do 600 mm v hornině tř. 3</t>
  </si>
  <si>
    <t>-1915152298</t>
  </si>
  <si>
    <t>6,24*0,5</t>
  </si>
  <si>
    <t>162601101</t>
  </si>
  <si>
    <t>Vodorovné přemístění do 4000 m výkopku/sypaniny z horniny tř. 1 až 4</t>
  </si>
  <si>
    <t>-1762494217</t>
  </si>
  <si>
    <t>" odvoz přebytečného výkopku na skládku"</t>
  </si>
  <si>
    <t>3,532+6,24</t>
  </si>
  <si>
    <t>167101101</t>
  </si>
  <si>
    <t>Nakládání výkopku z hornin tř. 1 až 4 do 100 m3</t>
  </si>
  <si>
    <t>-276417095</t>
  </si>
  <si>
    <t>" nakládání přebytečného výkopku"</t>
  </si>
  <si>
    <t>9,772</t>
  </si>
  <si>
    <t>171201211</t>
  </si>
  <si>
    <t>Poplatek za uložení stavebního odpadu - zeminy a kameniva na skládce</t>
  </si>
  <si>
    <t>-1156018075</t>
  </si>
  <si>
    <t>9,772*1,8</t>
  </si>
  <si>
    <t>174101101</t>
  </si>
  <si>
    <t>Zásyp jam, šachet rýh nebo kolem objektů sypaninou se zhutněním</t>
  </si>
  <si>
    <t>554578931</t>
  </si>
  <si>
    <t>"  kolem nové uliční vpusti  kamenivem"</t>
  </si>
  <si>
    <t>(3,14*0,5*0,5)*1,2*4</t>
  </si>
  <si>
    <t>-(3,14*0,25*0,25)*1,2*4</t>
  </si>
  <si>
    <t>Mezisoučet</t>
  </si>
  <si>
    <t>"kolem nové dešťové kanalizační přípojky DN 150"</t>
  </si>
  <si>
    <t>(8*0,6)*0,45</t>
  </si>
  <si>
    <t>M</t>
  </si>
  <si>
    <t>58343959</t>
  </si>
  <si>
    <t>kamenivo drcené hrubé frakce 32/63</t>
  </si>
  <si>
    <t>-504376198</t>
  </si>
  <si>
    <t>(3,14*0,5*0,5)*1,2*4*1,96</t>
  </si>
  <si>
    <t>-(3,14*0,25*0,25)*1,2*4*1,96</t>
  </si>
  <si>
    <t>(8*0,6)*0,45*1,96</t>
  </si>
  <si>
    <t>175111101</t>
  </si>
  <si>
    <t>Obsypání potrubí ručně sypaninou bez prohození sítem, uloženou do 3 m</t>
  </si>
  <si>
    <t>1531605162</t>
  </si>
  <si>
    <t>" obsyp a zásyp dešťových kanalizačních přípojek štěrkopískem DN 150"</t>
  </si>
  <si>
    <t>-(3,14*0,075*0,075)*8</t>
  </si>
  <si>
    <t>58337344</t>
  </si>
  <si>
    <t>štěrkopísek frakce 0/32</t>
  </si>
  <si>
    <t>-1293926796</t>
  </si>
  <si>
    <t>(8*0,6)*0,45*2,02</t>
  </si>
  <si>
    <t>-(3,14*0,075*0,075)*8*2,02</t>
  </si>
  <si>
    <t>Zakládání</t>
  </si>
  <si>
    <t>215901101</t>
  </si>
  <si>
    <t>Zhutnění podloží z hornin soudržných do 92% PS nebo nesoudržných sypkých I(d) do 0,8</t>
  </si>
  <si>
    <t>-674028022</t>
  </si>
  <si>
    <t>" pod skladbu nového chodníku "</t>
  </si>
  <si>
    <t>" plocha signálního varovného pásu"</t>
  </si>
  <si>
    <t>2*1,05</t>
  </si>
  <si>
    <t>" pod uliční vpustě"</t>
  </si>
  <si>
    <t>(0,8*0,8)*4</t>
  </si>
  <si>
    <t>" pod kanalizační potrubí"</t>
  </si>
  <si>
    <t>(8*0,6)</t>
  </si>
  <si>
    <t>Vodorovné konstrukce</t>
  </si>
  <si>
    <t>451573111</t>
  </si>
  <si>
    <t>Lože pod potrubí otevřený výkop ze štěrkopísku</t>
  </si>
  <si>
    <t>-1186899072</t>
  </si>
  <si>
    <t>" podsyp pod nové uliční vpustě "</t>
  </si>
  <si>
    <t>(0,8*0,8)*0,1*4</t>
  </si>
  <si>
    <t>452311141</t>
  </si>
  <si>
    <t>Podkladní desky z betonu prostého tř. C 16/20 otevřený výkop</t>
  </si>
  <si>
    <t>-385415592</t>
  </si>
  <si>
    <t>"  pod nové uliční vpustě "</t>
  </si>
  <si>
    <t>(0,6*0,6)*0,1*4</t>
  </si>
  <si>
    <t>452351101</t>
  </si>
  <si>
    <t>Bednění podkladních desek nebo bloků nebo sedlového lože otevřený výkop</t>
  </si>
  <si>
    <t>-1618370999</t>
  </si>
  <si>
    <t>(0,6+0,6)*2*0,1*4</t>
  </si>
  <si>
    <t>564851111</t>
  </si>
  <si>
    <t>Podklad ze štěrkodrtě ŠD tl 150 mm</t>
  </si>
  <si>
    <t>88193130</t>
  </si>
  <si>
    <t>" skladba nového chodníku "</t>
  </si>
  <si>
    <t>573211109</t>
  </si>
  <si>
    <t>Postřik živičný spojovací z asfaltu v množství 0,50 kg/m2</t>
  </si>
  <si>
    <t>113616370</t>
  </si>
  <si>
    <t>" skladba živičné komunikace"</t>
  </si>
  <si>
    <t>65*1,05</t>
  </si>
  <si>
    <t>577144111</t>
  </si>
  <si>
    <t>Asfaltový beton vrstva obrusná ACO 11 (ABS) tř. I tl 50 mm š do 3 m z nemodifikovaného asfaltu</t>
  </si>
  <si>
    <t>799180320</t>
  </si>
  <si>
    <t>65</t>
  </si>
  <si>
    <t>596211110</t>
  </si>
  <si>
    <t>Kladení zámkové dlažby komunikací pro pěší tl 60 mm skupiny A pl do 50 m2</t>
  </si>
  <si>
    <t>-413591942</t>
  </si>
  <si>
    <t>592451190</t>
  </si>
  <si>
    <t>dlažba zámková slepecká 20x10x6 cm barevná</t>
  </si>
  <si>
    <t>1153406623</t>
  </si>
  <si>
    <t>2*1,02</t>
  </si>
  <si>
    <t>596211112</t>
  </si>
  <si>
    <t>Kladení zámkové dlažby komunikací pro pěší tl 60 mm skupiny A pl do 300 m2</t>
  </si>
  <si>
    <t>CS ÚRS 2019 01</t>
  </si>
  <si>
    <t>1807793746</t>
  </si>
  <si>
    <t>" skladba chodníku"</t>
  </si>
  <si>
    <t>22</t>
  </si>
  <si>
    <t>59245018a</t>
  </si>
  <si>
    <t>dlažba skladebná betonová 200x165x60mm přírodní - kost</t>
  </si>
  <si>
    <t>-1785861528</t>
  </si>
  <si>
    <t>" skladba nového chodníku ze zámkové dlažby kost"</t>
  </si>
  <si>
    <t>226*1,02</t>
  </si>
  <si>
    <t>Trubní vedení</t>
  </si>
  <si>
    <t>23</t>
  </si>
  <si>
    <t>871315221</t>
  </si>
  <si>
    <t>Kanalizační potrubí z tvrdého PVC jednovrstvé tuhost třídy SN8 DN 160</t>
  </si>
  <si>
    <t>749551947</t>
  </si>
  <si>
    <t>" dešťové kanalizační přípojky"</t>
  </si>
  <si>
    <t>24</t>
  </si>
  <si>
    <t>890102505</t>
  </si>
  <si>
    <t>Provedení napojení nové uliční vpusti,šachty na stávající kanalizační řad</t>
  </si>
  <si>
    <t>soubor</t>
  </si>
  <si>
    <t>1098282798</t>
  </si>
  <si>
    <t>" nové uliční vpusti "</t>
  </si>
  <si>
    <t>25</t>
  </si>
  <si>
    <t>895941311</t>
  </si>
  <si>
    <t>Zřízení vpusti kanalizační uliční z betonových dílců typ UVB-50</t>
  </si>
  <si>
    <t>kus</t>
  </si>
  <si>
    <t>1651279933</t>
  </si>
  <si>
    <t>26</t>
  </si>
  <si>
    <t>55242320</t>
  </si>
  <si>
    <t>mříž vtoková litinová plochá 500x500mm</t>
  </si>
  <si>
    <t>1378679746</t>
  </si>
  <si>
    <t>27</t>
  </si>
  <si>
    <t>59223852</t>
  </si>
  <si>
    <t>dno pro uliční vpusť s kalovou prohlubní betonové 450x300x50mm</t>
  </si>
  <si>
    <t>-492341806</t>
  </si>
  <si>
    <t>4*1,01</t>
  </si>
  <si>
    <t>28</t>
  </si>
  <si>
    <t>59223857</t>
  </si>
  <si>
    <t>skruž pro uliční vpusť horní betonová 450x295x50mm</t>
  </si>
  <si>
    <t>-105925701</t>
  </si>
  <si>
    <t>29</t>
  </si>
  <si>
    <t>59223856</t>
  </si>
  <si>
    <t>skruž pro uliční vpusť horní betonová 450x195x50mm</t>
  </si>
  <si>
    <t>16845536</t>
  </si>
  <si>
    <t>30</t>
  </si>
  <si>
    <t>59223864</t>
  </si>
  <si>
    <t>prstenec pro uliční vpusť vyrovnávací betonový 390x60x130mm</t>
  </si>
  <si>
    <t>737648931</t>
  </si>
  <si>
    <t>31</t>
  </si>
  <si>
    <t>59223854</t>
  </si>
  <si>
    <t>skruž pro uliční vpusť s výtokovým otvorem PVC betonová 450x350x50mm</t>
  </si>
  <si>
    <t>277032945</t>
  </si>
  <si>
    <t>895951301</t>
  </si>
  <si>
    <t>Vybourání původní kompletní uliční vpusti vč. zásypu, odvozu suti a skládkovného</t>
  </si>
  <si>
    <t>-579995429</t>
  </si>
  <si>
    <t>33</t>
  </si>
  <si>
    <t>899431111</t>
  </si>
  <si>
    <t>Výšková úprava uličního vstupu nebo vpusti do 200 mm zvýšením krycího hrnce, šoupěte nebo hydrantu</t>
  </si>
  <si>
    <t>1164697773</t>
  </si>
  <si>
    <t>" šoupě"</t>
  </si>
  <si>
    <t>Ostatní konstrukce a práce-bourání</t>
  </si>
  <si>
    <t>34</t>
  </si>
  <si>
    <t>113451240</t>
  </si>
  <si>
    <t>Příplatek za řezání betonových obrubníků</t>
  </si>
  <si>
    <t>ks</t>
  </si>
  <si>
    <t>-923327244</t>
  </si>
  <si>
    <t>" chodníkový obrubník"</t>
  </si>
  <si>
    <t>35</t>
  </si>
  <si>
    <t>916231213</t>
  </si>
  <si>
    <t>Osazení chodníkového obrubníku betonového stojatého s boční opěrou do lože z betonu prostého</t>
  </si>
  <si>
    <t>-1266051790</t>
  </si>
  <si>
    <t>" obrubník chodníkový"</t>
  </si>
  <si>
    <t>36</t>
  </si>
  <si>
    <t>59217016</t>
  </si>
  <si>
    <t>obrubník betonový chodníkový 1000x80x250mm</t>
  </si>
  <si>
    <t>-1022517962</t>
  </si>
  <si>
    <t>113*1,01</t>
  </si>
  <si>
    <t>37</t>
  </si>
  <si>
    <t>916991121</t>
  </si>
  <si>
    <t>Lože pod obrubníky, krajníky nebo obruby z dlažebních kostek z betonu prostého</t>
  </si>
  <si>
    <t>-1987660106</t>
  </si>
  <si>
    <t>113*0,01</t>
  </si>
  <si>
    <t>38</t>
  </si>
  <si>
    <t>-198324223</t>
  </si>
  <si>
    <t>SO 102 - Propojovací chodníky</t>
  </si>
  <si>
    <t>764559324</t>
  </si>
  <si>
    <t>1000165699</t>
  </si>
  <si>
    <t>-2049652662</t>
  </si>
  <si>
    <t>503717246</t>
  </si>
  <si>
    <t>32*1,02</t>
  </si>
  <si>
    <t>1628376615</t>
  </si>
  <si>
    <t>718641865</t>
  </si>
  <si>
    <t>592174115</t>
  </si>
  <si>
    <t>obrubník betonový chodníkový 100x8x25 cm</t>
  </si>
  <si>
    <t>1416745606</t>
  </si>
  <si>
    <t>32*1,01</t>
  </si>
  <si>
    <t>-1884657727</t>
  </si>
  <si>
    <t>32*0,01</t>
  </si>
  <si>
    <t>-124094125</t>
  </si>
  <si>
    <t>SO 191 - Dopravní značení trvalé</t>
  </si>
  <si>
    <t xml:space="preserve">    998 - Přesun hmot</t>
  </si>
  <si>
    <t>915131111</t>
  </si>
  <si>
    <t>Vodorovné dopravní značení bílou barvou přechody pro chodce, šipky, symboly</t>
  </si>
  <si>
    <t>-18764178</t>
  </si>
  <si>
    <t>" V7a"</t>
  </si>
  <si>
    <t>(0,5*3*6)</t>
  </si>
  <si>
    <t>915621111</t>
  </si>
  <si>
    <t>Předznačení vodorovného plošného značení</t>
  </si>
  <si>
    <t>1569265375</t>
  </si>
  <si>
    <t>998</t>
  </si>
  <si>
    <t>998229111</t>
  </si>
  <si>
    <t>Přesun hmot ruční pro pozemní komunikace s krytem z kameniva, betonu,živice na vzdálenost do 50 m</t>
  </si>
  <si>
    <t>159841534</t>
  </si>
  <si>
    <t>SO 192 - Dopravní značení provizorní - DIO</t>
  </si>
  <si>
    <t>913911116h</t>
  </si>
  <si>
    <t>Montáž a demontáž  dočasného dopravního značení na 8 týdnů</t>
  </si>
  <si>
    <t>123933928</t>
  </si>
  <si>
    <t>" A15+B 20a komplet"</t>
  </si>
  <si>
    <t>" Z4a"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</si>
  <si>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</si>
  <si>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</si>
  <si>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</si>
  <si>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</si>
  <si>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</si>
  <si>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</si>
  <si>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</si>
  <si>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sítí</t>
  </si>
  <si>
    <t>512</t>
  </si>
  <si>
    <t>1893819014</t>
  </si>
  <si>
    <t>"  vytýčení  stávajících podzemních inženýrských sítí před zahájením zemních prací a přeložek"</t>
  </si>
  <si>
    <t>833800000</t>
  </si>
  <si>
    <t>Vyřízení povolení zvláštního užívání pozemní komunikace</t>
  </si>
  <si>
    <t>-1376418925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</si>
  <si>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</si>
  <si>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</si>
  <si>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</si>
  <si>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</si>
  <si>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</si>
  <si>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</si>
  <si>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Kč</t>
  </si>
  <si>
    <t>CS ÚRS 2013 01</t>
  </si>
  <si>
    <t>1024</t>
  </si>
  <si>
    <t>-1641924785</t>
  </si>
  <si>
    <t>070001000</t>
  </si>
  <si>
    <t>Provozní vlivy</t>
  </si>
  <si>
    <t>-1558115495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</si>
</sst>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3" fillId="4" borderId="0" xfId="0" applyFont="1" applyFill="1" applyAlignment="1">
      <alignment horizontal="left" vertical="center"/>
    </xf>
    <xf numFmtId="0" fontId="0" fillId="4" borderId="0" xfId="0" applyFill="1" applyAlignment="1" applyProtection="1">
      <alignment vertical="center"/>
      <protection locked="0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35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R5" s="20"/>
      <c r="BE5" s="216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36" t="s">
        <v>17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R6" s="20"/>
      <c r="BE6" s="217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7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7"/>
      <c r="BS8" s="17" t="s">
        <v>6</v>
      </c>
    </row>
    <row r="9" spans="1:74" ht="14.45" customHeight="1">
      <c r="B9" s="20"/>
      <c r="AR9" s="20"/>
      <c r="BE9" s="217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7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7"/>
      <c r="BS11" s="17" t="s">
        <v>6</v>
      </c>
    </row>
    <row r="12" spans="1:74" ht="6.95" customHeight="1">
      <c r="B12" s="20"/>
      <c r="AR12" s="20"/>
      <c r="BE12" s="217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7"/>
      <c r="BS13" s="17" t="s">
        <v>6</v>
      </c>
    </row>
    <row r="14" spans="1:74" ht="12.75">
      <c r="B14" s="20"/>
      <c r="E14" s="237" t="s">
        <v>29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7" t="s">
        <v>27</v>
      </c>
      <c r="AN14" s="29" t="s">
        <v>29</v>
      </c>
      <c r="AR14" s="20"/>
      <c r="BE14" s="217"/>
      <c r="BS14" s="17" t="s">
        <v>6</v>
      </c>
    </row>
    <row r="15" spans="1:74" ht="6.95" customHeight="1">
      <c r="B15" s="20"/>
      <c r="AR15" s="20"/>
      <c r="BE15" s="217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7"/>
      <c r="BS16" s="17" t="s">
        <v>4</v>
      </c>
    </row>
    <row r="17" spans="2:71" ht="18.399999999999999" customHeight="1">
      <c r="B17" s="20"/>
      <c r="E17" s="25" t="s">
        <v>26</v>
      </c>
      <c r="AK17" s="27" t="s">
        <v>27</v>
      </c>
      <c r="AN17" s="25" t="s">
        <v>1</v>
      </c>
      <c r="AR17" s="20"/>
      <c r="BE17" s="217"/>
      <c r="BS17" s="17" t="s">
        <v>31</v>
      </c>
    </row>
    <row r="18" spans="2:71" ht="6.95" customHeight="1">
      <c r="B18" s="20"/>
      <c r="AR18" s="20"/>
      <c r="BE18" s="217"/>
      <c r="BS18" s="17" t="s">
        <v>6</v>
      </c>
    </row>
    <row r="19" spans="2:71" ht="12" customHeight="1">
      <c r="B19" s="20"/>
      <c r="D19" s="27" t="s">
        <v>32</v>
      </c>
      <c r="AK19" s="27" t="s">
        <v>25</v>
      </c>
      <c r="AN19" s="25" t="s">
        <v>1</v>
      </c>
      <c r="AR19" s="20"/>
      <c r="BE19" s="217"/>
      <c r="BS19" s="17" t="s">
        <v>6</v>
      </c>
    </row>
    <row r="20" spans="2:71" ht="18.399999999999999" customHeight="1">
      <c r="B20" s="20"/>
      <c r="E20" s="25" t="s">
        <v>26</v>
      </c>
      <c r="AK20" s="27" t="s">
        <v>27</v>
      </c>
      <c r="AN20" s="25" t="s">
        <v>1</v>
      </c>
      <c r="AR20" s="20"/>
      <c r="BE20" s="217"/>
      <c r="BS20" s="17" t="s">
        <v>31</v>
      </c>
    </row>
    <row r="21" spans="2:71" ht="6.95" customHeight="1">
      <c r="B21" s="20"/>
      <c r="AR21" s="20"/>
      <c r="BE21" s="217"/>
    </row>
    <row r="22" spans="2:71" ht="12" customHeight="1">
      <c r="B22" s="20"/>
      <c r="D22" s="27" t="s">
        <v>33</v>
      </c>
      <c r="AR22" s="20"/>
      <c r="BE22" s="217"/>
    </row>
    <row r="23" spans="2:71" ht="16.5" customHeight="1">
      <c r="B23" s="20"/>
      <c r="E23" s="239" t="s">
        <v>1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R23" s="20"/>
      <c r="BE23" s="217"/>
    </row>
    <row r="24" spans="2:71" ht="6.95" customHeight="1">
      <c r="B24" s="20"/>
      <c r="AR24" s="20"/>
      <c r="BE24" s="217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7"/>
    </row>
    <row r="26" spans="2:71" s="1" customFormat="1" ht="25.9" customHeight="1">
      <c r="B26" s="32"/>
      <c r="D26" s="33" t="s">
        <v>34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9">
        <f>ROUND(AG94,2)</f>
        <v>0</v>
      </c>
      <c r="AL26" s="220"/>
      <c r="AM26" s="220"/>
      <c r="AN26" s="220"/>
      <c r="AO26" s="220"/>
      <c r="AR26" s="32"/>
      <c r="BE26" s="217"/>
    </row>
    <row r="27" spans="2:71" s="1" customFormat="1" ht="6.95" customHeight="1">
      <c r="B27" s="32"/>
      <c r="AR27" s="32"/>
      <c r="BE27" s="217"/>
    </row>
    <row r="28" spans="2:71" s="1" customFormat="1" ht="12.75">
      <c r="B28" s="32"/>
      <c r="L28" s="240" t="s">
        <v>35</v>
      </c>
      <c r="M28" s="240"/>
      <c r="N28" s="240"/>
      <c r="O28" s="240"/>
      <c r="P28" s="240"/>
      <c r="W28" s="240" t="s">
        <v>36</v>
      </c>
      <c r="X28" s="240"/>
      <c r="Y28" s="240"/>
      <c r="Z28" s="240"/>
      <c r="AA28" s="240"/>
      <c r="AB28" s="240"/>
      <c r="AC28" s="240"/>
      <c r="AD28" s="240"/>
      <c r="AE28" s="240"/>
      <c r="AK28" s="240" t="s">
        <v>37</v>
      </c>
      <c r="AL28" s="240"/>
      <c r="AM28" s="240"/>
      <c r="AN28" s="240"/>
      <c r="AO28" s="240"/>
      <c r="AR28" s="32"/>
      <c r="BE28" s="217"/>
    </row>
    <row r="29" spans="2:71" s="2" customFormat="1" ht="14.45" customHeight="1">
      <c r="B29" s="36"/>
      <c r="D29" s="27" t="s">
        <v>38</v>
      </c>
      <c r="F29" s="27" t="s">
        <v>39</v>
      </c>
      <c r="L29" s="241">
        <v>0.21</v>
      </c>
      <c r="M29" s="215"/>
      <c r="N29" s="215"/>
      <c r="O29" s="215"/>
      <c r="P29" s="215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14">
        <f>ROUND(AV94, 2)</f>
        <v>0</v>
      </c>
      <c r="AL29" s="215"/>
      <c r="AM29" s="215"/>
      <c r="AN29" s="215"/>
      <c r="AO29" s="215"/>
      <c r="AR29" s="36"/>
      <c r="BE29" s="218"/>
    </row>
    <row r="30" spans="2:71" s="2" customFormat="1" ht="14.45" customHeight="1">
      <c r="B30" s="36"/>
      <c r="F30" s="27" t="s">
        <v>40</v>
      </c>
      <c r="L30" s="241">
        <v>0.15</v>
      </c>
      <c r="M30" s="215"/>
      <c r="N30" s="215"/>
      <c r="O30" s="215"/>
      <c r="P30" s="215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14">
        <f>ROUND(AW94, 2)</f>
        <v>0</v>
      </c>
      <c r="AL30" s="215"/>
      <c r="AM30" s="215"/>
      <c r="AN30" s="215"/>
      <c r="AO30" s="215"/>
      <c r="AR30" s="36"/>
      <c r="BE30" s="218"/>
    </row>
    <row r="31" spans="2:71" s="2" customFormat="1" ht="14.45" hidden="1" customHeight="1">
      <c r="B31" s="36"/>
      <c r="F31" s="27" t="s">
        <v>41</v>
      </c>
      <c r="L31" s="241">
        <v>0.21</v>
      </c>
      <c r="M31" s="215"/>
      <c r="N31" s="215"/>
      <c r="O31" s="215"/>
      <c r="P31" s="21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6"/>
      <c r="BE31" s="218"/>
    </row>
    <row r="32" spans="2:71" s="2" customFormat="1" ht="14.45" hidden="1" customHeight="1">
      <c r="B32" s="36"/>
      <c r="F32" s="27" t="s">
        <v>42</v>
      </c>
      <c r="L32" s="241">
        <v>0.15</v>
      </c>
      <c r="M32" s="215"/>
      <c r="N32" s="215"/>
      <c r="O32" s="215"/>
      <c r="P32" s="21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6"/>
      <c r="BE32" s="218"/>
    </row>
    <row r="33" spans="2:57" s="2" customFormat="1" ht="14.45" hidden="1" customHeight="1">
      <c r="B33" s="36"/>
      <c r="F33" s="27" t="s">
        <v>43</v>
      </c>
      <c r="L33" s="241">
        <v>0</v>
      </c>
      <c r="M33" s="215"/>
      <c r="N33" s="215"/>
      <c r="O33" s="215"/>
      <c r="P33" s="215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14">
        <v>0</v>
      </c>
      <c r="AL33" s="215"/>
      <c r="AM33" s="215"/>
      <c r="AN33" s="215"/>
      <c r="AO33" s="215"/>
      <c r="AR33" s="36"/>
      <c r="BE33" s="218"/>
    </row>
    <row r="34" spans="2:57" s="1" customFormat="1" ht="6.95" customHeight="1">
      <c r="B34" s="32"/>
      <c r="AR34" s="32"/>
      <c r="BE34" s="217"/>
    </row>
    <row r="35" spans="2:57" s="1" customFormat="1" ht="25.9" customHeight="1">
      <c r="B35" s="32"/>
      <c r="C35" s="37"/>
      <c r="D35" s="38" t="s">
        <v>44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45</v>
      </c>
      <c r="U35" s="39"/>
      <c r="V35" s="39"/>
      <c r="W35" s="39"/>
      <c r="X35" s="221" t="s">
        <v>46</v>
      </c>
      <c r="Y35" s="222"/>
      <c r="Z35" s="222"/>
      <c r="AA35" s="222"/>
      <c r="AB35" s="222"/>
      <c r="AC35" s="39"/>
      <c r="AD35" s="39"/>
      <c r="AE35" s="39"/>
      <c r="AF35" s="39"/>
      <c r="AG35" s="39"/>
      <c r="AH35" s="39"/>
      <c r="AI35" s="39"/>
      <c r="AJ35" s="39"/>
      <c r="AK35" s="223">
        <f>SUM(AK26:AK33)</f>
        <v>0</v>
      </c>
      <c r="AL35" s="222"/>
      <c r="AM35" s="222"/>
      <c r="AN35" s="222"/>
      <c r="AO35" s="224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48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49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50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49</v>
      </c>
      <c r="AI60" s="34"/>
      <c r="AJ60" s="34"/>
      <c r="AK60" s="34"/>
      <c r="AL60" s="34"/>
      <c r="AM60" s="43" t="s">
        <v>50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52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49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50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49</v>
      </c>
      <c r="AI75" s="34"/>
      <c r="AJ75" s="34"/>
      <c r="AK75" s="34"/>
      <c r="AL75" s="34"/>
      <c r="AM75" s="43" t="s">
        <v>50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53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017</v>
      </c>
      <c r="AR84" s="48"/>
    </row>
    <row r="85" spans="1:91" s="4" customFormat="1" ht="36.950000000000003" customHeight="1">
      <c r="B85" s="49"/>
      <c r="C85" s="50" t="s">
        <v>16</v>
      </c>
      <c r="L85" s="232" t="str">
        <f>K6</f>
        <v>Oprava stávajícího chodníku na ul. Wolkerova, v Šumperku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Šumperk</v>
      </c>
      <c r="AI87" s="27" t="s">
        <v>22</v>
      </c>
      <c r="AM87" s="234" t="str">
        <f>IF(AN8= "","",AN8)</f>
        <v>1. 9. 2022</v>
      </c>
      <c r="AN87" s="234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30</v>
      </c>
      <c r="AM89" s="230" t="str">
        <f>IF(E17="","",E17)</f>
        <v xml:space="preserve"> </v>
      </c>
      <c r="AN89" s="231"/>
      <c r="AO89" s="231"/>
      <c r="AP89" s="231"/>
      <c r="AR89" s="32"/>
      <c r="AS89" s="226" t="s">
        <v>54</v>
      </c>
      <c r="AT89" s="22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32</v>
      </c>
      <c r="AM90" s="230" t="str">
        <f>IF(E20="","",E20)</f>
        <v xml:space="preserve"> </v>
      </c>
      <c r="AN90" s="231"/>
      <c r="AO90" s="231"/>
      <c r="AP90" s="231"/>
      <c r="AR90" s="32"/>
      <c r="AS90" s="228"/>
      <c r="AT90" s="229"/>
      <c r="BD90" s="56"/>
    </row>
    <row r="91" spans="1:91" s="1" customFormat="1" ht="10.9" customHeight="1">
      <c r="B91" s="32"/>
      <c r="AR91" s="32"/>
      <c r="AS91" s="228"/>
      <c r="AT91" s="229"/>
      <c r="BD91" s="56"/>
    </row>
    <row r="92" spans="1:91" s="1" customFormat="1" ht="29.25" customHeight="1">
      <c r="B92" s="32"/>
      <c r="C92" s="248" t="s">
        <v>55</v>
      </c>
      <c r="D92" s="249"/>
      <c r="E92" s="249"/>
      <c r="F92" s="249"/>
      <c r="G92" s="249"/>
      <c r="H92" s="57"/>
      <c r="I92" s="250" t="s">
        <v>56</v>
      </c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52" t="s">
        <v>57</v>
      </c>
      <c r="AH92" s="249"/>
      <c r="AI92" s="249"/>
      <c r="AJ92" s="249"/>
      <c r="AK92" s="249"/>
      <c r="AL92" s="249"/>
      <c r="AM92" s="249"/>
      <c r="AN92" s="250" t="s">
        <v>58</v>
      </c>
      <c r="AO92" s="249"/>
      <c r="AP92" s="251"/>
      <c r="AQ92" s="58" t="s">
        <v>59</v>
      </c>
      <c r="AR92" s="32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72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54">
        <f>ROUND(AG95+AG98+AG103+AG104,2)</f>
        <v>0</v>
      </c>
      <c r="AH94" s="254"/>
      <c r="AI94" s="254"/>
      <c r="AJ94" s="254"/>
      <c r="AK94" s="254"/>
      <c r="AL94" s="254"/>
      <c r="AM94" s="254"/>
      <c r="AN94" s="255">
        <f t="shared" ref="AN94:AN104" si="0">SUM(AG94,AT94)</f>
        <v>0</v>
      </c>
      <c r="AO94" s="255"/>
      <c r="AP94" s="255"/>
      <c r="AQ94" s="67" t="s">
        <v>1</v>
      </c>
      <c r="AR94" s="63"/>
      <c r="AS94" s="68">
        <f>ROUND(AS95+AS98+AS103+AS104,2)</f>
        <v>0</v>
      </c>
      <c r="AT94" s="69">
        <f t="shared" ref="AT94:AT104" si="1">ROUND(SUM(AV94:AW94),2)</f>
        <v>0</v>
      </c>
      <c r="AU94" s="70">
        <f>ROUND(AU95+AU98+AU103+AU104,5)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ROUND(AZ95+AZ98+AZ103+AZ104,2)</f>
        <v>0</v>
      </c>
      <c r="BA94" s="69">
        <f>ROUND(BA95+BA98+BA103+BA104,2)</f>
        <v>0</v>
      </c>
      <c r="BB94" s="69">
        <f>ROUND(BB95+BB98+BB103+BB104,2)</f>
        <v>0</v>
      </c>
      <c r="BC94" s="69">
        <f>ROUND(BC95+BC98+BC103+BC104,2)</f>
        <v>0</v>
      </c>
      <c r="BD94" s="71">
        <f>ROUND(BD95+BD98+BD103+BD104,2)</f>
        <v>0</v>
      </c>
      <c r="BS94" s="72" t="s">
        <v>73</v>
      </c>
      <c r="BT94" s="72" t="s">
        <v>74</v>
      </c>
      <c r="BU94" s="73" t="s">
        <v>75</v>
      </c>
      <c r="BV94" s="72" t="s">
        <v>76</v>
      </c>
      <c r="BW94" s="72" t="s">
        <v>5</v>
      </c>
      <c r="BX94" s="72" t="s">
        <v>77</v>
      </c>
      <c r="CL94" s="72" t="s">
        <v>1</v>
      </c>
    </row>
    <row r="95" spans="1:91" s="6" customFormat="1" ht="16.5" customHeight="1">
      <c r="B95" s="74"/>
      <c r="C95" s="75"/>
      <c r="D95" s="247" t="s">
        <v>78</v>
      </c>
      <c r="E95" s="247"/>
      <c r="F95" s="247"/>
      <c r="G95" s="247"/>
      <c r="H95" s="247"/>
      <c r="I95" s="76"/>
      <c r="J95" s="247" t="s">
        <v>79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53">
        <f>ROUND(SUM(AG96:AG97),2)</f>
        <v>0</v>
      </c>
      <c r="AH95" s="245"/>
      <c r="AI95" s="245"/>
      <c r="AJ95" s="245"/>
      <c r="AK95" s="245"/>
      <c r="AL95" s="245"/>
      <c r="AM95" s="245"/>
      <c r="AN95" s="244">
        <f t="shared" si="0"/>
        <v>0</v>
      </c>
      <c r="AO95" s="245"/>
      <c r="AP95" s="245"/>
      <c r="AQ95" s="77" t="s">
        <v>80</v>
      </c>
      <c r="AR95" s="74"/>
      <c r="AS95" s="78">
        <f>ROUND(SUM(AS96:AS97),2)</f>
        <v>0</v>
      </c>
      <c r="AT95" s="79">
        <f t="shared" si="1"/>
        <v>0</v>
      </c>
      <c r="AU95" s="80">
        <f>ROUND(SUM(AU96:AU97),5)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ROUND(SUM(AZ96:AZ97),2)</f>
        <v>0</v>
      </c>
      <c r="BA95" s="79">
        <f>ROUND(SUM(BA96:BA97),2)</f>
        <v>0</v>
      </c>
      <c r="BB95" s="79">
        <f>ROUND(SUM(BB96:BB97),2)</f>
        <v>0</v>
      </c>
      <c r="BC95" s="79">
        <f>ROUND(SUM(BC96:BC97),2)</f>
        <v>0</v>
      </c>
      <c r="BD95" s="81">
        <f>ROUND(SUM(BD96:BD97),2)</f>
        <v>0</v>
      </c>
      <c r="BS95" s="82" t="s">
        <v>73</v>
      </c>
      <c r="BT95" s="82" t="s">
        <v>81</v>
      </c>
      <c r="BU95" s="82" t="s">
        <v>75</v>
      </c>
      <c r="BV95" s="82" t="s">
        <v>76</v>
      </c>
      <c r="BW95" s="82" t="s">
        <v>82</v>
      </c>
      <c r="BX95" s="82" t="s">
        <v>5</v>
      </c>
      <c r="CL95" s="82" t="s">
        <v>1</v>
      </c>
      <c r="CM95" s="82" t="s">
        <v>83</v>
      </c>
    </row>
    <row r="96" spans="1:91" s="3" customFormat="1" ht="25.5" customHeight="1">
      <c r="A96" s="83" t="s">
        <v>84</v>
      </c>
      <c r="B96" s="48"/>
      <c r="C96" s="9"/>
      <c r="D96" s="9"/>
      <c r="E96" s="246" t="s">
        <v>85</v>
      </c>
      <c r="F96" s="246"/>
      <c r="G96" s="246"/>
      <c r="H96" s="246"/>
      <c r="I96" s="246"/>
      <c r="J96" s="9"/>
      <c r="K96" s="246" t="s">
        <v>79</v>
      </c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2">
        <f>'SO 001a - Příprava území,...'!J32</f>
        <v>0</v>
      </c>
      <c r="AH96" s="243"/>
      <c r="AI96" s="243"/>
      <c r="AJ96" s="243"/>
      <c r="AK96" s="243"/>
      <c r="AL96" s="243"/>
      <c r="AM96" s="243"/>
      <c r="AN96" s="242">
        <f t="shared" si="0"/>
        <v>0</v>
      </c>
      <c r="AO96" s="243"/>
      <c r="AP96" s="243"/>
      <c r="AQ96" s="84" t="s">
        <v>86</v>
      </c>
      <c r="AR96" s="48"/>
      <c r="AS96" s="85">
        <v>0</v>
      </c>
      <c r="AT96" s="86">
        <f t="shared" si="1"/>
        <v>0</v>
      </c>
      <c r="AU96" s="87">
        <f>'SO 001a - Příprava území,...'!P125</f>
        <v>0</v>
      </c>
      <c r="AV96" s="86">
        <f>'SO 001a - Příprava území,...'!J35</f>
        <v>0</v>
      </c>
      <c r="AW96" s="86">
        <f>'SO 001a - Příprava území,...'!J36</f>
        <v>0</v>
      </c>
      <c r="AX96" s="86">
        <f>'SO 001a - Příprava území,...'!J37</f>
        <v>0</v>
      </c>
      <c r="AY96" s="86">
        <f>'SO 001a - Příprava území,...'!J38</f>
        <v>0</v>
      </c>
      <c r="AZ96" s="86">
        <f>'SO 001a - Příprava území,...'!F35</f>
        <v>0</v>
      </c>
      <c r="BA96" s="86">
        <f>'SO 001a - Příprava území,...'!F36</f>
        <v>0</v>
      </c>
      <c r="BB96" s="86">
        <f>'SO 001a - Příprava území,...'!F37</f>
        <v>0</v>
      </c>
      <c r="BC96" s="86">
        <f>'SO 001a - Příprava území,...'!F38</f>
        <v>0</v>
      </c>
      <c r="BD96" s="88">
        <f>'SO 001a - Příprava území,...'!F39</f>
        <v>0</v>
      </c>
      <c r="BT96" s="25" t="s">
        <v>83</v>
      </c>
      <c r="BV96" s="25" t="s">
        <v>76</v>
      </c>
      <c r="BW96" s="25" t="s">
        <v>87</v>
      </c>
      <c r="BX96" s="25" t="s">
        <v>82</v>
      </c>
      <c r="CL96" s="25" t="s">
        <v>1</v>
      </c>
    </row>
    <row r="97" spans="1:91" s="3" customFormat="1" ht="25.5" customHeight="1">
      <c r="A97" s="83" t="s">
        <v>84</v>
      </c>
      <c r="B97" s="48"/>
      <c r="C97" s="9"/>
      <c r="D97" s="9"/>
      <c r="E97" s="246" t="s">
        <v>88</v>
      </c>
      <c r="F97" s="246"/>
      <c r="G97" s="246"/>
      <c r="H97" s="246"/>
      <c r="I97" s="246"/>
      <c r="J97" s="9"/>
      <c r="K97" s="246" t="s">
        <v>79</v>
      </c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2">
        <f>'SO 001b - Příprava území,...'!J32</f>
        <v>0</v>
      </c>
      <c r="AH97" s="243"/>
      <c r="AI97" s="243"/>
      <c r="AJ97" s="243"/>
      <c r="AK97" s="243"/>
      <c r="AL97" s="243"/>
      <c r="AM97" s="243"/>
      <c r="AN97" s="242">
        <f t="shared" si="0"/>
        <v>0</v>
      </c>
      <c r="AO97" s="243"/>
      <c r="AP97" s="243"/>
      <c r="AQ97" s="84" t="s">
        <v>86</v>
      </c>
      <c r="AR97" s="48"/>
      <c r="AS97" s="85">
        <v>0</v>
      </c>
      <c r="AT97" s="86">
        <f t="shared" si="1"/>
        <v>0</v>
      </c>
      <c r="AU97" s="87">
        <f>'SO 001b - Příprava území,...'!P123</f>
        <v>0</v>
      </c>
      <c r="AV97" s="86">
        <f>'SO 001b - Příprava území,...'!J35</f>
        <v>0</v>
      </c>
      <c r="AW97" s="86">
        <f>'SO 001b - Příprava území,...'!J36</f>
        <v>0</v>
      </c>
      <c r="AX97" s="86">
        <f>'SO 001b - Příprava území,...'!J37</f>
        <v>0</v>
      </c>
      <c r="AY97" s="86">
        <f>'SO 001b - Příprava území,...'!J38</f>
        <v>0</v>
      </c>
      <c r="AZ97" s="86">
        <f>'SO 001b - Příprava území,...'!F35</f>
        <v>0</v>
      </c>
      <c r="BA97" s="86">
        <f>'SO 001b - Příprava území,...'!F36</f>
        <v>0</v>
      </c>
      <c r="BB97" s="86">
        <f>'SO 001b - Příprava území,...'!F37</f>
        <v>0</v>
      </c>
      <c r="BC97" s="86">
        <f>'SO 001b - Příprava území,...'!F38</f>
        <v>0</v>
      </c>
      <c r="BD97" s="88">
        <f>'SO 001b - Příprava území,...'!F39</f>
        <v>0</v>
      </c>
      <c r="BT97" s="25" t="s">
        <v>83</v>
      </c>
      <c r="BV97" s="25" t="s">
        <v>76</v>
      </c>
      <c r="BW97" s="25" t="s">
        <v>89</v>
      </c>
      <c r="BX97" s="25" t="s">
        <v>82</v>
      </c>
      <c r="CL97" s="25" t="s">
        <v>1</v>
      </c>
    </row>
    <row r="98" spans="1:91" s="6" customFormat="1" ht="16.5" customHeight="1">
      <c r="B98" s="74"/>
      <c r="C98" s="75"/>
      <c r="D98" s="247" t="s">
        <v>90</v>
      </c>
      <c r="E98" s="247"/>
      <c r="F98" s="247"/>
      <c r="G98" s="247"/>
      <c r="H98" s="247"/>
      <c r="I98" s="76"/>
      <c r="J98" s="247" t="s">
        <v>91</v>
      </c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53">
        <f>ROUND(SUM(AG99:AG102),2)</f>
        <v>0</v>
      </c>
      <c r="AH98" s="245"/>
      <c r="AI98" s="245"/>
      <c r="AJ98" s="245"/>
      <c r="AK98" s="245"/>
      <c r="AL98" s="245"/>
      <c r="AM98" s="245"/>
      <c r="AN98" s="244">
        <f t="shared" si="0"/>
        <v>0</v>
      </c>
      <c r="AO98" s="245"/>
      <c r="AP98" s="245"/>
      <c r="AQ98" s="77" t="s">
        <v>80</v>
      </c>
      <c r="AR98" s="74"/>
      <c r="AS98" s="78">
        <f>ROUND(SUM(AS99:AS102),2)</f>
        <v>0</v>
      </c>
      <c r="AT98" s="79">
        <f t="shared" si="1"/>
        <v>0</v>
      </c>
      <c r="AU98" s="80">
        <f>ROUND(SUM(AU99:AU102),5)</f>
        <v>0</v>
      </c>
      <c r="AV98" s="79">
        <f>ROUND(AZ98*L29,2)</f>
        <v>0</v>
      </c>
      <c r="AW98" s="79">
        <f>ROUND(BA98*L30,2)</f>
        <v>0</v>
      </c>
      <c r="AX98" s="79">
        <f>ROUND(BB98*L29,2)</f>
        <v>0</v>
      </c>
      <c r="AY98" s="79">
        <f>ROUND(BC98*L30,2)</f>
        <v>0</v>
      </c>
      <c r="AZ98" s="79">
        <f>ROUND(SUM(AZ99:AZ102),2)</f>
        <v>0</v>
      </c>
      <c r="BA98" s="79">
        <f>ROUND(SUM(BA99:BA102),2)</f>
        <v>0</v>
      </c>
      <c r="BB98" s="79">
        <f>ROUND(SUM(BB99:BB102),2)</f>
        <v>0</v>
      </c>
      <c r="BC98" s="79">
        <f>ROUND(SUM(BC99:BC102),2)</f>
        <v>0</v>
      </c>
      <c r="BD98" s="81">
        <f>ROUND(SUM(BD99:BD102),2)</f>
        <v>0</v>
      </c>
      <c r="BS98" s="82" t="s">
        <v>73</v>
      </c>
      <c r="BT98" s="82" t="s">
        <v>81</v>
      </c>
      <c r="BU98" s="82" t="s">
        <v>75</v>
      </c>
      <c r="BV98" s="82" t="s">
        <v>76</v>
      </c>
      <c r="BW98" s="82" t="s">
        <v>92</v>
      </c>
      <c r="BX98" s="82" t="s">
        <v>5</v>
      </c>
      <c r="CL98" s="82" t="s">
        <v>1</v>
      </c>
      <c r="CM98" s="82" t="s">
        <v>83</v>
      </c>
    </row>
    <row r="99" spans="1:91" s="3" customFormat="1" ht="16.5" customHeight="1">
      <c r="A99" s="83" t="s">
        <v>84</v>
      </c>
      <c r="B99" s="48"/>
      <c r="C99" s="9"/>
      <c r="D99" s="9"/>
      <c r="E99" s="246" t="s">
        <v>93</v>
      </c>
      <c r="F99" s="246"/>
      <c r="G99" s="246"/>
      <c r="H99" s="246"/>
      <c r="I99" s="246"/>
      <c r="J99" s="9"/>
      <c r="K99" s="246" t="s">
        <v>94</v>
      </c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2">
        <f>'SO 101 - Chodník'!J32</f>
        <v>0</v>
      </c>
      <c r="AH99" s="243"/>
      <c r="AI99" s="243"/>
      <c r="AJ99" s="243"/>
      <c r="AK99" s="243"/>
      <c r="AL99" s="243"/>
      <c r="AM99" s="243"/>
      <c r="AN99" s="242">
        <f t="shared" si="0"/>
        <v>0</v>
      </c>
      <c r="AO99" s="243"/>
      <c r="AP99" s="243"/>
      <c r="AQ99" s="84" t="s">
        <v>86</v>
      </c>
      <c r="AR99" s="48"/>
      <c r="AS99" s="85">
        <v>0</v>
      </c>
      <c r="AT99" s="86">
        <f t="shared" si="1"/>
        <v>0</v>
      </c>
      <c r="AU99" s="87">
        <f>'SO 101 - Chodník'!P128</f>
        <v>0</v>
      </c>
      <c r="AV99" s="86">
        <f>'SO 101 - Chodník'!J35</f>
        <v>0</v>
      </c>
      <c r="AW99" s="86">
        <f>'SO 101 - Chodník'!J36</f>
        <v>0</v>
      </c>
      <c r="AX99" s="86">
        <f>'SO 101 - Chodník'!J37</f>
        <v>0</v>
      </c>
      <c r="AY99" s="86">
        <f>'SO 101 - Chodník'!J38</f>
        <v>0</v>
      </c>
      <c r="AZ99" s="86">
        <f>'SO 101 - Chodník'!F35</f>
        <v>0</v>
      </c>
      <c r="BA99" s="86">
        <f>'SO 101 - Chodník'!F36</f>
        <v>0</v>
      </c>
      <c r="BB99" s="86">
        <f>'SO 101 - Chodník'!F37</f>
        <v>0</v>
      </c>
      <c r="BC99" s="86">
        <f>'SO 101 - Chodník'!F38</f>
        <v>0</v>
      </c>
      <c r="BD99" s="88">
        <f>'SO 101 - Chodník'!F39</f>
        <v>0</v>
      </c>
      <c r="BT99" s="25" t="s">
        <v>83</v>
      </c>
      <c r="BV99" s="25" t="s">
        <v>76</v>
      </c>
      <c r="BW99" s="25" t="s">
        <v>95</v>
      </c>
      <c r="BX99" s="25" t="s">
        <v>92</v>
      </c>
      <c r="CL99" s="25" t="s">
        <v>1</v>
      </c>
    </row>
    <row r="100" spans="1:91" s="3" customFormat="1" ht="16.5" customHeight="1">
      <c r="A100" s="83" t="s">
        <v>84</v>
      </c>
      <c r="B100" s="48"/>
      <c r="C100" s="9"/>
      <c r="D100" s="9"/>
      <c r="E100" s="246" t="s">
        <v>96</v>
      </c>
      <c r="F100" s="246"/>
      <c r="G100" s="246"/>
      <c r="H100" s="246"/>
      <c r="I100" s="246"/>
      <c r="J100" s="9"/>
      <c r="K100" s="246" t="s">
        <v>97</v>
      </c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2">
        <f>'SO 102 - Propojovací chod...'!J32</f>
        <v>0</v>
      </c>
      <c r="AH100" s="243"/>
      <c r="AI100" s="243"/>
      <c r="AJ100" s="243"/>
      <c r="AK100" s="243"/>
      <c r="AL100" s="243"/>
      <c r="AM100" s="243"/>
      <c r="AN100" s="242">
        <f t="shared" si="0"/>
        <v>0</v>
      </c>
      <c r="AO100" s="243"/>
      <c r="AP100" s="243"/>
      <c r="AQ100" s="84" t="s">
        <v>86</v>
      </c>
      <c r="AR100" s="48"/>
      <c r="AS100" s="85">
        <v>0</v>
      </c>
      <c r="AT100" s="86">
        <f t="shared" si="1"/>
        <v>0</v>
      </c>
      <c r="AU100" s="87">
        <f>'SO 102 - Propojovací chod...'!P125</f>
        <v>0</v>
      </c>
      <c r="AV100" s="86">
        <f>'SO 102 - Propojovací chod...'!J35</f>
        <v>0</v>
      </c>
      <c r="AW100" s="86">
        <f>'SO 102 - Propojovací chod...'!J36</f>
        <v>0</v>
      </c>
      <c r="AX100" s="86">
        <f>'SO 102 - Propojovací chod...'!J37</f>
        <v>0</v>
      </c>
      <c r="AY100" s="86">
        <f>'SO 102 - Propojovací chod...'!J38</f>
        <v>0</v>
      </c>
      <c r="AZ100" s="86">
        <f>'SO 102 - Propojovací chod...'!F35</f>
        <v>0</v>
      </c>
      <c r="BA100" s="86">
        <f>'SO 102 - Propojovací chod...'!F36</f>
        <v>0</v>
      </c>
      <c r="BB100" s="86">
        <f>'SO 102 - Propojovací chod...'!F37</f>
        <v>0</v>
      </c>
      <c r="BC100" s="86">
        <f>'SO 102 - Propojovací chod...'!F38</f>
        <v>0</v>
      </c>
      <c r="BD100" s="88">
        <f>'SO 102 - Propojovací chod...'!F39</f>
        <v>0</v>
      </c>
      <c r="BT100" s="25" t="s">
        <v>83</v>
      </c>
      <c r="BV100" s="25" t="s">
        <v>76</v>
      </c>
      <c r="BW100" s="25" t="s">
        <v>98</v>
      </c>
      <c r="BX100" s="25" t="s">
        <v>92</v>
      </c>
      <c r="CL100" s="25" t="s">
        <v>1</v>
      </c>
    </row>
    <row r="101" spans="1:91" s="3" customFormat="1" ht="16.5" customHeight="1">
      <c r="A101" s="83" t="s">
        <v>84</v>
      </c>
      <c r="B101" s="48"/>
      <c r="C101" s="9"/>
      <c r="D101" s="9"/>
      <c r="E101" s="246" t="s">
        <v>99</v>
      </c>
      <c r="F101" s="246"/>
      <c r="G101" s="246"/>
      <c r="H101" s="246"/>
      <c r="I101" s="246"/>
      <c r="J101" s="9"/>
      <c r="K101" s="246" t="s">
        <v>100</v>
      </c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2">
        <f>'SO 191 - Dopravní značení...'!J32</f>
        <v>0</v>
      </c>
      <c r="AH101" s="243"/>
      <c r="AI101" s="243"/>
      <c r="AJ101" s="243"/>
      <c r="AK101" s="243"/>
      <c r="AL101" s="243"/>
      <c r="AM101" s="243"/>
      <c r="AN101" s="242">
        <f t="shared" si="0"/>
        <v>0</v>
      </c>
      <c r="AO101" s="243"/>
      <c r="AP101" s="243"/>
      <c r="AQ101" s="84" t="s">
        <v>86</v>
      </c>
      <c r="AR101" s="48"/>
      <c r="AS101" s="85">
        <v>0</v>
      </c>
      <c r="AT101" s="86">
        <f t="shared" si="1"/>
        <v>0</v>
      </c>
      <c r="AU101" s="87">
        <f>'SO 191 - Dopravní značení...'!P123</f>
        <v>0</v>
      </c>
      <c r="AV101" s="86">
        <f>'SO 191 - Dopravní značení...'!J35</f>
        <v>0</v>
      </c>
      <c r="AW101" s="86">
        <f>'SO 191 - Dopravní značení...'!J36</f>
        <v>0</v>
      </c>
      <c r="AX101" s="86">
        <f>'SO 191 - Dopravní značení...'!J37</f>
        <v>0</v>
      </c>
      <c r="AY101" s="86">
        <f>'SO 191 - Dopravní značení...'!J38</f>
        <v>0</v>
      </c>
      <c r="AZ101" s="86">
        <f>'SO 191 - Dopravní značení...'!F35</f>
        <v>0</v>
      </c>
      <c r="BA101" s="86">
        <f>'SO 191 - Dopravní značení...'!F36</f>
        <v>0</v>
      </c>
      <c r="BB101" s="86">
        <f>'SO 191 - Dopravní značení...'!F37</f>
        <v>0</v>
      </c>
      <c r="BC101" s="86">
        <f>'SO 191 - Dopravní značení...'!F38</f>
        <v>0</v>
      </c>
      <c r="BD101" s="88">
        <f>'SO 191 - Dopravní značení...'!F39</f>
        <v>0</v>
      </c>
      <c r="BT101" s="25" t="s">
        <v>83</v>
      </c>
      <c r="BV101" s="25" t="s">
        <v>76</v>
      </c>
      <c r="BW101" s="25" t="s">
        <v>101</v>
      </c>
      <c r="BX101" s="25" t="s">
        <v>92</v>
      </c>
      <c r="CL101" s="25" t="s">
        <v>1</v>
      </c>
    </row>
    <row r="102" spans="1:91" s="3" customFormat="1" ht="16.5" customHeight="1">
      <c r="A102" s="83" t="s">
        <v>84</v>
      </c>
      <c r="B102" s="48"/>
      <c r="C102" s="9"/>
      <c r="D102" s="9"/>
      <c r="E102" s="246" t="s">
        <v>102</v>
      </c>
      <c r="F102" s="246"/>
      <c r="G102" s="246"/>
      <c r="H102" s="246"/>
      <c r="I102" s="246"/>
      <c r="J102" s="9"/>
      <c r="K102" s="246" t="s">
        <v>103</v>
      </c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2">
        <f>'SO 192 - Dopravní značení...'!J32</f>
        <v>0</v>
      </c>
      <c r="AH102" s="243"/>
      <c r="AI102" s="243"/>
      <c r="AJ102" s="243"/>
      <c r="AK102" s="243"/>
      <c r="AL102" s="243"/>
      <c r="AM102" s="243"/>
      <c r="AN102" s="242">
        <f t="shared" si="0"/>
        <v>0</v>
      </c>
      <c r="AO102" s="243"/>
      <c r="AP102" s="243"/>
      <c r="AQ102" s="84" t="s">
        <v>86</v>
      </c>
      <c r="AR102" s="48"/>
      <c r="AS102" s="85">
        <v>0</v>
      </c>
      <c r="AT102" s="86">
        <f t="shared" si="1"/>
        <v>0</v>
      </c>
      <c r="AU102" s="87">
        <f>'SO 192 - Dopravní značení...'!P122</f>
        <v>0</v>
      </c>
      <c r="AV102" s="86">
        <f>'SO 192 - Dopravní značení...'!J35</f>
        <v>0</v>
      </c>
      <c r="AW102" s="86">
        <f>'SO 192 - Dopravní značení...'!J36</f>
        <v>0</v>
      </c>
      <c r="AX102" s="86">
        <f>'SO 192 - Dopravní značení...'!J37</f>
        <v>0</v>
      </c>
      <c r="AY102" s="86">
        <f>'SO 192 - Dopravní značení...'!J38</f>
        <v>0</v>
      </c>
      <c r="AZ102" s="86">
        <f>'SO 192 - Dopravní značení...'!F35</f>
        <v>0</v>
      </c>
      <c r="BA102" s="86">
        <f>'SO 192 - Dopravní značení...'!F36</f>
        <v>0</v>
      </c>
      <c r="BB102" s="86">
        <f>'SO 192 - Dopravní značení...'!F37</f>
        <v>0</v>
      </c>
      <c r="BC102" s="86">
        <f>'SO 192 - Dopravní značení...'!F38</f>
        <v>0</v>
      </c>
      <c r="BD102" s="88">
        <f>'SO 192 - Dopravní značení...'!F39</f>
        <v>0</v>
      </c>
      <c r="BT102" s="25" t="s">
        <v>83</v>
      </c>
      <c r="BV102" s="25" t="s">
        <v>76</v>
      </c>
      <c r="BW102" s="25" t="s">
        <v>104</v>
      </c>
      <c r="BX102" s="25" t="s">
        <v>92</v>
      </c>
      <c r="CL102" s="25" t="s">
        <v>1</v>
      </c>
    </row>
    <row r="103" spans="1:91" s="6" customFormat="1" ht="16.5" customHeight="1">
      <c r="A103" s="83" t="s">
        <v>84</v>
      </c>
      <c r="B103" s="74"/>
      <c r="C103" s="75"/>
      <c r="D103" s="247" t="s">
        <v>105</v>
      </c>
      <c r="E103" s="247"/>
      <c r="F103" s="247"/>
      <c r="G103" s="247"/>
      <c r="H103" s="247"/>
      <c r="I103" s="76"/>
      <c r="J103" s="247" t="s">
        <v>106</v>
      </c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4">
        <f>'1000 - Ostatní náklady'!J30</f>
        <v>0</v>
      </c>
      <c r="AH103" s="245"/>
      <c r="AI103" s="245"/>
      <c r="AJ103" s="245"/>
      <c r="AK103" s="245"/>
      <c r="AL103" s="245"/>
      <c r="AM103" s="245"/>
      <c r="AN103" s="244">
        <f t="shared" si="0"/>
        <v>0</v>
      </c>
      <c r="AO103" s="245"/>
      <c r="AP103" s="245"/>
      <c r="AQ103" s="77" t="s">
        <v>80</v>
      </c>
      <c r="AR103" s="74"/>
      <c r="AS103" s="78">
        <v>0</v>
      </c>
      <c r="AT103" s="79">
        <f t="shared" si="1"/>
        <v>0</v>
      </c>
      <c r="AU103" s="80">
        <f>'1000 - Ostatní náklady'!P118</f>
        <v>0</v>
      </c>
      <c r="AV103" s="79">
        <f>'1000 - Ostatní náklady'!J33</f>
        <v>0</v>
      </c>
      <c r="AW103" s="79">
        <f>'1000 - Ostatní náklady'!J34</f>
        <v>0</v>
      </c>
      <c r="AX103" s="79">
        <f>'1000 - Ostatní náklady'!J35</f>
        <v>0</v>
      </c>
      <c r="AY103" s="79">
        <f>'1000 - Ostatní náklady'!J36</f>
        <v>0</v>
      </c>
      <c r="AZ103" s="79">
        <f>'1000 - Ostatní náklady'!F33</f>
        <v>0</v>
      </c>
      <c r="BA103" s="79">
        <f>'1000 - Ostatní náklady'!F34</f>
        <v>0</v>
      </c>
      <c r="BB103" s="79">
        <f>'1000 - Ostatní náklady'!F35</f>
        <v>0</v>
      </c>
      <c r="BC103" s="79">
        <f>'1000 - Ostatní náklady'!F36</f>
        <v>0</v>
      </c>
      <c r="BD103" s="81">
        <f>'1000 - Ostatní náklady'!F37</f>
        <v>0</v>
      </c>
      <c r="BT103" s="82" t="s">
        <v>81</v>
      </c>
      <c r="BV103" s="82" t="s">
        <v>76</v>
      </c>
      <c r="BW103" s="82" t="s">
        <v>107</v>
      </c>
      <c r="BX103" s="82" t="s">
        <v>5</v>
      </c>
      <c r="CL103" s="82" t="s">
        <v>1</v>
      </c>
      <c r="CM103" s="82" t="s">
        <v>83</v>
      </c>
    </row>
    <row r="104" spans="1:91" s="6" customFormat="1" ht="16.5" customHeight="1">
      <c r="A104" s="83" t="s">
        <v>84</v>
      </c>
      <c r="B104" s="74"/>
      <c r="C104" s="75"/>
      <c r="D104" s="247" t="s">
        <v>108</v>
      </c>
      <c r="E104" s="247"/>
      <c r="F104" s="247"/>
      <c r="G104" s="247"/>
      <c r="H104" s="247"/>
      <c r="I104" s="76"/>
      <c r="J104" s="247" t="s">
        <v>109</v>
      </c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4">
        <f>'1020 - VRN'!J30</f>
        <v>0</v>
      </c>
      <c r="AH104" s="245"/>
      <c r="AI104" s="245"/>
      <c r="AJ104" s="245"/>
      <c r="AK104" s="245"/>
      <c r="AL104" s="245"/>
      <c r="AM104" s="245"/>
      <c r="AN104" s="244">
        <f t="shared" si="0"/>
        <v>0</v>
      </c>
      <c r="AO104" s="245"/>
      <c r="AP104" s="245"/>
      <c r="AQ104" s="77" t="s">
        <v>80</v>
      </c>
      <c r="AR104" s="74"/>
      <c r="AS104" s="89">
        <v>0</v>
      </c>
      <c r="AT104" s="90">
        <f t="shared" si="1"/>
        <v>0</v>
      </c>
      <c r="AU104" s="91">
        <f>'1020 - VRN'!P118</f>
        <v>0</v>
      </c>
      <c r="AV104" s="90">
        <f>'1020 - VRN'!J33</f>
        <v>0</v>
      </c>
      <c r="AW104" s="90">
        <f>'1020 - VRN'!J34</f>
        <v>0</v>
      </c>
      <c r="AX104" s="90">
        <f>'1020 - VRN'!J35</f>
        <v>0</v>
      </c>
      <c r="AY104" s="90">
        <f>'1020 - VRN'!J36</f>
        <v>0</v>
      </c>
      <c r="AZ104" s="90">
        <f>'1020 - VRN'!F33</f>
        <v>0</v>
      </c>
      <c r="BA104" s="90">
        <f>'1020 - VRN'!F34</f>
        <v>0</v>
      </c>
      <c r="BB104" s="90">
        <f>'1020 - VRN'!F35</f>
        <v>0</v>
      </c>
      <c r="BC104" s="90">
        <f>'1020 - VRN'!F36</f>
        <v>0</v>
      </c>
      <c r="BD104" s="92">
        <f>'1020 - VRN'!F37</f>
        <v>0</v>
      </c>
      <c r="BT104" s="82" t="s">
        <v>81</v>
      </c>
      <c r="BV104" s="82" t="s">
        <v>76</v>
      </c>
      <c r="BW104" s="82" t="s">
        <v>110</v>
      </c>
      <c r="BX104" s="82" t="s">
        <v>5</v>
      </c>
      <c r="CL104" s="82" t="s">
        <v>1</v>
      </c>
      <c r="CM104" s="82" t="s">
        <v>83</v>
      </c>
    </row>
    <row r="105" spans="1:91" s="1" customFormat="1" ht="30" customHeight="1">
      <c r="B105" s="32"/>
      <c r="AR105" s="32"/>
    </row>
    <row r="106" spans="1:91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32"/>
    </row>
  </sheetData>
  <sheetProtection algorithmName="SHA-512" hashValue="C7iQyXoyMXKdzTlPNkQDxooNvH5xPfbSpx2MlX1yWELYqv2H2oeYlC7KeYn3fzOvxLuhIbxr2yelshTjrREAwQ==" saltValue="AtRW+H5ET2OcUR+wpJiW2NBnMAczBY2/mRmmic3fm8eaOakRIbYyXM3IrHiil57uLVYsXlwv6qIoUeW9UVSAWw==" spinCount="100000" sheet="1" objects="1" scenarios="1" formatColumns="0" formatRows="0"/>
  <mergeCells count="78">
    <mergeCell ref="K102:AF102"/>
    <mergeCell ref="J103:AF103"/>
    <mergeCell ref="J104:AF104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C92:G92"/>
    <mergeCell ref="I92:AF92"/>
    <mergeCell ref="J95:AF95"/>
    <mergeCell ref="K96:AF96"/>
    <mergeCell ref="K97:AF97"/>
    <mergeCell ref="AN102:AP102"/>
    <mergeCell ref="AN103:AP103"/>
    <mergeCell ref="AN104:AP104"/>
    <mergeCell ref="E102:I102"/>
    <mergeCell ref="D95:H95"/>
    <mergeCell ref="E96:I96"/>
    <mergeCell ref="E97:I97"/>
    <mergeCell ref="D98:H98"/>
    <mergeCell ref="E99:I99"/>
    <mergeCell ref="E100:I100"/>
    <mergeCell ref="E101:I101"/>
    <mergeCell ref="D103:H103"/>
    <mergeCell ref="D104:H104"/>
    <mergeCell ref="AG104:AM104"/>
    <mergeCell ref="AG103:AM103"/>
    <mergeCell ref="J98:AF98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K99:AF99"/>
    <mergeCell ref="K100:AF100"/>
    <mergeCell ref="K101:AF101"/>
    <mergeCell ref="AG94:AM94"/>
    <mergeCell ref="AN94:AP94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6" location="'SO 001a - Příprava území,...'!C2" display="/" xr:uid="{00000000-0004-0000-0000-000000000000}"/>
    <hyperlink ref="A97" location="'SO 001b - Příprava území,...'!C2" display="/" xr:uid="{00000000-0004-0000-0000-000001000000}"/>
    <hyperlink ref="A99" location="'SO 101 - Chodník'!C2" display="/" xr:uid="{00000000-0004-0000-0000-000002000000}"/>
    <hyperlink ref="A100" location="'SO 102 - Propojovací chod...'!C2" display="/" xr:uid="{00000000-0004-0000-0000-000003000000}"/>
    <hyperlink ref="A101" location="'SO 191 - Dopravní značení...'!C2" display="/" xr:uid="{00000000-0004-0000-0000-000004000000}"/>
    <hyperlink ref="A102" location="'SO 192 - Dopravní značení...'!C2" display="/" xr:uid="{00000000-0004-0000-0000-000005000000}"/>
    <hyperlink ref="A103" location="'1000 - Ostatní náklady'!C2" display="/" xr:uid="{00000000-0004-0000-0000-000006000000}"/>
    <hyperlink ref="A104" location="'1020 - VRN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1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2:46" ht="24.95" customHeight="1">
      <c r="B4" s="20"/>
      <c r="D4" s="21" t="s">
        <v>111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6" t="str">
        <f>'Rekapitulace stavby'!K6</f>
        <v>Oprava stávajícího chodníku na ul. Wolkerova, v Šumperku</v>
      </c>
      <c r="F7" s="257"/>
      <c r="G7" s="257"/>
      <c r="H7" s="257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256" t="s">
        <v>113</v>
      </c>
      <c r="F9" s="258"/>
      <c r="G9" s="258"/>
      <c r="H9" s="258"/>
      <c r="I9" s="96"/>
      <c r="L9" s="32"/>
    </row>
    <row r="10" spans="2:46" s="1" customFormat="1" ht="12" customHeight="1">
      <c r="B10" s="32"/>
      <c r="D10" s="27" t="s">
        <v>114</v>
      </c>
      <c r="I10" s="96"/>
      <c r="L10" s="32"/>
    </row>
    <row r="11" spans="2:46" s="1" customFormat="1" ht="36.950000000000003" customHeight="1">
      <c r="B11" s="32"/>
      <c r="E11" s="232" t="s">
        <v>115</v>
      </c>
      <c r="F11" s="258"/>
      <c r="G11" s="258"/>
      <c r="H11" s="258"/>
      <c r="I11" s="96"/>
      <c r="L11" s="32"/>
    </row>
    <row r="12" spans="2:46" s="1" customFormat="1" ht="11.25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1. 9. 2022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9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28</v>
      </c>
      <c r="I19" s="9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35"/>
      <c r="G20" s="235"/>
      <c r="H20" s="235"/>
      <c r="I20" s="9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97" t="s">
        <v>27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32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33</v>
      </c>
      <c r="I28" s="96"/>
      <c r="L28" s="32"/>
    </row>
    <row r="29" spans="2:12" s="7" customFormat="1" ht="16.5" customHeight="1">
      <c r="B29" s="98"/>
      <c r="E29" s="239" t="s">
        <v>1</v>
      </c>
      <c r="F29" s="239"/>
      <c r="G29" s="239"/>
      <c r="H29" s="239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34</v>
      </c>
      <c r="I32" s="96"/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36</v>
      </c>
      <c r="I34" s="102" t="s">
        <v>35</v>
      </c>
      <c r="J34" s="35" t="s">
        <v>37</v>
      </c>
      <c r="L34" s="32"/>
    </row>
    <row r="35" spans="2:12" s="1" customFormat="1" ht="14.45" customHeight="1">
      <c r="B35" s="32"/>
      <c r="D35" s="55" t="s">
        <v>38</v>
      </c>
      <c r="E35" s="27" t="s">
        <v>39</v>
      </c>
      <c r="F35" s="86">
        <f>ROUND((SUM(BE125:BE230)),  2)</f>
        <v>0</v>
      </c>
      <c r="I35" s="103">
        <v>0.21</v>
      </c>
      <c r="J35" s="86">
        <f>ROUND(((SUM(BE125:BE230))*I35),  2)</f>
        <v>0</v>
      </c>
      <c r="L35" s="32"/>
    </row>
    <row r="36" spans="2:12" s="1" customFormat="1" ht="14.45" customHeight="1">
      <c r="B36" s="32"/>
      <c r="E36" s="27" t="s">
        <v>40</v>
      </c>
      <c r="F36" s="86">
        <f>ROUND((SUM(BF125:BF230)),  2)</f>
        <v>0</v>
      </c>
      <c r="I36" s="103">
        <v>0.15</v>
      </c>
      <c r="J36" s="86">
        <f>ROUND(((SUM(BF125:BF230))*I36),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6">
        <f>ROUND((SUM(BG125:BG230)),  2)</f>
        <v>0</v>
      </c>
      <c r="I37" s="103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6">
        <f>ROUND((SUM(BH125:BH230)),  2)</f>
        <v>0</v>
      </c>
      <c r="I38" s="103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ROUND((SUM(BI125:BI230)),  2)</f>
        <v>0</v>
      </c>
      <c r="I39" s="103">
        <v>0</v>
      </c>
      <c r="J39" s="86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4"/>
      <c r="D41" s="105" t="s">
        <v>44</v>
      </c>
      <c r="E41" s="57"/>
      <c r="F41" s="57"/>
      <c r="G41" s="106" t="s">
        <v>45</v>
      </c>
      <c r="H41" s="107" t="s">
        <v>46</v>
      </c>
      <c r="I41" s="108"/>
      <c r="J41" s="109">
        <f>SUM(J32:J39)</f>
        <v>0</v>
      </c>
      <c r="K41" s="110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111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49</v>
      </c>
      <c r="E61" s="34"/>
      <c r="F61" s="112" t="s">
        <v>50</v>
      </c>
      <c r="G61" s="43" t="s">
        <v>49</v>
      </c>
      <c r="H61" s="34"/>
      <c r="I61" s="113"/>
      <c r="J61" s="114" t="s">
        <v>50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111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49</v>
      </c>
      <c r="E76" s="34"/>
      <c r="F76" s="112" t="s">
        <v>50</v>
      </c>
      <c r="G76" s="43" t="s">
        <v>49</v>
      </c>
      <c r="H76" s="34"/>
      <c r="I76" s="113"/>
      <c r="J76" s="114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6"/>
      <c r="J81" s="47"/>
      <c r="K81" s="47"/>
      <c r="L81" s="32"/>
    </row>
    <row r="82" spans="2:12" s="1" customFormat="1" ht="24.95" customHeight="1">
      <c r="B82" s="32"/>
      <c r="C82" s="21" t="s">
        <v>116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256" t="str">
        <f>E7</f>
        <v>Oprava stávajícího chodníku na ul. Wolkerova, v Šumperku</v>
      </c>
      <c r="F85" s="257"/>
      <c r="G85" s="257"/>
      <c r="H85" s="257"/>
      <c r="I85" s="96"/>
      <c r="L85" s="32"/>
    </row>
    <row r="86" spans="2:12" ht="12" customHeight="1">
      <c r="B86" s="20"/>
      <c r="C86" s="27" t="s">
        <v>112</v>
      </c>
      <c r="L86" s="20"/>
    </row>
    <row r="87" spans="2:12" s="1" customFormat="1" ht="16.5" customHeight="1">
      <c r="B87" s="32"/>
      <c r="E87" s="256" t="s">
        <v>113</v>
      </c>
      <c r="F87" s="258"/>
      <c r="G87" s="258"/>
      <c r="H87" s="258"/>
      <c r="I87" s="96"/>
      <c r="L87" s="32"/>
    </row>
    <row r="88" spans="2:12" s="1" customFormat="1" ht="12" customHeight="1">
      <c r="B88" s="32"/>
      <c r="C88" s="27" t="s">
        <v>114</v>
      </c>
      <c r="I88" s="96"/>
      <c r="L88" s="32"/>
    </row>
    <row r="89" spans="2:12" s="1" customFormat="1" ht="16.5" customHeight="1">
      <c r="B89" s="32"/>
      <c r="E89" s="232" t="str">
        <f>E11</f>
        <v>SO 001a - Příprava území, demolice</v>
      </c>
      <c r="F89" s="258"/>
      <c r="G89" s="258"/>
      <c r="H89" s="258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>Šumperk</v>
      </c>
      <c r="I91" s="97" t="s">
        <v>22</v>
      </c>
      <c r="J91" s="52" t="str">
        <f>IF(J14="","",J14)</f>
        <v>1. 9. 2022</v>
      </c>
      <c r="L91" s="32"/>
    </row>
    <row r="92" spans="2:12" s="1" customFormat="1" ht="6.95" customHeight="1">
      <c r="B92" s="32"/>
      <c r="I92" s="96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97" t="s">
        <v>30</v>
      </c>
      <c r="J93" s="30" t="str">
        <f>E23</f>
        <v xml:space="preserve"> 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9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7" t="s">
        <v>117</v>
      </c>
      <c r="D96" s="104"/>
      <c r="E96" s="104"/>
      <c r="F96" s="104"/>
      <c r="G96" s="104"/>
      <c r="H96" s="104"/>
      <c r="I96" s="118"/>
      <c r="J96" s="119" t="s">
        <v>118</v>
      </c>
      <c r="K96" s="104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0" t="s">
        <v>119</v>
      </c>
      <c r="I98" s="96"/>
      <c r="J98" s="66">
        <f>J125</f>
        <v>0</v>
      </c>
      <c r="L98" s="32"/>
      <c r="AU98" s="17" t="s">
        <v>120</v>
      </c>
    </row>
    <row r="99" spans="2:47" s="8" customFormat="1" ht="24.95" customHeight="1">
      <c r="B99" s="121"/>
      <c r="D99" s="122" t="s">
        <v>121</v>
      </c>
      <c r="E99" s="123"/>
      <c r="F99" s="123"/>
      <c r="G99" s="123"/>
      <c r="H99" s="123"/>
      <c r="I99" s="124"/>
      <c r="J99" s="125">
        <f>J126</f>
        <v>0</v>
      </c>
      <c r="L99" s="121"/>
    </row>
    <row r="100" spans="2:47" s="9" customFormat="1" ht="19.899999999999999" customHeight="1">
      <c r="B100" s="126"/>
      <c r="D100" s="127" t="s">
        <v>122</v>
      </c>
      <c r="E100" s="128"/>
      <c r="F100" s="128"/>
      <c r="G100" s="128"/>
      <c r="H100" s="128"/>
      <c r="I100" s="129"/>
      <c r="J100" s="130">
        <f>J127</f>
        <v>0</v>
      </c>
      <c r="L100" s="126"/>
    </row>
    <row r="101" spans="2:47" s="9" customFormat="1" ht="19.899999999999999" customHeight="1">
      <c r="B101" s="126"/>
      <c r="D101" s="127" t="s">
        <v>123</v>
      </c>
      <c r="E101" s="128"/>
      <c r="F101" s="128"/>
      <c r="G101" s="128"/>
      <c r="H101" s="128"/>
      <c r="I101" s="129"/>
      <c r="J101" s="130">
        <f>J150</f>
        <v>0</v>
      </c>
      <c r="L101" s="126"/>
    </row>
    <row r="102" spans="2:47" s="9" customFormat="1" ht="19.899999999999999" customHeight="1">
      <c r="B102" s="126"/>
      <c r="D102" s="127" t="s">
        <v>124</v>
      </c>
      <c r="E102" s="128"/>
      <c r="F102" s="128"/>
      <c r="G102" s="128"/>
      <c r="H102" s="128"/>
      <c r="I102" s="129"/>
      <c r="J102" s="130">
        <f>J171</f>
        <v>0</v>
      </c>
      <c r="L102" s="126"/>
    </row>
    <row r="103" spans="2:47" s="9" customFormat="1" ht="19.899999999999999" customHeight="1">
      <c r="B103" s="126"/>
      <c r="D103" s="127" t="s">
        <v>125</v>
      </c>
      <c r="E103" s="128"/>
      <c r="F103" s="128"/>
      <c r="G103" s="128"/>
      <c r="H103" s="128"/>
      <c r="I103" s="129"/>
      <c r="J103" s="130">
        <f>J173</f>
        <v>0</v>
      </c>
      <c r="L103" s="126"/>
    </row>
    <row r="104" spans="2:47" s="1" customFormat="1" ht="21.75" customHeight="1">
      <c r="B104" s="32"/>
      <c r="I104" s="96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11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116"/>
      <c r="J109" s="47"/>
      <c r="K109" s="47"/>
      <c r="L109" s="32"/>
    </row>
    <row r="110" spans="2:47" s="1" customFormat="1" ht="24.95" customHeight="1">
      <c r="B110" s="32"/>
      <c r="C110" s="21" t="s">
        <v>126</v>
      </c>
      <c r="I110" s="96"/>
      <c r="L110" s="32"/>
    </row>
    <row r="111" spans="2:47" s="1" customFormat="1" ht="6.95" customHeight="1">
      <c r="B111" s="32"/>
      <c r="I111" s="96"/>
      <c r="L111" s="32"/>
    </row>
    <row r="112" spans="2:47" s="1" customFormat="1" ht="12" customHeight="1">
      <c r="B112" s="32"/>
      <c r="C112" s="27" t="s">
        <v>16</v>
      </c>
      <c r="I112" s="96"/>
      <c r="L112" s="32"/>
    </row>
    <row r="113" spans="2:65" s="1" customFormat="1" ht="16.5" customHeight="1">
      <c r="B113" s="32"/>
      <c r="E113" s="256" t="str">
        <f>E7</f>
        <v>Oprava stávajícího chodníku na ul. Wolkerova, v Šumperku</v>
      </c>
      <c r="F113" s="257"/>
      <c r="G113" s="257"/>
      <c r="H113" s="257"/>
      <c r="I113" s="96"/>
      <c r="L113" s="32"/>
    </row>
    <row r="114" spans="2:65" ht="12" customHeight="1">
      <c r="B114" s="20"/>
      <c r="C114" s="27" t="s">
        <v>112</v>
      </c>
      <c r="L114" s="20"/>
    </row>
    <row r="115" spans="2:65" s="1" customFormat="1" ht="16.5" customHeight="1">
      <c r="B115" s="32"/>
      <c r="E115" s="256" t="s">
        <v>113</v>
      </c>
      <c r="F115" s="258"/>
      <c r="G115" s="258"/>
      <c r="H115" s="258"/>
      <c r="I115" s="96"/>
      <c r="L115" s="32"/>
    </row>
    <row r="116" spans="2:65" s="1" customFormat="1" ht="12" customHeight="1">
      <c r="B116" s="32"/>
      <c r="C116" s="27" t="s">
        <v>114</v>
      </c>
      <c r="I116" s="96"/>
      <c r="L116" s="32"/>
    </row>
    <row r="117" spans="2:65" s="1" customFormat="1" ht="16.5" customHeight="1">
      <c r="B117" s="32"/>
      <c r="E117" s="232" t="str">
        <f>E11</f>
        <v>SO 001a - Příprava území, demolice</v>
      </c>
      <c r="F117" s="258"/>
      <c r="G117" s="258"/>
      <c r="H117" s="258"/>
      <c r="I117" s="96"/>
      <c r="L117" s="32"/>
    </row>
    <row r="118" spans="2:65" s="1" customFormat="1" ht="6.95" customHeight="1">
      <c r="B118" s="32"/>
      <c r="I118" s="96"/>
      <c r="L118" s="32"/>
    </row>
    <row r="119" spans="2:65" s="1" customFormat="1" ht="12" customHeight="1">
      <c r="B119" s="32"/>
      <c r="C119" s="27" t="s">
        <v>20</v>
      </c>
      <c r="F119" s="25" t="str">
        <f>F14</f>
        <v>Šumperk</v>
      </c>
      <c r="I119" s="97" t="s">
        <v>22</v>
      </c>
      <c r="J119" s="52" t="str">
        <f>IF(J14="","",J14)</f>
        <v>1. 9. 2022</v>
      </c>
      <c r="L119" s="32"/>
    </row>
    <row r="120" spans="2:65" s="1" customFormat="1" ht="6.95" customHeight="1">
      <c r="B120" s="32"/>
      <c r="I120" s="96"/>
      <c r="L120" s="32"/>
    </row>
    <row r="121" spans="2:65" s="1" customFormat="1" ht="15.2" customHeight="1">
      <c r="B121" s="32"/>
      <c r="C121" s="27" t="s">
        <v>24</v>
      </c>
      <c r="F121" s="25" t="str">
        <f>E17</f>
        <v xml:space="preserve"> </v>
      </c>
      <c r="I121" s="97" t="s">
        <v>30</v>
      </c>
      <c r="J121" s="30" t="str">
        <f>E23</f>
        <v xml:space="preserve"> </v>
      </c>
      <c r="L121" s="32"/>
    </row>
    <row r="122" spans="2:65" s="1" customFormat="1" ht="15.2" customHeight="1">
      <c r="B122" s="32"/>
      <c r="C122" s="27" t="s">
        <v>28</v>
      </c>
      <c r="F122" s="25" t="str">
        <f>IF(E20="","",E20)</f>
        <v>Vyplň údaj</v>
      </c>
      <c r="I122" s="97" t="s">
        <v>32</v>
      </c>
      <c r="J122" s="30" t="str">
        <f>E26</f>
        <v xml:space="preserve"> </v>
      </c>
      <c r="L122" s="32"/>
    </row>
    <row r="123" spans="2:65" s="1" customFormat="1" ht="10.35" customHeight="1">
      <c r="B123" s="32"/>
      <c r="I123" s="96"/>
      <c r="L123" s="32"/>
    </row>
    <row r="124" spans="2:65" s="10" customFormat="1" ht="29.25" customHeight="1">
      <c r="B124" s="131"/>
      <c r="C124" s="132" t="s">
        <v>127</v>
      </c>
      <c r="D124" s="133" t="s">
        <v>59</v>
      </c>
      <c r="E124" s="133" t="s">
        <v>55</v>
      </c>
      <c r="F124" s="133" t="s">
        <v>56</v>
      </c>
      <c r="G124" s="133" t="s">
        <v>128</v>
      </c>
      <c r="H124" s="133" t="s">
        <v>129</v>
      </c>
      <c r="I124" s="134" t="s">
        <v>130</v>
      </c>
      <c r="J124" s="133" t="s">
        <v>118</v>
      </c>
      <c r="K124" s="135" t="s">
        <v>131</v>
      </c>
      <c r="L124" s="131"/>
      <c r="M124" s="59" t="s">
        <v>1</v>
      </c>
      <c r="N124" s="60" t="s">
        <v>38</v>
      </c>
      <c r="O124" s="60" t="s">
        <v>132</v>
      </c>
      <c r="P124" s="60" t="s">
        <v>133</v>
      </c>
      <c r="Q124" s="60" t="s">
        <v>134</v>
      </c>
      <c r="R124" s="60" t="s">
        <v>135</v>
      </c>
      <c r="S124" s="60" t="s">
        <v>136</v>
      </c>
      <c r="T124" s="61" t="s">
        <v>137</v>
      </c>
    </row>
    <row r="125" spans="2:65" s="1" customFormat="1" ht="22.9" customHeight="1">
      <c r="B125" s="32"/>
      <c r="C125" s="64" t="s">
        <v>138</v>
      </c>
      <c r="I125" s="96"/>
      <c r="J125" s="136">
        <f>BK125</f>
        <v>0</v>
      </c>
      <c r="L125" s="32"/>
      <c r="M125" s="62"/>
      <c r="N125" s="53"/>
      <c r="O125" s="53"/>
      <c r="P125" s="137">
        <f>P126</f>
        <v>0</v>
      </c>
      <c r="Q125" s="53"/>
      <c r="R125" s="137">
        <f>R126</f>
        <v>36.187289999999997</v>
      </c>
      <c r="S125" s="53"/>
      <c r="T125" s="138">
        <f>T126</f>
        <v>203.40700000000001</v>
      </c>
      <c r="AT125" s="17" t="s">
        <v>73</v>
      </c>
      <c r="AU125" s="17" t="s">
        <v>120</v>
      </c>
      <c r="BK125" s="139">
        <f>BK126</f>
        <v>0</v>
      </c>
    </row>
    <row r="126" spans="2:65" s="11" customFormat="1" ht="25.9" customHeight="1">
      <c r="B126" s="140"/>
      <c r="D126" s="141" t="s">
        <v>73</v>
      </c>
      <c r="E126" s="142" t="s">
        <v>139</v>
      </c>
      <c r="F126" s="142" t="s">
        <v>140</v>
      </c>
      <c r="I126" s="143"/>
      <c r="J126" s="144">
        <f>BK126</f>
        <v>0</v>
      </c>
      <c r="L126" s="140"/>
      <c r="M126" s="145"/>
      <c r="P126" s="146">
        <f>P127+P150+P171+P173</f>
        <v>0</v>
      </c>
      <c r="R126" s="146">
        <f>R127+R150+R171+R173</f>
        <v>36.187289999999997</v>
      </c>
      <c r="T126" s="147">
        <f>T127+T150+T171+T173</f>
        <v>203.40700000000001</v>
      </c>
      <c r="AR126" s="141" t="s">
        <v>81</v>
      </c>
      <c r="AT126" s="148" t="s">
        <v>73</v>
      </c>
      <c r="AU126" s="148" t="s">
        <v>74</v>
      </c>
      <c r="AY126" s="141" t="s">
        <v>141</v>
      </c>
      <c r="BK126" s="149">
        <f>BK127+BK150+BK171+BK173</f>
        <v>0</v>
      </c>
    </row>
    <row r="127" spans="2:65" s="11" customFormat="1" ht="22.9" customHeight="1">
      <c r="B127" s="140"/>
      <c r="D127" s="141" t="s">
        <v>73</v>
      </c>
      <c r="E127" s="150" t="s">
        <v>81</v>
      </c>
      <c r="F127" s="150" t="s">
        <v>142</v>
      </c>
      <c r="I127" s="143"/>
      <c r="J127" s="151">
        <f>BK127</f>
        <v>0</v>
      </c>
      <c r="L127" s="140"/>
      <c r="M127" s="145"/>
      <c r="P127" s="146">
        <f>SUM(P128:P149)</f>
        <v>0</v>
      </c>
      <c r="R127" s="146">
        <f>SUM(R128:R149)</f>
        <v>1.3000000000000002E-3</v>
      </c>
      <c r="T127" s="147">
        <f>SUM(T128:T149)</f>
        <v>202.92700000000002</v>
      </c>
      <c r="AR127" s="141" t="s">
        <v>81</v>
      </c>
      <c r="AT127" s="148" t="s">
        <v>73</v>
      </c>
      <c r="AU127" s="148" t="s">
        <v>81</v>
      </c>
      <c r="AY127" s="141" t="s">
        <v>141</v>
      </c>
      <c r="BK127" s="149">
        <f>SUM(BK128:BK149)</f>
        <v>0</v>
      </c>
    </row>
    <row r="128" spans="2:65" s="1" customFormat="1" ht="24" customHeight="1">
      <c r="B128" s="32"/>
      <c r="C128" s="152" t="s">
        <v>81</v>
      </c>
      <c r="D128" s="152" t="s">
        <v>143</v>
      </c>
      <c r="E128" s="153" t="s">
        <v>144</v>
      </c>
      <c r="F128" s="154" t="s">
        <v>145</v>
      </c>
      <c r="G128" s="155" t="s">
        <v>146</v>
      </c>
      <c r="H128" s="156">
        <v>226</v>
      </c>
      <c r="I128" s="157"/>
      <c r="J128" s="158">
        <f>ROUND(I128*H128,2)</f>
        <v>0</v>
      </c>
      <c r="K128" s="154" t="s">
        <v>147</v>
      </c>
      <c r="L128" s="32"/>
      <c r="M128" s="159" t="s">
        <v>1</v>
      </c>
      <c r="N128" s="160" t="s">
        <v>39</v>
      </c>
      <c r="P128" s="161">
        <f>O128*H128</f>
        <v>0</v>
      </c>
      <c r="Q128" s="161">
        <v>0</v>
      </c>
      <c r="R128" s="161">
        <f>Q128*H128</f>
        <v>0</v>
      </c>
      <c r="S128" s="161">
        <v>0.255</v>
      </c>
      <c r="T128" s="162">
        <f>S128*H128</f>
        <v>57.63</v>
      </c>
      <c r="AR128" s="163" t="s">
        <v>148</v>
      </c>
      <c r="AT128" s="163" t="s">
        <v>143</v>
      </c>
      <c r="AU128" s="163" t="s">
        <v>83</v>
      </c>
      <c r="AY128" s="17" t="s">
        <v>141</v>
      </c>
      <c r="BE128" s="164">
        <f>IF(N128="základní",J128,0)</f>
        <v>0</v>
      </c>
      <c r="BF128" s="164">
        <f>IF(N128="snížená",J128,0)</f>
        <v>0</v>
      </c>
      <c r="BG128" s="164">
        <f>IF(N128="zákl. přenesená",J128,0)</f>
        <v>0</v>
      </c>
      <c r="BH128" s="164">
        <f>IF(N128="sníž. přenesená",J128,0)</f>
        <v>0</v>
      </c>
      <c r="BI128" s="164">
        <f>IF(N128="nulová",J128,0)</f>
        <v>0</v>
      </c>
      <c r="BJ128" s="17" t="s">
        <v>81</v>
      </c>
      <c r="BK128" s="164">
        <f>ROUND(I128*H128,2)</f>
        <v>0</v>
      </c>
      <c r="BL128" s="17" t="s">
        <v>148</v>
      </c>
      <c r="BM128" s="163" t="s">
        <v>149</v>
      </c>
    </row>
    <row r="129" spans="2:65" s="12" customFormat="1" ht="11.25">
      <c r="B129" s="165"/>
      <c r="D129" s="166" t="s">
        <v>150</v>
      </c>
      <c r="E129" s="167" t="s">
        <v>1</v>
      </c>
      <c r="F129" s="168" t="s">
        <v>151</v>
      </c>
      <c r="H129" s="167" t="s">
        <v>1</v>
      </c>
      <c r="I129" s="169"/>
      <c r="L129" s="165"/>
      <c r="M129" s="170"/>
      <c r="T129" s="171"/>
      <c r="AT129" s="167" t="s">
        <v>150</v>
      </c>
      <c r="AU129" s="167" t="s">
        <v>83</v>
      </c>
      <c r="AV129" s="12" t="s">
        <v>81</v>
      </c>
      <c r="AW129" s="12" t="s">
        <v>31</v>
      </c>
      <c r="AX129" s="12" t="s">
        <v>74</v>
      </c>
      <c r="AY129" s="167" t="s">
        <v>141</v>
      </c>
    </row>
    <row r="130" spans="2:65" s="13" customFormat="1" ht="11.25">
      <c r="B130" s="172"/>
      <c r="D130" s="166" t="s">
        <v>150</v>
      </c>
      <c r="E130" s="173" t="s">
        <v>1</v>
      </c>
      <c r="F130" s="174" t="s">
        <v>152</v>
      </c>
      <c r="H130" s="175">
        <v>226</v>
      </c>
      <c r="I130" s="176"/>
      <c r="L130" s="172"/>
      <c r="M130" s="177"/>
      <c r="T130" s="178"/>
      <c r="AT130" s="173" t="s">
        <v>150</v>
      </c>
      <c r="AU130" s="173" t="s">
        <v>83</v>
      </c>
      <c r="AV130" s="13" t="s">
        <v>83</v>
      </c>
      <c r="AW130" s="13" t="s">
        <v>31</v>
      </c>
      <c r="AX130" s="13" t="s">
        <v>74</v>
      </c>
      <c r="AY130" s="173" t="s">
        <v>141</v>
      </c>
    </row>
    <row r="131" spans="2:65" s="14" customFormat="1" ht="11.25">
      <c r="B131" s="179"/>
      <c r="D131" s="166" t="s">
        <v>150</v>
      </c>
      <c r="E131" s="180" t="s">
        <v>1</v>
      </c>
      <c r="F131" s="181" t="s">
        <v>153</v>
      </c>
      <c r="H131" s="182">
        <v>226</v>
      </c>
      <c r="I131" s="183"/>
      <c r="L131" s="179"/>
      <c r="M131" s="184"/>
      <c r="T131" s="185"/>
      <c r="AT131" s="180" t="s">
        <v>150</v>
      </c>
      <c r="AU131" s="180" t="s">
        <v>83</v>
      </c>
      <c r="AV131" s="14" t="s">
        <v>148</v>
      </c>
      <c r="AW131" s="14" t="s">
        <v>31</v>
      </c>
      <c r="AX131" s="14" t="s">
        <v>81</v>
      </c>
      <c r="AY131" s="180" t="s">
        <v>141</v>
      </c>
    </row>
    <row r="132" spans="2:65" s="1" customFormat="1" ht="24" customHeight="1">
      <c r="B132" s="32"/>
      <c r="C132" s="152" t="s">
        <v>83</v>
      </c>
      <c r="D132" s="152" t="s">
        <v>143</v>
      </c>
      <c r="E132" s="153" t="s">
        <v>154</v>
      </c>
      <c r="F132" s="154" t="s">
        <v>155</v>
      </c>
      <c r="G132" s="155" t="s">
        <v>146</v>
      </c>
      <c r="H132" s="156">
        <v>237.3</v>
      </c>
      <c r="I132" s="157"/>
      <c r="J132" s="158">
        <f>ROUND(I132*H132,2)</f>
        <v>0</v>
      </c>
      <c r="K132" s="154" t="s">
        <v>147</v>
      </c>
      <c r="L132" s="32"/>
      <c r="M132" s="159" t="s">
        <v>1</v>
      </c>
      <c r="N132" s="160" t="s">
        <v>39</v>
      </c>
      <c r="P132" s="161">
        <f>O132*H132</f>
        <v>0</v>
      </c>
      <c r="Q132" s="161">
        <v>0</v>
      </c>
      <c r="R132" s="161">
        <f>Q132*H132</f>
        <v>0</v>
      </c>
      <c r="S132" s="161">
        <v>0.28999999999999998</v>
      </c>
      <c r="T132" s="162">
        <f>S132*H132</f>
        <v>68.816999999999993</v>
      </c>
      <c r="AR132" s="163" t="s">
        <v>148</v>
      </c>
      <c r="AT132" s="163" t="s">
        <v>143</v>
      </c>
      <c r="AU132" s="163" t="s">
        <v>83</v>
      </c>
      <c r="AY132" s="17" t="s">
        <v>141</v>
      </c>
      <c r="BE132" s="164">
        <f>IF(N132="základní",J132,0)</f>
        <v>0</v>
      </c>
      <c r="BF132" s="164">
        <f>IF(N132="snížená",J132,0)</f>
        <v>0</v>
      </c>
      <c r="BG132" s="164">
        <f>IF(N132="zákl. přenesená",J132,0)</f>
        <v>0</v>
      </c>
      <c r="BH132" s="164">
        <f>IF(N132="sníž. přenesená",J132,0)</f>
        <v>0</v>
      </c>
      <c r="BI132" s="164">
        <f>IF(N132="nulová",J132,0)</f>
        <v>0</v>
      </c>
      <c r="BJ132" s="17" t="s">
        <v>81</v>
      </c>
      <c r="BK132" s="164">
        <f>ROUND(I132*H132,2)</f>
        <v>0</v>
      </c>
      <c r="BL132" s="17" t="s">
        <v>148</v>
      </c>
      <c r="BM132" s="163" t="s">
        <v>156</v>
      </c>
    </row>
    <row r="133" spans="2:65" s="12" customFormat="1" ht="11.25">
      <c r="B133" s="165"/>
      <c r="D133" s="166" t="s">
        <v>150</v>
      </c>
      <c r="E133" s="167" t="s">
        <v>1</v>
      </c>
      <c r="F133" s="168" t="s">
        <v>157</v>
      </c>
      <c r="H133" s="167" t="s">
        <v>1</v>
      </c>
      <c r="I133" s="169"/>
      <c r="L133" s="165"/>
      <c r="M133" s="170"/>
      <c r="T133" s="171"/>
      <c r="AT133" s="167" t="s">
        <v>150</v>
      </c>
      <c r="AU133" s="167" t="s">
        <v>83</v>
      </c>
      <c r="AV133" s="12" t="s">
        <v>81</v>
      </c>
      <c r="AW133" s="12" t="s">
        <v>31</v>
      </c>
      <c r="AX133" s="12" t="s">
        <v>74</v>
      </c>
      <c r="AY133" s="167" t="s">
        <v>141</v>
      </c>
    </row>
    <row r="134" spans="2:65" s="13" customFormat="1" ht="11.25">
      <c r="B134" s="172"/>
      <c r="D134" s="166" t="s">
        <v>150</v>
      </c>
      <c r="E134" s="173" t="s">
        <v>1</v>
      </c>
      <c r="F134" s="174" t="s">
        <v>158</v>
      </c>
      <c r="H134" s="175">
        <v>237.3</v>
      </c>
      <c r="I134" s="176"/>
      <c r="L134" s="172"/>
      <c r="M134" s="177"/>
      <c r="T134" s="178"/>
      <c r="AT134" s="173" t="s">
        <v>150</v>
      </c>
      <c r="AU134" s="173" t="s">
        <v>83</v>
      </c>
      <c r="AV134" s="13" t="s">
        <v>83</v>
      </c>
      <c r="AW134" s="13" t="s">
        <v>31</v>
      </c>
      <c r="AX134" s="13" t="s">
        <v>74</v>
      </c>
      <c r="AY134" s="173" t="s">
        <v>141</v>
      </c>
    </row>
    <row r="135" spans="2:65" s="14" customFormat="1" ht="11.25">
      <c r="B135" s="179"/>
      <c r="D135" s="166" t="s">
        <v>150</v>
      </c>
      <c r="E135" s="180" t="s">
        <v>1</v>
      </c>
      <c r="F135" s="181" t="s">
        <v>153</v>
      </c>
      <c r="H135" s="182">
        <v>237.3</v>
      </c>
      <c r="I135" s="183"/>
      <c r="L135" s="179"/>
      <c r="M135" s="184"/>
      <c r="T135" s="185"/>
      <c r="AT135" s="180" t="s">
        <v>150</v>
      </c>
      <c r="AU135" s="180" t="s">
        <v>83</v>
      </c>
      <c r="AV135" s="14" t="s">
        <v>148</v>
      </c>
      <c r="AW135" s="14" t="s">
        <v>31</v>
      </c>
      <c r="AX135" s="14" t="s">
        <v>81</v>
      </c>
      <c r="AY135" s="180" t="s">
        <v>141</v>
      </c>
    </row>
    <row r="136" spans="2:65" s="1" customFormat="1" ht="24" customHeight="1">
      <c r="B136" s="32"/>
      <c r="C136" s="152" t="s">
        <v>159</v>
      </c>
      <c r="D136" s="152" t="s">
        <v>143</v>
      </c>
      <c r="E136" s="153" t="s">
        <v>160</v>
      </c>
      <c r="F136" s="154" t="s">
        <v>161</v>
      </c>
      <c r="G136" s="155" t="s">
        <v>146</v>
      </c>
      <c r="H136" s="156">
        <v>32.5</v>
      </c>
      <c r="I136" s="157"/>
      <c r="J136" s="158">
        <f>ROUND(I136*H136,2)</f>
        <v>0</v>
      </c>
      <c r="K136" s="154" t="s">
        <v>147</v>
      </c>
      <c r="L136" s="32"/>
      <c r="M136" s="159" t="s">
        <v>1</v>
      </c>
      <c r="N136" s="160" t="s">
        <v>39</v>
      </c>
      <c r="P136" s="161">
        <f>O136*H136</f>
        <v>0</v>
      </c>
      <c r="Q136" s="161">
        <v>4.0000000000000003E-5</v>
      </c>
      <c r="R136" s="161">
        <f>Q136*H136</f>
        <v>1.3000000000000002E-3</v>
      </c>
      <c r="S136" s="161">
        <v>0.128</v>
      </c>
      <c r="T136" s="162">
        <f>S136*H136</f>
        <v>4.16</v>
      </c>
      <c r="AR136" s="163" t="s">
        <v>148</v>
      </c>
      <c r="AT136" s="163" t="s">
        <v>143</v>
      </c>
      <c r="AU136" s="163" t="s">
        <v>83</v>
      </c>
      <c r="AY136" s="17" t="s">
        <v>141</v>
      </c>
      <c r="BE136" s="164">
        <f>IF(N136="základní",J136,0)</f>
        <v>0</v>
      </c>
      <c r="BF136" s="164">
        <f>IF(N136="snížená",J136,0)</f>
        <v>0</v>
      </c>
      <c r="BG136" s="164">
        <f>IF(N136="zákl. přenesená",J136,0)</f>
        <v>0</v>
      </c>
      <c r="BH136" s="164">
        <f>IF(N136="sníž. přenesená",J136,0)</f>
        <v>0</v>
      </c>
      <c r="BI136" s="164">
        <f>IF(N136="nulová",J136,0)</f>
        <v>0</v>
      </c>
      <c r="BJ136" s="17" t="s">
        <v>81</v>
      </c>
      <c r="BK136" s="164">
        <f>ROUND(I136*H136,2)</f>
        <v>0</v>
      </c>
      <c r="BL136" s="17" t="s">
        <v>148</v>
      </c>
      <c r="BM136" s="163" t="s">
        <v>162</v>
      </c>
    </row>
    <row r="137" spans="2:65" s="12" customFormat="1" ht="11.25">
      <c r="B137" s="165"/>
      <c r="D137" s="166" t="s">
        <v>150</v>
      </c>
      <c r="E137" s="167" t="s">
        <v>1</v>
      </c>
      <c r="F137" s="168" t="s">
        <v>163</v>
      </c>
      <c r="H137" s="167" t="s">
        <v>1</v>
      </c>
      <c r="I137" s="169"/>
      <c r="L137" s="165"/>
      <c r="M137" s="170"/>
      <c r="T137" s="171"/>
      <c r="AT137" s="167" t="s">
        <v>150</v>
      </c>
      <c r="AU137" s="167" t="s">
        <v>83</v>
      </c>
      <c r="AV137" s="12" t="s">
        <v>81</v>
      </c>
      <c r="AW137" s="12" t="s">
        <v>31</v>
      </c>
      <c r="AX137" s="12" t="s">
        <v>74</v>
      </c>
      <c r="AY137" s="167" t="s">
        <v>141</v>
      </c>
    </row>
    <row r="138" spans="2:65" s="13" customFormat="1" ht="11.25">
      <c r="B138" s="172"/>
      <c r="D138" s="166" t="s">
        <v>150</v>
      </c>
      <c r="E138" s="173" t="s">
        <v>1</v>
      </c>
      <c r="F138" s="174" t="s">
        <v>164</v>
      </c>
      <c r="H138" s="175">
        <v>32.5</v>
      </c>
      <c r="I138" s="176"/>
      <c r="L138" s="172"/>
      <c r="M138" s="177"/>
      <c r="T138" s="178"/>
      <c r="AT138" s="173" t="s">
        <v>150</v>
      </c>
      <c r="AU138" s="173" t="s">
        <v>83</v>
      </c>
      <c r="AV138" s="13" t="s">
        <v>83</v>
      </c>
      <c r="AW138" s="13" t="s">
        <v>31</v>
      </c>
      <c r="AX138" s="13" t="s">
        <v>74</v>
      </c>
      <c r="AY138" s="173" t="s">
        <v>141</v>
      </c>
    </row>
    <row r="139" spans="2:65" s="14" customFormat="1" ht="11.25">
      <c r="B139" s="179"/>
      <c r="D139" s="166" t="s">
        <v>150</v>
      </c>
      <c r="E139" s="180" t="s">
        <v>1</v>
      </c>
      <c r="F139" s="181" t="s">
        <v>153</v>
      </c>
      <c r="H139" s="182">
        <v>32.5</v>
      </c>
      <c r="I139" s="183"/>
      <c r="L139" s="179"/>
      <c r="M139" s="184"/>
      <c r="T139" s="185"/>
      <c r="AT139" s="180" t="s">
        <v>150</v>
      </c>
      <c r="AU139" s="180" t="s">
        <v>83</v>
      </c>
      <c r="AV139" s="14" t="s">
        <v>148</v>
      </c>
      <c r="AW139" s="14" t="s">
        <v>31</v>
      </c>
      <c r="AX139" s="14" t="s">
        <v>81</v>
      </c>
      <c r="AY139" s="180" t="s">
        <v>141</v>
      </c>
    </row>
    <row r="140" spans="2:65" s="1" customFormat="1" ht="16.5" customHeight="1">
      <c r="B140" s="32"/>
      <c r="C140" s="152" t="s">
        <v>148</v>
      </c>
      <c r="D140" s="152" t="s">
        <v>143</v>
      </c>
      <c r="E140" s="153" t="s">
        <v>165</v>
      </c>
      <c r="F140" s="154" t="s">
        <v>166</v>
      </c>
      <c r="G140" s="155" t="s">
        <v>167</v>
      </c>
      <c r="H140" s="156">
        <v>226</v>
      </c>
      <c r="I140" s="157"/>
      <c r="J140" s="158">
        <f>ROUND(I140*H140,2)</f>
        <v>0</v>
      </c>
      <c r="K140" s="154" t="s">
        <v>147</v>
      </c>
      <c r="L140" s="32"/>
      <c r="M140" s="159" t="s">
        <v>1</v>
      </c>
      <c r="N140" s="160" t="s">
        <v>39</v>
      </c>
      <c r="P140" s="161">
        <f>O140*H140</f>
        <v>0</v>
      </c>
      <c r="Q140" s="161">
        <v>0</v>
      </c>
      <c r="R140" s="161">
        <f>Q140*H140</f>
        <v>0</v>
      </c>
      <c r="S140" s="161">
        <v>0.20499999999999999</v>
      </c>
      <c r="T140" s="162">
        <f>S140*H140</f>
        <v>46.33</v>
      </c>
      <c r="AR140" s="163" t="s">
        <v>148</v>
      </c>
      <c r="AT140" s="163" t="s">
        <v>143</v>
      </c>
      <c r="AU140" s="163" t="s">
        <v>83</v>
      </c>
      <c r="AY140" s="17" t="s">
        <v>141</v>
      </c>
      <c r="BE140" s="164">
        <f>IF(N140="základní",J140,0)</f>
        <v>0</v>
      </c>
      <c r="BF140" s="164">
        <f>IF(N140="snížená",J140,0)</f>
        <v>0</v>
      </c>
      <c r="BG140" s="164">
        <f>IF(N140="zákl. přenesená",J140,0)</f>
        <v>0</v>
      </c>
      <c r="BH140" s="164">
        <f>IF(N140="sníž. přenesená",J140,0)</f>
        <v>0</v>
      </c>
      <c r="BI140" s="164">
        <f>IF(N140="nulová",J140,0)</f>
        <v>0</v>
      </c>
      <c r="BJ140" s="17" t="s">
        <v>81</v>
      </c>
      <c r="BK140" s="164">
        <f>ROUND(I140*H140,2)</f>
        <v>0</v>
      </c>
      <c r="BL140" s="17" t="s">
        <v>148</v>
      </c>
      <c r="BM140" s="163" t="s">
        <v>168</v>
      </c>
    </row>
    <row r="141" spans="2:65" s="12" customFormat="1" ht="11.25">
      <c r="B141" s="165"/>
      <c r="D141" s="166" t="s">
        <v>150</v>
      </c>
      <c r="E141" s="167" t="s">
        <v>1</v>
      </c>
      <c r="F141" s="168" t="s">
        <v>169</v>
      </c>
      <c r="H141" s="167" t="s">
        <v>1</v>
      </c>
      <c r="I141" s="169"/>
      <c r="L141" s="165"/>
      <c r="M141" s="170"/>
      <c r="T141" s="171"/>
      <c r="AT141" s="167" t="s">
        <v>150</v>
      </c>
      <c r="AU141" s="167" t="s">
        <v>83</v>
      </c>
      <c r="AV141" s="12" t="s">
        <v>81</v>
      </c>
      <c r="AW141" s="12" t="s">
        <v>31</v>
      </c>
      <c r="AX141" s="12" t="s">
        <v>74</v>
      </c>
      <c r="AY141" s="167" t="s">
        <v>141</v>
      </c>
    </row>
    <row r="142" spans="2:65" s="13" customFormat="1" ht="11.25">
      <c r="B142" s="172"/>
      <c r="D142" s="166" t="s">
        <v>150</v>
      </c>
      <c r="E142" s="173" t="s">
        <v>1</v>
      </c>
      <c r="F142" s="174" t="s">
        <v>170</v>
      </c>
      <c r="H142" s="175">
        <v>113</v>
      </c>
      <c r="I142" s="176"/>
      <c r="L142" s="172"/>
      <c r="M142" s="177"/>
      <c r="T142" s="178"/>
      <c r="AT142" s="173" t="s">
        <v>150</v>
      </c>
      <c r="AU142" s="173" t="s">
        <v>83</v>
      </c>
      <c r="AV142" s="13" t="s">
        <v>83</v>
      </c>
      <c r="AW142" s="13" t="s">
        <v>31</v>
      </c>
      <c r="AX142" s="13" t="s">
        <v>74</v>
      </c>
      <c r="AY142" s="173" t="s">
        <v>141</v>
      </c>
    </row>
    <row r="143" spans="2:65" s="12" customFormat="1" ht="11.25">
      <c r="B143" s="165"/>
      <c r="D143" s="166" t="s">
        <v>150</v>
      </c>
      <c r="E143" s="167" t="s">
        <v>1</v>
      </c>
      <c r="F143" s="168" t="s">
        <v>171</v>
      </c>
      <c r="H143" s="167" t="s">
        <v>1</v>
      </c>
      <c r="I143" s="169"/>
      <c r="L143" s="165"/>
      <c r="M143" s="170"/>
      <c r="T143" s="171"/>
      <c r="AT143" s="167" t="s">
        <v>150</v>
      </c>
      <c r="AU143" s="167" t="s">
        <v>83</v>
      </c>
      <c r="AV143" s="12" t="s">
        <v>81</v>
      </c>
      <c r="AW143" s="12" t="s">
        <v>31</v>
      </c>
      <c r="AX143" s="12" t="s">
        <v>74</v>
      </c>
      <c r="AY143" s="167" t="s">
        <v>141</v>
      </c>
    </row>
    <row r="144" spans="2:65" s="13" customFormat="1" ht="11.25">
      <c r="B144" s="172"/>
      <c r="D144" s="166" t="s">
        <v>150</v>
      </c>
      <c r="E144" s="173" t="s">
        <v>1</v>
      </c>
      <c r="F144" s="174" t="s">
        <v>170</v>
      </c>
      <c r="H144" s="175">
        <v>113</v>
      </c>
      <c r="I144" s="176"/>
      <c r="L144" s="172"/>
      <c r="M144" s="177"/>
      <c r="T144" s="178"/>
      <c r="AT144" s="173" t="s">
        <v>150</v>
      </c>
      <c r="AU144" s="173" t="s">
        <v>83</v>
      </c>
      <c r="AV144" s="13" t="s">
        <v>83</v>
      </c>
      <c r="AW144" s="13" t="s">
        <v>31</v>
      </c>
      <c r="AX144" s="13" t="s">
        <v>74</v>
      </c>
      <c r="AY144" s="173" t="s">
        <v>141</v>
      </c>
    </row>
    <row r="145" spans="2:65" s="14" customFormat="1" ht="11.25">
      <c r="B145" s="179"/>
      <c r="D145" s="166" t="s">
        <v>150</v>
      </c>
      <c r="E145" s="180" t="s">
        <v>1</v>
      </c>
      <c r="F145" s="181" t="s">
        <v>153</v>
      </c>
      <c r="H145" s="182">
        <v>226</v>
      </c>
      <c r="I145" s="183"/>
      <c r="L145" s="179"/>
      <c r="M145" s="184"/>
      <c r="T145" s="185"/>
      <c r="AT145" s="180" t="s">
        <v>150</v>
      </c>
      <c r="AU145" s="180" t="s">
        <v>83</v>
      </c>
      <c r="AV145" s="14" t="s">
        <v>148</v>
      </c>
      <c r="AW145" s="14" t="s">
        <v>31</v>
      </c>
      <c r="AX145" s="14" t="s">
        <v>81</v>
      </c>
      <c r="AY145" s="180" t="s">
        <v>141</v>
      </c>
    </row>
    <row r="146" spans="2:65" s="1" customFormat="1" ht="16.5" customHeight="1">
      <c r="B146" s="32"/>
      <c r="C146" s="152" t="s">
        <v>172</v>
      </c>
      <c r="D146" s="152" t="s">
        <v>143</v>
      </c>
      <c r="E146" s="153" t="s">
        <v>173</v>
      </c>
      <c r="F146" s="154" t="s">
        <v>174</v>
      </c>
      <c r="G146" s="155" t="s">
        <v>167</v>
      </c>
      <c r="H146" s="156">
        <v>226</v>
      </c>
      <c r="I146" s="157"/>
      <c r="J146" s="158">
        <f>ROUND(I146*H146,2)</f>
        <v>0</v>
      </c>
      <c r="K146" s="154" t="s">
        <v>147</v>
      </c>
      <c r="L146" s="32"/>
      <c r="M146" s="159" t="s">
        <v>1</v>
      </c>
      <c r="N146" s="160" t="s">
        <v>39</v>
      </c>
      <c r="P146" s="161">
        <f>O146*H146</f>
        <v>0</v>
      </c>
      <c r="Q146" s="161">
        <v>0</v>
      </c>
      <c r="R146" s="161">
        <f>Q146*H146</f>
        <v>0</v>
      </c>
      <c r="S146" s="161">
        <v>0.115</v>
      </c>
      <c r="T146" s="162">
        <f>S146*H146</f>
        <v>25.990000000000002</v>
      </c>
      <c r="AR146" s="163" t="s">
        <v>148</v>
      </c>
      <c r="AT146" s="163" t="s">
        <v>143</v>
      </c>
      <c r="AU146" s="163" t="s">
        <v>83</v>
      </c>
      <c r="AY146" s="17" t="s">
        <v>141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17" t="s">
        <v>81</v>
      </c>
      <c r="BK146" s="164">
        <f>ROUND(I146*H146,2)</f>
        <v>0</v>
      </c>
      <c r="BL146" s="17" t="s">
        <v>148</v>
      </c>
      <c r="BM146" s="163" t="s">
        <v>175</v>
      </c>
    </row>
    <row r="147" spans="2:65" s="12" customFormat="1" ht="11.25">
      <c r="B147" s="165"/>
      <c r="D147" s="166" t="s">
        <v>150</v>
      </c>
      <c r="E147" s="167" t="s">
        <v>1</v>
      </c>
      <c r="F147" s="168" t="s">
        <v>176</v>
      </c>
      <c r="H147" s="167" t="s">
        <v>1</v>
      </c>
      <c r="I147" s="169"/>
      <c r="L147" s="165"/>
      <c r="M147" s="170"/>
      <c r="T147" s="171"/>
      <c r="AT147" s="167" t="s">
        <v>150</v>
      </c>
      <c r="AU147" s="167" t="s">
        <v>83</v>
      </c>
      <c r="AV147" s="12" t="s">
        <v>81</v>
      </c>
      <c r="AW147" s="12" t="s">
        <v>31</v>
      </c>
      <c r="AX147" s="12" t="s">
        <v>74</v>
      </c>
      <c r="AY147" s="167" t="s">
        <v>141</v>
      </c>
    </row>
    <row r="148" spans="2:65" s="13" customFormat="1" ht="11.25">
      <c r="B148" s="172"/>
      <c r="D148" s="166" t="s">
        <v>150</v>
      </c>
      <c r="E148" s="173" t="s">
        <v>1</v>
      </c>
      <c r="F148" s="174" t="s">
        <v>177</v>
      </c>
      <c r="H148" s="175">
        <v>226</v>
      </c>
      <c r="I148" s="176"/>
      <c r="L148" s="172"/>
      <c r="M148" s="177"/>
      <c r="T148" s="178"/>
      <c r="AT148" s="173" t="s">
        <v>150</v>
      </c>
      <c r="AU148" s="173" t="s">
        <v>83</v>
      </c>
      <c r="AV148" s="13" t="s">
        <v>83</v>
      </c>
      <c r="AW148" s="13" t="s">
        <v>31</v>
      </c>
      <c r="AX148" s="13" t="s">
        <v>74</v>
      </c>
      <c r="AY148" s="173" t="s">
        <v>141</v>
      </c>
    </row>
    <row r="149" spans="2:65" s="14" customFormat="1" ht="11.25">
      <c r="B149" s="179"/>
      <c r="D149" s="166" t="s">
        <v>150</v>
      </c>
      <c r="E149" s="180" t="s">
        <v>1</v>
      </c>
      <c r="F149" s="181" t="s">
        <v>153</v>
      </c>
      <c r="H149" s="182">
        <v>226</v>
      </c>
      <c r="I149" s="183"/>
      <c r="L149" s="179"/>
      <c r="M149" s="184"/>
      <c r="T149" s="185"/>
      <c r="AT149" s="180" t="s">
        <v>150</v>
      </c>
      <c r="AU149" s="180" t="s">
        <v>83</v>
      </c>
      <c r="AV149" s="14" t="s">
        <v>148</v>
      </c>
      <c r="AW149" s="14" t="s">
        <v>31</v>
      </c>
      <c r="AX149" s="14" t="s">
        <v>81</v>
      </c>
      <c r="AY149" s="180" t="s">
        <v>141</v>
      </c>
    </row>
    <row r="150" spans="2:65" s="11" customFormat="1" ht="22.9" customHeight="1">
      <c r="B150" s="140"/>
      <c r="D150" s="141" t="s">
        <v>73</v>
      </c>
      <c r="E150" s="150" t="s">
        <v>178</v>
      </c>
      <c r="F150" s="150" t="s">
        <v>179</v>
      </c>
      <c r="I150" s="143"/>
      <c r="J150" s="151">
        <f>BK150</f>
        <v>0</v>
      </c>
      <c r="L150" s="140"/>
      <c r="M150" s="145"/>
      <c r="P150" s="146">
        <f>SUM(P151:P170)</f>
        <v>0</v>
      </c>
      <c r="R150" s="146">
        <f>SUM(R151:R170)</f>
        <v>36.185989999999997</v>
      </c>
      <c r="T150" s="147">
        <f>SUM(T151:T170)</f>
        <v>0.48</v>
      </c>
      <c r="AR150" s="141" t="s">
        <v>81</v>
      </c>
      <c r="AT150" s="148" t="s">
        <v>73</v>
      </c>
      <c r="AU150" s="148" t="s">
        <v>81</v>
      </c>
      <c r="AY150" s="141" t="s">
        <v>141</v>
      </c>
      <c r="BK150" s="149">
        <f>SUM(BK151:BK170)</f>
        <v>0</v>
      </c>
    </row>
    <row r="151" spans="2:65" s="1" customFormat="1" ht="24" customHeight="1">
      <c r="B151" s="32"/>
      <c r="C151" s="152" t="s">
        <v>180</v>
      </c>
      <c r="D151" s="152" t="s">
        <v>143</v>
      </c>
      <c r="E151" s="153" t="s">
        <v>181</v>
      </c>
      <c r="F151" s="154" t="s">
        <v>182</v>
      </c>
      <c r="G151" s="155" t="s">
        <v>167</v>
      </c>
      <c r="H151" s="156">
        <v>226</v>
      </c>
      <c r="I151" s="157"/>
      <c r="J151" s="158">
        <f>ROUND(I151*H151,2)</f>
        <v>0</v>
      </c>
      <c r="K151" s="154" t="s">
        <v>147</v>
      </c>
      <c r="L151" s="32"/>
      <c r="M151" s="159" t="s">
        <v>1</v>
      </c>
      <c r="N151" s="160" t="s">
        <v>39</v>
      </c>
      <c r="P151" s="161">
        <f>O151*H151</f>
        <v>0</v>
      </c>
      <c r="Q151" s="161">
        <v>8.9779999999999999E-2</v>
      </c>
      <c r="R151" s="161">
        <f>Q151*H151</f>
        <v>20.290279999999999</v>
      </c>
      <c r="S151" s="161">
        <v>0</v>
      </c>
      <c r="T151" s="162">
        <f>S151*H151</f>
        <v>0</v>
      </c>
      <c r="AR151" s="163" t="s">
        <v>148</v>
      </c>
      <c r="AT151" s="163" t="s">
        <v>143</v>
      </c>
      <c r="AU151" s="163" t="s">
        <v>83</v>
      </c>
      <c r="AY151" s="17" t="s">
        <v>141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17" t="s">
        <v>81</v>
      </c>
      <c r="BK151" s="164">
        <f>ROUND(I151*H151,2)</f>
        <v>0</v>
      </c>
      <c r="BL151" s="17" t="s">
        <v>148</v>
      </c>
      <c r="BM151" s="163" t="s">
        <v>183</v>
      </c>
    </row>
    <row r="152" spans="2:65" s="12" customFormat="1" ht="11.25">
      <c r="B152" s="165"/>
      <c r="D152" s="166" t="s">
        <v>150</v>
      </c>
      <c r="E152" s="167" t="s">
        <v>1</v>
      </c>
      <c r="F152" s="168" t="s">
        <v>184</v>
      </c>
      <c r="H152" s="167" t="s">
        <v>1</v>
      </c>
      <c r="I152" s="169"/>
      <c r="L152" s="165"/>
      <c r="M152" s="170"/>
      <c r="T152" s="171"/>
      <c r="AT152" s="167" t="s">
        <v>150</v>
      </c>
      <c r="AU152" s="167" t="s">
        <v>83</v>
      </c>
      <c r="AV152" s="12" t="s">
        <v>81</v>
      </c>
      <c r="AW152" s="12" t="s">
        <v>31</v>
      </c>
      <c r="AX152" s="12" t="s">
        <v>74</v>
      </c>
      <c r="AY152" s="167" t="s">
        <v>141</v>
      </c>
    </row>
    <row r="153" spans="2:65" s="13" customFormat="1" ht="11.25">
      <c r="B153" s="172"/>
      <c r="D153" s="166" t="s">
        <v>150</v>
      </c>
      <c r="E153" s="173" t="s">
        <v>1</v>
      </c>
      <c r="F153" s="174" t="s">
        <v>177</v>
      </c>
      <c r="H153" s="175">
        <v>226</v>
      </c>
      <c r="I153" s="176"/>
      <c r="L153" s="172"/>
      <c r="M153" s="177"/>
      <c r="T153" s="178"/>
      <c r="AT153" s="173" t="s">
        <v>150</v>
      </c>
      <c r="AU153" s="173" t="s">
        <v>83</v>
      </c>
      <c r="AV153" s="13" t="s">
        <v>83</v>
      </c>
      <c r="AW153" s="13" t="s">
        <v>31</v>
      </c>
      <c r="AX153" s="13" t="s">
        <v>74</v>
      </c>
      <c r="AY153" s="173" t="s">
        <v>141</v>
      </c>
    </row>
    <row r="154" spans="2:65" s="14" customFormat="1" ht="11.25">
      <c r="B154" s="179"/>
      <c r="D154" s="166" t="s">
        <v>150</v>
      </c>
      <c r="E154" s="180" t="s">
        <v>1</v>
      </c>
      <c r="F154" s="181" t="s">
        <v>153</v>
      </c>
      <c r="H154" s="182">
        <v>226</v>
      </c>
      <c r="I154" s="183"/>
      <c r="L154" s="179"/>
      <c r="M154" s="184"/>
      <c r="T154" s="185"/>
      <c r="AT154" s="180" t="s">
        <v>150</v>
      </c>
      <c r="AU154" s="180" t="s">
        <v>83</v>
      </c>
      <c r="AV154" s="14" t="s">
        <v>148</v>
      </c>
      <c r="AW154" s="14" t="s">
        <v>31</v>
      </c>
      <c r="AX154" s="14" t="s">
        <v>81</v>
      </c>
      <c r="AY154" s="180" t="s">
        <v>141</v>
      </c>
    </row>
    <row r="155" spans="2:65" s="1" customFormat="1" ht="24" customHeight="1">
      <c r="B155" s="32"/>
      <c r="C155" s="152" t="s">
        <v>185</v>
      </c>
      <c r="D155" s="152" t="s">
        <v>143</v>
      </c>
      <c r="E155" s="153" t="s">
        <v>186</v>
      </c>
      <c r="F155" s="154" t="s">
        <v>187</v>
      </c>
      <c r="G155" s="155" t="s">
        <v>167</v>
      </c>
      <c r="H155" s="156">
        <v>113</v>
      </c>
      <c r="I155" s="157"/>
      <c r="J155" s="158">
        <f>ROUND(I155*H155,2)</f>
        <v>0</v>
      </c>
      <c r="K155" s="154" t="s">
        <v>147</v>
      </c>
      <c r="L155" s="32"/>
      <c r="M155" s="159" t="s">
        <v>1</v>
      </c>
      <c r="N155" s="160" t="s">
        <v>39</v>
      </c>
      <c r="P155" s="161">
        <f>O155*H155</f>
        <v>0</v>
      </c>
      <c r="Q155" s="161">
        <v>0.14066999999999999</v>
      </c>
      <c r="R155" s="161">
        <f>Q155*H155</f>
        <v>15.895709999999999</v>
      </c>
      <c r="S155" s="161">
        <v>0</v>
      </c>
      <c r="T155" s="162">
        <f>S155*H155</f>
        <v>0</v>
      </c>
      <c r="AR155" s="163" t="s">
        <v>148</v>
      </c>
      <c r="AT155" s="163" t="s">
        <v>143</v>
      </c>
      <c r="AU155" s="163" t="s">
        <v>83</v>
      </c>
      <c r="AY155" s="17" t="s">
        <v>141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7" t="s">
        <v>81</v>
      </c>
      <c r="BK155" s="164">
        <f>ROUND(I155*H155,2)</f>
        <v>0</v>
      </c>
      <c r="BL155" s="17" t="s">
        <v>148</v>
      </c>
      <c r="BM155" s="163" t="s">
        <v>188</v>
      </c>
    </row>
    <row r="156" spans="2:65" s="12" customFormat="1" ht="11.25">
      <c r="B156" s="165"/>
      <c r="D156" s="166" t="s">
        <v>150</v>
      </c>
      <c r="E156" s="167" t="s">
        <v>1</v>
      </c>
      <c r="F156" s="168" t="s">
        <v>189</v>
      </c>
      <c r="H156" s="167" t="s">
        <v>1</v>
      </c>
      <c r="I156" s="169"/>
      <c r="L156" s="165"/>
      <c r="M156" s="170"/>
      <c r="T156" s="171"/>
      <c r="AT156" s="167" t="s">
        <v>150</v>
      </c>
      <c r="AU156" s="167" t="s">
        <v>83</v>
      </c>
      <c r="AV156" s="12" t="s">
        <v>81</v>
      </c>
      <c r="AW156" s="12" t="s">
        <v>31</v>
      </c>
      <c r="AX156" s="12" t="s">
        <v>74</v>
      </c>
      <c r="AY156" s="167" t="s">
        <v>141</v>
      </c>
    </row>
    <row r="157" spans="2:65" s="13" customFormat="1" ht="11.25">
      <c r="B157" s="172"/>
      <c r="D157" s="166" t="s">
        <v>150</v>
      </c>
      <c r="E157" s="173" t="s">
        <v>1</v>
      </c>
      <c r="F157" s="174" t="s">
        <v>170</v>
      </c>
      <c r="H157" s="175">
        <v>113</v>
      </c>
      <c r="I157" s="176"/>
      <c r="L157" s="172"/>
      <c r="M157" s="177"/>
      <c r="T157" s="178"/>
      <c r="AT157" s="173" t="s">
        <v>150</v>
      </c>
      <c r="AU157" s="173" t="s">
        <v>83</v>
      </c>
      <c r="AV157" s="13" t="s">
        <v>83</v>
      </c>
      <c r="AW157" s="13" t="s">
        <v>31</v>
      </c>
      <c r="AX157" s="13" t="s">
        <v>74</v>
      </c>
      <c r="AY157" s="173" t="s">
        <v>141</v>
      </c>
    </row>
    <row r="158" spans="2:65" s="14" customFormat="1" ht="11.25">
      <c r="B158" s="179"/>
      <c r="D158" s="166" t="s">
        <v>150</v>
      </c>
      <c r="E158" s="180" t="s">
        <v>1</v>
      </c>
      <c r="F158" s="181" t="s">
        <v>153</v>
      </c>
      <c r="H158" s="182">
        <v>113</v>
      </c>
      <c r="I158" s="183"/>
      <c r="L158" s="179"/>
      <c r="M158" s="184"/>
      <c r="T158" s="185"/>
      <c r="AT158" s="180" t="s">
        <v>150</v>
      </c>
      <c r="AU158" s="180" t="s">
        <v>83</v>
      </c>
      <c r="AV158" s="14" t="s">
        <v>148</v>
      </c>
      <c r="AW158" s="14" t="s">
        <v>31</v>
      </c>
      <c r="AX158" s="14" t="s">
        <v>81</v>
      </c>
      <c r="AY158" s="180" t="s">
        <v>141</v>
      </c>
    </row>
    <row r="159" spans="2:65" s="1" customFormat="1" ht="24" customHeight="1">
      <c r="B159" s="32"/>
      <c r="C159" s="152" t="s">
        <v>190</v>
      </c>
      <c r="D159" s="152" t="s">
        <v>143</v>
      </c>
      <c r="E159" s="153" t="s">
        <v>191</v>
      </c>
      <c r="F159" s="154" t="s">
        <v>192</v>
      </c>
      <c r="G159" s="155" t="s">
        <v>193</v>
      </c>
      <c r="H159" s="156">
        <v>0.2</v>
      </c>
      <c r="I159" s="157"/>
      <c r="J159" s="158">
        <f>ROUND(I159*H159,2)</f>
        <v>0</v>
      </c>
      <c r="K159" s="154" t="s">
        <v>147</v>
      </c>
      <c r="L159" s="32"/>
      <c r="M159" s="159" t="s">
        <v>1</v>
      </c>
      <c r="N159" s="160" t="s">
        <v>39</v>
      </c>
      <c r="P159" s="161">
        <f>O159*H159</f>
        <v>0</v>
      </c>
      <c r="Q159" s="161">
        <v>0</v>
      </c>
      <c r="R159" s="161">
        <f>Q159*H159</f>
        <v>0</v>
      </c>
      <c r="S159" s="161">
        <v>2.4</v>
      </c>
      <c r="T159" s="162">
        <f>S159*H159</f>
        <v>0.48</v>
      </c>
      <c r="AR159" s="163" t="s">
        <v>148</v>
      </c>
      <c r="AT159" s="163" t="s">
        <v>143</v>
      </c>
      <c r="AU159" s="163" t="s">
        <v>83</v>
      </c>
      <c r="AY159" s="17" t="s">
        <v>141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17" t="s">
        <v>81</v>
      </c>
      <c r="BK159" s="164">
        <f>ROUND(I159*H159,2)</f>
        <v>0</v>
      </c>
      <c r="BL159" s="17" t="s">
        <v>148</v>
      </c>
      <c r="BM159" s="163" t="s">
        <v>194</v>
      </c>
    </row>
    <row r="160" spans="2:65" s="12" customFormat="1" ht="11.25">
      <c r="B160" s="165"/>
      <c r="D160" s="166" t="s">
        <v>150</v>
      </c>
      <c r="E160" s="167" t="s">
        <v>1</v>
      </c>
      <c r="F160" s="168" t="s">
        <v>195</v>
      </c>
      <c r="H160" s="167" t="s">
        <v>1</v>
      </c>
      <c r="I160" s="169"/>
      <c r="L160" s="165"/>
      <c r="M160" s="170"/>
      <c r="T160" s="171"/>
      <c r="AT160" s="167" t="s">
        <v>150</v>
      </c>
      <c r="AU160" s="167" t="s">
        <v>83</v>
      </c>
      <c r="AV160" s="12" t="s">
        <v>81</v>
      </c>
      <c r="AW160" s="12" t="s">
        <v>31</v>
      </c>
      <c r="AX160" s="12" t="s">
        <v>74</v>
      </c>
      <c r="AY160" s="167" t="s">
        <v>141</v>
      </c>
    </row>
    <row r="161" spans="2:65" s="13" customFormat="1" ht="11.25">
      <c r="B161" s="172"/>
      <c r="D161" s="166" t="s">
        <v>150</v>
      </c>
      <c r="E161" s="173" t="s">
        <v>1</v>
      </c>
      <c r="F161" s="174" t="s">
        <v>196</v>
      </c>
      <c r="H161" s="175">
        <v>0.2</v>
      </c>
      <c r="I161" s="176"/>
      <c r="L161" s="172"/>
      <c r="M161" s="177"/>
      <c r="T161" s="178"/>
      <c r="AT161" s="173" t="s">
        <v>150</v>
      </c>
      <c r="AU161" s="173" t="s">
        <v>83</v>
      </c>
      <c r="AV161" s="13" t="s">
        <v>83</v>
      </c>
      <c r="AW161" s="13" t="s">
        <v>31</v>
      </c>
      <c r="AX161" s="13" t="s">
        <v>74</v>
      </c>
      <c r="AY161" s="173" t="s">
        <v>141</v>
      </c>
    </row>
    <row r="162" spans="2:65" s="14" customFormat="1" ht="11.25">
      <c r="B162" s="179"/>
      <c r="D162" s="166" t="s">
        <v>150</v>
      </c>
      <c r="E162" s="180" t="s">
        <v>1</v>
      </c>
      <c r="F162" s="181" t="s">
        <v>153</v>
      </c>
      <c r="H162" s="182">
        <v>0.2</v>
      </c>
      <c r="I162" s="183"/>
      <c r="L162" s="179"/>
      <c r="M162" s="184"/>
      <c r="T162" s="185"/>
      <c r="AT162" s="180" t="s">
        <v>150</v>
      </c>
      <c r="AU162" s="180" t="s">
        <v>83</v>
      </c>
      <c r="AV162" s="14" t="s">
        <v>148</v>
      </c>
      <c r="AW162" s="14" t="s">
        <v>31</v>
      </c>
      <c r="AX162" s="14" t="s">
        <v>81</v>
      </c>
      <c r="AY162" s="180" t="s">
        <v>141</v>
      </c>
    </row>
    <row r="163" spans="2:65" s="1" customFormat="1" ht="16.5" customHeight="1">
      <c r="B163" s="32"/>
      <c r="C163" s="152" t="s">
        <v>178</v>
      </c>
      <c r="D163" s="152" t="s">
        <v>143</v>
      </c>
      <c r="E163" s="153" t="s">
        <v>197</v>
      </c>
      <c r="F163" s="154" t="s">
        <v>198</v>
      </c>
      <c r="G163" s="155" t="s">
        <v>167</v>
      </c>
      <c r="H163" s="156">
        <v>113</v>
      </c>
      <c r="I163" s="157"/>
      <c r="J163" s="158">
        <f>ROUND(I163*H163,2)</f>
        <v>0</v>
      </c>
      <c r="K163" s="154" t="s">
        <v>147</v>
      </c>
      <c r="L163" s="32"/>
      <c r="M163" s="159" t="s">
        <v>1</v>
      </c>
      <c r="N163" s="160" t="s">
        <v>39</v>
      </c>
      <c r="P163" s="161">
        <f>O163*H163</f>
        <v>0</v>
      </c>
      <c r="Q163" s="161">
        <v>0</v>
      </c>
      <c r="R163" s="161">
        <f>Q163*H163</f>
        <v>0</v>
      </c>
      <c r="S163" s="161">
        <v>0</v>
      </c>
      <c r="T163" s="162">
        <f>S163*H163</f>
        <v>0</v>
      </c>
      <c r="AR163" s="163" t="s">
        <v>148</v>
      </c>
      <c r="AT163" s="163" t="s">
        <v>143</v>
      </c>
      <c r="AU163" s="163" t="s">
        <v>83</v>
      </c>
      <c r="AY163" s="17" t="s">
        <v>141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17" t="s">
        <v>81</v>
      </c>
      <c r="BK163" s="164">
        <f>ROUND(I163*H163,2)</f>
        <v>0</v>
      </c>
      <c r="BL163" s="17" t="s">
        <v>148</v>
      </c>
      <c r="BM163" s="163" t="s">
        <v>199</v>
      </c>
    </row>
    <row r="164" spans="2:65" s="12" customFormat="1" ht="11.25">
      <c r="B164" s="165"/>
      <c r="D164" s="166" t="s">
        <v>150</v>
      </c>
      <c r="E164" s="167" t="s">
        <v>1</v>
      </c>
      <c r="F164" s="168" t="s">
        <v>169</v>
      </c>
      <c r="H164" s="167" t="s">
        <v>1</v>
      </c>
      <c r="I164" s="169"/>
      <c r="L164" s="165"/>
      <c r="M164" s="170"/>
      <c r="T164" s="171"/>
      <c r="AT164" s="167" t="s">
        <v>150</v>
      </c>
      <c r="AU164" s="167" t="s">
        <v>83</v>
      </c>
      <c r="AV164" s="12" t="s">
        <v>81</v>
      </c>
      <c r="AW164" s="12" t="s">
        <v>31</v>
      </c>
      <c r="AX164" s="12" t="s">
        <v>74</v>
      </c>
      <c r="AY164" s="167" t="s">
        <v>141</v>
      </c>
    </row>
    <row r="165" spans="2:65" s="13" customFormat="1" ht="11.25">
      <c r="B165" s="172"/>
      <c r="D165" s="166" t="s">
        <v>150</v>
      </c>
      <c r="E165" s="173" t="s">
        <v>1</v>
      </c>
      <c r="F165" s="174" t="s">
        <v>170</v>
      </c>
      <c r="H165" s="175">
        <v>113</v>
      </c>
      <c r="I165" s="176"/>
      <c r="L165" s="172"/>
      <c r="M165" s="177"/>
      <c r="T165" s="178"/>
      <c r="AT165" s="173" t="s">
        <v>150</v>
      </c>
      <c r="AU165" s="173" t="s">
        <v>83</v>
      </c>
      <c r="AV165" s="13" t="s">
        <v>83</v>
      </c>
      <c r="AW165" s="13" t="s">
        <v>31</v>
      </c>
      <c r="AX165" s="13" t="s">
        <v>74</v>
      </c>
      <c r="AY165" s="173" t="s">
        <v>141</v>
      </c>
    </row>
    <row r="166" spans="2:65" s="14" customFormat="1" ht="11.25">
      <c r="B166" s="179"/>
      <c r="D166" s="166" t="s">
        <v>150</v>
      </c>
      <c r="E166" s="180" t="s">
        <v>1</v>
      </c>
      <c r="F166" s="181" t="s">
        <v>153</v>
      </c>
      <c r="H166" s="182">
        <v>113</v>
      </c>
      <c r="I166" s="183"/>
      <c r="L166" s="179"/>
      <c r="M166" s="184"/>
      <c r="T166" s="185"/>
      <c r="AT166" s="180" t="s">
        <v>150</v>
      </c>
      <c r="AU166" s="180" t="s">
        <v>83</v>
      </c>
      <c r="AV166" s="14" t="s">
        <v>148</v>
      </c>
      <c r="AW166" s="14" t="s">
        <v>31</v>
      </c>
      <c r="AX166" s="14" t="s">
        <v>81</v>
      </c>
      <c r="AY166" s="180" t="s">
        <v>141</v>
      </c>
    </row>
    <row r="167" spans="2:65" s="1" customFormat="1" ht="24" customHeight="1">
      <c r="B167" s="32"/>
      <c r="C167" s="152" t="s">
        <v>200</v>
      </c>
      <c r="D167" s="152" t="s">
        <v>143</v>
      </c>
      <c r="E167" s="153" t="s">
        <v>201</v>
      </c>
      <c r="F167" s="154" t="s">
        <v>202</v>
      </c>
      <c r="G167" s="155" t="s">
        <v>146</v>
      </c>
      <c r="H167" s="156">
        <v>22.6</v>
      </c>
      <c r="I167" s="157"/>
      <c r="J167" s="158">
        <f>ROUND(I167*H167,2)</f>
        <v>0</v>
      </c>
      <c r="K167" s="154" t="s">
        <v>147</v>
      </c>
      <c r="L167" s="32"/>
      <c r="M167" s="159" t="s">
        <v>1</v>
      </c>
      <c r="N167" s="160" t="s">
        <v>39</v>
      </c>
      <c r="P167" s="161">
        <f>O167*H167</f>
        <v>0</v>
      </c>
      <c r="Q167" s="161">
        <v>0</v>
      </c>
      <c r="R167" s="161">
        <f>Q167*H167</f>
        <v>0</v>
      </c>
      <c r="S167" s="161">
        <v>0</v>
      </c>
      <c r="T167" s="162">
        <f>S167*H167</f>
        <v>0</v>
      </c>
      <c r="AR167" s="163" t="s">
        <v>148</v>
      </c>
      <c r="AT167" s="163" t="s">
        <v>143</v>
      </c>
      <c r="AU167" s="163" t="s">
        <v>83</v>
      </c>
      <c r="AY167" s="17" t="s">
        <v>141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17" t="s">
        <v>81</v>
      </c>
      <c r="BK167" s="164">
        <f>ROUND(I167*H167,2)</f>
        <v>0</v>
      </c>
      <c r="BL167" s="17" t="s">
        <v>148</v>
      </c>
      <c r="BM167" s="163" t="s">
        <v>203</v>
      </c>
    </row>
    <row r="168" spans="2:65" s="12" customFormat="1" ht="11.25">
      <c r="B168" s="165"/>
      <c r="D168" s="166" t="s">
        <v>150</v>
      </c>
      <c r="E168" s="167" t="s">
        <v>1</v>
      </c>
      <c r="F168" s="168" t="s">
        <v>176</v>
      </c>
      <c r="H168" s="167" t="s">
        <v>1</v>
      </c>
      <c r="I168" s="169"/>
      <c r="L168" s="165"/>
      <c r="M168" s="170"/>
      <c r="T168" s="171"/>
      <c r="AT168" s="167" t="s">
        <v>150</v>
      </c>
      <c r="AU168" s="167" t="s">
        <v>83</v>
      </c>
      <c r="AV168" s="12" t="s">
        <v>81</v>
      </c>
      <c r="AW168" s="12" t="s">
        <v>31</v>
      </c>
      <c r="AX168" s="12" t="s">
        <v>74</v>
      </c>
      <c r="AY168" s="167" t="s">
        <v>141</v>
      </c>
    </row>
    <row r="169" spans="2:65" s="13" customFormat="1" ht="11.25">
      <c r="B169" s="172"/>
      <c r="D169" s="166" t="s">
        <v>150</v>
      </c>
      <c r="E169" s="173" t="s">
        <v>1</v>
      </c>
      <c r="F169" s="174" t="s">
        <v>204</v>
      </c>
      <c r="H169" s="175">
        <v>22.6</v>
      </c>
      <c r="I169" s="176"/>
      <c r="L169" s="172"/>
      <c r="M169" s="177"/>
      <c r="T169" s="178"/>
      <c r="AT169" s="173" t="s">
        <v>150</v>
      </c>
      <c r="AU169" s="173" t="s">
        <v>83</v>
      </c>
      <c r="AV169" s="13" t="s">
        <v>83</v>
      </c>
      <c r="AW169" s="13" t="s">
        <v>31</v>
      </c>
      <c r="AX169" s="13" t="s">
        <v>74</v>
      </c>
      <c r="AY169" s="173" t="s">
        <v>141</v>
      </c>
    </row>
    <row r="170" spans="2:65" s="14" customFormat="1" ht="11.25">
      <c r="B170" s="179"/>
      <c r="D170" s="166" t="s">
        <v>150</v>
      </c>
      <c r="E170" s="180" t="s">
        <v>1</v>
      </c>
      <c r="F170" s="181" t="s">
        <v>153</v>
      </c>
      <c r="H170" s="182">
        <v>22.6</v>
      </c>
      <c r="I170" s="183"/>
      <c r="L170" s="179"/>
      <c r="M170" s="184"/>
      <c r="T170" s="185"/>
      <c r="AT170" s="180" t="s">
        <v>150</v>
      </c>
      <c r="AU170" s="180" t="s">
        <v>83</v>
      </c>
      <c r="AV170" s="14" t="s">
        <v>148</v>
      </c>
      <c r="AW170" s="14" t="s">
        <v>31</v>
      </c>
      <c r="AX170" s="14" t="s">
        <v>81</v>
      </c>
      <c r="AY170" s="180" t="s">
        <v>141</v>
      </c>
    </row>
    <row r="171" spans="2:65" s="11" customFormat="1" ht="22.9" customHeight="1">
      <c r="B171" s="140"/>
      <c r="D171" s="141" t="s">
        <v>73</v>
      </c>
      <c r="E171" s="150" t="s">
        <v>205</v>
      </c>
      <c r="F171" s="150" t="s">
        <v>206</v>
      </c>
      <c r="I171" s="143"/>
      <c r="J171" s="151">
        <f>BK171</f>
        <v>0</v>
      </c>
      <c r="L171" s="140"/>
      <c r="M171" s="145"/>
      <c r="P171" s="146">
        <f>P172</f>
        <v>0</v>
      </c>
      <c r="R171" s="146">
        <f>R172</f>
        <v>0</v>
      </c>
      <c r="T171" s="147">
        <f>T172</f>
        <v>0</v>
      </c>
      <c r="AR171" s="141" t="s">
        <v>81</v>
      </c>
      <c r="AT171" s="148" t="s">
        <v>73</v>
      </c>
      <c r="AU171" s="148" t="s">
        <v>81</v>
      </c>
      <c r="AY171" s="141" t="s">
        <v>141</v>
      </c>
      <c r="BK171" s="149">
        <f>BK172</f>
        <v>0</v>
      </c>
    </row>
    <row r="172" spans="2:65" s="1" customFormat="1" ht="24" customHeight="1">
      <c r="B172" s="32"/>
      <c r="C172" s="152" t="s">
        <v>207</v>
      </c>
      <c r="D172" s="152" t="s">
        <v>143</v>
      </c>
      <c r="E172" s="153" t="s">
        <v>208</v>
      </c>
      <c r="F172" s="154" t="s">
        <v>209</v>
      </c>
      <c r="G172" s="155" t="s">
        <v>210</v>
      </c>
      <c r="H172" s="156">
        <v>36.186999999999998</v>
      </c>
      <c r="I172" s="157"/>
      <c r="J172" s="158">
        <f>ROUND(I172*H172,2)</f>
        <v>0</v>
      </c>
      <c r="K172" s="154" t="s">
        <v>147</v>
      </c>
      <c r="L172" s="32"/>
      <c r="M172" s="159" t="s">
        <v>1</v>
      </c>
      <c r="N172" s="160" t="s">
        <v>39</v>
      </c>
      <c r="P172" s="161">
        <f>O172*H172</f>
        <v>0</v>
      </c>
      <c r="Q172" s="161">
        <v>0</v>
      </c>
      <c r="R172" s="161">
        <f>Q172*H172</f>
        <v>0</v>
      </c>
      <c r="S172" s="161">
        <v>0</v>
      </c>
      <c r="T172" s="162">
        <f>S172*H172</f>
        <v>0</v>
      </c>
      <c r="AR172" s="163" t="s">
        <v>148</v>
      </c>
      <c r="AT172" s="163" t="s">
        <v>143</v>
      </c>
      <c r="AU172" s="163" t="s">
        <v>83</v>
      </c>
      <c r="AY172" s="17" t="s">
        <v>141</v>
      </c>
      <c r="BE172" s="164">
        <f>IF(N172="základní",J172,0)</f>
        <v>0</v>
      </c>
      <c r="BF172" s="164">
        <f>IF(N172="snížená",J172,0)</f>
        <v>0</v>
      </c>
      <c r="BG172" s="164">
        <f>IF(N172="zákl. přenesená",J172,0)</f>
        <v>0</v>
      </c>
      <c r="BH172" s="164">
        <f>IF(N172="sníž. přenesená",J172,0)</f>
        <v>0</v>
      </c>
      <c r="BI172" s="164">
        <f>IF(N172="nulová",J172,0)</f>
        <v>0</v>
      </c>
      <c r="BJ172" s="17" t="s">
        <v>81</v>
      </c>
      <c r="BK172" s="164">
        <f>ROUND(I172*H172,2)</f>
        <v>0</v>
      </c>
      <c r="BL172" s="17" t="s">
        <v>148</v>
      </c>
      <c r="BM172" s="163" t="s">
        <v>211</v>
      </c>
    </row>
    <row r="173" spans="2:65" s="11" customFormat="1" ht="22.9" customHeight="1">
      <c r="B173" s="140"/>
      <c r="D173" s="141" t="s">
        <v>73</v>
      </c>
      <c r="E173" s="150" t="s">
        <v>212</v>
      </c>
      <c r="F173" s="150" t="s">
        <v>213</v>
      </c>
      <c r="I173" s="143"/>
      <c r="J173" s="151">
        <f>BK173</f>
        <v>0</v>
      </c>
      <c r="L173" s="140"/>
      <c r="M173" s="145"/>
      <c r="P173" s="146">
        <f>SUM(P174:P230)</f>
        <v>0</v>
      </c>
      <c r="R173" s="146">
        <f>SUM(R174:R230)</f>
        <v>0</v>
      </c>
      <c r="T173" s="147">
        <f>SUM(T174:T230)</f>
        <v>0</v>
      </c>
      <c r="AR173" s="141" t="s">
        <v>81</v>
      </c>
      <c r="AT173" s="148" t="s">
        <v>73</v>
      </c>
      <c r="AU173" s="148" t="s">
        <v>81</v>
      </c>
      <c r="AY173" s="141" t="s">
        <v>141</v>
      </c>
      <c r="BK173" s="149">
        <f>SUM(BK174:BK230)</f>
        <v>0</v>
      </c>
    </row>
    <row r="174" spans="2:65" s="1" customFormat="1" ht="16.5" customHeight="1">
      <c r="B174" s="32"/>
      <c r="C174" s="152" t="s">
        <v>214</v>
      </c>
      <c r="D174" s="152" t="s">
        <v>143</v>
      </c>
      <c r="E174" s="153" t="s">
        <v>215</v>
      </c>
      <c r="F174" s="154" t="s">
        <v>216</v>
      </c>
      <c r="G174" s="155" t="s">
        <v>210</v>
      </c>
      <c r="H174" s="156">
        <v>72.977000000000004</v>
      </c>
      <c r="I174" s="157"/>
      <c r="J174" s="158">
        <f>ROUND(I174*H174,2)</f>
        <v>0</v>
      </c>
      <c r="K174" s="154" t="s">
        <v>147</v>
      </c>
      <c r="L174" s="32"/>
      <c r="M174" s="159" t="s">
        <v>1</v>
      </c>
      <c r="N174" s="160" t="s">
        <v>39</v>
      </c>
      <c r="P174" s="161">
        <f>O174*H174</f>
        <v>0</v>
      </c>
      <c r="Q174" s="161">
        <v>0</v>
      </c>
      <c r="R174" s="161">
        <f>Q174*H174</f>
        <v>0</v>
      </c>
      <c r="S174" s="161">
        <v>0</v>
      </c>
      <c r="T174" s="162">
        <f>S174*H174</f>
        <v>0</v>
      </c>
      <c r="AR174" s="163" t="s">
        <v>148</v>
      </c>
      <c r="AT174" s="163" t="s">
        <v>143</v>
      </c>
      <c r="AU174" s="163" t="s">
        <v>83</v>
      </c>
      <c r="AY174" s="17" t="s">
        <v>141</v>
      </c>
      <c r="BE174" s="164">
        <f>IF(N174="základní",J174,0)</f>
        <v>0</v>
      </c>
      <c r="BF174" s="164">
        <f>IF(N174="snížená",J174,0)</f>
        <v>0</v>
      </c>
      <c r="BG174" s="164">
        <f>IF(N174="zákl. přenesená",J174,0)</f>
        <v>0</v>
      </c>
      <c r="BH174" s="164">
        <f>IF(N174="sníž. přenesená",J174,0)</f>
        <v>0</v>
      </c>
      <c r="BI174" s="164">
        <f>IF(N174="nulová",J174,0)</f>
        <v>0</v>
      </c>
      <c r="BJ174" s="17" t="s">
        <v>81</v>
      </c>
      <c r="BK174" s="164">
        <f>ROUND(I174*H174,2)</f>
        <v>0</v>
      </c>
      <c r="BL174" s="17" t="s">
        <v>148</v>
      </c>
      <c r="BM174" s="163" t="s">
        <v>217</v>
      </c>
    </row>
    <row r="175" spans="2:65" s="12" customFormat="1" ht="11.25">
      <c r="B175" s="165"/>
      <c r="D175" s="166" t="s">
        <v>150</v>
      </c>
      <c r="E175" s="167" t="s">
        <v>1</v>
      </c>
      <c r="F175" s="168" t="s">
        <v>218</v>
      </c>
      <c r="H175" s="167" t="s">
        <v>1</v>
      </c>
      <c r="I175" s="169"/>
      <c r="L175" s="165"/>
      <c r="M175" s="170"/>
      <c r="T175" s="171"/>
      <c r="AT175" s="167" t="s">
        <v>150</v>
      </c>
      <c r="AU175" s="167" t="s">
        <v>83</v>
      </c>
      <c r="AV175" s="12" t="s">
        <v>81</v>
      </c>
      <c r="AW175" s="12" t="s">
        <v>31</v>
      </c>
      <c r="AX175" s="12" t="s">
        <v>74</v>
      </c>
      <c r="AY175" s="167" t="s">
        <v>141</v>
      </c>
    </row>
    <row r="176" spans="2:65" s="13" customFormat="1" ht="11.25">
      <c r="B176" s="172"/>
      <c r="D176" s="166" t="s">
        <v>150</v>
      </c>
      <c r="E176" s="173" t="s">
        <v>1</v>
      </c>
      <c r="F176" s="174" t="s">
        <v>219</v>
      </c>
      <c r="H176" s="175">
        <v>68.816999999999993</v>
      </c>
      <c r="I176" s="176"/>
      <c r="L176" s="172"/>
      <c r="M176" s="177"/>
      <c r="T176" s="178"/>
      <c r="AT176" s="173" t="s">
        <v>150</v>
      </c>
      <c r="AU176" s="173" t="s">
        <v>83</v>
      </c>
      <c r="AV176" s="13" t="s">
        <v>83</v>
      </c>
      <c r="AW176" s="13" t="s">
        <v>31</v>
      </c>
      <c r="AX176" s="13" t="s">
        <v>74</v>
      </c>
      <c r="AY176" s="173" t="s">
        <v>141</v>
      </c>
    </row>
    <row r="177" spans="2:65" s="12" customFormat="1" ht="11.25">
      <c r="B177" s="165"/>
      <c r="D177" s="166" t="s">
        <v>150</v>
      </c>
      <c r="E177" s="167" t="s">
        <v>1</v>
      </c>
      <c r="F177" s="168" t="s">
        <v>220</v>
      </c>
      <c r="H177" s="167" t="s">
        <v>1</v>
      </c>
      <c r="I177" s="169"/>
      <c r="L177" s="165"/>
      <c r="M177" s="170"/>
      <c r="T177" s="171"/>
      <c r="AT177" s="167" t="s">
        <v>150</v>
      </c>
      <c r="AU177" s="167" t="s">
        <v>83</v>
      </c>
      <c r="AV177" s="12" t="s">
        <v>81</v>
      </c>
      <c r="AW177" s="12" t="s">
        <v>31</v>
      </c>
      <c r="AX177" s="12" t="s">
        <v>74</v>
      </c>
      <c r="AY177" s="167" t="s">
        <v>141</v>
      </c>
    </row>
    <row r="178" spans="2:65" s="13" customFormat="1" ht="11.25">
      <c r="B178" s="172"/>
      <c r="D178" s="166" t="s">
        <v>150</v>
      </c>
      <c r="E178" s="173" t="s">
        <v>1</v>
      </c>
      <c r="F178" s="174" t="s">
        <v>221</v>
      </c>
      <c r="H178" s="175">
        <v>4.16</v>
      </c>
      <c r="I178" s="176"/>
      <c r="L178" s="172"/>
      <c r="M178" s="177"/>
      <c r="T178" s="178"/>
      <c r="AT178" s="173" t="s">
        <v>150</v>
      </c>
      <c r="AU178" s="173" t="s">
        <v>83</v>
      </c>
      <c r="AV178" s="13" t="s">
        <v>83</v>
      </c>
      <c r="AW178" s="13" t="s">
        <v>31</v>
      </c>
      <c r="AX178" s="13" t="s">
        <v>74</v>
      </c>
      <c r="AY178" s="173" t="s">
        <v>141</v>
      </c>
    </row>
    <row r="179" spans="2:65" s="14" customFormat="1" ht="11.25">
      <c r="B179" s="179"/>
      <c r="D179" s="166" t="s">
        <v>150</v>
      </c>
      <c r="E179" s="180" t="s">
        <v>1</v>
      </c>
      <c r="F179" s="181" t="s">
        <v>153</v>
      </c>
      <c r="H179" s="182">
        <v>72.97699999999999</v>
      </c>
      <c r="I179" s="183"/>
      <c r="L179" s="179"/>
      <c r="M179" s="184"/>
      <c r="T179" s="185"/>
      <c r="AT179" s="180" t="s">
        <v>150</v>
      </c>
      <c r="AU179" s="180" t="s">
        <v>83</v>
      </c>
      <c r="AV179" s="14" t="s">
        <v>148</v>
      </c>
      <c r="AW179" s="14" t="s">
        <v>31</v>
      </c>
      <c r="AX179" s="14" t="s">
        <v>81</v>
      </c>
      <c r="AY179" s="180" t="s">
        <v>141</v>
      </c>
    </row>
    <row r="180" spans="2:65" s="1" customFormat="1" ht="24" customHeight="1">
      <c r="B180" s="32"/>
      <c r="C180" s="152" t="s">
        <v>222</v>
      </c>
      <c r="D180" s="152" t="s">
        <v>143</v>
      </c>
      <c r="E180" s="153" t="s">
        <v>223</v>
      </c>
      <c r="F180" s="154" t="s">
        <v>224</v>
      </c>
      <c r="G180" s="155" t="s">
        <v>210</v>
      </c>
      <c r="H180" s="156">
        <v>218.93100000000001</v>
      </c>
      <c r="I180" s="157"/>
      <c r="J180" s="158">
        <f>ROUND(I180*H180,2)</f>
        <v>0</v>
      </c>
      <c r="K180" s="154" t="s">
        <v>147</v>
      </c>
      <c r="L180" s="32"/>
      <c r="M180" s="159" t="s">
        <v>1</v>
      </c>
      <c r="N180" s="160" t="s">
        <v>39</v>
      </c>
      <c r="P180" s="161">
        <f>O180*H180</f>
        <v>0</v>
      </c>
      <c r="Q180" s="161">
        <v>0</v>
      </c>
      <c r="R180" s="161">
        <f>Q180*H180</f>
        <v>0</v>
      </c>
      <c r="S180" s="161">
        <v>0</v>
      </c>
      <c r="T180" s="162">
        <f>S180*H180</f>
        <v>0</v>
      </c>
      <c r="AR180" s="163" t="s">
        <v>148</v>
      </c>
      <c r="AT180" s="163" t="s">
        <v>143</v>
      </c>
      <c r="AU180" s="163" t="s">
        <v>83</v>
      </c>
      <c r="AY180" s="17" t="s">
        <v>141</v>
      </c>
      <c r="BE180" s="164">
        <f>IF(N180="základní",J180,0)</f>
        <v>0</v>
      </c>
      <c r="BF180" s="164">
        <f>IF(N180="snížená",J180,0)</f>
        <v>0</v>
      </c>
      <c r="BG180" s="164">
        <f>IF(N180="zákl. přenesená",J180,0)</f>
        <v>0</v>
      </c>
      <c r="BH180" s="164">
        <f>IF(N180="sníž. přenesená",J180,0)</f>
        <v>0</v>
      </c>
      <c r="BI180" s="164">
        <f>IF(N180="nulová",J180,0)</f>
        <v>0</v>
      </c>
      <c r="BJ180" s="17" t="s">
        <v>81</v>
      </c>
      <c r="BK180" s="164">
        <f>ROUND(I180*H180,2)</f>
        <v>0</v>
      </c>
      <c r="BL180" s="17" t="s">
        <v>148</v>
      </c>
      <c r="BM180" s="163" t="s">
        <v>225</v>
      </c>
    </row>
    <row r="181" spans="2:65" s="12" customFormat="1" ht="11.25">
      <c r="B181" s="165"/>
      <c r="D181" s="166" t="s">
        <v>150</v>
      </c>
      <c r="E181" s="167" t="s">
        <v>1</v>
      </c>
      <c r="F181" s="168" t="s">
        <v>218</v>
      </c>
      <c r="H181" s="167" t="s">
        <v>1</v>
      </c>
      <c r="I181" s="169"/>
      <c r="L181" s="165"/>
      <c r="M181" s="170"/>
      <c r="T181" s="171"/>
      <c r="AT181" s="167" t="s">
        <v>150</v>
      </c>
      <c r="AU181" s="167" t="s">
        <v>83</v>
      </c>
      <c r="AV181" s="12" t="s">
        <v>81</v>
      </c>
      <c r="AW181" s="12" t="s">
        <v>31</v>
      </c>
      <c r="AX181" s="12" t="s">
        <v>74</v>
      </c>
      <c r="AY181" s="167" t="s">
        <v>141</v>
      </c>
    </row>
    <row r="182" spans="2:65" s="13" customFormat="1" ht="11.25">
      <c r="B182" s="172"/>
      <c r="D182" s="166" t="s">
        <v>150</v>
      </c>
      <c r="E182" s="173" t="s">
        <v>1</v>
      </c>
      <c r="F182" s="174" t="s">
        <v>226</v>
      </c>
      <c r="H182" s="175">
        <v>206.45099999999999</v>
      </c>
      <c r="I182" s="176"/>
      <c r="L182" s="172"/>
      <c r="M182" s="177"/>
      <c r="T182" s="178"/>
      <c r="AT182" s="173" t="s">
        <v>150</v>
      </c>
      <c r="AU182" s="173" t="s">
        <v>83</v>
      </c>
      <c r="AV182" s="13" t="s">
        <v>83</v>
      </c>
      <c r="AW182" s="13" t="s">
        <v>31</v>
      </c>
      <c r="AX182" s="13" t="s">
        <v>74</v>
      </c>
      <c r="AY182" s="173" t="s">
        <v>141</v>
      </c>
    </row>
    <row r="183" spans="2:65" s="12" customFormat="1" ht="11.25">
      <c r="B183" s="165"/>
      <c r="D183" s="166" t="s">
        <v>150</v>
      </c>
      <c r="E183" s="167" t="s">
        <v>1</v>
      </c>
      <c r="F183" s="168" t="s">
        <v>220</v>
      </c>
      <c r="H183" s="167" t="s">
        <v>1</v>
      </c>
      <c r="I183" s="169"/>
      <c r="L183" s="165"/>
      <c r="M183" s="170"/>
      <c r="T183" s="171"/>
      <c r="AT183" s="167" t="s">
        <v>150</v>
      </c>
      <c r="AU183" s="167" t="s">
        <v>83</v>
      </c>
      <c r="AV183" s="12" t="s">
        <v>81</v>
      </c>
      <c r="AW183" s="12" t="s">
        <v>31</v>
      </c>
      <c r="AX183" s="12" t="s">
        <v>74</v>
      </c>
      <c r="AY183" s="167" t="s">
        <v>141</v>
      </c>
    </row>
    <row r="184" spans="2:65" s="13" customFormat="1" ht="11.25">
      <c r="B184" s="172"/>
      <c r="D184" s="166" t="s">
        <v>150</v>
      </c>
      <c r="E184" s="173" t="s">
        <v>1</v>
      </c>
      <c r="F184" s="174" t="s">
        <v>227</v>
      </c>
      <c r="H184" s="175">
        <v>12.48</v>
      </c>
      <c r="I184" s="176"/>
      <c r="L184" s="172"/>
      <c r="M184" s="177"/>
      <c r="T184" s="178"/>
      <c r="AT184" s="173" t="s">
        <v>150</v>
      </c>
      <c r="AU184" s="173" t="s">
        <v>83</v>
      </c>
      <c r="AV184" s="13" t="s">
        <v>83</v>
      </c>
      <c r="AW184" s="13" t="s">
        <v>31</v>
      </c>
      <c r="AX184" s="13" t="s">
        <v>74</v>
      </c>
      <c r="AY184" s="173" t="s">
        <v>141</v>
      </c>
    </row>
    <row r="185" spans="2:65" s="14" customFormat="1" ht="11.25">
      <c r="B185" s="179"/>
      <c r="D185" s="166" t="s">
        <v>150</v>
      </c>
      <c r="E185" s="180" t="s">
        <v>1</v>
      </c>
      <c r="F185" s="181" t="s">
        <v>153</v>
      </c>
      <c r="H185" s="182">
        <v>218.93099999999998</v>
      </c>
      <c r="I185" s="183"/>
      <c r="L185" s="179"/>
      <c r="M185" s="184"/>
      <c r="T185" s="185"/>
      <c r="AT185" s="180" t="s">
        <v>150</v>
      </c>
      <c r="AU185" s="180" t="s">
        <v>83</v>
      </c>
      <c r="AV185" s="14" t="s">
        <v>148</v>
      </c>
      <c r="AW185" s="14" t="s">
        <v>31</v>
      </c>
      <c r="AX185" s="14" t="s">
        <v>81</v>
      </c>
      <c r="AY185" s="180" t="s">
        <v>141</v>
      </c>
    </row>
    <row r="186" spans="2:65" s="1" customFormat="1" ht="16.5" customHeight="1">
      <c r="B186" s="32"/>
      <c r="C186" s="152" t="s">
        <v>228</v>
      </c>
      <c r="D186" s="152" t="s">
        <v>143</v>
      </c>
      <c r="E186" s="153" t="s">
        <v>229</v>
      </c>
      <c r="F186" s="154" t="s">
        <v>230</v>
      </c>
      <c r="G186" s="155" t="s">
        <v>210</v>
      </c>
      <c r="H186" s="156">
        <v>81.275000000000006</v>
      </c>
      <c r="I186" s="157"/>
      <c r="J186" s="158">
        <f>ROUND(I186*H186,2)</f>
        <v>0</v>
      </c>
      <c r="K186" s="154" t="s">
        <v>147</v>
      </c>
      <c r="L186" s="32"/>
      <c r="M186" s="159" t="s">
        <v>1</v>
      </c>
      <c r="N186" s="160" t="s">
        <v>39</v>
      </c>
      <c r="P186" s="161">
        <f>O186*H186</f>
        <v>0</v>
      </c>
      <c r="Q186" s="161">
        <v>0</v>
      </c>
      <c r="R186" s="161">
        <f>Q186*H186</f>
        <v>0</v>
      </c>
      <c r="S186" s="161">
        <v>0</v>
      </c>
      <c r="T186" s="162">
        <f>S186*H186</f>
        <v>0</v>
      </c>
      <c r="AR186" s="163" t="s">
        <v>148</v>
      </c>
      <c r="AT186" s="163" t="s">
        <v>143</v>
      </c>
      <c r="AU186" s="163" t="s">
        <v>83</v>
      </c>
      <c r="AY186" s="17" t="s">
        <v>141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17" t="s">
        <v>81</v>
      </c>
      <c r="BK186" s="164">
        <f>ROUND(I186*H186,2)</f>
        <v>0</v>
      </c>
      <c r="BL186" s="17" t="s">
        <v>148</v>
      </c>
      <c r="BM186" s="163" t="s">
        <v>231</v>
      </c>
    </row>
    <row r="187" spans="2:65" s="12" customFormat="1" ht="11.25">
      <c r="B187" s="165"/>
      <c r="D187" s="166" t="s">
        <v>150</v>
      </c>
      <c r="E187" s="167" t="s">
        <v>1</v>
      </c>
      <c r="F187" s="168" t="s">
        <v>232</v>
      </c>
      <c r="H187" s="167" t="s">
        <v>1</v>
      </c>
      <c r="I187" s="169"/>
      <c r="L187" s="165"/>
      <c r="M187" s="170"/>
      <c r="T187" s="171"/>
      <c r="AT187" s="167" t="s">
        <v>150</v>
      </c>
      <c r="AU187" s="167" t="s">
        <v>83</v>
      </c>
      <c r="AV187" s="12" t="s">
        <v>81</v>
      </c>
      <c r="AW187" s="12" t="s">
        <v>31</v>
      </c>
      <c r="AX187" s="12" t="s">
        <v>74</v>
      </c>
      <c r="AY187" s="167" t="s">
        <v>141</v>
      </c>
    </row>
    <row r="188" spans="2:65" s="13" customFormat="1" ht="11.25">
      <c r="B188" s="172"/>
      <c r="D188" s="166" t="s">
        <v>150</v>
      </c>
      <c r="E188" s="173" t="s">
        <v>1</v>
      </c>
      <c r="F188" s="174" t="s">
        <v>233</v>
      </c>
      <c r="H188" s="175">
        <v>23.164999999999999</v>
      </c>
      <c r="I188" s="176"/>
      <c r="L188" s="172"/>
      <c r="M188" s="177"/>
      <c r="T188" s="178"/>
      <c r="AT188" s="173" t="s">
        <v>150</v>
      </c>
      <c r="AU188" s="173" t="s">
        <v>83</v>
      </c>
      <c r="AV188" s="13" t="s">
        <v>83</v>
      </c>
      <c r="AW188" s="13" t="s">
        <v>31</v>
      </c>
      <c r="AX188" s="13" t="s">
        <v>74</v>
      </c>
      <c r="AY188" s="173" t="s">
        <v>141</v>
      </c>
    </row>
    <row r="189" spans="2:65" s="12" customFormat="1" ht="11.25">
      <c r="B189" s="165"/>
      <c r="D189" s="166" t="s">
        <v>150</v>
      </c>
      <c r="E189" s="167" t="s">
        <v>1</v>
      </c>
      <c r="F189" s="168" t="s">
        <v>195</v>
      </c>
      <c r="H189" s="167" t="s">
        <v>1</v>
      </c>
      <c r="I189" s="169"/>
      <c r="L189" s="165"/>
      <c r="M189" s="170"/>
      <c r="T189" s="171"/>
      <c r="AT189" s="167" t="s">
        <v>150</v>
      </c>
      <c r="AU189" s="167" t="s">
        <v>83</v>
      </c>
      <c r="AV189" s="12" t="s">
        <v>81</v>
      </c>
      <c r="AW189" s="12" t="s">
        <v>31</v>
      </c>
      <c r="AX189" s="12" t="s">
        <v>74</v>
      </c>
      <c r="AY189" s="167" t="s">
        <v>141</v>
      </c>
    </row>
    <row r="190" spans="2:65" s="13" customFormat="1" ht="11.25">
      <c r="B190" s="172"/>
      <c r="D190" s="166" t="s">
        <v>150</v>
      </c>
      <c r="E190" s="173" t="s">
        <v>1</v>
      </c>
      <c r="F190" s="174" t="s">
        <v>234</v>
      </c>
      <c r="H190" s="175">
        <v>0.48</v>
      </c>
      <c r="I190" s="176"/>
      <c r="L190" s="172"/>
      <c r="M190" s="177"/>
      <c r="T190" s="178"/>
      <c r="AT190" s="173" t="s">
        <v>150</v>
      </c>
      <c r="AU190" s="173" t="s">
        <v>83</v>
      </c>
      <c r="AV190" s="13" t="s">
        <v>83</v>
      </c>
      <c r="AW190" s="13" t="s">
        <v>31</v>
      </c>
      <c r="AX190" s="13" t="s">
        <v>74</v>
      </c>
      <c r="AY190" s="173" t="s">
        <v>141</v>
      </c>
    </row>
    <row r="191" spans="2:65" s="12" customFormat="1" ht="11.25">
      <c r="B191" s="165"/>
      <c r="D191" s="166" t="s">
        <v>150</v>
      </c>
      <c r="E191" s="167" t="s">
        <v>1</v>
      </c>
      <c r="F191" s="168" t="s">
        <v>235</v>
      </c>
      <c r="H191" s="167" t="s">
        <v>1</v>
      </c>
      <c r="I191" s="169"/>
      <c r="L191" s="165"/>
      <c r="M191" s="170"/>
      <c r="T191" s="171"/>
      <c r="AT191" s="167" t="s">
        <v>150</v>
      </c>
      <c r="AU191" s="167" t="s">
        <v>83</v>
      </c>
      <c r="AV191" s="12" t="s">
        <v>81</v>
      </c>
      <c r="AW191" s="12" t="s">
        <v>31</v>
      </c>
      <c r="AX191" s="12" t="s">
        <v>74</v>
      </c>
      <c r="AY191" s="167" t="s">
        <v>141</v>
      </c>
    </row>
    <row r="192" spans="2:65" s="13" customFormat="1" ht="11.25">
      <c r="B192" s="172"/>
      <c r="D192" s="166" t="s">
        <v>150</v>
      </c>
      <c r="E192" s="173" t="s">
        <v>1</v>
      </c>
      <c r="F192" s="174" t="s">
        <v>236</v>
      </c>
      <c r="H192" s="175">
        <v>57.63</v>
      </c>
      <c r="I192" s="176"/>
      <c r="L192" s="172"/>
      <c r="M192" s="177"/>
      <c r="T192" s="178"/>
      <c r="AT192" s="173" t="s">
        <v>150</v>
      </c>
      <c r="AU192" s="173" t="s">
        <v>83</v>
      </c>
      <c r="AV192" s="13" t="s">
        <v>83</v>
      </c>
      <c r="AW192" s="13" t="s">
        <v>31</v>
      </c>
      <c r="AX192" s="13" t="s">
        <v>74</v>
      </c>
      <c r="AY192" s="173" t="s">
        <v>141</v>
      </c>
    </row>
    <row r="193" spans="2:65" s="14" customFormat="1" ht="11.25">
      <c r="B193" s="179"/>
      <c r="D193" s="166" t="s">
        <v>150</v>
      </c>
      <c r="E193" s="180" t="s">
        <v>1</v>
      </c>
      <c r="F193" s="181" t="s">
        <v>153</v>
      </c>
      <c r="H193" s="182">
        <v>81.275000000000006</v>
      </c>
      <c r="I193" s="183"/>
      <c r="L193" s="179"/>
      <c r="M193" s="184"/>
      <c r="T193" s="185"/>
      <c r="AT193" s="180" t="s">
        <v>150</v>
      </c>
      <c r="AU193" s="180" t="s">
        <v>83</v>
      </c>
      <c r="AV193" s="14" t="s">
        <v>148</v>
      </c>
      <c r="AW193" s="14" t="s">
        <v>31</v>
      </c>
      <c r="AX193" s="14" t="s">
        <v>81</v>
      </c>
      <c r="AY193" s="180" t="s">
        <v>141</v>
      </c>
    </row>
    <row r="194" spans="2:65" s="1" customFormat="1" ht="24" customHeight="1">
      <c r="B194" s="32"/>
      <c r="C194" s="152" t="s">
        <v>8</v>
      </c>
      <c r="D194" s="152" t="s">
        <v>143</v>
      </c>
      <c r="E194" s="153" t="s">
        <v>237</v>
      </c>
      <c r="F194" s="154" t="s">
        <v>238</v>
      </c>
      <c r="G194" s="155" t="s">
        <v>210</v>
      </c>
      <c r="H194" s="156">
        <v>248.17500000000001</v>
      </c>
      <c r="I194" s="157"/>
      <c r="J194" s="158">
        <f>ROUND(I194*H194,2)</f>
        <v>0</v>
      </c>
      <c r="K194" s="154" t="s">
        <v>147</v>
      </c>
      <c r="L194" s="32"/>
      <c r="M194" s="159" t="s">
        <v>1</v>
      </c>
      <c r="N194" s="160" t="s">
        <v>39</v>
      </c>
      <c r="P194" s="161">
        <f>O194*H194</f>
        <v>0</v>
      </c>
      <c r="Q194" s="161">
        <v>0</v>
      </c>
      <c r="R194" s="161">
        <f>Q194*H194</f>
        <v>0</v>
      </c>
      <c r="S194" s="161">
        <v>0</v>
      </c>
      <c r="T194" s="162">
        <f>S194*H194</f>
        <v>0</v>
      </c>
      <c r="AR194" s="163" t="s">
        <v>148</v>
      </c>
      <c r="AT194" s="163" t="s">
        <v>143</v>
      </c>
      <c r="AU194" s="163" t="s">
        <v>83</v>
      </c>
      <c r="AY194" s="17" t="s">
        <v>141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17" t="s">
        <v>81</v>
      </c>
      <c r="BK194" s="164">
        <f>ROUND(I194*H194,2)</f>
        <v>0</v>
      </c>
      <c r="BL194" s="17" t="s">
        <v>148</v>
      </c>
      <c r="BM194" s="163" t="s">
        <v>239</v>
      </c>
    </row>
    <row r="195" spans="2:65" s="12" customFormat="1" ht="11.25">
      <c r="B195" s="165"/>
      <c r="D195" s="166" t="s">
        <v>150</v>
      </c>
      <c r="E195" s="167" t="s">
        <v>1</v>
      </c>
      <c r="F195" s="168" t="s">
        <v>232</v>
      </c>
      <c r="H195" s="167" t="s">
        <v>1</v>
      </c>
      <c r="I195" s="169"/>
      <c r="L195" s="165"/>
      <c r="M195" s="170"/>
      <c r="T195" s="171"/>
      <c r="AT195" s="167" t="s">
        <v>150</v>
      </c>
      <c r="AU195" s="167" t="s">
        <v>83</v>
      </c>
      <c r="AV195" s="12" t="s">
        <v>81</v>
      </c>
      <c r="AW195" s="12" t="s">
        <v>31</v>
      </c>
      <c r="AX195" s="12" t="s">
        <v>74</v>
      </c>
      <c r="AY195" s="167" t="s">
        <v>141</v>
      </c>
    </row>
    <row r="196" spans="2:65" s="13" customFormat="1" ht="11.25">
      <c r="B196" s="172"/>
      <c r="D196" s="166" t="s">
        <v>150</v>
      </c>
      <c r="E196" s="173" t="s">
        <v>1</v>
      </c>
      <c r="F196" s="174" t="s">
        <v>240</v>
      </c>
      <c r="H196" s="175">
        <v>150.67500000000001</v>
      </c>
      <c r="I196" s="176"/>
      <c r="L196" s="172"/>
      <c r="M196" s="177"/>
      <c r="T196" s="178"/>
      <c r="AT196" s="173" t="s">
        <v>150</v>
      </c>
      <c r="AU196" s="173" t="s">
        <v>83</v>
      </c>
      <c r="AV196" s="13" t="s">
        <v>83</v>
      </c>
      <c r="AW196" s="13" t="s">
        <v>31</v>
      </c>
      <c r="AX196" s="13" t="s">
        <v>74</v>
      </c>
      <c r="AY196" s="173" t="s">
        <v>141</v>
      </c>
    </row>
    <row r="197" spans="2:65" s="12" customFormat="1" ht="11.25">
      <c r="B197" s="165"/>
      <c r="D197" s="166" t="s">
        <v>150</v>
      </c>
      <c r="E197" s="167" t="s">
        <v>1</v>
      </c>
      <c r="F197" s="168" t="s">
        <v>241</v>
      </c>
      <c r="H197" s="167" t="s">
        <v>1</v>
      </c>
      <c r="I197" s="169"/>
      <c r="L197" s="165"/>
      <c r="M197" s="170"/>
      <c r="T197" s="171"/>
      <c r="AT197" s="167" t="s">
        <v>150</v>
      </c>
      <c r="AU197" s="167" t="s">
        <v>83</v>
      </c>
      <c r="AV197" s="12" t="s">
        <v>81</v>
      </c>
      <c r="AW197" s="12" t="s">
        <v>31</v>
      </c>
      <c r="AX197" s="12" t="s">
        <v>74</v>
      </c>
      <c r="AY197" s="167" t="s">
        <v>141</v>
      </c>
    </row>
    <row r="198" spans="2:65" s="13" customFormat="1" ht="11.25">
      <c r="B198" s="172"/>
      <c r="D198" s="166" t="s">
        <v>150</v>
      </c>
      <c r="E198" s="173" t="s">
        <v>1</v>
      </c>
      <c r="F198" s="174" t="s">
        <v>242</v>
      </c>
      <c r="H198" s="175">
        <v>85.26</v>
      </c>
      <c r="I198" s="176"/>
      <c r="L198" s="172"/>
      <c r="M198" s="177"/>
      <c r="T198" s="178"/>
      <c r="AT198" s="173" t="s">
        <v>150</v>
      </c>
      <c r="AU198" s="173" t="s">
        <v>83</v>
      </c>
      <c r="AV198" s="13" t="s">
        <v>83</v>
      </c>
      <c r="AW198" s="13" t="s">
        <v>31</v>
      </c>
      <c r="AX198" s="13" t="s">
        <v>74</v>
      </c>
      <c r="AY198" s="173" t="s">
        <v>141</v>
      </c>
    </row>
    <row r="199" spans="2:65" s="12" customFormat="1" ht="11.25">
      <c r="B199" s="165"/>
      <c r="D199" s="166" t="s">
        <v>150</v>
      </c>
      <c r="E199" s="167" t="s">
        <v>1</v>
      </c>
      <c r="F199" s="168" t="s">
        <v>235</v>
      </c>
      <c r="H199" s="167" t="s">
        <v>1</v>
      </c>
      <c r="I199" s="169"/>
      <c r="L199" s="165"/>
      <c r="M199" s="170"/>
      <c r="T199" s="171"/>
      <c r="AT199" s="167" t="s">
        <v>150</v>
      </c>
      <c r="AU199" s="167" t="s">
        <v>83</v>
      </c>
      <c r="AV199" s="12" t="s">
        <v>81</v>
      </c>
      <c r="AW199" s="12" t="s">
        <v>31</v>
      </c>
      <c r="AX199" s="12" t="s">
        <v>74</v>
      </c>
      <c r="AY199" s="167" t="s">
        <v>141</v>
      </c>
    </row>
    <row r="200" spans="2:65" s="13" customFormat="1" ht="11.25">
      <c r="B200" s="172"/>
      <c r="D200" s="166" t="s">
        <v>150</v>
      </c>
      <c r="E200" s="173" t="s">
        <v>1</v>
      </c>
      <c r="F200" s="174" t="s">
        <v>243</v>
      </c>
      <c r="H200" s="175">
        <v>12.24</v>
      </c>
      <c r="I200" s="176"/>
      <c r="L200" s="172"/>
      <c r="M200" s="177"/>
      <c r="T200" s="178"/>
      <c r="AT200" s="173" t="s">
        <v>150</v>
      </c>
      <c r="AU200" s="173" t="s">
        <v>83</v>
      </c>
      <c r="AV200" s="13" t="s">
        <v>83</v>
      </c>
      <c r="AW200" s="13" t="s">
        <v>31</v>
      </c>
      <c r="AX200" s="13" t="s">
        <v>74</v>
      </c>
      <c r="AY200" s="173" t="s">
        <v>141</v>
      </c>
    </row>
    <row r="201" spans="2:65" s="14" customFormat="1" ht="11.25">
      <c r="B201" s="179"/>
      <c r="D201" s="166" t="s">
        <v>150</v>
      </c>
      <c r="E201" s="180" t="s">
        <v>1</v>
      </c>
      <c r="F201" s="181" t="s">
        <v>153</v>
      </c>
      <c r="H201" s="182">
        <v>248.17500000000001</v>
      </c>
      <c r="I201" s="183"/>
      <c r="L201" s="179"/>
      <c r="M201" s="184"/>
      <c r="T201" s="185"/>
      <c r="AT201" s="180" t="s">
        <v>150</v>
      </c>
      <c r="AU201" s="180" t="s">
        <v>83</v>
      </c>
      <c r="AV201" s="14" t="s">
        <v>148</v>
      </c>
      <c r="AW201" s="14" t="s">
        <v>31</v>
      </c>
      <c r="AX201" s="14" t="s">
        <v>81</v>
      </c>
      <c r="AY201" s="180" t="s">
        <v>141</v>
      </c>
    </row>
    <row r="202" spans="2:65" s="1" customFormat="1" ht="24" customHeight="1">
      <c r="B202" s="32"/>
      <c r="C202" s="152" t="s">
        <v>244</v>
      </c>
      <c r="D202" s="152" t="s">
        <v>143</v>
      </c>
      <c r="E202" s="153" t="s">
        <v>245</v>
      </c>
      <c r="F202" s="154" t="s">
        <v>246</v>
      </c>
      <c r="G202" s="155" t="s">
        <v>210</v>
      </c>
      <c r="H202" s="156">
        <v>150.09200000000001</v>
      </c>
      <c r="I202" s="157"/>
      <c r="J202" s="158">
        <f>ROUND(I202*H202,2)</f>
        <v>0</v>
      </c>
      <c r="K202" s="154" t="s">
        <v>147</v>
      </c>
      <c r="L202" s="32"/>
      <c r="M202" s="159" t="s">
        <v>1</v>
      </c>
      <c r="N202" s="160" t="s">
        <v>39</v>
      </c>
      <c r="P202" s="161">
        <f>O202*H202</f>
        <v>0</v>
      </c>
      <c r="Q202" s="161">
        <v>0</v>
      </c>
      <c r="R202" s="161">
        <f>Q202*H202</f>
        <v>0</v>
      </c>
      <c r="S202" s="161">
        <v>0</v>
      </c>
      <c r="T202" s="162">
        <f>S202*H202</f>
        <v>0</v>
      </c>
      <c r="AR202" s="163" t="s">
        <v>148</v>
      </c>
      <c r="AT202" s="163" t="s">
        <v>143</v>
      </c>
      <c r="AU202" s="163" t="s">
        <v>83</v>
      </c>
      <c r="AY202" s="17" t="s">
        <v>141</v>
      </c>
      <c r="BE202" s="164">
        <f>IF(N202="základní",J202,0)</f>
        <v>0</v>
      </c>
      <c r="BF202" s="164">
        <f>IF(N202="snížená",J202,0)</f>
        <v>0</v>
      </c>
      <c r="BG202" s="164">
        <f>IF(N202="zákl. přenesená",J202,0)</f>
        <v>0</v>
      </c>
      <c r="BH202" s="164">
        <f>IF(N202="sníž. přenesená",J202,0)</f>
        <v>0</v>
      </c>
      <c r="BI202" s="164">
        <f>IF(N202="nulová",J202,0)</f>
        <v>0</v>
      </c>
      <c r="BJ202" s="17" t="s">
        <v>81</v>
      </c>
      <c r="BK202" s="164">
        <f>ROUND(I202*H202,2)</f>
        <v>0</v>
      </c>
      <c r="BL202" s="17" t="s">
        <v>148</v>
      </c>
      <c r="BM202" s="163" t="s">
        <v>247</v>
      </c>
    </row>
    <row r="203" spans="2:65" s="12" customFormat="1" ht="11.25">
      <c r="B203" s="165"/>
      <c r="D203" s="166" t="s">
        <v>150</v>
      </c>
      <c r="E203" s="167" t="s">
        <v>1</v>
      </c>
      <c r="F203" s="168" t="s">
        <v>218</v>
      </c>
      <c r="H203" s="167" t="s">
        <v>1</v>
      </c>
      <c r="I203" s="169"/>
      <c r="L203" s="165"/>
      <c r="M203" s="170"/>
      <c r="T203" s="171"/>
      <c r="AT203" s="167" t="s">
        <v>150</v>
      </c>
      <c r="AU203" s="167" t="s">
        <v>83</v>
      </c>
      <c r="AV203" s="12" t="s">
        <v>81</v>
      </c>
      <c r="AW203" s="12" t="s">
        <v>31</v>
      </c>
      <c r="AX203" s="12" t="s">
        <v>74</v>
      </c>
      <c r="AY203" s="167" t="s">
        <v>141</v>
      </c>
    </row>
    <row r="204" spans="2:65" s="13" customFormat="1" ht="11.25">
      <c r="B204" s="172"/>
      <c r="D204" s="166" t="s">
        <v>150</v>
      </c>
      <c r="E204" s="173" t="s">
        <v>1</v>
      </c>
      <c r="F204" s="174" t="s">
        <v>219</v>
      </c>
      <c r="H204" s="175">
        <v>68.816999999999993</v>
      </c>
      <c r="I204" s="176"/>
      <c r="L204" s="172"/>
      <c r="M204" s="177"/>
      <c r="T204" s="178"/>
      <c r="AT204" s="173" t="s">
        <v>150</v>
      </c>
      <c r="AU204" s="173" t="s">
        <v>83</v>
      </c>
      <c r="AV204" s="13" t="s">
        <v>83</v>
      </c>
      <c r="AW204" s="13" t="s">
        <v>31</v>
      </c>
      <c r="AX204" s="13" t="s">
        <v>74</v>
      </c>
      <c r="AY204" s="173" t="s">
        <v>141</v>
      </c>
    </row>
    <row r="205" spans="2:65" s="12" customFormat="1" ht="11.25">
      <c r="B205" s="165"/>
      <c r="D205" s="166" t="s">
        <v>150</v>
      </c>
      <c r="E205" s="167" t="s">
        <v>1</v>
      </c>
      <c r="F205" s="168" t="s">
        <v>232</v>
      </c>
      <c r="H205" s="167" t="s">
        <v>1</v>
      </c>
      <c r="I205" s="169"/>
      <c r="L205" s="165"/>
      <c r="M205" s="170"/>
      <c r="T205" s="171"/>
      <c r="AT205" s="167" t="s">
        <v>150</v>
      </c>
      <c r="AU205" s="167" t="s">
        <v>83</v>
      </c>
      <c r="AV205" s="12" t="s">
        <v>81</v>
      </c>
      <c r="AW205" s="12" t="s">
        <v>31</v>
      </c>
      <c r="AX205" s="12" t="s">
        <v>74</v>
      </c>
      <c r="AY205" s="167" t="s">
        <v>141</v>
      </c>
    </row>
    <row r="206" spans="2:65" s="13" customFormat="1" ht="11.25">
      <c r="B206" s="172"/>
      <c r="D206" s="166" t="s">
        <v>150</v>
      </c>
      <c r="E206" s="173" t="s">
        <v>1</v>
      </c>
      <c r="F206" s="174" t="s">
        <v>233</v>
      </c>
      <c r="H206" s="175">
        <v>23.164999999999999</v>
      </c>
      <c r="I206" s="176"/>
      <c r="L206" s="172"/>
      <c r="M206" s="177"/>
      <c r="T206" s="178"/>
      <c r="AT206" s="173" t="s">
        <v>150</v>
      </c>
      <c r="AU206" s="173" t="s">
        <v>83</v>
      </c>
      <c r="AV206" s="13" t="s">
        <v>83</v>
      </c>
      <c r="AW206" s="13" t="s">
        <v>31</v>
      </c>
      <c r="AX206" s="13" t="s">
        <v>74</v>
      </c>
      <c r="AY206" s="173" t="s">
        <v>141</v>
      </c>
    </row>
    <row r="207" spans="2:65" s="12" customFormat="1" ht="11.25">
      <c r="B207" s="165"/>
      <c r="D207" s="166" t="s">
        <v>150</v>
      </c>
      <c r="E207" s="167" t="s">
        <v>1</v>
      </c>
      <c r="F207" s="168" t="s">
        <v>248</v>
      </c>
      <c r="H207" s="167" t="s">
        <v>1</v>
      </c>
      <c r="I207" s="169"/>
      <c r="L207" s="165"/>
      <c r="M207" s="170"/>
      <c r="T207" s="171"/>
      <c r="AT207" s="167" t="s">
        <v>150</v>
      </c>
      <c r="AU207" s="167" t="s">
        <v>83</v>
      </c>
      <c r="AV207" s="12" t="s">
        <v>81</v>
      </c>
      <c r="AW207" s="12" t="s">
        <v>31</v>
      </c>
      <c r="AX207" s="12" t="s">
        <v>74</v>
      </c>
      <c r="AY207" s="167" t="s">
        <v>141</v>
      </c>
    </row>
    <row r="208" spans="2:65" s="13" customFormat="1" ht="11.25">
      <c r="B208" s="172"/>
      <c r="D208" s="166" t="s">
        <v>150</v>
      </c>
      <c r="E208" s="173" t="s">
        <v>1</v>
      </c>
      <c r="F208" s="174" t="s">
        <v>234</v>
      </c>
      <c r="H208" s="175">
        <v>0.48</v>
      </c>
      <c r="I208" s="176"/>
      <c r="L208" s="172"/>
      <c r="M208" s="177"/>
      <c r="T208" s="178"/>
      <c r="AT208" s="173" t="s">
        <v>150</v>
      </c>
      <c r="AU208" s="173" t="s">
        <v>83</v>
      </c>
      <c r="AV208" s="13" t="s">
        <v>83</v>
      </c>
      <c r="AW208" s="13" t="s">
        <v>31</v>
      </c>
      <c r="AX208" s="13" t="s">
        <v>74</v>
      </c>
      <c r="AY208" s="173" t="s">
        <v>141</v>
      </c>
    </row>
    <row r="209" spans="2:65" s="12" customFormat="1" ht="11.25">
      <c r="B209" s="165"/>
      <c r="D209" s="166" t="s">
        <v>150</v>
      </c>
      <c r="E209" s="167" t="s">
        <v>1</v>
      </c>
      <c r="F209" s="168" t="s">
        <v>235</v>
      </c>
      <c r="H209" s="167" t="s">
        <v>1</v>
      </c>
      <c r="I209" s="169"/>
      <c r="L209" s="165"/>
      <c r="M209" s="170"/>
      <c r="T209" s="171"/>
      <c r="AT209" s="167" t="s">
        <v>150</v>
      </c>
      <c r="AU209" s="167" t="s">
        <v>83</v>
      </c>
      <c r="AV209" s="12" t="s">
        <v>81</v>
      </c>
      <c r="AW209" s="12" t="s">
        <v>31</v>
      </c>
      <c r="AX209" s="12" t="s">
        <v>74</v>
      </c>
      <c r="AY209" s="167" t="s">
        <v>141</v>
      </c>
    </row>
    <row r="210" spans="2:65" s="13" customFormat="1" ht="11.25">
      <c r="B210" s="172"/>
      <c r="D210" s="166" t="s">
        <v>150</v>
      </c>
      <c r="E210" s="173" t="s">
        <v>1</v>
      </c>
      <c r="F210" s="174" t="s">
        <v>236</v>
      </c>
      <c r="H210" s="175">
        <v>57.63</v>
      </c>
      <c r="I210" s="176"/>
      <c r="L210" s="172"/>
      <c r="M210" s="177"/>
      <c r="T210" s="178"/>
      <c r="AT210" s="173" t="s">
        <v>150</v>
      </c>
      <c r="AU210" s="173" t="s">
        <v>83</v>
      </c>
      <c r="AV210" s="13" t="s">
        <v>83</v>
      </c>
      <c r="AW210" s="13" t="s">
        <v>31</v>
      </c>
      <c r="AX210" s="13" t="s">
        <v>74</v>
      </c>
      <c r="AY210" s="173" t="s">
        <v>141</v>
      </c>
    </row>
    <row r="211" spans="2:65" s="14" customFormat="1" ht="11.25">
      <c r="B211" s="179"/>
      <c r="D211" s="166" t="s">
        <v>150</v>
      </c>
      <c r="E211" s="180" t="s">
        <v>1</v>
      </c>
      <c r="F211" s="181" t="s">
        <v>153</v>
      </c>
      <c r="H211" s="182">
        <v>150.09200000000001</v>
      </c>
      <c r="I211" s="183"/>
      <c r="L211" s="179"/>
      <c r="M211" s="184"/>
      <c r="T211" s="185"/>
      <c r="AT211" s="180" t="s">
        <v>150</v>
      </c>
      <c r="AU211" s="180" t="s">
        <v>83</v>
      </c>
      <c r="AV211" s="14" t="s">
        <v>148</v>
      </c>
      <c r="AW211" s="14" t="s">
        <v>31</v>
      </c>
      <c r="AX211" s="14" t="s">
        <v>81</v>
      </c>
      <c r="AY211" s="180" t="s">
        <v>141</v>
      </c>
    </row>
    <row r="212" spans="2:65" s="1" customFormat="1" ht="24" customHeight="1">
      <c r="B212" s="32"/>
      <c r="C212" s="152" t="s">
        <v>249</v>
      </c>
      <c r="D212" s="152" t="s">
        <v>143</v>
      </c>
      <c r="E212" s="153" t="s">
        <v>250</v>
      </c>
      <c r="F212" s="154" t="s">
        <v>251</v>
      </c>
      <c r="G212" s="155" t="s">
        <v>210</v>
      </c>
      <c r="H212" s="156">
        <v>80.795000000000002</v>
      </c>
      <c r="I212" s="157"/>
      <c r="J212" s="158">
        <f>ROUND(I212*H212,2)</f>
        <v>0</v>
      </c>
      <c r="K212" s="154" t="s">
        <v>147</v>
      </c>
      <c r="L212" s="32"/>
      <c r="M212" s="159" t="s">
        <v>1</v>
      </c>
      <c r="N212" s="160" t="s">
        <v>39</v>
      </c>
      <c r="P212" s="161">
        <f>O212*H212</f>
        <v>0</v>
      </c>
      <c r="Q212" s="161">
        <v>0</v>
      </c>
      <c r="R212" s="161">
        <f>Q212*H212</f>
        <v>0</v>
      </c>
      <c r="S212" s="161">
        <v>0</v>
      </c>
      <c r="T212" s="162">
        <f>S212*H212</f>
        <v>0</v>
      </c>
      <c r="AR212" s="163" t="s">
        <v>148</v>
      </c>
      <c r="AT212" s="163" t="s">
        <v>143</v>
      </c>
      <c r="AU212" s="163" t="s">
        <v>83</v>
      </c>
      <c r="AY212" s="17" t="s">
        <v>141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17" t="s">
        <v>81</v>
      </c>
      <c r="BK212" s="164">
        <f>ROUND(I212*H212,2)</f>
        <v>0</v>
      </c>
      <c r="BL212" s="17" t="s">
        <v>148</v>
      </c>
      <c r="BM212" s="163" t="s">
        <v>252</v>
      </c>
    </row>
    <row r="213" spans="2:65" s="12" customFormat="1" ht="11.25">
      <c r="B213" s="165"/>
      <c r="D213" s="166" t="s">
        <v>150</v>
      </c>
      <c r="E213" s="167" t="s">
        <v>1</v>
      </c>
      <c r="F213" s="168" t="s">
        <v>232</v>
      </c>
      <c r="H213" s="167" t="s">
        <v>1</v>
      </c>
      <c r="I213" s="169"/>
      <c r="L213" s="165"/>
      <c r="M213" s="170"/>
      <c r="T213" s="171"/>
      <c r="AT213" s="167" t="s">
        <v>150</v>
      </c>
      <c r="AU213" s="167" t="s">
        <v>83</v>
      </c>
      <c r="AV213" s="12" t="s">
        <v>81</v>
      </c>
      <c r="AW213" s="12" t="s">
        <v>31</v>
      </c>
      <c r="AX213" s="12" t="s">
        <v>74</v>
      </c>
      <c r="AY213" s="167" t="s">
        <v>141</v>
      </c>
    </row>
    <row r="214" spans="2:65" s="13" customFormat="1" ht="11.25">
      <c r="B214" s="172"/>
      <c r="D214" s="166" t="s">
        <v>150</v>
      </c>
      <c r="E214" s="173" t="s">
        <v>1</v>
      </c>
      <c r="F214" s="174" t="s">
        <v>233</v>
      </c>
      <c r="H214" s="175">
        <v>23.164999999999999</v>
      </c>
      <c r="I214" s="176"/>
      <c r="L214" s="172"/>
      <c r="M214" s="177"/>
      <c r="T214" s="178"/>
      <c r="AT214" s="173" t="s">
        <v>150</v>
      </c>
      <c r="AU214" s="173" t="s">
        <v>83</v>
      </c>
      <c r="AV214" s="13" t="s">
        <v>83</v>
      </c>
      <c r="AW214" s="13" t="s">
        <v>31</v>
      </c>
      <c r="AX214" s="13" t="s">
        <v>74</v>
      </c>
      <c r="AY214" s="173" t="s">
        <v>141</v>
      </c>
    </row>
    <row r="215" spans="2:65" s="12" customFormat="1" ht="11.25">
      <c r="B215" s="165"/>
      <c r="D215" s="166" t="s">
        <v>150</v>
      </c>
      <c r="E215" s="167" t="s">
        <v>1</v>
      </c>
      <c r="F215" s="168" t="s">
        <v>235</v>
      </c>
      <c r="H215" s="167" t="s">
        <v>1</v>
      </c>
      <c r="I215" s="169"/>
      <c r="L215" s="165"/>
      <c r="M215" s="170"/>
      <c r="T215" s="171"/>
      <c r="AT215" s="167" t="s">
        <v>150</v>
      </c>
      <c r="AU215" s="167" t="s">
        <v>83</v>
      </c>
      <c r="AV215" s="12" t="s">
        <v>81</v>
      </c>
      <c r="AW215" s="12" t="s">
        <v>31</v>
      </c>
      <c r="AX215" s="12" t="s">
        <v>74</v>
      </c>
      <c r="AY215" s="167" t="s">
        <v>141</v>
      </c>
    </row>
    <row r="216" spans="2:65" s="13" customFormat="1" ht="11.25">
      <c r="B216" s="172"/>
      <c r="D216" s="166" t="s">
        <v>150</v>
      </c>
      <c r="E216" s="173" t="s">
        <v>1</v>
      </c>
      <c r="F216" s="174" t="s">
        <v>236</v>
      </c>
      <c r="H216" s="175">
        <v>57.63</v>
      </c>
      <c r="I216" s="176"/>
      <c r="L216" s="172"/>
      <c r="M216" s="177"/>
      <c r="T216" s="178"/>
      <c r="AT216" s="173" t="s">
        <v>150</v>
      </c>
      <c r="AU216" s="173" t="s">
        <v>83</v>
      </c>
      <c r="AV216" s="13" t="s">
        <v>83</v>
      </c>
      <c r="AW216" s="13" t="s">
        <v>31</v>
      </c>
      <c r="AX216" s="13" t="s">
        <v>74</v>
      </c>
      <c r="AY216" s="173" t="s">
        <v>141</v>
      </c>
    </row>
    <row r="217" spans="2:65" s="14" customFormat="1" ht="11.25">
      <c r="B217" s="179"/>
      <c r="D217" s="166" t="s">
        <v>150</v>
      </c>
      <c r="E217" s="180" t="s">
        <v>1</v>
      </c>
      <c r="F217" s="181" t="s">
        <v>153</v>
      </c>
      <c r="H217" s="182">
        <v>80.795000000000002</v>
      </c>
      <c r="I217" s="183"/>
      <c r="L217" s="179"/>
      <c r="M217" s="184"/>
      <c r="T217" s="185"/>
      <c r="AT217" s="180" t="s">
        <v>150</v>
      </c>
      <c r="AU217" s="180" t="s">
        <v>83</v>
      </c>
      <c r="AV217" s="14" t="s">
        <v>148</v>
      </c>
      <c r="AW217" s="14" t="s">
        <v>31</v>
      </c>
      <c r="AX217" s="14" t="s">
        <v>81</v>
      </c>
      <c r="AY217" s="180" t="s">
        <v>141</v>
      </c>
    </row>
    <row r="218" spans="2:65" s="1" customFormat="1" ht="36" customHeight="1">
      <c r="B218" s="32"/>
      <c r="C218" s="152" t="s">
        <v>253</v>
      </c>
      <c r="D218" s="152" t="s">
        <v>143</v>
      </c>
      <c r="E218" s="153" t="s">
        <v>254</v>
      </c>
      <c r="F218" s="154" t="s">
        <v>255</v>
      </c>
      <c r="G218" s="155" t="s">
        <v>210</v>
      </c>
      <c r="H218" s="156">
        <v>0.48</v>
      </c>
      <c r="I218" s="157"/>
      <c r="J218" s="158">
        <f>ROUND(I218*H218,2)</f>
        <v>0</v>
      </c>
      <c r="K218" s="154" t="s">
        <v>147</v>
      </c>
      <c r="L218" s="32"/>
      <c r="M218" s="159" t="s">
        <v>1</v>
      </c>
      <c r="N218" s="160" t="s">
        <v>39</v>
      </c>
      <c r="P218" s="161">
        <f>O218*H218</f>
        <v>0</v>
      </c>
      <c r="Q218" s="161">
        <v>0</v>
      </c>
      <c r="R218" s="161">
        <f>Q218*H218</f>
        <v>0</v>
      </c>
      <c r="S218" s="161">
        <v>0</v>
      </c>
      <c r="T218" s="162">
        <f>S218*H218</f>
        <v>0</v>
      </c>
      <c r="AR218" s="163" t="s">
        <v>148</v>
      </c>
      <c r="AT218" s="163" t="s">
        <v>143</v>
      </c>
      <c r="AU218" s="163" t="s">
        <v>83</v>
      </c>
      <c r="AY218" s="17" t="s">
        <v>141</v>
      </c>
      <c r="BE218" s="164">
        <f>IF(N218="základní",J218,0)</f>
        <v>0</v>
      </c>
      <c r="BF218" s="164">
        <f>IF(N218="snížená",J218,0)</f>
        <v>0</v>
      </c>
      <c r="BG218" s="164">
        <f>IF(N218="zákl. přenesená",J218,0)</f>
        <v>0</v>
      </c>
      <c r="BH218" s="164">
        <f>IF(N218="sníž. přenesená",J218,0)</f>
        <v>0</v>
      </c>
      <c r="BI218" s="164">
        <f>IF(N218="nulová",J218,0)</f>
        <v>0</v>
      </c>
      <c r="BJ218" s="17" t="s">
        <v>81</v>
      </c>
      <c r="BK218" s="164">
        <f>ROUND(I218*H218,2)</f>
        <v>0</v>
      </c>
      <c r="BL218" s="17" t="s">
        <v>148</v>
      </c>
      <c r="BM218" s="163" t="s">
        <v>256</v>
      </c>
    </row>
    <row r="219" spans="2:65" s="12" customFormat="1" ht="11.25">
      <c r="B219" s="165"/>
      <c r="D219" s="166" t="s">
        <v>150</v>
      </c>
      <c r="E219" s="167" t="s">
        <v>1</v>
      </c>
      <c r="F219" s="168" t="s">
        <v>248</v>
      </c>
      <c r="H219" s="167" t="s">
        <v>1</v>
      </c>
      <c r="I219" s="169"/>
      <c r="L219" s="165"/>
      <c r="M219" s="170"/>
      <c r="T219" s="171"/>
      <c r="AT219" s="167" t="s">
        <v>150</v>
      </c>
      <c r="AU219" s="167" t="s">
        <v>83</v>
      </c>
      <c r="AV219" s="12" t="s">
        <v>81</v>
      </c>
      <c r="AW219" s="12" t="s">
        <v>31</v>
      </c>
      <c r="AX219" s="12" t="s">
        <v>74</v>
      </c>
      <c r="AY219" s="167" t="s">
        <v>141</v>
      </c>
    </row>
    <row r="220" spans="2:65" s="13" customFormat="1" ht="11.25">
      <c r="B220" s="172"/>
      <c r="D220" s="166" t="s">
        <v>150</v>
      </c>
      <c r="E220" s="173" t="s">
        <v>1</v>
      </c>
      <c r="F220" s="174" t="s">
        <v>234</v>
      </c>
      <c r="H220" s="175">
        <v>0.48</v>
      </c>
      <c r="I220" s="176"/>
      <c r="L220" s="172"/>
      <c r="M220" s="177"/>
      <c r="T220" s="178"/>
      <c r="AT220" s="173" t="s">
        <v>150</v>
      </c>
      <c r="AU220" s="173" t="s">
        <v>83</v>
      </c>
      <c r="AV220" s="13" t="s">
        <v>83</v>
      </c>
      <c r="AW220" s="13" t="s">
        <v>31</v>
      </c>
      <c r="AX220" s="13" t="s">
        <v>74</v>
      </c>
      <c r="AY220" s="173" t="s">
        <v>141</v>
      </c>
    </row>
    <row r="221" spans="2:65" s="14" customFormat="1" ht="11.25">
      <c r="B221" s="179"/>
      <c r="D221" s="166" t="s">
        <v>150</v>
      </c>
      <c r="E221" s="180" t="s">
        <v>1</v>
      </c>
      <c r="F221" s="181" t="s">
        <v>153</v>
      </c>
      <c r="H221" s="182">
        <v>0.48</v>
      </c>
      <c r="I221" s="183"/>
      <c r="L221" s="179"/>
      <c r="M221" s="184"/>
      <c r="T221" s="185"/>
      <c r="AT221" s="180" t="s">
        <v>150</v>
      </c>
      <c r="AU221" s="180" t="s">
        <v>83</v>
      </c>
      <c r="AV221" s="14" t="s">
        <v>148</v>
      </c>
      <c r="AW221" s="14" t="s">
        <v>31</v>
      </c>
      <c r="AX221" s="14" t="s">
        <v>81</v>
      </c>
      <c r="AY221" s="180" t="s">
        <v>141</v>
      </c>
    </row>
    <row r="222" spans="2:65" s="1" customFormat="1" ht="24" customHeight="1">
      <c r="B222" s="32"/>
      <c r="C222" s="152" t="s">
        <v>257</v>
      </c>
      <c r="D222" s="152" t="s">
        <v>143</v>
      </c>
      <c r="E222" s="153" t="s">
        <v>258</v>
      </c>
      <c r="F222" s="154" t="s">
        <v>259</v>
      </c>
      <c r="G222" s="155" t="s">
        <v>210</v>
      </c>
      <c r="H222" s="156">
        <v>68.816999999999993</v>
      </c>
      <c r="I222" s="157"/>
      <c r="J222" s="158">
        <f>ROUND(I222*H222,2)</f>
        <v>0</v>
      </c>
      <c r="K222" s="154" t="s">
        <v>147</v>
      </c>
      <c r="L222" s="32"/>
      <c r="M222" s="159" t="s">
        <v>1</v>
      </c>
      <c r="N222" s="160" t="s">
        <v>39</v>
      </c>
      <c r="P222" s="161">
        <f>O222*H222</f>
        <v>0</v>
      </c>
      <c r="Q222" s="161">
        <v>0</v>
      </c>
      <c r="R222" s="161">
        <f>Q222*H222</f>
        <v>0</v>
      </c>
      <c r="S222" s="161">
        <v>0</v>
      </c>
      <c r="T222" s="162">
        <f>S222*H222</f>
        <v>0</v>
      </c>
      <c r="AR222" s="163" t="s">
        <v>148</v>
      </c>
      <c r="AT222" s="163" t="s">
        <v>143</v>
      </c>
      <c r="AU222" s="163" t="s">
        <v>83</v>
      </c>
      <c r="AY222" s="17" t="s">
        <v>141</v>
      </c>
      <c r="BE222" s="164">
        <f>IF(N222="základní",J222,0)</f>
        <v>0</v>
      </c>
      <c r="BF222" s="164">
        <f>IF(N222="snížená",J222,0)</f>
        <v>0</v>
      </c>
      <c r="BG222" s="164">
        <f>IF(N222="zákl. přenesená",J222,0)</f>
        <v>0</v>
      </c>
      <c r="BH222" s="164">
        <f>IF(N222="sníž. přenesená",J222,0)</f>
        <v>0</v>
      </c>
      <c r="BI222" s="164">
        <f>IF(N222="nulová",J222,0)</f>
        <v>0</v>
      </c>
      <c r="BJ222" s="17" t="s">
        <v>81</v>
      </c>
      <c r="BK222" s="164">
        <f>ROUND(I222*H222,2)</f>
        <v>0</v>
      </c>
      <c r="BL222" s="17" t="s">
        <v>148</v>
      </c>
      <c r="BM222" s="163" t="s">
        <v>260</v>
      </c>
    </row>
    <row r="223" spans="2:65" s="12" customFormat="1" ht="11.25">
      <c r="B223" s="165"/>
      <c r="D223" s="166" t="s">
        <v>150</v>
      </c>
      <c r="E223" s="167" t="s">
        <v>1</v>
      </c>
      <c r="F223" s="168" t="s">
        <v>218</v>
      </c>
      <c r="H223" s="167" t="s">
        <v>1</v>
      </c>
      <c r="I223" s="169"/>
      <c r="L223" s="165"/>
      <c r="M223" s="170"/>
      <c r="T223" s="171"/>
      <c r="AT223" s="167" t="s">
        <v>150</v>
      </c>
      <c r="AU223" s="167" t="s">
        <v>83</v>
      </c>
      <c r="AV223" s="12" t="s">
        <v>81</v>
      </c>
      <c r="AW223" s="12" t="s">
        <v>31</v>
      </c>
      <c r="AX223" s="12" t="s">
        <v>74</v>
      </c>
      <c r="AY223" s="167" t="s">
        <v>141</v>
      </c>
    </row>
    <row r="224" spans="2:65" s="13" customFormat="1" ht="11.25">
      <c r="B224" s="172"/>
      <c r="D224" s="166" t="s">
        <v>150</v>
      </c>
      <c r="E224" s="173" t="s">
        <v>1</v>
      </c>
      <c r="F224" s="174" t="s">
        <v>219</v>
      </c>
      <c r="H224" s="175">
        <v>68.816999999999993</v>
      </c>
      <c r="I224" s="176"/>
      <c r="L224" s="172"/>
      <c r="M224" s="177"/>
      <c r="T224" s="178"/>
      <c r="AT224" s="173" t="s">
        <v>150</v>
      </c>
      <c r="AU224" s="173" t="s">
        <v>83</v>
      </c>
      <c r="AV224" s="13" t="s">
        <v>83</v>
      </c>
      <c r="AW224" s="13" t="s">
        <v>31</v>
      </c>
      <c r="AX224" s="13" t="s">
        <v>74</v>
      </c>
      <c r="AY224" s="173" t="s">
        <v>141</v>
      </c>
    </row>
    <row r="225" spans="2:65" s="14" customFormat="1" ht="11.25">
      <c r="B225" s="179"/>
      <c r="D225" s="166" t="s">
        <v>150</v>
      </c>
      <c r="E225" s="180" t="s">
        <v>1</v>
      </c>
      <c r="F225" s="181" t="s">
        <v>153</v>
      </c>
      <c r="H225" s="182">
        <v>68.816999999999993</v>
      </c>
      <c r="I225" s="183"/>
      <c r="L225" s="179"/>
      <c r="M225" s="184"/>
      <c r="T225" s="185"/>
      <c r="AT225" s="180" t="s">
        <v>150</v>
      </c>
      <c r="AU225" s="180" t="s">
        <v>83</v>
      </c>
      <c r="AV225" s="14" t="s">
        <v>148</v>
      </c>
      <c r="AW225" s="14" t="s">
        <v>31</v>
      </c>
      <c r="AX225" s="14" t="s">
        <v>81</v>
      </c>
      <c r="AY225" s="180" t="s">
        <v>141</v>
      </c>
    </row>
    <row r="226" spans="2:65" s="1" customFormat="1" ht="16.5" customHeight="1">
      <c r="B226" s="32"/>
      <c r="C226" s="152" t="s">
        <v>261</v>
      </c>
      <c r="D226" s="152" t="s">
        <v>143</v>
      </c>
      <c r="E226" s="153" t="s">
        <v>262</v>
      </c>
      <c r="F226" s="154" t="s">
        <v>263</v>
      </c>
      <c r="G226" s="155" t="s">
        <v>210</v>
      </c>
      <c r="H226" s="156">
        <v>4.16</v>
      </c>
      <c r="I226" s="157"/>
      <c r="J226" s="158">
        <f>ROUND(I226*H226,2)</f>
        <v>0</v>
      </c>
      <c r="K226" s="154" t="s">
        <v>1</v>
      </c>
      <c r="L226" s="32"/>
      <c r="M226" s="159" t="s">
        <v>1</v>
      </c>
      <c r="N226" s="160" t="s">
        <v>39</v>
      </c>
      <c r="P226" s="161">
        <f>O226*H226</f>
        <v>0</v>
      </c>
      <c r="Q226" s="161">
        <v>0</v>
      </c>
      <c r="R226" s="161">
        <f>Q226*H226</f>
        <v>0</v>
      </c>
      <c r="S226" s="161">
        <v>0</v>
      </c>
      <c r="T226" s="162">
        <f>S226*H226</f>
        <v>0</v>
      </c>
      <c r="AR226" s="163" t="s">
        <v>148</v>
      </c>
      <c r="AT226" s="163" t="s">
        <v>143</v>
      </c>
      <c r="AU226" s="163" t="s">
        <v>83</v>
      </c>
      <c r="AY226" s="17" t="s">
        <v>141</v>
      </c>
      <c r="BE226" s="164">
        <f>IF(N226="základní",J226,0)</f>
        <v>0</v>
      </c>
      <c r="BF226" s="164">
        <f>IF(N226="snížená",J226,0)</f>
        <v>0</v>
      </c>
      <c r="BG226" s="164">
        <f>IF(N226="zákl. přenesená",J226,0)</f>
        <v>0</v>
      </c>
      <c r="BH226" s="164">
        <f>IF(N226="sníž. přenesená",J226,0)</f>
        <v>0</v>
      </c>
      <c r="BI226" s="164">
        <f>IF(N226="nulová",J226,0)</f>
        <v>0</v>
      </c>
      <c r="BJ226" s="17" t="s">
        <v>81</v>
      </c>
      <c r="BK226" s="164">
        <f>ROUND(I226*H226,2)</f>
        <v>0</v>
      </c>
      <c r="BL226" s="17" t="s">
        <v>148</v>
      </c>
      <c r="BM226" s="163" t="s">
        <v>264</v>
      </c>
    </row>
    <row r="227" spans="2:65" s="12" customFormat="1" ht="22.5">
      <c r="B227" s="165"/>
      <c r="D227" s="166" t="s">
        <v>150</v>
      </c>
      <c r="E227" s="167" t="s">
        <v>1</v>
      </c>
      <c r="F227" s="168" t="s">
        <v>265</v>
      </c>
      <c r="H227" s="167" t="s">
        <v>1</v>
      </c>
      <c r="I227" s="169"/>
      <c r="L227" s="165"/>
      <c r="M227" s="170"/>
      <c r="T227" s="171"/>
      <c r="AT227" s="167" t="s">
        <v>150</v>
      </c>
      <c r="AU227" s="167" t="s">
        <v>83</v>
      </c>
      <c r="AV227" s="12" t="s">
        <v>81</v>
      </c>
      <c r="AW227" s="12" t="s">
        <v>31</v>
      </c>
      <c r="AX227" s="12" t="s">
        <v>74</v>
      </c>
      <c r="AY227" s="167" t="s">
        <v>141</v>
      </c>
    </row>
    <row r="228" spans="2:65" s="12" customFormat="1" ht="11.25">
      <c r="B228" s="165"/>
      <c r="D228" s="166" t="s">
        <v>150</v>
      </c>
      <c r="E228" s="167" t="s">
        <v>1</v>
      </c>
      <c r="F228" s="168" t="s">
        <v>220</v>
      </c>
      <c r="H228" s="167" t="s">
        <v>1</v>
      </c>
      <c r="I228" s="169"/>
      <c r="L228" s="165"/>
      <c r="M228" s="170"/>
      <c r="T228" s="171"/>
      <c r="AT228" s="167" t="s">
        <v>150</v>
      </c>
      <c r="AU228" s="167" t="s">
        <v>83</v>
      </c>
      <c r="AV228" s="12" t="s">
        <v>81</v>
      </c>
      <c r="AW228" s="12" t="s">
        <v>31</v>
      </c>
      <c r="AX228" s="12" t="s">
        <v>74</v>
      </c>
      <c r="AY228" s="167" t="s">
        <v>141</v>
      </c>
    </row>
    <row r="229" spans="2:65" s="13" customFormat="1" ht="11.25">
      <c r="B229" s="172"/>
      <c r="D229" s="166" t="s">
        <v>150</v>
      </c>
      <c r="E229" s="173" t="s">
        <v>1</v>
      </c>
      <c r="F229" s="174" t="s">
        <v>221</v>
      </c>
      <c r="H229" s="175">
        <v>4.16</v>
      </c>
      <c r="I229" s="176"/>
      <c r="L229" s="172"/>
      <c r="M229" s="177"/>
      <c r="T229" s="178"/>
      <c r="AT229" s="173" t="s">
        <v>150</v>
      </c>
      <c r="AU229" s="173" t="s">
        <v>83</v>
      </c>
      <c r="AV229" s="13" t="s">
        <v>83</v>
      </c>
      <c r="AW229" s="13" t="s">
        <v>31</v>
      </c>
      <c r="AX229" s="13" t="s">
        <v>74</v>
      </c>
      <c r="AY229" s="173" t="s">
        <v>141</v>
      </c>
    </row>
    <row r="230" spans="2:65" s="14" customFormat="1" ht="11.25">
      <c r="B230" s="179"/>
      <c r="D230" s="166" t="s">
        <v>150</v>
      </c>
      <c r="E230" s="180" t="s">
        <v>1</v>
      </c>
      <c r="F230" s="181" t="s">
        <v>153</v>
      </c>
      <c r="H230" s="182">
        <v>4.16</v>
      </c>
      <c r="I230" s="183"/>
      <c r="L230" s="179"/>
      <c r="M230" s="186"/>
      <c r="N230" s="187"/>
      <c r="O230" s="187"/>
      <c r="P230" s="187"/>
      <c r="Q230" s="187"/>
      <c r="R230" s="187"/>
      <c r="S230" s="187"/>
      <c r="T230" s="188"/>
      <c r="AT230" s="180" t="s">
        <v>150</v>
      </c>
      <c r="AU230" s="180" t="s">
        <v>83</v>
      </c>
      <c r="AV230" s="14" t="s">
        <v>148</v>
      </c>
      <c r="AW230" s="14" t="s">
        <v>31</v>
      </c>
      <c r="AX230" s="14" t="s">
        <v>81</v>
      </c>
      <c r="AY230" s="180" t="s">
        <v>141</v>
      </c>
    </row>
    <row r="231" spans="2:65" s="1" customFormat="1" ht="6.95" customHeight="1">
      <c r="B231" s="44"/>
      <c r="C231" s="45"/>
      <c r="D231" s="45"/>
      <c r="E231" s="45"/>
      <c r="F231" s="45"/>
      <c r="G231" s="45"/>
      <c r="H231" s="45"/>
      <c r="I231" s="115"/>
      <c r="J231" s="45"/>
      <c r="K231" s="45"/>
      <c r="L231" s="32"/>
    </row>
  </sheetData>
  <sheetProtection algorithmName="SHA-512" hashValue="qQmA7wn4d5CHVN6WpXRZUHRcU4Znr8ZFrwXfzh8cYzsxsYbSW65oox+/XicaOeSeRUzX4BAnT2F90ayjvAz/2g==" saltValue="ZFv8XXiEBa0a9wwWWyiIfHzK9qqmwd5n2f4XiN8akO2RdWTneWN+y7p9m5CkmsHtvJezE57ZIAilrOul1W3q3w==" spinCount="100000" sheet="1" objects="1" scenarios="1" formatColumns="0" formatRows="0" autoFilter="0"/>
  <autoFilter ref="C124:K230" xr:uid="{00000000-0009-0000-0000-000001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2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2:46" ht="24.95" customHeight="1">
      <c r="B4" s="20"/>
      <c r="D4" s="21" t="s">
        <v>111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6" t="str">
        <f>'Rekapitulace stavby'!K6</f>
        <v>Oprava stávajícího chodníku na ul. Wolkerova, v Šumperku</v>
      </c>
      <c r="F7" s="257"/>
      <c r="G7" s="257"/>
      <c r="H7" s="257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256" t="s">
        <v>113</v>
      </c>
      <c r="F9" s="258"/>
      <c r="G9" s="258"/>
      <c r="H9" s="258"/>
      <c r="I9" s="96"/>
      <c r="L9" s="32"/>
    </row>
    <row r="10" spans="2:46" s="1" customFormat="1" ht="12" customHeight="1">
      <c r="B10" s="32"/>
      <c r="D10" s="27" t="s">
        <v>114</v>
      </c>
      <c r="I10" s="96"/>
      <c r="L10" s="32"/>
    </row>
    <row r="11" spans="2:46" s="1" customFormat="1" ht="36.950000000000003" customHeight="1">
      <c r="B11" s="32"/>
      <c r="E11" s="232" t="s">
        <v>266</v>
      </c>
      <c r="F11" s="258"/>
      <c r="G11" s="258"/>
      <c r="H11" s="258"/>
      <c r="I11" s="96"/>
      <c r="L11" s="32"/>
    </row>
    <row r="12" spans="2:46" s="1" customFormat="1" ht="11.25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1. 9. 2022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9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28</v>
      </c>
      <c r="I19" s="9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35"/>
      <c r="G20" s="235"/>
      <c r="H20" s="235"/>
      <c r="I20" s="9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97" t="s">
        <v>27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32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33</v>
      </c>
      <c r="I28" s="96"/>
      <c r="L28" s="32"/>
    </row>
    <row r="29" spans="2:12" s="7" customFormat="1" ht="16.5" customHeight="1">
      <c r="B29" s="98"/>
      <c r="E29" s="239" t="s">
        <v>1</v>
      </c>
      <c r="F29" s="239"/>
      <c r="G29" s="239"/>
      <c r="H29" s="239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34</v>
      </c>
      <c r="I32" s="96"/>
      <c r="J32" s="66">
        <f>ROUND(J123,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36</v>
      </c>
      <c r="I34" s="102" t="s">
        <v>35</v>
      </c>
      <c r="J34" s="35" t="s">
        <v>37</v>
      </c>
      <c r="L34" s="32"/>
    </row>
    <row r="35" spans="2:12" s="1" customFormat="1" ht="14.45" customHeight="1">
      <c r="B35" s="32"/>
      <c r="D35" s="55" t="s">
        <v>38</v>
      </c>
      <c r="E35" s="27" t="s">
        <v>39</v>
      </c>
      <c r="F35" s="86">
        <f>ROUND((SUM(BE123:BE181)),  2)</f>
        <v>0</v>
      </c>
      <c r="I35" s="103">
        <v>0.21</v>
      </c>
      <c r="J35" s="86">
        <f>ROUND(((SUM(BE123:BE181))*I35),  2)</f>
        <v>0</v>
      </c>
      <c r="L35" s="32"/>
    </row>
    <row r="36" spans="2:12" s="1" customFormat="1" ht="14.45" customHeight="1">
      <c r="B36" s="32"/>
      <c r="E36" s="27" t="s">
        <v>40</v>
      </c>
      <c r="F36" s="86">
        <f>ROUND((SUM(BF123:BF181)),  2)</f>
        <v>0</v>
      </c>
      <c r="I36" s="103">
        <v>0.15</v>
      </c>
      <c r="J36" s="86">
        <f>ROUND(((SUM(BF123:BF181))*I36),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6">
        <f>ROUND((SUM(BG123:BG181)),  2)</f>
        <v>0</v>
      </c>
      <c r="I37" s="103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6">
        <f>ROUND((SUM(BH123:BH181)),  2)</f>
        <v>0</v>
      </c>
      <c r="I38" s="103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ROUND((SUM(BI123:BI181)),  2)</f>
        <v>0</v>
      </c>
      <c r="I39" s="103">
        <v>0</v>
      </c>
      <c r="J39" s="86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4"/>
      <c r="D41" s="105" t="s">
        <v>44</v>
      </c>
      <c r="E41" s="57"/>
      <c r="F41" s="57"/>
      <c r="G41" s="106" t="s">
        <v>45</v>
      </c>
      <c r="H41" s="107" t="s">
        <v>46</v>
      </c>
      <c r="I41" s="108"/>
      <c r="J41" s="109">
        <f>SUM(J32:J39)</f>
        <v>0</v>
      </c>
      <c r="K41" s="110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111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49</v>
      </c>
      <c r="E61" s="34"/>
      <c r="F61" s="112" t="s">
        <v>50</v>
      </c>
      <c r="G61" s="43" t="s">
        <v>49</v>
      </c>
      <c r="H61" s="34"/>
      <c r="I61" s="113"/>
      <c r="J61" s="114" t="s">
        <v>50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111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49</v>
      </c>
      <c r="E76" s="34"/>
      <c r="F76" s="112" t="s">
        <v>50</v>
      </c>
      <c r="G76" s="43" t="s">
        <v>49</v>
      </c>
      <c r="H76" s="34"/>
      <c r="I76" s="113"/>
      <c r="J76" s="114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6"/>
      <c r="J81" s="47"/>
      <c r="K81" s="47"/>
      <c r="L81" s="32"/>
    </row>
    <row r="82" spans="2:12" s="1" customFormat="1" ht="24.95" customHeight="1">
      <c r="B82" s="32"/>
      <c r="C82" s="21" t="s">
        <v>116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256" t="str">
        <f>E7</f>
        <v>Oprava stávajícího chodníku na ul. Wolkerova, v Šumperku</v>
      </c>
      <c r="F85" s="257"/>
      <c r="G85" s="257"/>
      <c r="H85" s="257"/>
      <c r="I85" s="96"/>
      <c r="L85" s="32"/>
    </row>
    <row r="86" spans="2:12" ht="12" customHeight="1">
      <c r="B86" s="20"/>
      <c r="C86" s="27" t="s">
        <v>112</v>
      </c>
      <c r="L86" s="20"/>
    </row>
    <row r="87" spans="2:12" s="1" customFormat="1" ht="16.5" customHeight="1">
      <c r="B87" s="32"/>
      <c r="E87" s="256" t="s">
        <v>113</v>
      </c>
      <c r="F87" s="258"/>
      <c r="G87" s="258"/>
      <c r="H87" s="258"/>
      <c r="I87" s="96"/>
      <c r="L87" s="32"/>
    </row>
    <row r="88" spans="2:12" s="1" customFormat="1" ht="12" customHeight="1">
      <c r="B88" s="32"/>
      <c r="C88" s="27" t="s">
        <v>114</v>
      </c>
      <c r="I88" s="96"/>
      <c r="L88" s="32"/>
    </row>
    <row r="89" spans="2:12" s="1" customFormat="1" ht="16.5" customHeight="1">
      <c r="B89" s="32"/>
      <c r="E89" s="232" t="str">
        <f>E11</f>
        <v>SO 001b - Příprava území, demolice</v>
      </c>
      <c r="F89" s="258"/>
      <c r="G89" s="258"/>
      <c r="H89" s="258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>Šumperk</v>
      </c>
      <c r="I91" s="97" t="s">
        <v>22</v>
      </c>
      <c r="J91" s="52" t="str">
        <f>IF(J14="","",J14)</f>
        <v>1. 9. 2022</v>
      </c>
      <c r="L91" s="32"/>
    </row>
    <row r="92" spans="2:12" s="1" customFormat="1" ht="6.95" customHeight="1">
      <c r="B92" s="32"/>
      <c r="I92" s="96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97" t="s">
        <v>30</v>
      </c>
      <c r="J93" s="30" t="str">
        <f>E23</f>
        <v xml:space="preserve"> 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9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7" t="s">
        <v>117</v>
      </c>
      <c r="D96" s="104"/>
      <c r="E96" s="104"/>
      <c r="F96" s="104"/>
      <c r="G96" s="104"/>
      <c r="H96" s="104"/>
      <c r="I96" s="118"/>
      <c r="J96" s="119" t="s">
        <v>118</v>
      </c>
      <c r="K96" s="104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0" t="s">
        <v>119</v>
      </c>
      <c r="I98" s="96"/>
      <c r="J98" s="66">
        <f>J123</f>
        <v>0</v>
      </c>
      <c r="L98" s="32"/>
      <c r="AU98" s="17" t="s">
        <v>120</v>
      </c>
    </row>
    <row r="99" spans="2:47" s="8" customFormat="1" ht="24.95" customHeight="1">
      <c r="B99" s="121"/>
      <c r="D99" s="122" t="s">
        <v>121</v>
      </c>
      <c r="E99" s="123"/>
      <c r="F99" s="123"/>
      <c r="G99" s="123"/>
      <c r="H99" s="123"/>
      <c r="I99" s="124"/>
      <c r="J99" s="125">
        <f>J124</f>
        <v>0</v>
      </c>
      <c r="L99" s="121"/>
    </row>
    <row r="100" spans="2:47" s="9" customFormat="1" ht="19.899999999999999" customHeight="1">
      <c r="B100" s="126"/>
      <c r="D100" s="127" t="s">
        <v>122</v>
      </c>
      <c r="E100" s="128"/>
      <c r="F100" s="128"/>
      <c r="G100" s="128"/>
      <c r="H100" s="128"/>
      <c r="I100" s="129"/>
      <c r="J100" s="130">
        <f>J125</f>
        <v>0</v>
      </c>
      <c r="L100" s="126"/>
    </row>
    <row r="101" spans="2:47" s="9" customFormat="1" ht="19.899999999999999" customHeight="1">
      <c r="B101" s="126"/>
      <c r="D101" s="127" t="s">
        <v>125</v>
      </c>
      <c r="E101" s="128"/>
      <c r="F101" s="128"/>
      <c r="G101" s="128"/>
      <c r="H101" s="128"/>
      <c r="I101" s="129"/>
      <c r="J101" s="130">
        <f>J138</f>
        <v>0</v>
      </c>
      <c r="L101" s="126"/>
    </row>
    <row r="102" spans="2:47" s="1" customFormat="1" ht="21.75" customHeight="1">
      <c r="B102" s="32"/>
      <c r="I102" s="96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11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116"/>
      <c r="J107" s="47"/>
      <c r="K107" s="47"/>
      <c r="L107" s="32"/>
    </row>
    <row r="108" spans="2:47" s="1" customFormat="1" ht="24.95" customHeight="1">
      <c r="B108" s="32"/>
      <c r="C108" s="21" t="s">
        <v>126</v>
      </c>
      <c r="I108" s="96"/>
      <c r="L108" s="32"/>
    </row>
    <row r="109" spans="2:47" s="1" customFormat="1" ht="6.95" customHeight="1">
      <c r="B109" s="32"/>
      <c r="I109" s="96"/>
      <c r="L109" s="32"/>
    </row>
    <row r="110" spans="2:47" s="1" customFormat="1" ht="12" customHeight="1">
      <c r="B110" s="32"/>
      <c r="C110" s="27" t="s">
        <v>16</v>
      </c>
      <c r="I110" s="96"/>
      <c r="L110" s="32"/>
    </row>
    <row r="111" spans="2:47" s="1" customFormat="1" ht="16.5" customHeight="1">
      <c r="B111" s="32"/>
      <c r="E111" s="256" t="str">
        <f>E7</f>
        <v>Oprava stávajícího chodníku na ul. Wolkerova, v Šumperku</v>
      </c>
      <c r="F111" s="257"/>
      <c r="G111" s="257"/>
      <c r="H111" s="257"/>
      <c r="I111" s="96"/>
      <c r="L111" s="32"/>
    </row>
    <row r="112" spans="2:47" ht="12" customHeight="1">
      <c r="B112" s="20"/>
      <c r="C112" s="27" t="s">
        <v>112</v>
      </c>
      <c r="L112" s="20"/>
    </row>
    <row r="113" spans="2:65" s="1" customFormat="1" ht="16.5" customHeight="1">
      <c r="B113" s="32"/>
      <c r="E113" s="256" t="s">
        <v>113</v>
      </c>
      <c r="F113" s="258"/>
      <c r="G113" s="258"/>
      <c r="H113" s="258"/>
      <c r="I113" s="96"/>
      <c r="L113" s="32"/>
    </row>
    <row r="114" spans="2:65" s="1" customFormat="1" ht="12" customHeight="1">
      <c r="B114" s="32"/>
      <c r="C114" s="27" t="s">
        <v>114</v>
      </c>
      <c r="I114" s="96"/>
      <c r="L114" s="32"/>
    </row>
    <row r="115" spans="2:65" s="1" customFormat="1" ht="16.5" customHeight="1">
      <c r="B115" s="32"/>
      <c r="E115" s="232" t="str">
        <f>E11</f>
        <v>SO 001b - Příprava území, demolice</v>
      </c>
      <c r="F115" s="258"/>
      <c r="G115" s="258"/>
      <c r="H115" s="258"/>
      <c r="I115" s="96"/>
      <c r="L115" s="32"/>
    </row>
    <row r="116" spans="2:65" s="1" customFormat="1" ht="6.95" customHeight="1">
      <c r="B116" s="32"/>
      <c r="I116" s="96"/>
      <c r="L116" s="32"/>
    </row>
    <row r="117" spans="2:65" s="1" customFormat="1" ht="12" customHeight="1">
      <c r="B117" s="32"/>
      <c r="C117" s="27" t="s">
        <v>20</v>
      </c>
      <c r="F117" s="25" t="str">
        <f>F14</f>
        <v>Šumperk</v>
      </c>
      <c r="I117" s="97" t="s">
        <v>22</v>
      </c>
      <c r="J117" s="52" t="str">
        <f>IF(J14="","",J14)</f>
        <v>1. 9. 2022</v>
      </c>
      <c r="L117" s="32"/>
    </row>
    <row r="118" spans="2:65" s="1" customFormat="1" ht="6.95" customHeight="1">
      <c r="B118" s="32"/>
      <c r="I118" s="96"/>
      <c r="L118" s="32"/>
    </row>
    <row r="119" spans="2:65" s="1" customFormat="1" ht="15.2" customHeight="1">
      <c r="B119" s="32"/>
      <c r="C119" s="27" t="s">
        <v>24</v>
      </c>
      <c r="F119" s="25" t="str">
        <f>E17</f>
        <v xml:space="preserve"> </v>
      </c>
      <c r="I119" s="97" t="s">
        <v>30</v>
      </c>
      <c r="J119" s="30" t="str">
        <f>E23</f>
        <v xml:space="preserve"> </v>
      </c>
      <c r="L119" s="32"/>
    </row>
    <row r="120" spans="2:65" s="1" customFormat="1" ht="15.2" customHeight="1">
      <c r="B120" s="32"/>
      <c r="C120" s="27" t="s">
        <v>28</v>
      </c>
      <c r="F120" s="25" t="str">
        <f>IF(E20="","",E20)</f>
        <v>Vyplň údaj</v>
      </c>
      <c r="I120" s="97" t="s">
        <v>32</v>
      </c>
      <c r="J120" s="30" t="str">
        <f>E26</f>
        <v xml:space="preserve"> </v>
      </c>
      <c r="L120" s="32"/>
    </row>
    <row r="121" spans="2:65" s="1" customFormat="1" ht="10.35" customHeight="1">
      <c r="B121" s="32"/>
      <c r="I121" s="96"/>
      <c r="L121" s="32"/>
    </row>
    <row r="122" spans="2:65" s="10" customFormat="1" ht="29.25" customHeight="1">
      <c r="B122" s="131"/>
      <c r="C122" s="132" t="s">
        <v>127</v>
      </c>
      <c r="D122" s="133" t="s">
        <v>59</v>
      </c>
      <c r="E122" s="133" t="s">
        <v>55</v>
      </c>
      <c r="F122" s="133" t="s">
        <v>56</v>
      </c>
      <c r="G122" s="133" t="s">
        <v>128</v>
      </c>
      <c r="H122" s="133" t="s">
        <v>129</v>
      </c>
      <c r="I122" s="134" t="s">
        <v>130</v>
      </c>
      <c r="J122" s="133" t="s">
        <v>118</v>
      </c>
      <c r="K122" s="135" t="s">
        <v>131</v>
      </c>
      <c r="L122" s="131"/>
      <c r="M122" s="59" t="s">
        <v>1</v>
      </c>
      <c r="N122" s="60" t="s">
        <v>38</v>
      </c>
      <c r="O122" s="60" t="s">
        <v>132</v>
      </c>
      <c r="P122" s="60" t="s">
        <v>133</v>
      </c>
      <c r="Q122" s="60" t="s">
        <v>134</v>
      </c>
      <c r="R122" s="60" t="s">
        <v>135</v>
      </c>
      <c r="S122" s="60" t="s">
        <v>136</v>
      </c>
      <c r="T122" s="61" t="s">
        <v>137</v>
      </c>
    </row>
    <row r="123" spans="2:65" s="1" customFormat="1" ht="22.9" customHeight="1">
      <c r="B123" s="32"/>
      <c r="C123" s="64" t="s">
        <v>138</v>
      </c>
      <c r="I123" s="96"/>
      <c r="J123" s="136">
        <f>BK123</f>
        <v>0</v>
      </c>
      <c r="L123" s="32"/>
      <c r="M123" s="62"/>
      <c r="N123" s="53"/>
      <c r="O123" s="53"/>
      <c r="P123" s="137">
        <f>P124</f>
        <v>0</v>
      </c>
      <c r="Q123" s="53"/>
      <c r="R123" s="137">
        <f>R124</f>
        <v>0</v>
      </c>
      <c r="S123" s="53"/>
      <c r="T123" s="138">
        <f>T124</f>
        <v>24.463999999999999</v>
      </c>
      <c r="AT123" s="17" t="s">
        <v>73</v>
      </c>
      <c r="AU123" s="17" t="s">
        <v>120</v>
      </c>
      <c r="BK123" s="139">
        <f>BK124</f>
        <v>0</v>
      </c>
    </row>
    <row r="124" spans="2:65" s="11" customFormat="1" ht="25.9" customHeight="1">
      <c r="B124" s="140"/>
      <c r="D124" s="141" t="s">
        <v>73</v>
      </c>
      <c r="E124" s="142" t="s">
        <v>139</v>
      </c>
      <c r="F124" s="142" t="s">
        <v>140</v>
      </c>
      <c r="I124" s="143"/>
      <c r="J124" s="144">
        <f>BK124</f>
        <v>0</v>
      </c>
      <c r="L124" s="140"/>
      <c r="M124" s="145"/>
      <c r="P124" s="146">
        <f>P125+P138</f>
        <v>0</v>
      </c>
      <c r="R124" s="146">
        <f>R125+R138</f>
        <v>0</v>
      </c>
      <c r="T124" s="147">
        <f>T125+T138</f>
        <v>24.463999999999999</v>
      </c>
      <c r="AR124" s="141" t="s">
        <v>81</v>
      </c>
      <c r="AT124" s="148" t="s">
        <v>73</v>
      </c>
      <c r="AU124" s="148" t="s">
        <v>74</v>
      </c>
      <c r="AY124" s="141" t="s">
        <v>141</v>
      </c>
      <c r="BK124" s="149">
        <f>BK125+BK138</f>
        <v>0</v>
      </c>
    </row>
    <row r="125" spans="2:65" s="11" customFormat="1" ht="22.9" customHeight="1">
      <c r="B125" s="140"/>
      <c r="D125" s="141" t="s">
        <v>73</v>
      </c>
      <c r="E125" s="150" t="s">
        <v>81</v>
      </c>
      <c r="F125" s="150" t="s">
        <v>142</v>
      </c>
      <c r="I125" s="143"/>
      <c r="J125" s="151">
        <f>BK125</f>
        <v>0</v>
      </c>
      <c r="L125" s="140"/>
      <c r="M125" s="145"/>
      <c r="P125" s="146">
        <f>SUM(P126:P137)</f>
        <v>0</v>
      </c>
      <c r="R125" s="146">
        <f>SUM(R126:R137)</f>
        <v>0</v>
      </c>
      <c r="T125" s="147">
        <f>SUM(T126:T137)</f>
        <v>24.463999999999999</v>
      </c>
      <c r="AR125" s="141" t="s">
        <v>81</v>
      </c>
      <c r="AT125" s="148" t="s">
        <v>73</v>
      </c>
      <c r="AU125" s="148" t="s">
        <v>81</v>
      </c>
      <c r="AY125" s="141" t="s">
        <v>141</v>
      </c>
      <c r="BK125" s="149">
        <f>SUM(BK126:BK137)</f>
        <v>0</v>
      </c>
    </row>
    <row r="126" spans="2:65" s="1" customFormat="1" ht="24" customHeight="1">
      <c r="B126" s="32"/>
      <c r="C126" s="152" t="s">
        <v>81</v>
      </c>
      <c r="D126" s="152" t="s">
        <v>143</v>
      </c>
      <c r="E126" s="153" t="s">
        <v>267</v>
      </c>
      <c r="F126" s="154" t="s">
        <v>268</v>
      </c>
      <c r="G126" s="155" t="s">
        <v>146</v>
      </c>
      <c r="H126" s="156">
        <v>32</v>
      </c>
      <c r="I126" s="157"/>
      <c r="J126" s="158">
        <f>ROUND(I126*H126,2)</f>
        <v>0</v>
      </c>
      <c r="K126" s="154" t="s">
        <v>147</v>
      </c>
      <c r="L126" s="32"/>
      <c r="M126" s="159" t="s">
        <v>1</v>
      </c>
      <c r="N126" s="160" t="s">
        <v>39</v>
      </c>
      <c r="P126" s="161">
        <f>O126*H126</f>
        <v>0</v>
      </c>
      <c r="Q126" s="161">
        <v>0</v>
      </c>
      <c r="R126" s="161">
        <f>Q126*H126</f>
        <v>0</v>
      </c>
      <c r="S126" s="161">
        <v>0.255</v>
      </c>
      <c r="T126" s="162">
        <f>S126*H126</f>
        <v>8.16</v>
      </c>
      <c r="AR126" s="163" t="s">
        <v>148</v>
      </c>
      <c r="AT126" s="163" t="s">
        <v>143</v>
      </c>
      <c r="AU126" s="163" t="s">
        <v>83</v>
      </c>
      <c r="AY126" s="17" t="s">
        <v>141</v>
      </c>
      <c r="BE126" s="164">
        <f>IF(N126="základní",J126,0)</f>
        <v>0</v>
      </c>
      <c r="BF126" s="164">
        <f>IF(N126="snížená",J126,0)</f>
        <v>0</v>
      </c>
      <c r="BG126" s="164">
        <f>IF(N126="zákl. přenesená",J126,0)</f>
        <v>0</v>
      </c>
      <c r="BH126" s="164">
        <f>IF(N126="sníž. přenesená",J126,0)</f>
        <v>0</v>
      </c>
      <c r="BI126" s="164">
        <f>IF(N126="nulová",J126,0)</f>
        <v>0</v>
      </c>
      <c r="BJ126" s="17" t="s">
        <v>81</v>
      </c>
      <c r="BK126" s="164">
        <f>ROUND(I126*H126,2)</f>
        <v>0</v>
      </c>
      <c r="BL126" s="17" t="s">
        <v>148</v>
      </c>
      <c r="BM126" s="163" t="s">
        <v>269</v>
      </c>
    </row>
    <row r="127" spans="2:65" s="12" customFormat="1" ht="11.25">
      <c r="B127" s="165"/>
      <c r="D127" s="166" t="s">
        <v>150</v>
      </c>
      <c r="E127" s="167" t="s">
        <v>1</v>
      </c>
      <c r="F127" s="168" t="s">
        <v>157</v>
      </c>
      <c r="H127" s="167" t="s">
        <v>1</v>
      </c>
      <c r="I127" s="169"/>
      <c r="L127" s="165"/>
      <c r="M127" s="170"/>
      <c r="T127" s="171"/>
      <c r="AT127" s="167" t="s">
        <v>150</v>
      </c>
      <c r="AU127" s="167" t="s">
        <v>83</v>
      </c>
      <c r="AV127" s="12" t="s">
        <v>81</v>
      </c>
      <c r="AW127" s="12" t="s">
        <v>31</v>
      </c>
      <c r="AX127" s="12" t="s">
        <v>74</v>
      </c>
      <c r="AY127" s="167" t="s">
        <v>141</v>
      </c>
    </row>
    <row r="128" spans="2:65" s="13" customFormat="1" ht="11.25">
      <c r="B128" s="172"/>
      <c r="D128" s="166" t="s">
        <v>150</v>
      </c>
      <c r="E128" s="173" t="s">
        <v>1</v>
      </c>
      <c r="F128" s="174" t="s">
        <v>270</v>
      </c>
      <c r="H128" s="175">
        <v>32</v>
      </c>
      <c r="I128" s="176"/>
      <c r="L128" s="172"/>
      <c r="M128" s="177"/>
      <c r="T128" s="178"/>
      <c r="AT128" s="173" t="s">
        <v>150</v>
      </c>
      <c r="AU128" s="173" t="s">
        <v>83</v>
      </c>
      <c r="AV128" s="13" t="s">
        <v>83</v>
      </c>
      <c r="AW128" s="13" t="s">
        <v>31</v>
      </c>
      <c r="AX128" s="13" t="s">
        <v>74</v>
      </c>
      <c r="AY128" s="173" t="s">
        <v>141</v>
      </c>
    </row>
    <row r="129" spans="2:65" s="14" customFormat="1" ht="11.25">
      <c r="B129" s="179"/>
      <c r="D129" s="166" t="s">
        <v>150</v>
      </c>
      <c r="E129" s="180" t="s">
        <v>1</v>
      </c>
      <c r="F129" s="181" t="s">
        <v>153</v>
      </c>
      <c r="H129" s="182">
        <v>32</v>
      </c>
      <c r="I129" s="183"/>
      <c r="L129" s="179"/>
      <c r="M129" s="184"/>
      <c r="T129" s="185"/>
      <c r="AT129" s="180" t="s">
        <v>150</v>
      </c>
      <c r="AU129" s="180" t="s">
        <v>83</v>
      </c>
      <c r="AV129" s="14" t="s">
        <v>148</v>
      </c>
      <c r="AW129" s="14" t="s">
        <v>31</v>
      </c>
      <c r="AX129" s="14" t="s">
        <v>81</v>
      </c>
      <c r="AY129" s="180" t="s">
        <v>141</v>
      </c>
    </row>
    <row r="130" spans="2:65" s="1" customFormat="1" ht="24" customHeight="1">
      <c r="B130" s="32"/>
      <c r="C130" s="152" t="s">
        <v>83</v>
      </c>
      <c r="D130" s="152" t="s">
        <v>143</v>
      </c>
      <c r="E130" s="153" t="s">
        <v>271</v>
      </c>
      <c r="F130" s="154" t="s">
        <v>272</v>
      </c>
      <c r="G130" s="155" t="s">
        <v>146</v>
      </c>
      <c r="H130" s="156">
        <v>33.6</v>
      </c>
      <c r="I130" s="157"/>
      <c r="J130" s="158">
        <f>ROUND(I130*H130,2)</f>
        <v>0</v>
      </c>
      <c r="K130" s="154" t="s">
        <v>147</v>
      </c>
      <c r="L130" s="32"/>
      <c r="M130" s="159" t="s">
        <v>1</v>
      </c>
      <c r="N130" s="160" t="s">
        <v>39</v>
      </c>
      <c r="P130" s="161">
        <f>O130*H130</f>
        <v>0</v>
      </c>
      <c r="Q130" s="161">
        <v>0</v>
      </c>
      <c r="R130" s="161">
        <f>Q130*H130</f>
        <v>0</v>
      </c>
      <c r="S130" s="161">
        <v>0.28999999999999998</v>
      </c>
      <c r="T130" s="162">
        <f>S130*H130</f>
        <v>9.7439999999999998</v>
      </c>
      <c r="AR130" s="163" t="s">
        <v>148</v>
      </c>
      <c r="AT130" s="163" t="s">
        <v>143</v>
      </c>
      <c r="AU130" s="163" t="s">
        <v>83</v>
      </c>
      <c r="AY130" s="17" t="s">
        <v>141</v>
      </c>
      <c r="BE130" s="164">
        <f>IF(N130="základní",J130,0)</f>
        <v>0</v>
      </c>
      <c r="BF130" s="164">
        <f>IF(N130="snížená",J130,0)</f>
        <v>0</v>
      </c>
      <c r="BG130" s="164">
        <f>IF(N130="zákl. přenesená",J130,0)</f>
        <v>0</v>
      </c>
      <c r="BH130" s="164">
        <f>IF(N130="sníž. přenesená",J130,0)</f>
        <v>0</v>
      </c>
      <c r="BI130" s="164">
        <f>IF(N130="nulová",J130,0)</f>
        <v>0</v>
      </c>
      <c r="BJ130" s="17" t="s">
        <v>81</v>
      </c>
      <c r="BK130" s="164">
        <f>ROUND(I130*H130,2)</f>
        <v>0</v>
      </c>
      <c r="BL130" s="17" t="s">
        <v>148</v>
      </c>
      <c r="BM130" s="163" t="s">
        <v>273</v>
      </c>
    </row>
    <row r="131" spans="2:65" s="12" customFormat="1" ht="11.25">
      <c r="B131" s="165"/>
      <c r="D131" s="166" t="s">
        <v>150</v>
      </c>
      <c r="E131" s="167" t="s">
        <v>1</v>
      </c>
      <c r="F131" s="168" t="s">
        <v>157</v>
      </c>
      <c r="H131" s="167" t="s">
        <v>1</v>
      </c>
      <c r="I131" s="169"/>
      <c r="L131" s="165"/>
      <c r="M131" s="170"/>
      <c r="T131" s="171"/>
      <c r="AT131" s="167" t="s">
        <v>150</v>
      </c>
      <c r="AU131" s="167" t="s">
        <v>83</v>
      </c>
      <c r="AV131" s="12" t="s">
        <v>81</v>
      </c>
      <c r="AW131" s="12" t="s">
        <v>31</v>
      </c>
      <c r="AX131" s="12" t="s">
        <v>74</v>
      </c>
      <c r="AY131" s="167" t="s">
        <v>141</v>
      </c>
    </row>
    <row r="132" spans="2:65" s="13" customFormat="1" ht="11.25">
      <c r="B132" s="172"/>
      <c r="D132" s="166" t="s">
        <v>150</v>
      </c>
      <c r="E132" s="173" t="s">
        <v>1</v>
      </c>
      <c r="F132" s="174" t="s">
        <v>274</v>
      </c>
      <c r="H132" s="175">
        <v>33.6</v>
      </c>
      <c r="I132" s="176"/>
      <c r="L132" s="172"/>
      <c r="M132" s="177"/>
      <c r="T132" s="178"/>
      <c r="AT132" s="173" t="s">
        <v>150</v>
      </c>
      <c r="AU132" s="173" t="s">
        <v>83</v>
      </c>
      <c r="AV132" s="13" t="s">
        <v>83</v>
      </c>
      <c r="AW132" s="13" t="s">
        <v>31</v>
      </c>
      <c r="AX132" s="13" t="s">
        <v>74</v>
      </c>
      <c r="AY132" s="173" t="s">
        <v>141</v>
      </c>
    </row>
    <row r="133" spans="2:65" s="14" customFormat="1" ht="11.25">
      <c r="B133" s="179"/>
      <c r="D133" s="166" t="s">
        <v>150</v>
      </c>
      <c r="E133" s="180" t="s">
        <v>1</v>
      </c>
      <c r="F133" s="181" t="s">
        <v>153</v>
      </c>
      <c r="H133" s="182">
        <v>33.6</v>
      </c>
      <c r="I133" s="183"/>
      <c r="L133" s="179"/>
      <c r="M133" s="184"/>
      <c r="T133" s="185"/>
      <c r="AT133" s="180" t="s">
        <v>150</v>
      </c>
      <c r="AU133" s="180" t="s">
        <v>83</v>
      </c>
      <c r="AV133" s="14" t="s">
        <v>148</v>
      </c>
      <c r="AW133" s="14" t="s">
        <v>31</v>
      </c>
      <c r="AX133" s="14" t="s">
        <v>81</v>
      </c>
      <c r="AY133" s="180" t="s">
        <v>141</v>
      </c>
    </row>
    <row r="134" spans="2:65" s="1" customFormat="1" ht="16.5" customHeight="1">
      <c r="B134" s="32"/>
      <c r="C134" s="152" t="s">
        <v>159</v>
      </c>
      <c r="D134" s="152" t="s">
        <v>143</v>
      </c>
      <c r="E134" s="153" t="s">
        <v>165</v>
      </c>
      <c r="F134" s="154" t="s">
        <v>166</v>
      </c>
      <c r="G134" s="155" t="s">
        <v>167</v>
      </c>
      <c r="H134" s="156">
        <v>32</v>
      </c>
      <c r="I134" s="157"/>
      <c r="J134" s="158">
        <f>ROUND(I134*H134,2)</f>
        <v>0</v>
      </c>
      <c r="K134" s="154" t="s">
        <v>147</v>
      </c>
      <c r="L134" s="32"/>
      <c r="M134" s="159" t="s">
        <v>1</v>
      </c>
      <c r="N134" s="160" t="s">
        <v>39</v>
      </c>
      <c r="P134" s="161">
        <f>O134*H134</f>
        <v>0</v>
      </c>
      <c r="Q134" s="161">
        <v>0</v>
      </c>
      <c r="R134" s="161">
        <f>Q134*H134</f>
        <v>0</v>
      </c>
      <c r="S134" s="161">
        <v>0.20499999999999999</v>
      </c>
      <c r="T134" s="162">
        <f>S134*H134</f>
        <v>6.56</v>
      </c>
      <c r="AR134" s="163" t="s">
        <v>148</v>
      </c>
      <c r="AT134" s="163" t="s">
        <v>143</v>
      </c>
      <c r="AU134" s="163" t="s">
        <v>83</v>
      </c>
      <c r="AY134" s="17" t="s">
        <v>141</v>
      </c>
      <c r="BE134" s="164">
        <f>IF(N134="základní",J134,0)</f>
        <v>0</v>
      </c>
      <c r="BF134" s="164">
        <f>IF(N134="snížená",J134,0)</f>
        <v>0</v>
      </c>
      <c r="BG134" s="164">
        <f>IF(N134="zákl. přenesená",J134,0)</f>
        <v>0</v>
      </c>
      <c r="BH134" s="164">
        <f>IF(N134="sníž. přenesená",J134,0)</f>
        <v>0</v>
      </c>
      <c r="BI134" s="164">
        <f>IF(N134="nulová",J134,0)</f>
        <v>0</v>
      </c>
      <c r="BJ134" s="17" t="s">
        <v>81</v>
      </c>
      <c r="BK134" s="164">
        <f>ROUND(I134*H134,2)</f>
        <v>0</v>
      </c>
      <c r="BL134" s="17" t="s">
        <v>148</v>
      </c>
      <c r="BM134" s="163" t="s">
        <v>275</v>
      </c>
    </row>
    <row r="135" spans="2:65" s="12" customFormat="1" ht="11.25">
      <c r="B135" s="165"/>
      <c r="D135" s="166" t="s">
        <v>150</v>
      </c>
      <c r="E135" s="167" t="s">
        <v>1</v>
      </c>
      <c r="F135" s="168" t="s">
        <v>171</v>
      </c>
      <c r="H135" s="167" t="s">
        <v>1</v>
      </c>
      <c r="I135" s="169"/>
      <c r="L135" s="165"/>
      <c r="M135" s="170"/>
      <c r="T135" s="171"/>
      <c r="AT135" s="167" t="s">
        <v>150</v>
      </c>
      <c r="AU135" s="167" t="s">
        <v>83</v>
      </c>
      <c r="AV135" s="12" t="s">
        <v>81</v>
      </c>
      <c r="AW135" s="12" t="s">
        <v>31</v>
      </c>
      <c r="AX135" s="12" t="s">
        <v>74</v>
      </c>
      <c r="AY135" s="167" t="s">
        <v>141</v>
      </c>
    </row>
    <row r="136" spans="2:65" s="13" customFormat="1" ht="11.25">
      <c r="B136" s="172"/>
      <c r="D136" s="166" t="s">
        <v>150</v>
      </c>
      <c r="E136" s="173" t="s">
        <v>1</v>
      </c>
      <c r="F136" s="174" t="s">
        <v>270</v>
      </c>
      <c r="H136" s="175">
        <v>32</v>
      </c>
      <c r="I136" s="176"/>
      <c r="L136" s="172"/>
      <c r="M136" s="177"/>
      <c r="T136" s="178"/>
      <c r="AT136" s="173" t="s">
        <v>150</v>
      </c>
      <c r="AU136" s="173" t="s">
        <v>83</v>
      </c>
      <c r="AV136" s="13" t="s">
        <v>83</v>
      </c>
      <c r="AW136" s="13" t="s">
        <v>31</v>
      </c>
      <c r="AX136" s="13" t="s">
        <v>74</v>
      </c>
      <c r="AY136" s="173" t="s">
        <v>141</v>
      </c>
    </row>
    <row r="137" spans="2:65" s="14" customFormat="1" ht="11.25">
      <c r="B137" s="179"/>
      <c r="D137" s="166" t="s">
        <v>150</v>
      </c>
      <c r="E137" s="180" t="s">
        <v>1</v>
      </c>
      <c r="F137" s="181" t="s">
        <v>153</v>
      </c>
      <c r="H137" s="182">
        <v>32</v>
      </c>
      <c r="I137" s="183"/>
      <c r="L137" s="179"/>
      <c r="M137" s="184"/>
      <c r="T137" s="185"/>
      <c r="AT137" s="180" t="s">
        <v>150</v>
      </c>
      <c r="AU137" s="180" t="s">
        <v>83</v>
      </c>
      <c r="AV137" s="14" t="s">
        <v>148</v>
      </c>
      <c r="AW137" s="14" t="s">
        <v>31</v>
      </c>
      <c r="AX137" s="14" t="s">
        <v>81</v>
      </c>
      <c r="AY137" s="180" t="s">
        <v>141</v>
      </c>
    </row>
    <row r="138" spans="2:65" s="11" customFormat="1" ht="22.9" customHeight="1">
      <c r="B138" s="140"/>
      <c r="D138" s="141" t="s">
        <v>73</v>
      </c>
      <c r="E138" s="150" t="s">
        <v>212</v>
      </c>
      <c r="F138" s="150" t="s">
        <v>213</v>
      </c>
      <c r="I138" s="143"/>
      <c r="J138" s="151">
        <f>BK138</f>
        <v>0</v>
      </c>
      <c r="L138" s="140"/>
      <c r="M138" s="145"/>
      <c r="P138" s="146">
        <f>SUM(P139:P181)</f>
        <v>0</v>
      </c>
      <c r="R138" s="146">
        <f>SUM(R139:R181)</f>
        <v>0</v>
      </c>
      <c r="T138" s="147">
        <f>SUM(T139:T181)</f>
        <v>0</v>
      </c>
      <c r="AR138" s="141" t="s">
        <v>81</v>
      </c>
      <c r="AT138" s="148" t="s">
        <v>73</v>
      </c>
      <c r="AU138" s="148" t="s">
        <v>81</v>
      </c>
      <c r="AY138" s="141" t="s">
        <v>141</v>
      </c>
      <c r="BK138" s="149">
        <f>SUM(BK139:BK181)</f>
        <v>0</v>
      </c>
    </row>
    <row r="139" spans="2:65" s="1" customFormat="1" ht="16.5" customHeight="1">
      <c r="B139" s="32"/>
      <c r="C139" s="152" t="s">
        <v>148</v>
      </c>
      <c r="D139" s="152" t="s">
        <v>143</v>
      </c>
      <c r="E139" s="153" t="s">
        <v>215</v>
      </c>
      <c r="F139" s="154" t="s">
        <v>216</v>
      </c>
      <c r="G139" s="155" t="s">
        <v>210</v>
      </c>
      <c r="H139" s="156">
        <v>9.7439999999999998</v>
      </c>
      <c r="I139" s="157"/>
      <c r="J139" s="158">
        <f>ROUND(I139*H139,2)</f>
        <v>0</v>
      </c>
      <c r="K139" s="154" t="s">
        <v>147</v>
      </c>
      <c r="L139" s="32"/>
      <c r="M139" s="159" t="s">
        <v>1</v>
      </c>
      <c r="N139" s="160" t="s">
        <v>39</v>
      </c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AR139" s="163" t="s">
        <v>148</v>
      </c>
      <c r="AT139" s="163" t="s">
        <v>143</v>
      </c>
      <c r="AU139" s="163" t="s">
        <v>83</v>
      </c>
      <c r="AY139" s="17" t="s">
        <v>141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7" t="s">
        <v>81</v>
      </c>
      <c r="BK139" s="164">
        <f>ROUND(I139*H139,2)</f>
        <v>0</v>
      </c>
      <c r="BL139" s="17" t="s">
        <v>148</v>
      </c>
      <c r="BM139" s="163" t="s">
        <v>276</v>
      </c>
    </row>
    <row r="140" spans="2:65" s="12" customFormat="1" ht="11.25">
      <c r="B140" s="165"/>
      <c r="D140" s="166" t="s">
        <v>150</v>
      </c>
      <c r="E140" s="167" t="s">
        <v>1</v>
      </c>
      <c r="F140" s="168" t="s">
        <v>218</v>
      </c>
      <c r="H140" s="167" t="s">
        <v>1</v>
      </c>
      <c r="I140" s="169"/>
      <c r="L140" s="165"/>
      <c r="M140" s="170"/>
      <c r="T140" s="171"/>
      <c r="AT140" s="167" t="s">
        <v>150</v>
      </c>
      <c r="AU140" s="167" t="s">
        <v>83</v>
      </c>
      <c r="AV140" s="12" t="s">
        <v>81</v>
      </c>
      <c r="AW140" s="12" t="s">
        <v>31</v>
      </c>
      <c r="AX140" s="12" t="s">
        <v>74</v>
      </c>
      <c r="AY140" s="167" t="s">
        <v>141</v>
      </c>
    </row>
    <row r="141" spans="2:65" s="13" customFormat="1" ht="11.25">
      <c r="B141" s="172"/>
      <c r="D141" s="166" t="s">
        <v>150</v>
      </c>
      <c r="E141" s="173" t="s">
        <v>1</v>
      </c>
      <c r="F141" s="174" t="s">
        <v>277</v>
      </c>
      <c r="H141" s="175">
        <v>9.7439999999999998</v>
      </c>
      <c r="I141" s="176"/>
      <c r="L141" s="172"/>
      <c r="M141" s="177"/>
      <c r="T141" s="178"/>
      <c r="AT141" s="173" t="s">
        <v>150</v>
      </c>
      <c r="AU141" s="173" t="s">
        <v>83</v>
      </c>
      <c r="AV141" s="13" t="s">
        <v>83</v>
      </c>
      <c r="AW141" s="13" t="s">
        <v>31</v>
      </c>
      <c r="AX141" s="13" t="s">
        <v>74</v>
      </c>
      <c r="AY141" s="173" t="s">
        <v>141</v>
      </c>
    </row>
    <row r="142" spans="2:65" s="14" customFormat="1" ht="11.25">
      <c r="B142" s="179"/>
      <c r="D142" s="166" t="s">
        <v>150</v>
      </c>
      <c r="E142" s="180" t="s">
        <v>1</v>
      </c>
      <c r="F142" s="181" t="s">
        <v>153</v>
      </c>
      <c r="H142" s="182">
        <v>9.7439999999999998</v>
      </c>
      <c r="I142" s="183"/>
      <c r="L142" s="179"/>
      <c r="M142" s="184"/>
      <c r="T142" s="185"/>
      <c r="AT142" s="180" t="s">
        <v>150</v>
      </c>
      <c r="AU142" s="180" t="s">
        <v>83</v>
      </c>
      <c r="AV142" s="14" t="s">
        <v>148</v>
      </c>
      <c r="AW142" s="14" t="s">
        <v>31</v>
      </c>
      <c r="AX142" s="14" t="s">
        <v>81</v>
      </c>
      <c r="AY142" s="180" t="s">
        <v>141</v>
      </c>
    </row>
    <row r="143" spans="2:65" s="1" customFormat="1" ht="24" customHeight="1">
      <c r="B143" s="32"/>
      <c r="C143" s="152" t="s">
        <v>172</v>
      </c>
      <c r="D143" s="152" t="s">
        <v>143</v>
      </c>
      <c r="E143" s="153" t="s">
        <v>223</v>
      </c>
      <c r="F143" s="154" t="s">
        <v>224</v>
      </c>
      <c r="G143" s="155" t="s">
        <v>210</v>
      </c>
      <c r="H143" s="156">
        <v>29.231999999999999</v>
      </c>
      <c r="I143" s="157"/>
      <c r="J143" s="158">
        <f>ROUND(I143*H143,2)</f>
        <v>0</v>
      </c>
      <c r="K143" s="154" t="s">
        <v>147</v>
      </c>
      <c r="L143" s="32"/>
      <c r="M143" s="159" t="s">
        <v>1</v>
      </c>
      <c r="N143" s="160" t="s">
        <v>39</v>
      </c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AR143" s="163" t="s">
        <v>148</v>
      </c>
      <c r="AT143" s="163" t="s">
        <v>143</v>
      </c>
      <c r="AU143" s="163" t="s">
        <v>83</v>
      </c>
      <c r="AY143" s="17" t="s">
        <v>141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17" t="s">
        <v>81</v>
      </c>
      <c r="BK143" s="164">
        <f>ROUND(I143*H143,2)</f>
        <v>0</v>
      </c>
      <c r="BL143" s="17" t="s">
        <v>148</v>
      </c>
      <c r="BM143" s="163" t="s">
        <v>278</v>
      </c>
    </row>
    <row r="144" spans="2:65" s="12" customFormat="1" ht="11.25">
      <c r="B144" s="165"/>
      <c r="D144" s="166" t="s">
        <v>150</v>
      </c>
      <c r="E144" s="167" t="s">
        <v>1</v>
      </c>
      <c r="F144" s="168" t="s">
        <v>218</v>
      </c>
      <c r="H144" s="167" t="s">
        <v>1</v>
      </c>
      <c r="I144" s="169"/>
      <c r="L144" s="165"/>
      <c r="M144" s="170"/>
      <c r="T144" s="171"/>
      <c r="AT144" s="167" t="s">
        <v>150</v>
      </c>
      <c r="AU144" s="167" t="s">
        <v>83</v>
      </c>
      <c r="AV144" s="12" t="s">
        <v>81</v>
      </c>
      <c r="AW144" s="12" t="s">
        <v>31</v>
      </c>
      <c r="AX144" s="12" t="s">
        <v>74</v>
      </c>
      <c r="AY144" s="167" t="s">
        <v>141</v>
      </c>
    </row>
    <row r="145" spans="2:65" s="13" customFormat="1" ht="11.25">
      <c r="B145" s="172"/>
      <c r="D145" s="166" t="s">
        <v>150</v>
      </c>
      <c r="E145" s="173" t="s">
        <v>1</v>
      </c>
      <c r="F145" s="174" t="s">
        <v>279</v>
      </c>
      <c r="H145" s="175">
        <v>29.231999999999999</v>
      </c>
      <c r="I145" s="176"/>
      <c r="L145" s="172"/>
      <c r="M145" s="177"/>
      <c r="T145" s="178"/>
      <c r="AT145" s="173" t="s">
        <v>150</v>
      </c>
      <c r="AU145" s="173" t="s">
        <v>83</v>
      </c>
      <c r="AV145" s="13" t="s">
        <v>83</v>
      </c>
      <c r="AW145" s="13" t="s">
        <v>31</v>
      </c>
      <c r="AX145" s="13" t="s">
        <v>74</v>
      </c>
      <c r="AY145" s="173" t="s">
        <v>141</v>
      </c>
    </row>
    <row r="146" spans="2:65" s="14" customFormat="1" ht="11.25">
      <c r="B146" s="179"/>
      <c r="D146" s="166" t="s">
        <v>150</v>
      </c>
      <c r="E146" s="180" t="s">
        <v>1</v>
      </c>
      <c r="F146" s="181" t="s">
        <v>153</v>
      </c>
      <c r="H146" s="182">
        <v>29.231999999999999</v>
      </c>
      <c r="I146" s="183"/>
      <c r="L146" s="179"/>
      <c r="M146" s="184"/>
      <c r="T146" s="185"/>
      <c r="AT146" s="180" t="s">
        <v>150</v>
      </c>
      <c r="AU146" s="180" t="s">
        <v>83</v>
      </c>
      <c r="AV146" s="14" t="s">
        <v>148</v>
      </c>
      <c r="AW146" s="14" t="s">
        <v>31</v>
      </c>
      <c r="AX146" s="14" t="s">
        <v>81</v>
      </c>
      <c r="AY146" s="180" t="s">
        <v>141</v>
      </c>
    </row>
    <row r="147" spans="2:65" s="1" customFormat="1" ht="16.5" customHeight="1">
      <c r="B147" s="32"/>
      <c r="C147" s="152" t="s">
        <v>180</v>
      </c>
      <c r="D147" s="152" t="s">
        <v>143</v>
      </c>
      <c r="E147" s="153" t="s">
        <v>229</v>
      </c>
      <c r="F147" s="154" t="s">
        <v>230</v>
      </c>
      <c r="G147" s="155" t="s">
        <v>210</v>
      </c>
      <c r="H147" s="156">
        <v>14.72</v>
      </c>
      <c r="I147" s="157"/>
      <c r="J147" s="158">
        <f>ROUND(I147*H147,2)</f>
        <v>0</v>
      </c>
      <c r="K147" s="154" t="s">
        <v>147</v>
      </c>
      <c r="L147" s="32"/>
      <c r="M147" s="159" t="s">
        <v>1</v>
      </c>
      <c r="N147" s="160" t="s">
        <v>39</v>
      </c>
      <c r="P147" s="161">
        <f>O147*H147</f>
        <v>0</v>
      </c>
      <c r="Q147" s="161">
        <v>0</v>
      </c>
      <c r="R147" s="161">
        <f>Q147*H147</f>
        <v>0</v>
      </c>
      <c r="S147" s="161">
        <v>0</v>
      </c>
      <c r="T147" s="162">
        <f>S147*H147</f>
        <v>0</v>
      </c>
      <c r="AR147" s="163" t="s">
        <v>148</v>
      </c>
      <c r="AT147" s="163" t="s">
        <v>143</v>
      </c>
      <c r="AU147" s="163" t="s">
        <v>83</v>
      </c>
      <c r="AY147" s="17" t="s">
        <v>141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17" t="s">
        <v>81</v>
      </c>
      <c r="BK147" s="164">
        <f>ROUND(I147*H147,2)</f>
        <v>0</v>
      </c>
      <c r="BL147" s="17" t="s">
        <v>148</v>
      </c>
      <c r="BM147" s="163" t="s">
        <v>280</v>
      </c>
    </row>
    <row r="148" spans="2:65" s="12" customFormat="1" ht="11.25">
      <c r="B148" s="165"/>
      <c r="D148" s="166" t="s">
        <v>150</v>
      </c>
      <c r="E148" s="167" t="s">
        <v>1</v>
      </c>
      <c r="F148" s="168" t="s">
        <v>232</v>
      </c>
      <c r="H148" s="167" t="s">
        <v>1</v>
      </c>
      <c r="I148" s="169"/>
      <c r="L148" s="165"/>
      <c r="M148" s="170"/>
      <c r="T148" s="171"/>
      <c r="AT148" s="167" t="s">
        <v>150</v>
      </c>
      <c r="AU148" s="167" t="s">
        <v>83</v>
      </c>
      <c r="AV148" s="12" t="s">
        <v>81</v>
      </c>
      <c r="AW148" s="12" t="s">
        <v>31</v>
      </c>
      <c r="AX148" s="12" t="s">
        <v>74</v>
      </c>
      <c r="AY148" s="167" t="s">
        <v>141</v>
      </c>
    </row>
    <row r="149" spans="2:65" s="13" customFormat="1" ht="11.25">
      <c r="B149" s="172"/>
      <c r="D149" s="166" t="s">
        <v>150</v>
      </c>
      <c r="E149" s="173" t="s">
        <v>1</v>
      </c>
      <c r="F149" s="174" t="s">
        <v>281</v>
      </c>
      <c r="H149" s="175">
        <v>6.56</v>
      </c>
      <c r="I149" s="176"/>
      <c r="L149" s="172"/>
      <c r="M149" s="177"/>
      <c r="T149" s="178"/>
      <c r="AT149" s="173" t="s">
        <v>150</v>
      </c>
      <c r="AU149" s="173" t="s">
        <v>83</v>
      </c>
      <c r="AV149" s="13" t="s">
        <v>83</v>
      </c>
      <c r="AW149" s="13" t="s">
        <v>31</v>
      </c>
      <c r="AX149" s="13" t="s">
        <v>74</v>
      </c>
      <c r="AY149" s="173" t="s">
        <v>141</v>
      </c>
    </row>
    <row r="150" spans="2:65" s="12" customFormat="1" ht="11.25">
      <c r="B150" s="165"/>
      <c r="D150" s="166" t="s">
        <v>150</v>
      </c>
      <c r="E150" s="167" t="s">
        <v>1</v>
      </c>
      <c r="F150" s="168" t="s">
        <v>235</v>
      </c>
      <c r="H150" s="167" t="s">
        <v>1</v>
      </c>
      <c r="I150" s="169"/>
      <c r="L150" s="165"/>
      <c r="M150" s="170"/>
      <c r="T150" s="171"/>
      <c r="AT150" s="167" t="s">
        <v>150</v>
      </c>
      <c r="AU150" s="167" t="s">
        <v>83</v>
      </c>
      <c r="AV150" s="12" t="s">
        <v>81</v>
      </c>
      <c r="AW150" s="12" t="s">
        <v>31</v>
      </c>
      <c r="AX150" s="12" t="s">
        <v>74</v>
      </c>
      <c r="AY150" s="167" t="s">
        <v>141</v>
      </c>
    </row>
    <row r="151" spans="2:65" s="13" customFormat="1" ht="11.25">
      <c r="B151" s="172"/>
      <c r="D151" s="166" t="s">
        <v>150</v>
      </c>
      <c r="E151" s="173" t="s">
        <v>1</v>
      </c>
      <c r="F151" s="174" t="s">
        <v>282</v>
      </c>
      <c r="H151" s="175">
        <v>8.16</v>
      </c>
      <c r="I151" s="176"/>
      <c r="L151" s="172"/>
      <c r="M151" s="177"/>
      <c r="T151" s="178"/>
      <c r="AT151" s="173" t="s">
        <v>150</v>
      </c>
      <c r="AU151" s="173" t="s">
        <v>83</v>
      </c>
      <c r="AV151" s="13" t="s">
        <v>83</v>
      </c>
      <c r="AW151" s="13" t="s">
        <v>31</v>
      </c>
      <c r="AX151" s="13" t="s">
        <v>74</v>
      </c>
      <c r="AY151" s="173" t="s">
        <v>141</v>
      </c>
    </row>
    <row r="152" spans="2:65" s="14" customFormat="1" ht="11.25">
      <c r="B152" s="179"/>
      <c r="D152" s="166" t="s">
        <v>150</v>
      </c>
      <c r="E152" s="180" t="s">
        <v>1</v>
      </c>
      <c r="F152" s="181" t="s">
        <v>153</v>
      </c>
      <c r="H152" s="182">
        <v>14.719999999999999</v>
      </c>
      <c r="I152" s="183"/>
      <c r="L152" s="179"/>
      <c r="M152" s="184"/>
      <c r="T152" s="185"/>
      <c r="AT152" s="180" t="s">
        <v>150</v>
      </c>
      <c r="AU152" s="180" t="s">
        <v>83</v>
      </c>
      <c r="AV152" s="14" t="s">
        <v>148</v>
      </c>
      <c r="AW152" s="14" t="s">
        <v>31</v>
      </c>
      <c r="AX152" s="14" t="s">
        <v>81</v>
      </c>
      <c r="AY152" s="180" t="s">
        <v>141</v>
      </c>
    </row>
    <row r="153" spans="2:65" s="1" customFormat="1" ht="24" customHeight="1">
      <c r="B153" s="32"/>
      <c r="C153" s="152" t="s">
        <v>185</v>
      </c>
      <c r="D153" s="152" t="s">
        <v>143</v>
      </c>
      <c r="E153" s="153" t="s">
        <v>237</v>
      </c>
      <c r="F153" s="154" t="s">
        <v>238</v>
      </c>
      <c r="G153" s="155" t="s">
        <v>210</v>
      </c>
      <c r="H153" s="156">
        <v>44.16</v>
      </c>
      <c r="I153" s="157"/>
      <c r="J153" s="158">
        <f>ROUND(I153*H153,2)</f>
        <v>0</v>
      </c>
      <c r="K153" s="154" t="s">
        <v>147</v>
      </c>
      <c r="L153" s="32"/>
      <c r="M153" s="159" t="s">
        <v>1</v>
      </c>
      <c r="N153" s="160" t="s">
        <v>39</v>
      </c>
      <c r="P153" s="161">
        <f>O153*H153</f>
        <v>0</v>
      </c>
      <c r="Q153" s="161">
        <v>0</v>
      </c>
      <c r="R153" s="161">
        <f>Q153*H153</f>
        <v>0</v>
      </c>
      <c r="S153" s="161">
        <v>0</v>
      </c>
      <c r="T153" s="162">
        <f>S153*H153</f>
        <v>0</v>
      </c>
      <c r="AR153" s="163" t="s">
        <v>148</v>
      </c>
      <c r="AT153" s="163" t="s">
        <v>143</v>
      </c>
      <c r="AU153" s="163" t="s">
        <v>83</v>
      </c>
      <c r="AY153" s="17" t="s">
        <v>141</v>
      </c>
      <c r="BE153" s="164">
        <f>IF(N153="základní",J153,0)</f>
        <v>0</v>
      </c>
      <c r="BF153" s="164">
        <f>IF(N153="snížená",J153,0)</f>
        <v>0</v>
      </c>
      <c r="BG153" s="164">
        <f>IF(N153="zákl. přenesená",J153,0)</f>
        <v>0</v>
      </c>
      <c r="BH153" s="164">
        <f>IF(N153="sníž. přenesená",J153,0)</f>
        <v>0</v>
      </c>
      <c r="BI153" s="164">
        <f>IF(N153="nulová",J153,0)</f>
        <v>0</v>
      </c>
      <c r="BJ153" s="17" t="s">
        <v>81</v>
      </c>
      <c r="BK153" s="164">
        <f>ROUND(I153*H153,2)</f>
        <v>0</v>
      </c>
      <c r="BL153" s="17" t="s">
        <v>148</v>
      </c>
      <c r="BM153" s="163" t="s">
        <v>283</v>
      </c>
    </row>
    <row r="154" spans="2:65" s="12" customFormat="1" ht="11.25">
      <c r="B154" s="165"/>
      <c r="D154" s="166" t="s">
        <v>150</v>
      </c>
      <c r="E154" s="167" t="s">
        <v>1</v>
      </c>
      <c r="F154" s="168" t="s">
        <v>232</v>
      </c>
      <c r="H154" s="167" t="s">
        <v>1</v>
      </c>
      <c r="I154" s="169"/>
      <c r="L154" s="165"/>
      <c r="M154" s="170"/>
      <c r="T154" s="171"/>
      <c r="AT154" s="167" t="s">
        <v>150</v>
      </c>
      <c r="AU154" s="167" t="s">
        <v>83</v>
      </c>
      <c r="AV154" s="12" t="s">
        <v>81</v>
      </c>
      <c r="AW154" s="12" t="s">
        <v>31</v>
      </c>
      <c r="AX154" s="12" t="s">
        <v>74</v>
      </c>
      <c r="AY154" s="167" t="s">
        <v>141</v>
      </c>
    </row>
    <row r="155" spans="2:65" s="13" customFormat="1" ht="11.25">
      <c r="B155" s="172"/>
      <c r="D155" s="166" t="s">
        <v>150</v>
      </c>
      <c r="E155" s="173" t="s">
        <v>1</v>
      </c>
      <c r="F155" s="174" t="s">
        <v>284</v>
      </c>
      <c r="H155" s="175">
        <v>19.68</v>
      </c>
      <c r="I155" s="176"/>
      <c r="L155" s="172"/>
      <c r="M155" s="177"/>
      <c r="T155" s="178"/>
      <c r="AT155" s="173" t="s">
        <v>150</v>
      </c>
      <c r="AU155" s="173" t="s">
        <v>83</v>
      </c>
      <c r="AV155" s="13" t="s">
        <v>83</v>
      </c>
      <c r="AW155" s="13" t="s">
        <v>31</v>
      </c>
      <c r="AX155" s="13" t="s">
        <v>74</v>
      </c>
      <c r="AY155" s="173" t="s">
        <v>141</v>
      </c>
    </row>
    <row r="156" spans="2:65" s="12" customFormat="1" ht="11.25">
      <c r="B156" s="165"/>
      <c r="D156" s="166" t="s">
        <v>150</v>
      </c>
      <c r="E156" s="167" t="s">
        <v>1</v>
      </c>
      <c r="F156" s="168" t="s">
        <v>235</v>
      </c>
      <c r="H156" s="167" t="s">
        <v>1</v>
      </c>
      <c r="I156" s="169"/>
      <c r="L156" s="165"/>
      <c r="M156" s="170"/>
      <c r="T156" s="171"/>
      <c r="AT156" s="167" t="s">
        <v>150</v>
      </c>
      <c r="AU156" s="167" t="s">
        <v>83</v>
      </c>
      <c r="AV156" s="12" t="s">
        <v>81</v>
      </c>
      <c r="AW156" s="12" t="s">
        <v>31</v>
      </c>
      <c r="AX156" s="12" t="s">
        <v>74</v>
      </c>
      <c r="AY156" s="167" t="s">
        <v>141</v>
      </c>
    </row>
    <row r="157" spans="2:65" s="13" customFormat="1" ht="11.25">
      <c r="B157" s="172"/>
      <c r="D157" s="166" t="s">
        <v>150</v>
      </c>
      <c r="E157" s="173" t="s">
        <v>1</v>
      </c>
      <c r="F157" s="174" t="s">
        <v>285</v>
      </c>
      <c r="H157" s="175">
        <v>24.48</v>
      </c>
      <c r="I157" s="176"/>
      <c r="L157" s="172"/>
      <c r="M157" s="177"/>
      <c r="T157" s="178"/>
      <c r="AT157" s="173" t="s">
        <v>150</v>
      </c>
      <c r="AU157" s="173" t="s">
        <v>83</v>
      </c>
      <c r="AV157" s="13" t="s">
        <v>83</v>
      </c>
      <c r="AW157" s="13" t="s">
        <v>31</v>
      </c>
      <c r="AX157" s="13" t="s">
        <v>74</v>
      </c>
      <c r="AY157" s="173" t="s">
        <v>141</v>
      </c>
    </row>
    <row r="158" spans="2:65" s="14" customFormat="1" ht="11.25">
      <c r="B158" s="179"/>
      <c r="D158" s="166" t="s">
        <v>150</v>
      </c>
      <c r="E158" s="180" t="s">
        <v>1</v>
      </c>
      <c r="F158" s="181" t="s">
        <v>153</v>
      </c>
      <c r="H158" s="182">
        <v>44.16</v>
      </c>
      <c r="I158" s="183"/>
      <c r="L158" s="179"/>
      <c r="M158" s="184"/>
      <c r="T158" s="185"/>
      <c r="AT158" s="180" t="s">
        <v>150</v>
      </c>
      <c r="AU158" s="180" t="s">
        <v>83</v>
      </c>
      <c r="AV158" s="14" t="s">
        <v>148</v>
      </c>
      <c r="AW158" s="14" t="s">
        <v>31</v>
      </c>
      <c r="AX158" s="14" t="s">
        <v>81</v>
      </c>
      <c r="AY158" s="180" t="s">
        <v>141</v>
      </c>
    </row>
    <row r="159" spans="2:65" s="1" customFormat="1" ht="24" customHeight="1">
      <c r="B159" s="32"/>
      <c r="C159" s="152" t="s">
        <v>190</v>
      </c>
      <c r="D159" s="152" t="s">
        <v>143</v>
      </c>
      <c r="E159" s="153" t="s">
        <v>245</v>
      </c>
      <c r="F159" s="154" t="s">
        <v>246</v>
      </c>
      <c r="G159" s="155" t="s">
        <v>210</v>
      </c>
      <c r="H159" s="156">
        <v>24.463999999999999</v>
      </c>
      <c r="I159" s="157"/>
      <c r="J159" s="158">
        <f>ROUND(I159*H159,2)</f>
        <v>0</v>
      </c>
      <c r="K159" s="154" t="s">
        <v>147</v>
      </c>
      <c r="L159" s="32"/>
      <c r="M159" s="159" t="s">
        <v>1</v>
      </c>
      <c r="N159" s="160" t="s">
        <v>39</v>
      </c>
      <c r="P159" s="161">
        <f>O159*H159</f>
        <v>0</v>
      </c>
      <c r="Q159" s="161">
        <v>0</v>
      </c>
      <c r="R159" s="161">
        <f>Q159*H159</f>
        <v>0</v>
      </c>
      <c r="S159" s="161">
        <v>0</v>
      </c>
      <c r="T159" s="162">
        <f>S159*H159</f>
        <v>0</v>
      </c>
      <c r="AR159" s="163" t="s">
        <v>148</v>
      </c>
      <c r="AT159" s="163" t="s">
        <v>143</v>
      </c>
      <c r="AU159" s="163" t="s">
        <v>83</v>
      </c>
      <c r="AY159" s="17" t="s">
        <v>141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17" t="s">
        <v>81</v>
      </c>
      <c r="BK159" s="164">
        <f>ROUND(I159*H159,2)</f>
        <v>0</v>
      </c>
      <c r="BL159" s="17" t="s">
        <v>148</v>
      </c>
      <c r="BM159" s="163" t="s">
        <v>286</v>
      </c>
    </row>
    <row r="160" spans="2:65" s="12" customFormat="1" ht="11.25">
      <c r="B160" s="165"/>
      <c r="D160" s="166" t="s">
        <v>150</v>
      </c>
      <c r="E160" s="167" t="s">
        <v>1</v>
      </c>
      <c r="F160" s="168" t="s">
        <v>218</v>
      </c>
      <c r="H160" s="167" t="s">
        <v>1</v>
      </c>
      <c r="I160" s="169"/>
      <c r="L160" s="165"/>
      <c r="M160" s="170"/>
      <c r="T160" s="171"/>
      <c r="AT160" s="167" t="s">
        <v>150</v>
      </c>
      <c r="AU160" s="167" t="s">
        <v>83</v>
      </c>
      <c r="AV160" s="12" t="s">
        <v>81</v>
      </c>
      <c r="AW160" s="12" t="s">
        <v>31</v>
      </c>
      <c r="AX160" s="12" t="s">
        <v>74</v>
      </c>
      <c r="AY160" s="167" t="s">
        <v>141</v>
      </c>
    </row>
    <row r="161" spans="2:65" s="13" customFormat="1" ht="11.25">
      <c r="B161" s="172"/>
      <c r="D161" s="166" t="s">
        <v>150</v>
      </c>
      <c r="E161" s="173" t="s">
        <v>1</v>
      </c>
      <c r="F161" s="174" t="s">
        <v>277</v>
      </c>
      <c r="H161" s="175">
        <v>9.7439999999999998</v>
      </c>
      <c r="I161" s="176"/>
      <c r="L161" s="172"/>
      <c r="M161" s="177"/>
      <c r="T161" s="178"/>
      <c r="AT161" s="173" t="s">
        <v>150</v>
      </c>
      <c r="AU161" s="173" t="s">
        <v>83</v>
      </c>
      <c r="AV161" s="13" t="s">
        <v>83</v>
      </c>
      <c r="AW161" s="13" t="s">
        <v>31</v>
      </c>
      <c r="AX161" s="13" t="s">
        <v>74</v>
      </c>
      <c r="AY161" s="173" t="s">
        <v>141</v>
      </c>
    </row>
    <row r="162" spans="2:65" s="12" customFormat="1" ht="11.25">
      <c r="B162" s="165"/>
      <c r="D162" s="166" t="s">
        <v>150</v>
      </c>
      <c r="E162" s="167" t="s">
        <v>1</v>
      </c>
      <c r="F162" s="168" t="s">
        <v>232</v>
      </c>
      <c r="H162" s="167" t="s">
        <v>1</v>
      </c>
      <c r="I162" s="169"/>
      <c r="L162" s="165"/>
      <c r="M162" s="170"/>
      <c r="T162" s="171"/>
      <c r="AT162" s="167" t="s">
        <v>150</v>
      </c>
      <c r="AU162" s="167" t="s">
        <v>83</v>
      </c>
      <c r="AV162" s="12" t="s">
        <v>81</v>
      </c>
      <c r="AW162" s="12" t="s">
        <v>31</v>
      </c>
      <c r="AX162" s="12" t="s">
        <v>74</v>
      </c>
      <c r="AY162" s="167" t="s">
        <v>141</v>
      </c>
    </row>
    <row r="163" spans="2:65" s="13" customFormat="1" ht="11.25">
      <c r="B163" s="172"/>
      <c r="D163" s="166" t="s">
        <v>150</v>
      </c>
      <c r="E163" s="173" t="s">
        <v>1</v>
      </c>
      <c r="F163" s="174" t="s">
        <v>281</v>
      </c>
      <c r="H163" s="175">
        <v>6.56</v>
      </c>
      <c r="I163" s="176"/>
      <c r="L163" s="172"/>
      <c r="M163" s="177"/>
      <c r="T163" s="178"/>
      <c r="AT163" s="173" t="s">
        <v>150</v>
      </c>
      <c r="AU163" s="173" t="s">
        <v>83</v>
      </c>
      <c r="AV163" s="13" t="s">
        <v>83</v>
      </c>
      <c r="AW163" s="13" t="s">
        <v>31</v>
      </c>
      <c r="AX163" s="13" t="s">
        <v>74</v>
      </c>
      <c r="AY163" s="173" t="s">
        <v>141</v>
      </c>
    </row>
    <row r="164" spans="2:65" s="12" customFormat="1" ht="11.25">
      <c r="B164" s="165"/>
      <c r="D164" s="166" t="s">
        <v>150</v>
      </c>
      <c r="E164" s="167" t="s">
        <v>1</v>
      </c>
      <c r="F164" s="168" t="s">
        <v>235</v>
      </c>
      <c r="H164" s="167" t="s">
        <v>1</v>
      </c>
      <c r="I164" s="169"/>
      <c r="L164" s="165"/>
      <c r="M164" s="170"/>
      <c r="T164" s="171"/>
      <c r="AT164" s="167" t="s">
        <v>150</v>
      </c>
      <c r="AU164" s="167" t="s">
        <v>83</v>
      </c>
      <c r="AV164" s="12" t="s">
        <v>81</v>
      </c>
      <c r="AW164" s="12" t="s">
        <v>31</v>
      </c>
      <c r="AX164" s="12" t="s">
        <v>74</v>
      </c>
      <c r="AY164" s="167" t="s">
        <v>141</v>
      </c>
    </row>
    <row r="165" spans="2:65" s="13" customFormat="1" ht="11.25">
      <c r="B165" s="172"/>
      <c r="D165" s="166" t="s">
        <v>150</v>
      </c>
      <c r="E165" s="173" t="s">
        <v>1</v>
      </c>
      <c r="F165" s="174" t="s">
        <v>282</v>
      </c>
      <c r="H165" s="175">
        <v>8.16</v>
      </c>
      <c r="I165" s="176"/>
      <c r="L165" s="172"/>
      <c r="M165" s="177"/>
      <c r="T165" s="178"/>
      <c r="AT165" s="173" t="s">
        <v>150</v>
      </c>
      <c r="AU165" s="173" t="s">
        <v>83</v>
      </c>
      <c r="AV165" s="13" t="s">
        <v>83</v>
      </c>
      <c r="AW165" s="13" t="s">
        <v>31</v>
      </c>
      <c r="AX165" s="13" t="s">
        <v>74</v>
      </c>
      <c r="AY165" s="173" t="s">
        <v>141</v>
      </c>
    </row>
    <row r="166" spans="2:65" s="14" customFormat="1" ht="11.25">
      <c r="B166" s="179"/>
      <c r="D166" s="166" t="s">
        <v>150</v>
      </c>
      <c r="E166" s="180" t="s">
        <v>1</v>
      </c>
      <c r="F166" s="181" t="s">
        <v>153</v>
      </c>
      <c r="H166" s="182">
        <v>24.463999999999999</v>
      </c>
      <c r="I166" s="183"/>
      <c r="L166" s="179"/>
      <c r="M166" s="184"/>
      <c r="T166" s="185"/>
      <c r="AT166" s="180" t="s">
        <v>150</v>
      </c>
      <c r="AU166" s="180" t="s">
        <v>83</v>
      </c>
      <c r="AV166" s="14" t="s">
        <v>148</v>
      </c>
      <c r="AW166" s="14" t="s">
        <v>31</v>
      </c>
      <c r="AX166" s="14" t="s">
        <v>81</v>
      </c>
      <c r="AY166" s="180" t="s">
        <v>141</v>
      </c>
    </row>
    <row r="167" spans="2:65" s="1" customFormat="1" ht="24" customHeight="1">
      <c r="B167" s="32"/>
      <c r="C167" s="152" t="s">
        <v>178</v>
      </c>
      <c r="D167" s="152" t="s">
        <v>143</v>
      </c>
      <c r="E167" s="153" t="s">
        <v>250</v>
      </c>
      <c r="F167" s="154" t="s">
        <v>251</v>
      </c>
      <c r="G167" s="155" t="s">
        <v>210</v>
      </c>
      <c r="H167" s="156">
        <v>14.72</v>
      </c>
      <c r="I167" s="157"/>
      <c r="J167" s="158">
        <f>ROUND(I167*H167,2)</f>
        <v>0</v>
      </c>
      <c r="K167" s="154" t="s">
        <v>147</v>
      </c>
      <c r="L167" s="32"/>
      <c r="M167" s="159" t="s">
        <v>1</v>
      </c>
      <c r="N167" s="160" t="s">
        <v>39</v>
      </c>
      <c r="P167" s="161">
        <f>O167*H167</f>
        <v>0</v>
      </c>
      <c r="Q167" s="161">
        <v>0</v>
      </c>
      <c r="R167" s="161">
        <f>Q167*H167</f>
        <v>0</v>
      </c>
      <c r="S167" s="161">
        <v>0</v>
      </c>
      <c r="T167" s="162">
        <f>S167*H167</f>
        <v>0</v>
      </c>
      <c r="AR167" s="163" t="s">
        <v>148</v>
      </c>
      <c r="AT167" s="163" t="s">
        <v>143</v>
      </c>
      <c r="AU167" s="163" t="s">
        <v>83</v>
      </c>
      <c r="AY167" s="17" t="s">
        <v>141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17" t="s">
        <v>81</v>
      </c>
      <c r="BK167" s="164">
        <f>ROUND(I167*H167,2)</f>
        <v>0</v>
      </c>
      <c r="BL167" s="17" t="s">
        <v>148</v>
      </c>
      <c r="BM167" s="163" t="s">
        <v>287</v>
      </c>
    </row>
    <row r="168" spans="2:65" s="12" customFormat="1" ht="11.25">
      <c r="B168" s="165"/>
      <c r="D168" s="166" t="s">
        <v>150</v>
      </c>
      <c r="E168" s="167" t="s">
        <v>1</v>
      </c>
      <c r="F168" s="168" t="s">
        <v>232</v>
      </c>
      <c r="H168" s="167" t="s">
        <v>1</v>
      </c>
      <c r="I168" s="169"/>
      <c r="L168" s="165"/>
      <c r="M168" s="170"/>
      <c r="T168" s="171"/>
      <c r="AT168" s="167" t="s">
        <v>150</v>
      </c>
      <c r="AU168" s="167" t="s">
        <v>83</v>
      </c>
      <c r="AV168" s="12" t="s">
        <v>81</v>
      </c>
      <c r="AW168" s="12" t="s">
        <v>31</v>
      </c>
      <c r="AX168" s="12" t="s">
        <v>74</v>
      </c>
      <c r="AY168" s="167" t="s">
        <v>141</v>
      </c>
    </row>
    <row r="169" spans="2:65" s="13" customFormat="1" ht="11.25">
      <c r="B169" s="172"/>
      <c r="D169" s="166" t="s">
        <v>150</v>
      </c>
      <c r="E169" s="173" t="s">
        <v>1</v>
      </c>
      <c r="F169" s="174" t="s">
        <v>281</v>
      </c>
      <c r="H169" s="175">
        <v>6.56</v>
      </c>
      <c r="I169" s="176"/>
      <c r="L169" s="172"/>
      <c r="M169" s="177"/>
      <c r="T169" s="178"/>
      <c r="AT169" s="173" t="s">
        <v>150</v>
      </c>
      <c r="AU169" s="173" t="s">
        <v>83</v>
      </c>
      <c r="AV169" s="13" t="s">
        <v>83</v>
      </c>
      <c r="AW169" s="13" t="s">
        <v>31</v>
      </c>
      <c r="AX169" s="13" t="s">
        <v>74</v>
      </c>
      <c r="AY169" s="173" t="s">
        <v>141</v>
      </c>
    </row>
    <row r="170" spans="2:65" s="12" customFormat="1" ht="11.25">
      <c r="B170" s="165"/>
      <c r="D170" s="166" t="s">
        <v>150</v>
      </c>
      <c r="E170" s="167" t="s">
        <v>1</v>
      </c>
      <c r="F170" s="168" t="s">
        <v>235</v>
      </c>
      <c r="H170" s="167" t="s">
        <v>1</v>
      </c>
      <c r="I170" s="169"/>
      <c r="L170" s="165"/>
      <c r="M170" s="170"/>
      <c r="T170" s="171"/>
      <c r="AT170" s="167" t="s">
        <v>150</v>
      </c>
      <c r="AU170" s="167" t="s">
        <v>83</v>
      </c>
      <c r="AV170" s="12" t="s">
        <v>81</v>
      </c>
      <c r="AW170" s="12" t="s">
        <v>31</v>
      </c>
      <c r="AX170" s="12" t="s">
        <v>74</v>
      </c>
      <c r="AY170" s="167" t="s">
        <v>141</v>
      </c>
    </row>
    <row r="171" spans="2:65" s="13" customFormat="1" ht="11.25">
      <c r="B171" s="172"/>
      <c r="D171" s="166" t="s">
        <v>150</v>
      </c>
      <c r="E171" s="173" t="s">
        <v>1</v>
      </c>
      <c r="F171" s="174" t="s">
        <v>282</v>
      </c>
      <c r="H171" s="175">
        <v>8.16</v>
      </c>
      <c r="I171" s="176"/>
      <c r="L171" s="172"/>
      <c r="M171" s="177"/>
      <c r="T171" s="178"/>
      <c r="AT171" s="173" t="s">
        <v>150</v>
      </c>
      <c r="AU171" s="173" t="s">
        <v>83</v>
      </c>
      <c r="AV171" s="13" t="s">
        <v>83</v>
      </c>
      <c r="AW171" s="13" t="s">
        <v>31</v>
      </c>
      <c r="AX171" s="13" t="s">
        <v>74</v>
      </c>
      <c r="AY171" s="173" t="s">
        <v>141</v>
      </c>
    </row>
    <row r="172" spans="2:65" s="14" customFormat="1" ht="11.25">
      <c r="B172" s="179"/>
      <c r="D172" s="166" t="s">
        <v>150</v>
      </c>
      <c r="E172" s="180" t="s">
        <v>1</v>
      </c>
      <c r="F172" s="181" t="s">
        <v>153</v>
      </c>
      <c r="H172" s="182">
        <v>14.719999999999999</v>
      </c>
      <c r="I172" s="183"/>
      <c r="L172" s="179"/>
      <c r="M172" s="184"/>
      <c r="T172" s="185"/>
      <c r="AT172" s="180" t="s">
        <v>150</v>
      </c>
      <c r="AU172" s="180" t="s">
        <v>83</v>
      </c>
      <c r="AV172" s="14" t="s">
        <v>148</v>
      </c>
      <c r="AW172" s="14" t="s">
        <v>31</v>
      </c>
      <c r="AX172" s="14" t="s">
        <v>81</v>
      </c>
      <c r="AY172" s="180" t="s">
        <v>141</v>
      </c>
    </row>
    <row r="173" spans="2:65" s="1" customFormat="1" ht="24" customHeight="1">
      <c r="B173" s="32"/>
      <c r="C173" s="152" t="s">
        <v>200</v>
      </c>
      <c r="D173" s="152" t="s">
        <v>143</v>
      </c>
      <c r="E173" s="153" t="s">
        <v>258</v>
      </c>
      <c r="F173" s="154" t="s">
        <v>259</v>
      </c>
      <c r="G173" s="155" t="s">
        <v>210</v>
      </c>
      <c r="H173" s="156">
        <v>9.7439999999999998</v>
      </c>
      <c r="I173" s="157"/>
      <c r="J173" s="158">
        <f>ROUND(I173*H173,2)</f>
        <v>0</v>
      </c>
      <c r="K173" s="154" t="s">
        <v>147</v>
      </c>
      <c r="L173" s="32"/>
      <c r="M173" s="159" t="s">
        <v>1</v>
      </c>
      <c r="N173" s="160" t="s">
        <v>39</v>
      </c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AR173" s="163" t="s">
        <v>148</v>
      </c>
      <c r="AT173" s="163" t="s">
        <v>143</v>
      </c>
      <c r="AU173" s="163" t="s">
        <v>83</v>
      </c>
      <c r="AY173" s="17" t="s">
        <v>141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7" t="s">
        <v>81</v>
      </c>
      <c r="BK173" s="164">
        <f>ROUND(I173*H173,2)</f>
        <v>0</v>
      </c>
      <c r="BL173" s="17" t="s">
        <v>148</v>
      </c>
      <c r="BM173" s="163" t="s">
        <v>288</v>
      </c>
    </row>
    <row r="174" spans="2:65" s="12" customFormat="1" ht="11.25">
      <c r="B174" s="165"/>
      <c r="D174" s="166" t="s">
        <v>150</v>
      </c>
      <c r="E174" s="167" t="s">
        <v>1</v>
      </c>
      <c r="F174" s="168" t="s">
        <v>218</v>
      </c>
      <c r="H174" s="167" t="s">
        <v>1</v>
      </c>
      <c r="I174" s="169"/>
      <c r="L174" s="165"/>
      <c r="M174" s="170"/>
      <c r="T174" s="171"/>
      <c r="AT174" s="167" t="s">
        <v>150</v>
      </c>
      <c r="AU174" s="167" t="s">
        <v>83</v>
      </c>
      <c r="AV174" s="12" t="s">
        <v>81</v>
      </c>
      <c r="AW174" s="12" t="s">
        <v>31</v>
      </c>
      <c r="AX174" s="12" t="s">
        <v>74</v>
      </c>
      <c r="AY174" s="167" t="s">
        <v>141</v>
      </c>
    </row>
    <row r="175" spans="2:65" s="13" customFormat="1" ht="11.25">
      <c r="B175" s="172"/>
      <c r="D175" s="166" t="s">
        <v>150</v>
      </c>
      <c r="E175" s="173" t="s">
        <v>1</v>
      </c>
      <c r="F175" s="174" t="s">
        <v>277</v>
      </c>
      <c r="H175" s="175">
        <v>9.7439999999999998</v>
      </c>
      <c r="I175" s="176"/>
      <c r="L175" s="172"/>
      <c r="M175" s="177"/>
      <c r="T175" s="178"/>
      <c r="AT175" s="173" t="s">
        <v>150</v>
      </c>
      <c r="AU175" s="173" t="s">
        <v>83</v>
      </c>
      <c r="AV175" s="13" t="s">
        <v>83</v>
      </c>
      <c r="AW175" s="13" t="s">
        <v>31</v>
      </c>
      <c r="AX175" s="13" t="s">
        <v>74</v>
      </c>
      <c r="AY175" s="173" t="s">
        <v>141</v>
      </c>
    </row>
    <row r="176" spans="2:65" s="14" customFormat="1" ht="11.25">
      <c r="B176" s="179"/>
      <c r="D176" s="166" t="s">
        <v>150</v>
      </c>
      <c r="E176" s="180" t="s">
        <v>1</v>
      </c>
      <c r="F176" s="181" t="s">
        <v>153</v>
      </c>
      <c r="H176" s="182">
        <v>9.7439999999999998</v>
      </c>
      <c r="I176" s="183"/>
      <c r="L176" s="179"/>
      <c r="M176" s="184"/>
      <c r="T176" s="185"/>
      <c r="AT176" s="180" t="s">
        <v>150</v>
      </c>
      <c r="AU176" s="180" t="s">
        <v>83</v>
      </c>
      <c r="AV176" s="14" t="s">
        <v>148</v>
      </c>
      <c r="AW176" s="14" t="s">
        <v>31</v>
      </c>
      <c r="AX176" s="14" t="s">
        <v>81</v>
      </c>
      <c r="AY176" s="180" t="s">
        <v>141</v>
      </c>
    </row>
    <row r="177" spans="2:65" s="1" customFormat="1" ht="16.5" customHeight="1">
      <c r="B177" s="32"/>
      <c r="C177" s="152" t="s">
        <v>207</v>
      </c>
      <c r="D177" s="152" t="s">
        <v>143</v>
      </c>
      <c r="E177" s="153" t="s">
        <v>262</v>
      </c>
      <c r="F177" s="154" t="s">
        <v>263</v>
      </c>
      <c r="G177" s="155" t="s">
        <v>210</v>
      </c>
      <c r="H177" s="156">
        <v>4.16</v>
      </c>
      <c r="I177" s="157"/>
      <c r="J177" s="158">
        <f>ROUND(I177*H177,2)</f>
        <v>0</v>
      </c>
      <c r="K177" s="154" t="s">
        <v>1</v>
      </c>
      <c r="L177" s="32"/>
      <c r="M177" s="159" t="s">
        <v>1</v>
      </c>
      <c r="N177" s="160" t="s">
        <v>39</v>
      </c>
      <c r="P177" s="161">
        <f>O177*H177</f>
        <v>0</v>
      </c>
      <c r="Q177" s="161">
        <v>0</v>
      </c>
      <c r="R177" s="161">
        <f>Q177*H177</f>
        <v>0</v>
      </c>
      <c r="S177" s="161">
        <v>0</v>
      </c>
      <c r="T177" s="162">
        <f>S177*H177</f>
        <v>0</v>
      </c>
      <c r="AR177" s="163" t="s">
        <v>148</v>
      </c>
      <c r="AT177" s="163" t="s">
        <v>143</v>
      </c>
      <c r="AU177" s="163" t="s">
        <v>83</v>
      </c>
      <c r="AY177" s="17" t="s">
        <v>141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17" t="s">
        <v>81</v>
      </c>
      <c r="BK177" s="164">
        <f>ROUND(I177*H177,2)</f>
        <v>0</v>
      </c>
      <c r="BL177" s="17" t="s">
        <v>148</v>
      </c>
      <c r="BM177" s="163" t="s">
        <v>289</v>
      </c>
    </row>
    <row r="178" spans="2:65" s="12" customFormat="1" ht="22.5">
      <c r="B178" s="165"/>
      <c r="D178" s="166" t="s">
        <v>150</v>
      </c>
      <c r="E178" s="167" t="s">
        <v>1</v>
      </c>
      <c r="F178" s="168" t="s">
        <v>265</v>
      </c>
      <c r="H178" s="167" t="s">
        <v>1</v>
      </c>
      <c r="I178" s="169"/>
      <c r="L178" s="165"/>
      <c r="M178" s="170"/>
      <c r="T178" s="171"/>
      <c r="AT178" s="167" t="s">
        <v>150</v>
      </c>
      <c r="AU178" s="167" t="s">
        <v>83</v>
      </c>
      <c r="AV178" s="12" t="s">
        <v>81</v>
      </c>
      <c r="AW178" s="12" t="s">
        <v>31</v>
      </c>
      <c r="AX178" s="12" t="s">
        <v>74</v>
      </c>
      <c r="AY178" s="167" t="s">
        <v>141</v>
      </c>
    </row>
    <row r="179" spans="2:65" s="12" customFormat="1" ht="11.25">
      <c r="B179" s="165"/>
      <c r="D179" s="166" t="s">
        <v>150</v>
      </c>
      <c r="E179" s="167" t="s">
        <v>1</v>
      </c>
      <c r="F179" s="168" t="s">
        <v>220</v>
      </c>
      <c r="H179" s="167" t="s">
        <v>1</v>
      </c>
      <c r="I179" s="169"/>
      <c r="L179" s="165"/>
      <c r="M179" s="170"/>
      <c r="T179" s="171"/>
      <c r="AT179" s="167" t="s">
        <v>150</v>
      </c>
      <c r="AU179" s="167" t="s">
        <v>83</v>
      </c>
      <c r="AV179" s="12" t="s">
        <v>81</v>
      </c>
      <c r="AW179" s="12" t="s">
        <v>31</v>
      </c>
      <c r="AX179" s="12" t="s">
        <v>74</v>
      </c>
      <c r="AY179" s="167" t="s">
        <v>141</v>
      </c>
    </row>
    <row r="180" spans="2:65" s="13" customFormat="1" ht="11.25">
      <c r="B180" s="172"/>
      <c r="D180" s="166" t="s">
        <v>150</v>
      </c>
      <c r="E180" s="173" t="s">
        <v>1</v>
      </c>
      <c r="F180" s="174" t="s">
        <v>221</v>
      </c>
      <c r="H180" s="175">
        <v>4.16</v>
      </c>
      <c r="I180" s="176"/>
      <c r="L180" s="172"/>
      <c r="M180" s="177"/>
      <c r="T180" s="178"/>
      <c r="AT180" s="173" t="s">
        <v>150</v>
      </c>
      <c r="AU180" s="173" t="s">
        <v>83</v>
      </c>
      <c r="AV180" s="13" t="s">
        <v>83</v>
      </c>
      <c r="AW180" s="13" t="s">
        <v>31</v>
      </c>
      <c r="AX180" s="13" t="s">
        <v>74</v>
      </c>
      <c r="AY180" s="173" t="s">
        <v>141</v>
      </c>
    </row>
    <row r="181" spans="2:65" s="14" customFormat="1" ht="11.25">
      <c r="B181" s="179"/>
      <c r="D181" s="166" t="s">
        <v>150</v>
      </c>
      <c r="E181" s="180" t="s">
        <v>1</v>
      </c>
      <c r="F181" s="181" t="s">
        <v>153</v>
      </c>
      <c r="H181" s="182">
        <v>4.16</v>
      </c>
      <c r="I181" s="183"/>
      <c r="L181" s="179"/>
      <c r="M181" s="186"/>
      <c r="N181" s="187"/>
      <c r="O181" s="187"/>
      <c r="P181" s="187"/>
      <c r="Q181" s="187"/>
      <c r="R181" s="187"/>
      <c r="S181" s="187"/>
      <c r="T181" s="188"/>
      <c r="AT181" s="180" t="s">
        <v>150</v>
      </c>
      <c r="AU181" s="180" t="s">
        <v>83</v>
      </c>
      <c r="AV181" s="14" t="s">
        <v>148</v>
      </c>
      <c r="AW181" s="14" t="s">
        <v>31</v>
      </c>
      <c r="AX181" s="14" t="s">
        <v>81</v>
      </c>
      <c r="AY181" s="180" t="s">
        <v>141</v>
      </c>
    </row>
    <row r="182" spans="2:65" s="1" customFormat="1" ht="6.95" customHeight="1">
      <c r="B182" s="44"/>
      <c r="C182" s="45"/>
      <c r="D182" s="45"/>
      <c r="E182" s="45"/>
      <c r="F182" s="45"/>
      <c r="G182" s="45"/>
      <c r="H182" s="45"/>
      <c r="I182" s="115"/>
      <c r="J182" s="45"/>
      <c r="K182" s="45"/>
      <c r="L182" s="32"/>
    </row>
  </sheetData>
  <sheetProtection algorithmName="SHA-512" hashValue="VAa6YFzLElOmQsH0UBaZbfUeFopTuSDQvO9VoJjTpPhrh2qcZ0tUSOuLWa6/qBIsNhoiYpDLdnZHmcLV2Wg05w==" saltValue="HdVMMWz/JIs1zBWpZnpsyVI+pebs5C3Wl8vK5N5hJNUBWx3BIAzMQck9Trl9JY4BQ/y4iD3Sq7Bf9W5PUs6yYQ==" spinCount="100000" sheet="1" objects="1" scenarios="1" formatColumns="0" formatRows="0" autoFilter="0"/>
  <autoFilter ref="C122:K181" xr:uid="{00000000-0009-0000-0000-000002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90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2:46" ht="24.95" customHeight="1">
      <c r="B4" s="20"/>
      <c r="D4" s="21" t="s">
        <v>111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6" t="str">
        <f>'Rekapitulace stavby'!K6</f>
        <v>Oprava stávajícího chodníku na ul. Wolkerova, v Šumperku</v>
      </c>
      <c r="F7" s="257"/>
      <c r="G7" s="257"/>
      <c r="H7" s="257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256" t="s">
        <v>290</v>
      </c>
      <c r="F9" s="258"/>
      <c r="G9" s="258"/>
      <c r="H9" s="258"/>
      <c r="I9" s="96"/>
      <c r="L9" s="32"/>
    </row>
    <row r="10" spans="2:46" s="1" customFormat="1" ht="12" customHeight="1">
      <c r="B10" s="32"/>
      <c r="D10" s="27" t="s">
        <v>114</v>
      </c>
      <c r="I10" s="96"/>
      <c r="L10" s="32"/>
    </row>
    <row r="11" spans="2:46" s="1" customFormat="1" ht="36.950000000000003" customHeight="1">
      <c r="B11" s="32"/>
      <c r="E11" s="232" t="s">
        <v>291</v>
      </c>
      <c r="F11" s="258"/>
      <c r="G11" s="258"/>
      <c r="H11" s="258"/>
      <c r="I11" s="96"/>
      <c r="L11" s="32"/>
    </row>
    <row r="12" spans="2:46" s="1" customFormat="1" ht="11.25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1. 9. 2022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9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28</v>
      </c>
      <c r="I19" s="9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35"/>
      <c r="G20" s="235"/>
      <c r="H20" s="235"/>
      <c r="I20" s="9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97" t="s">
        <v>27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32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33</v>
      </c>
      <c r="I28" s="96"/>
      <c r="L28" s="32"/>
    </row>
    <row r="29" spans="2:12" s="7" customFormat="1" ht="16.5" customHeight="1">
      <c r="B29" s="98"/>
      <c r="E29" s="239" t="s">
        <v>1</v>
      </c>
      <c r="F29" s="239"/>
      <c r="G29" s="239"/>
      <c r="H29" s="239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34</v>
      </c>
      <c r="I32" s="96"/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36</v>
      </c>
      <c r="I34" s="102" t="s">
        <v>35</v>
      </c>
      <c r="J34" s="35" t="s">
        <v>37</v>
      </c>
      <c r="L34" s="32"/>
    </row>
    <row r="35" spans="2:12" s="1" customFormat="1" ht="14.45" customHeight="1">
      <c r="B35" s="32"/>
      <c r="D35" s="55" t="s">
        <v>38</v>
      </c>
      <c r="E35" s="27" t="s">
        <v>39</v>
      </c>
      <c r="F35" s="86">
        <f>ROUND((SUM(BE128:BE289)),  2)</f>
        <v>0</v>
      </c>
      <c r="I35" s="103">
        <v>0.21</v>
      </c>
      <c r="J35" s="86">
        <f>ROUND(((SUM(BE128:BE289))*I35),  2)</f>
        <v>0</v>
      </c>
      <c r="L35" s="32"/>
    </row>
    <row r="36" spans="2:12" s="1" customFormat="1" ht="14.45" customHeight="1">
      <c r="B36" s="32"/>
      <c r="E36" s="27" t="s">
        <v>40</v>
      </c>
      <c r="F36" s="86">
        <f>ROUND((SUM(BF128:BF289)),  2)</f>
        <v>0</v>
      </c>
      <c r="I36" s="103">
        <v>0.15</v>
      </c>
      <c r="J36" s="86">
        <f>ROUND(((SUM(BF128:BF289))*I36),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6">
        <f>ROUND((SUM(BG128:BG289)),  2)</f>
        <v>0</v>
      </c>
      <c r="I37" s="103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6">
        <f>ROUND((SUM(BH128:BH289)),  2)</f>
        <v>0</v>
      </c>
      <c r="I38" s="103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ROUND((SUM(BI128:BI289)),  2)</f>
        <v>0</v>
      </c>
      <c r="I39" s="103">
        <v>0</v>
      </c>
      <c r="J39" s="86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4"/>
      <c r="D41" s="105" t="s">
        <v>44</v>
      </c>
      <c r="E41" s="57"/>
      <c r="F41" s="57"/>
      <c r="G41" s="106" t="s">
        <v>45</v>
      </c>
      <c r="H41" s="107" t="s">
        <v>46</v>
      </c>
      <c r="I41" s="108"/>
      <c r="J41" s="109">
        <f>SUM(J32:J39)</f>
        <v>0</v>
      </c>
      <c r="K41" s="110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111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49</v>
      </c>
      <c r="E61" s="34"/>
      <c r="F61" s="112" t="s">
        <v>50</v>
      </c>
      <c r="G61" s="43" t="s">
        <v>49</v>
      </c>
      <c r="H61" s="34"/>
      <c r="I61" s="113"/>
      <c r="J61" s="114" t="s">
        <v>50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111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49</v>
      </c>
      <c r="E76" s="34"/>
      <c r="F76" s="112" t="s">
        <v>50</v>
      </c>
      <c r="G76" s="43" t="s">
        <v>49</v>
      </c>
      <c r="H76" s="34"/>
      <c r="I76" s="113"/>
      <c r="J76" s="114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6"/>
      <c r="J81" s="47"/>
      <c r="K81" s="47"/>
      <c r="L81" s="32"/>
    </row>
    <row r="82" spans="2:12" s="1" customFormat="1" ht="24.95" customHeight="1">
      <c r="B82" s="32"/>
      <c r="C82" s="21" t="s">
        <v>116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256" t="str">
        <f>E7</f>
        <v>Oprava stávajícího chodníku na ul. Wolkerova, v Šumperku</v>
      </c>
      <c r="F85" s="257"/>
      <c r="G85" s="257"/>
      <c r="H85" s="257"/>
      <c r="I85" s="96"/>
      <c r="L85" s="32"/>
    </row>
    <row r="86" spans="2:12" ht="12" customHeight="1">
      <c r="B86" s="20"/>
      <c r="C86" s="27" t="s">
        <v>112</v>
      </c>
      <c r="L86" s="20"/>
    </row>
    <row r="87" spans="2:12" s="1" customFormat="1" ht="16.5" customHeight="1">
      <c r="B87" s="32"/>
      <c r="E87" s="256" t="s">
        <v>290</v>
      </c>
      <c r="F87" s="258"/>
      <c r="G87" s="258"/>
      <c r="H87" s="258"/>
      <c r="I87" s="96"/>
      <c r="L87" s="32"/>
    </row>
    <row r="88" spans="2:12" s="1" customFormat="1" ht="12" customHeight="1">
      <c r="B88" s="32"/>
      <c r="C88" s="27" t="s">
        <v>114</v>
      </c>
      <c r="I88" s="96"/>
      <c r="L88" s="32"/>
    </row>
    <row r="89" spans="2:12" s="1" customFormat="1" ht="16.5" customHeight="1">
      <c r="B89" s="32"/>
      <c r="E89" s="232" t="str">
        <f>E11</f>
        <v>SO 101 - Chodník</v>
      </c>
      <c r="F89" s="258"/>
      <c r="G89" s="258"/>
      <c r="H89" s="258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>Šumperk</v>
      </c>
      <c r="I91" s="97" t="s">
        <v>22</v>
      </c>
      <c r="J91" s="52" t="str">
        <f>IF(J14="","",J14)</f>
        <v>1. 9. 2022</v>
      </c>
      <c r="L91" s="32"/>
    </row>
    <row r="92" spans="2:12" s="1" customFormat="1" ht="6.95" customHeight="1">
      <c r="B92" s="32"/>
      <c r="I92" s="96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97" t="s">
        <v>30</v>
      </c>
      <c r="J93" s="30" t="str">
        <f>E23</f>
        <v xml:space="preserve"> 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9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7" t="s">
        <v>117</v>
      </c>
      <c r="D96" s="104"/>
      <c r="E96" s="104"/>
      <c r="F96" s="104"/>
      <c r="G96" s="104"/>
      <c r="H96" s="104"/>
      <c r="I96" s="118"/>
      <c r="J96" s="119" t="s">
        <v>118</v>
      </c>
      <c r="K96" s="104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0" t="s">
        <v>119</v>
      </c>
      <c r="I98" s="96"/>
      <c r="J98" s="66">
        <f>J128</f>
        <v>0</v>
      </c>
      <c r="L98" s="32"/>
      <c r="AU98" s="17" t="s">
        <v>120</v>
      </c>
    </row>
    <row r="99" spans="2:47" s="8" customFormat="1" ht="24.95" customHeight="1">
      <c r="B99" s="121"/>
      <c r="D99" s="122" t="s">
        <v>121</v>
      </c>
      <c r="E99" s="123"/>
      <c r="F99" s="123"/>
      <c r="G99" s="123"/>
      <c r="H99" s="123"/>
      <c r="I99" s="124"/>
      <c r="J99" s="125">
        <f>J129</f>
        <v>0</v>
      </c>
      <c r="L99" s="121"/>
    </row>
    <row r="100" spans="2:47" s="9" customFormat="1" ht="19.899999999999999" customHeight="1">
      <c r="B100" s="126"/>
      <c r="D100" s="127" t="s">
        <v>122</v>
      </c>
      <c r="E100" s="128"/>
      <c r="F100" s="128"/>
      <c r="G100" s="128"/>
      <c r="H100" s="128"/>
      <c r="I100" s="129"/>
      <c r="J100" s="130">
        <f>J130</f>
        <v>0</v>
      </c>
      <c r="L100" s="126"/>
    </row>
    <row r="101" spans="2:47" s="9" customFormat="1" ht="19.899999999999999" customHeight="1">
      <c r="B101" s="126"/>
      <c r="D101" s="127" t="s">
        <v>292</v>
      </c>
      <c r="E101" s="128"/>
      <c r="F101" s="128"/>
      <c r="G101" s="128"/>
      <c r="H101" s="128"/>
      <c r="I101" s="129"/>
      <c r="J101" s="130">
        <f>J186</f>
        <v>0</v>
      </c>
      <c r="L101" s="126"/>
    </row>
    <row r="102" spans="2:47" s="9" customFormat="1" ht="19.899999999999999" customHeight="1">
      <c r="B102" s="126"/>
      <c r="D102" s="127" t="s">
        <v>293</v>
      </c>
      <c r="E102" s="128"/>
      <c r="F102" s="128"/>
      <c r="G102" s="128"/>
      <c r="H102" s="128"/>
      <c r="I102" s="129"/>
      <c r="J102" s="130">
        <f>J199</f>
        <v>0</v>
      </c>
      <c r="L102" s="126"/>
    </row>
    <row r="103" spans="2:47" s="9" customFormat="1" ht="19.899999999999999" customHeight="1">
      <c r="B103" s="126"/>
      <c r="D103" s="127" t="s">
        <v>294</v>
      </c>
      <c r="E103" s="128"/>
      <c r="F103" s="128"/>
      <c r="G103" s="128"/>
      <c r="H103" s="128"/>
      <c r="I103" s="129"/>
      <c r="J103" s="130">
        <f>J212</f>
        <v>0</v>
      </c>
      <c r="L103" s="126"/>
    </row>
    <row r="104" spans="2:47" s="9" customFormat="1" ht="19.899999999999999" customHeight="1">
      <c r="B104" s="126"/>
      <c r="D104" s="127" t="s">
        <v>295</v>
      </c>
      <c r="E104" s="128"/>
      <c r="F104" s="128"/>
      <c r="G104" s="128"/>
      <c r="H104" s="128"/>
      <c r="I104" s="129"/>
      <c r="J104" s="130">
        <f>J243</f>
        <v>0</v>
      </c>
      <c r="L104" s="126"/>
    </row>
    <row r="105" spans="2:47" s="9" customFormat="1" ht="19.899999999999999" customHeight="1">
      <c r="B105" s="126"/>
      <c r="D105" s="127" t="s">
        <v>296</v>
      </c>
      <c r="E105" s="128"/>
      <c r="F105" s="128"/>
      <c r="G105" s="128"/>
      <c r="H105" s="128"/>
      <c r="I105" s="129"/>
      <c r="J105" s="130">
        <f>J272</f>
        <v>0</v>
      </c>
      <c r="L105" s="126"/>
    </row>
    <row r="106" spans="2:47" s="9" customFormat="1" ht="19.899999999999999" customHeight="1">
      <c r="B106" s="126"/>
      <c r="D106" s="127" t="s">
        <v>124</v>
      </c>
      <c r="E106" s="128"/>
      <c r="F106" s="128"/>
      <c r="G106" s="128"/>
      <c r="H106" s="128"/>
      <c r="I106" s="129"/>
      <c r="J106" s="130">
        <f>J288</f>
        <v>0</v>
      </c>
      <c r="L106" s="126"/>
    </row>
    <row r="107" spans="2:47" s="1" customFormat="1" ht="21.75" customHeight="1">
      <c r="B107" s="32"/>
      <c r="I107" s="96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11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116"/>
      <c r="J112" s="47"/>
      <c r="K112" s="47"/>
      <c r="L112" s="32"/>
    </row>
    <row r="113" spans="2:63" s="1" customFormat="1" ht="24.95" customHeight="1">
      <c r="B113" s="32"/>
      <c r="C113" s="21" t="s">
        <v>126</v>
      </c>
      <c r="I113" s="96"/>
      <c r="L113" s="32"/>
    </row>
    <row r="114" spans="2:63" s="1" customFormat="1" ht="6.95" customHeight="1">
      <c r="B114" s="32"/>
      <c r="I114" s="96"/>
      <c r="L114" s="32"/>
    </row>
    <row r="115" spans="2:63" s="1" customFormat="1" ht="12" customHeight="1">
      <c r="B115" s="32"/>
      <c r="C115" s="27" t="s">
        <v>16</v>
      </c>
      <c r="I115" s="96"/>
      <c r="L115" s="32"/>
    </row>
    <row r="116" spans="2:63" s="1" customFormat="1" ht="16.5" customHeight="1">
      <c r="B116" s="32"/>
      <c r="E116" s="256" t="str">
        <f>E7</f>
        <v>Oprava stávajícího chodníku na ul. Wolkerova, v Šumperku</v>
      </c>
      <c r="F116" s="257"/>
      <c r="G116" s="257"/>
      <c r="H116" s="257"/>
      <c r="I116" s="96"/>
      <c r="L116" s="32"/>
    </row>
    <row r="117" spans="2:63" ht="12" customHeight="1">
      <c r="B117" s="20"/>
      <c r="C117" s="27" t="s">
        <v>112</v>
      </c>
      <c r="L117" s="20"/>
    </row>
    <row r="118" spans="2:63" s="1" customFormat="1" ht="16.5" customHeight="1">
      <c r="B118" s="32"/>
      <c r="E118" s="256" t="s">
        <v>290</v>
      </c>
      <c r="F118" s="258"/>
      <c r="G118" s="258"/>
      <c r="H118" s="258"/>
      <c r="I118" s="96"/>
      <c r="L118" s="32"/>
    </row>
    <row r="119" spans="2:63" s="1" customFormat="1" ht="12" customHeight="1">
      <c r="B119" s="32"/>
      <c r="C119" s="27" t="s">
        <v>114</v>
      </c>
      <c r="I119" s="96"/>
      <c r="L119" s="32"/>
    </row>
    <row r="120" spans="2:63" s="1" customFormat="1" ht="16.5" customHeight="1">
      <c r="B120" s="32"/>
      <c r="E120" s="232" t="str">
        <f>E11</f>
        <v>SO 101 - Chodník</v>
      </c>
      <c r="F120" s="258"/>
      <c r="G120" s="258"/>
      <c r="H120" s="258"/>
      <c r="I120" s="96"/>
      <c r="L120" s="32"/>
    </row>
    <row r="121" spans="2:63" s="1" customFormat="1" ht="6.95" customHeight="1">
      <c r="B121" s="32"/>
      <c r="I121" s="96"/>
      <c r="L121" s="32"/>
    </row>
    <row r="122" spans="2:63" s="1" customFormat="1" ht="12" customHeight="1">
      <c r="B122" s="32"/>
      <c r="C122" s="27" t="s">
        <v>20</v>
      </c>
      <c r="F122" s="25" t="str">
        <f>F14</f>
        <v>Šumperk</v>
      </c>
      <c r="I122" s="97" t="s">
        <v>22</v>
      </c>
      <c r="J122" s="52" t="str">
        <f>IF(J14="","",J14)</f>
        <v>1. 9. 2022</v>
      </c>
      <c r="L122" s="32"/>
    </row>
    <row r="123" spans="2:63" s="1" customFormat="1" ht="6.95" customHeight="1">
      <c r="B123" s="32"/>
      <c r="I123" s="96"/>
      <c r="L123" s="32"/>
    </row>
    <row r="124" spans="2:63" s="1" customFormat="1" ht="15.2" customHeight="1">
      <c r="B124" s="32"/>
      <c r="C124" s="27" t="s">
        <v>24</v>
      </c>
      <c r="F124" s="25" t="str">
        <f>E17</f>
        <v xml:space="preserve"> </v>
      </c>
      <c r="I124" s="97" t="s">
        <v>30</v>
      </c>
      <c r="J124" s="30" t="str">
        <f>E23</f>
        <v xml:space="preserve"> </v>
      </c>
      <c r="L124" s="32"/>
    </row>
    <row r="125" spans="2:63" s="1" customFormat="1" ht="15.2" customHeight="1">
      <c r="B125" s="32"/>
      <c r="C125" s="27" t="s">
        <v>28</v>
      </c>
      <c r="F125" s="25" t="str">
        <f>IF(E20="","",E20)</f>
        <v>Vyplň údaj</v>
      </c>
      <c r="I125" s="97" t="s">
        <v>32</v>
      </c>
      <c r="J125" s="30" t="str">
        <f>E26</f>
        <v xml:space="preserve"> </v>
      </c>
      <c r="L125" s="32"/>
    </row>
    <row r="126" spans="2:63" s="1" customFormat="1" ht="10.35" customHeight="1">
      <c r="B126" s="32"/>
      <c r="I126" s="96"/>
      <c r="L126" s="32"/>
    </row>
    <row r="127" spans="2:63" s="10" customFormat="1" ht="29.25" customHeight="1">
      <c r="B127" s="131"/>
      <c r="C127" s="132" t="s">
        <v>127</v>
      </c>
      <c r="D127" s="133" t="s">
        <v>59</v>
      </c>
      <c r="E127" s="133" t="s">
        <v>55</v>
      </c>
      <c r="F127" s="133" t="s">
        <v>56</v>
      </c>
      <c r="G127" s="133" t="s">
        <v>128</v>
      </c>
      <c r="H127" s="133" t="s">
        <v>129</v>
      </c>
      <c r="I127" s="134" t="s">
        <v>130</v>
      </c>
      <c r="J127" s="133" t="s">
        <v>118</v>
      </c>
      <c r="K127" s="135" t="s">
        <v>131</v>
      </c>
      <c r="L127" s="131"/>
      <c r="M127" s="59" t="s">
        <v>1</v>
      </c>
      <c r="N127" s="60" t="s">
        <v>38</v>
      </c>
      <c r="O127" s="60" t="s">
        <v>132</v>
      </c>
      <c r="P127" s="60" t="s">
        <v>133</v>
      </c>
      <c r="Q127" s="60" t="s">
        <v>134</v>
      </c>
      <c r="R127" s="60" t="s">
        <v>135</v>
      </c>
      <c r="S127" s="60" t="s">
        <v>136</v>
      </c>
      <c r="T127" s="61" t="s">
        <v>137</v>
      </c>
    </row>
    <row r="128" spans="2:63" s="1" customFormat="1" ht="22.9" customHeight="1">
      <c r="B128" s="32"/>
      <c r="C128" s="64" t="s">
        <v>138</v>
      </c>
      <c r="I128" s="96"/>
      <c r="J128" s="136">
        <f>BK128</f>
        <v>0</v>
      </c>
      <c r="L128" s="32"/>
      <c r="M128" s="62"/>
      <c r="N128" s="53"/>
      <c r="O128" s="53"/>
      <c r="P128" s="137">
        <f>P129</f>
        <v>0</v>
      </c>
      <c r="Q128" s="53"/>
      <c r="R128" s="137">
        <f>R129</f>
        <v>89.532078519999999</v>
      </c>
      <c r="S128" s="53"/>
      <c r="T128" s="138">
        <f>T129</f>
        <v>0</v>
      </c>
      <c r="AT128" s="17" t="s">
        <v>73</v>
      </c>
      <c r="AU128" s="17" t="s">
        <v>120</v>
      </c>
      <c r="BK128" s="139">
        <f>BK129</f>
        <v>0</v>
      </c>
    </row>
    <row r="129" spans="2:65" s="11" customFormat="1" ht="25.9" customHeight="1">
      <c r="B129" s="140"/>
      <c r="D129" s="141" t="s">
        <v>73</v>
      </c>
      <c r="E129" s="142" t="s">
        <v>139</v>
      </c>
      <c r="F129" s="142" t="s">
        <v>140</v>
      </c>
      <c r="I129" s="143"/>
      <c r="J129" s="144">
        <f>BK129</f>
        <v>0</v>
      </c>
      <c r="L129" s="140"/>
      <c r="M129" s="145"/>
      <c r="P129" s="146">
        <f>P130+P186+P199+P212+P243+P272+P288</f>
        <v>0</v>
      </c>
      <c r="R129" s="146">
        <f>R130+R186+R199+R212+R243+R272+R288</f>
        <v>89.532078519999999</v>
      </c>
      <c r="T129" s="147">
        <f>T130+T186+T199+T212+T243+T272+T288</f>
        <v>0</v>
      </c>
      <c r="AR129" s="141" t="s">
        <v>81</v>
      </c>
      <c r="AT129" s="148" t="s">
        <v>73</v>
      </c>
      <c r="AU129" s="148" t="s">
        <v>74</v>
      </c>
      <c r="AY129" s="141" t="s">
        <v>141</v>
      </c>
      <c r="BK129" s="149">
        <f>BK130+BK186+BK199+BK212+BK243+BK272+BK288</f>
        <v>0</v>
      </c>
    </row>
    <row r="130" spans="2:65" s="11" customFormat="1" ht="22.9" customHeight="1">
      <c r="B130" s="140"/>
      <c r="D130" s="141" t="s">
        <v>73</v>
      </c>
      <c r="E130" s="150" t="s">
        <v>81</v>
      </c>
      <c r="F130" s="150" t="s">
        <v>142</v>
      </c>
      <c r="I130" s="143"/>
      <c r="J130" s="151">
        <f>BK130</f>
        <v>0</v>
      </c>
      <c r="L130" s="140"/>
      <c r="M130" s="145"/>
      <c r="P130" s="146">
        <f>SUM(P131:P185)</f>
        <v>0</v>
      </c>
      <c r="R130" s="146">
        <f>SUM(R131:R185)</f>
        <v>13.850999999999999</v>
      </c>
      <c r="T130" s="147">
        <f>SUM(T131:T185)</f>
        <v>0</v>
      </c>
      <c r="AR130" s="141" t="s">
        <v>81</v>
      </c>
      <c r="AT130" s="148" t="s">
        <v>73</v>
      </c>
      <c r="AU130" s="148" t="s">
        <v>81</v>
      </c>
      <c r="AY130" s="141" t="s">
        <v>141</v>
      </c>
      <c r="BK130" s="149">
        <f>SUM(BK131:BK185)</f>
        <v>0</v>
      </c>
    </row>
    <row r="131" spans="2:65" s="1" customFormat="1" ht="24" customHeight="1">
      <c r="B131" s="32"/>
      <c r="C131" s="152" t="s">
        <v>81</v>
      </c>
      <c r="D131" s="152" t="s">
        <v>143</v>
      </c>
      <c r="E131" s="153" t="s">
        <v>297</v>
      </c>
      <c r="F131" s="154" t="s">
        <v>298</v>
      </c>
      <c r="G131" s="155" t="s">
        <v>193</v>
      </c>
      <c r="H131" s="156">
        <v>3.532</v>
      </c>
      <c r="I131" s="157"/>
      <c r="J131" s="158">
        <f>ROUND(I131*H131,2)</f>
        <v>0</v>
      </c>
      <c r="K131" s="154" t="s">
        <v>147</v>
      </c>
      <c r="L131" s="32"/>
      <c r="M131" s="159" t="s">
        <v>1</v>
      </c>
      <c r="N131" s="160" t="s">
        <v>39</v>
      </c>
      <c r="P131" s="161">
        <f>O131*H131</f>
        <v>0</v>
      </c>
      <c r="Q131" s="161">
        <v>0</v>
      </c>
      <c r="R131" s="161">
        <f>Q131*H131</f>
        <v>0</v>
      </c>
      <c r="S131" s="161">
        <v>0</v>
      </c>
      <c r="T131" s="162">
        <f>S131*H131</f>
        <v>0</v>
      </c>
      <c r="AR131" s="163" t="s">
        <v>148</v>
      </c>
      <c r="AT131" s="163" t="s">
        <v>143</v>
      </c>
      <c r="AU131" s="163" t="s">
        <v>83</v>
      </c>
      <c r="AY131" s="17" t="s">
        <v>141</v>
      </c>
      <c r="BE131" s="164">
        <f>IF(N131="základní",J131,0)</f>
        <v>0</v>
      </c>
      <c r="BF131" s="164">
        <f>IF(N131="snížená",J131,0)</f>
        <v>0</v>
      </c>
      <c r="BG131" s="164">
        <f>IF(N131="zákl. přenesená",J131,0)</f>
        <v>0</v>
      </c>
      <c r="BH131" s="164">
        <f>IF(N131="sníž. přenesená",J131,0)</f>
        <v>0</v>
      </c>
      <c r="BI131" s="164">
        <f>IF(N131="nulová",J131,0)</f>
        <v>0</v>
      </c>
      <c r="BJ131" s="17" t="s">
        <v>81</v>
      </c>
      <c r="BK131" s="164">
        <f>ROUND(I131*H131,2)</f>
        <v>0</v>
      </c>
      <c r="BL131" s="17" t="s">
        <v>148</v>
      </c>
      <c r="BM131" s="163" t="s">
        <v>299</v>
      </c>
    </row>
    <row r="132" spans="2:65" s="12" customFormat="1" ht="11.25">
      <c r="B132" s="165"/>
      <c r="D132" s="166" t="s">
        <v>150</v>
      </c>
      <c r="E132" s="167" t="s">
        <v>1</v>
      </c>
      <c r="F132" s="168" t="s">
        <v>300</v>
      </c>
      <c r="H132" s="167" t="s">
        <v>1</v>
      </c>
      <c r="I132" s="169"/>
      <c r="L132" s="165"/>
      <c r="M132" s="170"/>
      <c r="T132" s="171"/>
      <c r="AT132" s="167" t="s">
        <v>150</v>
      </c>
      <c r="AU132" s="167" t="s">
        <v>83</v>
      </c>
      <c r="AV132" s="12" t="s">
        <v>81</v>
      </c>
      <c r="AW132" s="12" t="s">
        <v>31</v>
      </c>
      <c r="AX132" s="12" t="s">
        <v>74</v>
      </c>
      <c r="AY132" s="167" t="s">
        <v>141</v>
      </c>
    </row>
    <row r="133" spans="2:65" s="13" customFormat="1" ht="11.25">
      <c r="B133" s="172"/>
      <c r="D133" s="166" t="s">
        <v>150</v>
      </c>
      <c r="E133" s="173" t="s">
        <v>1</v>
      </c>
      <c r="F133" s="174" t="s">
        <v>301</v>
      </c>
      <c r="H133" s="175">
        <v>4.71</v>
      </c>
      <c r="I133" s="176"/>
      <c r="L133" s="172"/>
      <c r="M133" s="177"/>
      <c r="T133" s="178"/>
      <c r="AT133" s="173" t="s">
        <v>150</v>
      </c>
      <c r="AU133" s="173" t="s">
        <v>83</v>
      </c>
      <c r="AV133" s="13" t="s">
        <v>83</v>
      </c>
      <c r="AW133" s="13" t="s">
        <v>31</v>
      </c>
      <c r="AX133" s="13" t="s">
        <v>74</v>
      </c>
      <c r="AY133" s="173" t="s">
        <v>141</v>
      </c>
    </row>
    <row r="134" spans="2:65" s="13" customFormat="1" ht="11.25">
      <c r="B134" s="172"/>
      <c r="D134" s="166" t="s">
        <v>150</v>
      </c>
      <c r="E134" s="173" t="s">
        <v>1</v>
      </c>
      <c r="F134" s="174" t="s">
        <v>302</v>
      </c>
      <c r="H134" s="175">
        <v>-1.1779999999999999</v>
      </c>
      <c r="I134" s="176"/>
      <c r="L134" s="172"/>
      <c r="M134" s="177"/>
      <c r="T134" s="178"/>
      <c r="AT134" s="173" t="s">
        <v>150</v>
      </c>
      <c r="AU134" s="173" t="s">
        <v>83</v>
      </c>
      <c r="AV134" s="13" t="s">
        <v>83</v>
      </c>
      <c r="AW134" s="13" t="s">
        <v>31</v>
      </c>
      <c r="AX134" s="13" t="s">
        <v>74</v>
      </c>
      <c r="AY134" s="173" t="s">
        <v>141</v>
      </c>
    </row>
    <row r="135" spans="2:65" s="14" customFormat="1" ht="11.25">
      <c r="B135" s="179"/>
      <c r="D135" s="166" t="s">
        <v>150</v>
      </c>
      <c r="E135" s="180" t="s">
        <v>1</v>
      </c>
      <c r="F135" s="181" t="s">
        <v>153</v>
      </c>
      <c r="H135" s="182">
        <v>3.532</v>
      </c>
      <c r="I135" s="183"/>
      <c r="L135" s="179"/>
      <c r="M135" s="184"/>
      <c r="T135" s="185"/>
      <c r="AT135" s="180" t="s">
        <v>150</v>
      </c>
      <c r="AU135" s="180" t="s">
        <v>83</v>
      </c>
      <c r="AV135" s="14" t="s">
        <v>148</v>
      </c>
      <c r="AW135" s="14" t="s">
        <v>31</v>
      </c>
      <c r="AX135" s="14" t="s">
        <v>81</v>
      </c>
      <c r="AY135" s="180" t="s">
        <v>141</v>
      </c>
    </row>
    <row r="136" spans="2:65" s="1" customFormat="1" ht="24" customHeight="1">
      <c r="B136" s="32"/>
      <c r="C136" s="152" t="s">
        <v>83</v>
      </c>
      <c r="D136" s="152" t="s">
        <v>143</v>
      </c>
      <c r="E136" s="153" t="s">
        <v>303</v>
      </c>
      <c r="F136" s="154" t="s">
        <v>304</v>
      </c>
      <c r="G136" s="155" t="s">
        <v>193</v>
      </c>
      <c r="H136" s="156">
        <v>1.766</v>
      </c>
      <c r="I136" s="157"/>
      <c r="J136" s="158">
        <f>ROUND(I136*H136,2)</f>
        <v>0</v>
      </c>
      <c r="K136" s="154" t="s">
        <v>147</v>
      </c>
      <c r="L136" s="32"/>
      <c r="M136" s="159" t="s">
        <v>1</v>
      </c>
      <c r="N136" s="160" t="s">
        <v>39</v>
      </c>
      <c r="P136" s="161">
        <f>O136*H136</f>
        <v>0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AR136" s="163" t="s">
        <v>148</v>
      </c>
      <c r="AT136" s="163" t="s">
        <v>143</v>
      </c>
      <c r="AU136" s="163" t="s">
        <v>83</v>
      </c>
      <c r="AY136" s="17" t="s">
        <v>141</v>
      </c>
      <c r="BE136" s="164">
        <f>IF(N136="základní",J136,0)</f>
        <v>0</v>
      </c>
      <c r="BF136" s="164">
        <f>IF(N136="snížená",J136,0)</f>
        <v>0</v>
      </c>
      <c r="BG136" s="164">
        <f>IF(N136="zákl. přenesená",J136,0)</f>
        <v>0</v>
      </c>
      <c r="BH136" s="164">
        <f>IF(N136="sníž. přenesená",J136,0)</f>
        <v>0</v>
      </c>
      <c r="BI136" s="164">
        <f>IF(N136="nulová",J136,0)</f>
        <v>0</v>
      </c>
      <c r="BJ136" s="17" t="s">
        <v>81</v>
      </c>
      <c r="BK136" s="164">
        <f>ROUND(I136*H136,2)</f>
        <v>0</v>
      </c>
      <c r="BL136" s="17" t="s">
        <v>148</v>
      </c>
      <c r="BM136" s="163" t="s">
        <v>305</v>
      </c>
    </row>
    <row r="137" spans="2:65" s="13" customFormat="1" ht="11.25">
      <c r="B137" s="172"/>
      <c r="D137" s="166" t="s">
        <v>150</v>
      </c>
      <c r="E137" s="173" t="s">
        <v>1</v>
      </c>
      <c r="F137" s="174" t="s">
        <v>306</v>
      </c>
      <c r="H137" s="175">
        <v>1.766</v>
      </c>
      <c r="I137" s="176"/>
      <c r="L137" s="172"/>
      <c r="M137" s="177"/>
      <c r="T137" s="178"/>
      <c r="AT137" s="173" t="s">
        <v>150</v>
      </c>
      <c r="AU137" s="173" t="s">
        <v>83</v>
      </c>
      <c r="AV137" s="13" t="s">
        <v>83</v>
      </c>
      <c r="AW137" s="13" t="s">
        <v>31</v>
      </c>
      <c r="AX137" s="13" t="s">
        <v>74</v>
      </c>
      <c r="AY137" s="173" t="s">
        <v>141</v>
      </c>
    </row>
    <row r="138" spans="2:65" s="14" customFormat="1" ht="11.25">
      <c r="B138" s="179"/>
      <c r="D138" s="166" t="s">
        <v>150</v>
      </c>
      <c r="E138" s="180" t="s">
        <v>1</v>
      </c>
      <c r="F138" s="181" t="s">
        <v>153</v>
      </c>
      <c r="H138" s="182">
        <v>1.766</v>
      </c>
      <c r="I138" s="183"/>
      <c r="L138" s="179"/>
      <c r="M138" s="184"/>
      <c r="T138" s="185"/>
      <c r="AT138" s="180" t="s">
        <v>150</v>
      </c>
      <c r="AU138" s="180" t="s">
        <v>83</v>
      </c>
      <c r="AV138" s="14" t="s">
        <v>148</v>
      </c>
      <c r="AW138" s="14" t="s">
        <v>31</v>
      </c>
      <c r="AX138" s="14" t="s">
        <v>81</v>
      </c>
      <c r="AY138" s="180" t="s">
        <v>141</v>
      </c>
    </row>
    <row r="139" spans="2:65" s="1" customFormat="1" ht="24" customHeight="1">
      <c r="B139" s="32"/>
      <c r="C139" s="152" t="s">
        <v>159</v>
      </c>
      <c r="D139" s="152" t="s">
        <v>143</v>
      </c>
      <c r="E139" s="153" t="s">
        <v>307</v>
      </c>
      <c r="F139" s="154" t="s">
        <v>308</v>
      </c>
      <c r="G139" s="155" t="s">
        <v>193</v>
      </c>
      <c r="H139" s="156">
        <v>6.24</v>
      </c>
      <c r="I139" s="157"/>
      <c r="J139" s="158">
        <f>ROUND(I139*H139,2)</f>
        <v>0</v>
      </c>
      <c r="K139" s="154" t="s">
        <v>147</v>
      </c>
      <c r="L139" s="32"/>
      <c r="M139" s="159" t="s">
        <v>1</v>
      </c>
      <c r="N139" s="160" t="s">
        <v>39</v>
      </c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AR139" s="163" t="s">
        <v>148</v>
      </c>
      <c r="AT139" s="163" t="s">
        <v>143</v>
      </c>
      <c r="AU139" s="163" t="s">
        <v>83</v>
      </c>
      <c r="AY139" s="17" t="s">
        <v>141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7" t="s">
        <v>81</v>
      </c>
      <c r="BK139" s="164">
        <f>ROUND(I139*H139,2)</f>
        <v>0</v>
      </c>
      <c r="BL139" s="17" t="s">
        <v>148</v>
      </c>
      <c r="BM139" s="163" t="s">
        <v>309</v>
      </c>
    </row>
    <row r="140" spans="2:65" s="12" customFormat="1" ht="11.25">
      <c r="B140" s="165"/>
      <c r="D140" s="166" t="s">
        <v>150</v>
      </c>
      <c r="E140" s="167" t="s">
        <v>1</v>
      </c>
      <c r="F140" s="168" t="s">
        <v>310</v>
      </c>
      <c r="H140" s="167" t="s">
        <v>1</v>
      </c>
      <c r="I140" s="169"/>
      <c r="L140" s="165"/>
      <c r="M140" s="170"/>
      <c r="T140" s="171"/>
      <c r="AT140" s="167" t="s">
        <v>150</v>
      </c>
      <c r="AU140" s="167" t="s">
        <v>83</v>
      </c>
      <c r="AV140" s="12" t="s">
        <v>81</v>
      </c>
      <c r="AW140" s="12" t="s">
        <v>31</v>
      </c>
      <c r="AX140" s="12" t="s">
        <v>74</v>
      </c>
      <c r="AY140" s="167" t="s">
        <v>141</v>
      </c>
    </row>
    <row r="141" spans="2:65" s="13" customFormat="1" ht="11.25">
      <c r="B141" s="172"/>
      <c r="D141" s="166" t="s">
        <v>150</v>
      </c>
      <c r="E141" s="173" t="s">
        <v>1</v>
      </c>
      <c r="F141" s="174" t="s">
        <v>311</v>
      </c>
      <c r="H141" s="175">
        <v>6.24</v>
      </c>
      <c r="I141" s="176"/>
      <c r="L141" s="172"/>
      <c r="M141" s="177"/>
      <c r="T141" s="178"/>
      <c r="AT141" s="173" t="s">
        <v>150</v>
      </c>
      <c r="AU141" s="173" t="s">
        <v>83</v>
      </c>
      <c r="AV141" s="13" t="s">
        <v>83</v>
      </c>
      <c r="AW141" s="13" t="s">
        <v>31</v>
      </c>
      <c r="AX141" s="13" t="s">
        <v>74</v>
      </c>
      <c r="AY141" s="173" t="s">
        <v>141</v>
      </c>
    </row>
    <row r="142" spans="2:65" s="14" customFormat="1" ht="11.25">
      <c r="B142" s="179"/>
      <c r="D142" s="166" t="s">
        <v>150</v>
      </c>
      <c r="E142" s="180" t="s">
        <v>1</v>
      </c>
      <c r="F142" s="181" t="s">
        <v>153</v>
      </c>
      <c r="H142" s="182">
        <v>6.24</v>
      </c>
      <c r="I142" s="183"/>
      <c r="L142" s="179"/>
      <c r="M142" s="184"/>
      <c r="T142" s="185"/>
      <c r="AT142" s="180" t="s">
        <v>150</v>
      </c>
      <c r="AU142" s="180" t="s">
        <v>83</v>
      </c>
      <c r="AV142" s="14" t="s">
        <v>148</v>
      </c>
      <c r="AW142" s="14" t="s">
        <v>31</v>
      </c>
      <c r="AX142" s="14" t="s">
        <v>81</v>
      </c>
      <c r="AY142" s="180" t="s">
        <v>141</v>
      </c>
    </row>
    <row r="143" spans="2:65" s="1" customFormat="1" ht="24" customHeight="1">
      <c r="B143" s="32"/>
      <c r="C143" s="152" t="s">
        <v>148</v>
      </c>
      <c r="D143" s="152" t="s">
        <v>143</v>
      </c>
      <c r="E143" s="153" t="s">
        <v>312</v>
      </c>
      <c r="F143" s="154" t="s">
        <v>313</v>
      </c>
      <c r="G143" s="155" t="s">
        <v>193</v>
      </c>
      <c r="H143" s="156">
        <v>3.12</v>
      </c>
      <c r="I143" s="157"/>
      <c r="J143" s="158">
        <f>ROUND(I143*H143,2)</f>
        <v>0</v>
      </c>
      <c r="K143" s="154" t="s">
        <v>147</v>
      </c>
      <c r="L143" s="32"/>
      <c r="M143" s="159" t="s">
        <v>1</v>
      </c>
      <c r="N143" s="160" t="s">
        <v>39</v>
      </c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AR143" s="163" t="s">
        <v>148</v>
      </c>
      <c r="AT143" s="163" t="s">
        <v>143</v>
      </c>
      <c r="AU143" s="163" t="s">
        <v>83</v>
      </c>
      <c r="AY143" s="17" t="s">
        <v>141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17" t="s">
        <v>81</v>
      </c>
      <c r="BK143" s="164">
        <f>ROUND(I143*H143,2)</f>
        <v>0</v>
      </c>
      <c r="BL143" s="17" t="s">
        <v>148</v>
      </c>
      <c r="BM143" s="163" t="s">
        <v>314</v>
      </c>
    </row>
    <row r="144" spans="2:65" s="13" customFormat="1" ht="11.25">
      <c r="B144" s="172"/>
      <c r="D144" s="166" t="s">
        <v>150</v>
      </c>
      <c r="E144" s="173" t="s">
        <v>1</v>
      </c>
      <c r="F144" s="174" t="s">
        <v>315</v>
      </c>
      <c r="H144" s="175">
        <v>3.12</v>
      </c>
      <c r="I144" s="176"/>
      <c r="L144" s="172"/>
      <c r="M144" s="177"/>
      <c r="T144" s="178"/>
      <c r="AT144" s="173" t="s">
        <v>150</v>
      </c>
      <c r="AU144" s="173" t="s">
        <v>83</v>
      </c>
      <c r="AV144" s="13" t="s">
        <v>83</v>
      </c>
      <c r="AW144" s="13" t="s">
        <v>31</v>
      </c>
      <c r="AX144" s="13" t="s">
        <v>74</v>
      </c>
      <c r="AY144" s="173" t="s">
        <v>141</v>
      </c>
    </row>
    <row r="145" spans="2:65" s="14" customFormat="1" ht="11.25">
      <c r="B145" s="179"/>
      <c r="D145" s="166" t="s">
        <v>150</v>
      </c>
      <c r="E145" s="180" t="s">
        <v>1</v>
      </c>
      <c r="F145" s="181" t="s">
        <v>153</v>
      </c>
      <c r="H145" s="182">
        <v>3.12</v>
      </c>
      <c r="I145" s="183"/>
      <c r="L145" s="179"/>
      <c r="M145" s="184"/>
      <c r="T145" s="185"/>
      <c r="AT145" s="180" t="s">
        <v>150</v>
      </c>
      <c r="AU145" s="180" t="s">
        <v>83</v>
      </c>
      <c r="AV145" s="14" t="s">
        <v>148</v>
      </c>
      <c r="AW145" s="14" t="s">
        <v>31</v>
      </c>
      <c r="AX145" s="14" t="s">
        <v>81</v>
      </c>
      <c r="AY145" s="180" t="s">
        <v>141</v>
      </c>
    </row>
    <row r="146" spans="2:65" s="1" customFormat="1" ht="24" customHeight="1">
      <c r="B146" s="32"/>
      <c r="C146" s="152" t="s">
        <v>172</v>
      </c>
      <c r="D146" s="152" t="s">
        <v>143</v>
      </c>
      <c r="E146" s="153" t="s">
        <v>316</v>
      </c>
      <c r="F146" s="154" t="s">
        <v>317</v>
      </c>
      <c r="G146" s="155" t="s">
        <v>193</v>
      </c>
      <c r="H146" s="156">
        <v>9.7720000000000002</v>
      </c>
      <c r="I146" s="157"/>
      <c r="J146" s="158">
        <f>ROUND(I146*H146,2)</f>
        <v>0</v>
      </c>
      <c r="K146" s="154" t="s">
        <v>147</v>
      </c>
      <c r="L146" s="32"/>
      <c r="M146" s="159" t="s">
        <v>1</v>
      </c>
      <c r="N146" s="160" t="s">
        <v>39</v>
      </c>
      <c r="P146" s="161">
        <f>O146*H146</f>
        <v>0</v>
      </c>
      <c r="Q146" s="161">
        <v>0</v>
      </c>
      <c r="R146" s="161">
        <f>Q146*H146</f>
        <v>0</v>
      </c>
      <c r="S146" s="161">
        <v>0</v>
      </c>
      <c r="T146" s="162">
        <f>S146*H146</f>
        <v>0</v>
      </c>
      <c r="AR146" s="163" t="s">
        <v>148</v>
      </c>
      <c r="AT146" s="163" t="s">
        <v>143</v>
      </c>
      <c r="AU146" s="163" t="s">
        <v>83</v>
      </c>
      <c r="AY146" s="17" t="s">
        <v>141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17" t="s">
        <v>81</v>
      </c>
      <c r="BK146" s="164">
        <f>ROUND(I146*H146,2)</f>
        <v>0</v>
      </c>
      <c r="BL146" s="17" t="s">
        <v>148</v>
      </c>
      <c r="BM146" s="163" t="s">
        <v>318</v>
      </c>
    </row>
    <row r="147" spans="2:65" s="12" customFormat="1" ht="11.25">
      <c r="B147" s="165"/>
      <c r="D147" s="166" t="s">
        <v>150</v>
      </c>
      <c r="E147" s="167" t="s">
        <v>1</v>
      </c>
      <c r="F147" s="168" t="s">
        <v>319</v>
      </c>
      <c r="H147" s="167" t="s">
        <v>1</v>
      </c>
      <c r="I147" s="169"/>
      <c r="L147" s="165"/>
      <c r="M147" s="170"/>
      <c r="T147" s="171"/>
      <c r="AT147" s="167" t="s">
        <v>150</v>
      </c>
      <c r="AU147" s="167" t="s">
        <v>83</v>
      </c>
      <c r="AV147" s="12" t="s">
        <v>81</v>
      </c>
      <c r="AW147" s="12" t="s">
        <v>31</v>
      </c>
      <c r="AX147" s="12" t="s">
        <v>74</v>
      </c>
      <c r="AY147" s="167" t="s">
        <v>141</v>
      </c>
    </row>
    <row r="148" spans="2:65" s="13" customFormat="1" ht="11.25">
      <c r="B148" s="172"/>
      <c r="D148" s="166" t="s">
        <v>150</v>
      </c>
      <c r="E148" s="173" t="s">
        <v>1</v>
      </c>
      <c r="F148" s="174" t="s">
        <v>320</v>
      </c>
      <c r="H148" s="175">
        <v>9.7720000000000002</v>
      </c>
      <c r="I148" s="176"/>
      <c r="L148" s="172"/>
      <c r="M148" s="177"/>
      <c r="T148" s="178"/>
      <c r="AT148" s="173" t="s">
        <v>150</v>
      </c>
      <c r="AU148" s="173" t="s">
        <v>83</v>
      </c>
      <c r="AV148" s="13" t="s">
        <v>83</v>
      </c>
      <c r="AW148" s="13" t="s">
        <v>31</v>
      </c>
      <c r="AX148" s="13" t="s">
        <v>74</v>
      </c>
      <c r="AY148" s="173" t="s">
        <v>141</v>
      </c>
    </row>
    <row r="149" spans="2:65" s="14" customFormat="1" ht="11.25">
      <c r="B149" s="179"/>
      <c r="D149" s="166" t="s">
        <v>150</v>
      </c>
      <c r="E149" s="180" t="s">
        <v>1</v>
      </c>
      <c r="F149" s="181" t="s">
        <v>153</v>
      </c>
      <c r="H149" s="182">
        <v>9.7720000000000002</v>
      </c>
      <c r="I149" s="183"/>
      <c r="L149" s="179"/>
      <c r="M149" s="184"/>
      <c r="T149" s="185"/>
      <c r="AT149" s="180" t="s">
        <v>150</v>
      </c>
      <c r="AU149" s="180" t="s">
        <v>83</v>
      </c>
      <c r="AV149" s="14" t="s">
        <v>148</v>
      </c>
      <c r="AW149" s="14" t="s">
        <v>31</v>
      </c>
      <c r="AX149" s="14" t="s">
        <v>81</v>
      </c>
      <c r="AY149" s="180" t="s">
        <v>141</v>
      </c>
    </row>
    <row r="150" spans="2:65" s="1" customFormat="1" ht="16.5" customHeight="1">
      <c r="B150" s="32"/>
      <c r="C150" s="152" t="s">
        <v>180</v>
      </c>
      <c r="D150" s="152" t="s">
        <v>143</v>
      </c>
      <c r="E150" s="153" t="s">
        <v>321</v>
      </c>
      <c r="F150" s="154" t="s">
        <v>322</v>
      </c>
      <c r="G150" s="155" t="s">
        <v>193</v>
      </c>
      <c r="H150" s="156">
        <v>9.7720000000000002</v>
      </c>
      <c r="I150" s="157"/>
      <c r="J150" s="158">
        <f>ROUND(I150*H150,2)</f>
        <v>0</v>
      </c>
      <c r="K150" s="154" t="s">
        <v>147</v>
      </c>
      <c r="L150" s="32"/>
      <c r="M150" s="159" t="s">
        <v>1</v>
      </c>
      <c r="N150" s="160" t="s">
        <v>39</v>
      </c>
      <c r="P150" s="161">
        <f>O150*H150</f>
        <v>0</v>
      </c>
      <c r="Q150" s="161">
        <v>0</v>
      </c>
      <c r="R150" s="161">
        <f>Q150*H150</f>
        <v>0</v>
      </c>
      <c r="S150" s="161">
        <v>0</v>
      </c>
      <c r="T150" s="162">
        <f>S150*H150</f>
        <v>0</v>
      </c>
      <c r="AR150" s="163" t="s">
        <v>148</v>
      </c>
      <c r="AT150" s="163" t="s">
        <v>143</v>
      </c>
      <c r="AU150" s="163" t="s">
        <v>83</v>
      </c>
      <c r="AY150" s="17" t="s">
        <v>141</v>
      </c>
      <c r="BE150" s="164">
        <f>IF(N150="základní",J150,0)</f>
        <v>0</v>
      </c>
      <c r="BF150" s="164">
        <f>IF(N150="snížená",J150,0)</f>
        <v>0</v>
      </c>
      <c r="BG150" s="164">
        <f>IF(N150="zákl. přenesená",J150,0)</f>
        <v>0</v>
      </c>
      <c r="BH150" s="164">
        <f>IF(N150="sníž. přenesená",J150,0)</f>
        <v>0</v>
      </c>
      <c r="BI150" s="164">
        <f>IF(N150="nulová",J150,0)</f>
        <v>0</v>
      </c>
      <c r="BJ150" s="17" t="s">
        <v>81</v>
      </c>
      <c r="BK150" s="164">
        <f>ROUND(I150*H150,2)</f>
        <v>0</v>
      </c>
      <c r="BL150" s="17" t="s">
        <v>148</v>
      </c>
      <c r="BM150" s="163" t="s">
        <v>323</v>
      </c>
    </row>
    <row r="151" spans="2:65" s="12" customFormat="1" ht="11.25">
      <c r="B151" s="165"/>
      <c r="D151" s="166" t="s">
        <v>150</v>
      </c>
      <c r="E151" s="167" t="s">
        <v>1</v>
      </c>
      <c r="F151" s="168" t="s">
        <v>324</v>
      </c>
      <c r="H151" s="167" t="s">
        <v>1</v>
      </c>
      <c r="I151" s="169"/>
      <c r="L151" s="165"/>
      <c r="M151" s="170"/>
      <c r="T151" s="171"/>
      <c r="AT151" s="167" t="s">
        <v>150</v>
      </c>
      <c r="AU151" s="167" t="s">
        <v>83</v>
      </c>
      <c r="AV151" s="12" t="s">
        <v>81</v>
      </c>
      <c r="AW151" s="12" t="s">
        <v>31</v>
      </c>
      <c r="AX151" s="12" t="s">
        <v>74</v>
      </c>
      <c r="AY151" s="167" t="s">
        <v>141</v>
      </c>
    </row>
    <row r="152" spans="2:65" s="13" customFormat="1" ht="11.25">
      <c r="B152" s="172"/>
      <c r="D152" s="166" t="s">
        <v>150</v>
      </c>
      <c r="E152" s="173" t="s">
        <v>1</v>
      </c>
      <c r="F152" s="174" t="s">
        <v>325</v>
      </c>
      <c r="H152" s="175">
        <v>9.7720000000000002</v>
      </c>
      <c r="I152" s="176"/>
      <c r="L152" s="172"/>
      <c r="M152" s="177"/>
      <c r="T152" s="178"/>
      <c r="AT152" s="173" t="s">
        <v>150</v>
      </c>
      <c r="AU152" s="173" t="s">
        <v>83</v>
      </c>
      <c r="AV152" s="13" t="s">
        <v>83</v>
      </c>
      <c r="AW152" s="13" t="s">
        <v>31</v>
      </c>
      <c r="AX152" s="13" t="s">
        <v>74</v>
      </c>
      <c r="AY152" s="173" t="s">
        <v>141</v>
      </c>
    </row>
    <row r="153" spans="2:65" s="14" customFormat="1" ht="11.25">
      <c r="B153" s="179"/>
      <c r="D153" s="166" t="s">
        <v>150</v>
      </c>
      <c r="E153" s="180" t="s">
        <v>1</v>
      </c>
      <c r="F153" s="181" t="s">
        <v>153</v>
      </c>
      <c r="H153" s="182">
        <v>9.7720000000000002</v>
      </c>
      <c r="I153" s="183"/>
      <c r="L153" s="179"/>
      <c r="M153" s="184"/>
      <c r="T153" s="185"/>
      <c r="AT153" s="180" t="s">
        <v>150</v>
      </c>
      <c r="AU153" s="180" t="s">
        <v>83</v>
      </c>
      <c r="AV153" s="14" t="s">
        <v>148</v>
      </c>
      <c r="AW153" s="14" t="s">
        <v>31</v>
      </c>
      <c r="AX153" s="14" t="s">
        <v>81</v>
      </c>
      <c r="AY153" s="180" t="s">
        <v>141</v>
      </c>
    </row>
    <row r="154" spans="2:65" s="1" customFormat="1" ht="24" customHeight="1">
      <c r="B154" s="32"/>
      <c r="C154" s="152" t="s">
        <v>185</v>
      </c>
      <c r="D154" s="152" t="s">
        <v>143</v>
      </c>
      <c r="E154" s="153" t="s">
        <v>326</v>
      </c>
      <c r="F154" s="154" t="s">
        <v>327</v>
      </c>
      <c r="G154" s="155" t="s">
        <v>210</v>
      </c>
      <c r="H154" s="156">
        <v>17.59</v>
      </c>
      <c r="I154" s="157"/>
      <c r="J154" s="158">
        <f>ROUND(I154*H154,2)</f>
        <v>0</v>
      </c>
      <c r="K154" s="154" t="s">
        <v>147</v>
      </c>
      <c r="L154" s="32"/>
      <c r="M154" s="159" t="s">
        <v>1</v>
      </c>
      <c r="N154" s="160" t="s">
        <v>39</v>
      </c>
      <c r="P154" s="161">
        <f>O154*H154</f>
        <v>0</v>
      </c>
      <c r="Q154" s="161">
        <v>0</v>
      </c>
      <c r="R154" s="161">
        <f>Q154*H154</f>
        <v>0</v>
      </c>
      <c r="S154" s="161">
        <v>0</v>
      </c>
      <c r="T154" s="162">
        <f>S154*H154</f>
        <v>0</v>
      </c>
      <c r="AR154" s="163" t="s">
        <v>148</v>
      </c>
      <c r="AT154" s="163" t="s">
        <v>143</v>
      </c>
      <c r="AU154" s="163" t="s">
        <v>83</v>
      </c>
      <c r="AY154" s="17" t="s">
        <v>141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17" t="s">
        <v>81</v>
      </c>
      <c r="BK154" s="164">
        <f>ROUND(I154*H154,2)</f>
        <v>0</v>
      </c>
      <c r="BL154" s="17" t="s">
        <v>148</v>
      </c>
      <c r="BM154" s="163" t="s">
        <v>328</v>
      </c>
    </row>
    <row r="155" spans="2:65" s="12" customFormat="1" ht="11.25">
      <c r="B155" s="165"/>
      <c r="D155" s="166" t="s">
        <v>150</v>
      </c>
      <c r="E155" s="167" t="s">
        <v>1</v>
      </c>
      <c r="F155" s="168" t="s">
        <v>319</v>
      </c>
      <c r="H155" s="167" t="s">
        <v>1</v>
      </c>
      <c r="I155" s="169"/>
      <c r="L155" s="165"/>
      <c r="M155" s="170"/>
      <c r="T155" s="171"/>
      <c r="AT155" s="167" t="s">
        <v>150</v>
      </c>
      <c r="AU155" s="167" t="s">
        <v>83</v>
      </c>
      <c r="AV155" s="12" t="s">
        <v>81</v>
      </c>
      <c r="AW155" s="12" t="s">
        <v>31</v>
      </c>
      <c r="AX155" s="12" t="s">
        <v>74</v>
      </c>
      <c r="AY155" s="167" t="s">
        <v>141</v>
      </c>
    </row>
    <row r="156" spans="2:65" s="13" customFormat="1" ht="11.25">
      <c r="B156" s="172"/>
      <c r="D156" s="166" t="s">
        <v>150</v>
      </c>
      <c r="E156" s="173" t="s">
        <v>1</v>
      </c>
      <c r="F156" s="174" t="s">
        <v>329</v>
      </c>
      <c r="H156" s="175">
        <v>17.59</v>
      </c>
      <c r="I156" s="176"/>
      <c r="L156" s="172"/>
      <c r="M156" s="177"/>
      <c r="T156" s="178"/>
      <c r="AT156" s="173" t="s">
        <v>150</v>
      </c>
      <c r="AU156" s="173" t="s">
        <v>83</v>
      </c>
      <c r="AV156" s="13" t="s">
        <v>83</v>
      </c>
      <c r="AW156" s="13" t="s">
        <v>31</v>
      </c>
      <c r="AX156" s="13" t="s">
        <v>74</v>
      </c>
      <c r="AY156" s="173" t="s">
        <v>141</v>
      </c>
    </row>
    <row r="157" spans="2:65" s="14" customFormat="1" ht="11.25">
      <c r="B157" s="179"/>
      <c r="D157" s="166" t="s">
        <v>150</v>
      </c>
      <c r="E157" s="180" t="s">
        <v>1</v>
      </c>
      <c r="F157" s="181" t="s">
        <v>153</v>
      </c>
      <c r="H157" s="182">
        <v>17.59</v>
      </c>
      <c r="I157" s="183"/>
      <c r="L157" s="179"/>
      <c r="M157" s="184"/>
      <c r="T157" s="185"/>
      <c r="AT157" s="180" t="s">
        <v>150</v>
      </c>
      <c r="AU157" s="180" t="s">
        <v>83</v>
      </c>
      <c r="AV157" s="14" t="s">
        <v>148</v>
      </c>
      <c r="AW157" s="14" t="s">
        <v>31</v>
      </c>
      <c r="AX157" s="14" t="s">
        <v>81</v>
      </c>
      <c r="AY157" s="180" t="s">
        <v>141</v>
      </c>
    </row>
    <row r="158" spans="2:65" s="1" customFormat="1" ht="24" customHeight="1">
      <c r="B158" s="32"/>
      <c r="C158" s="152" t="s">
        <v>190</v>
      </c>
      <c r="D158" s="152" t="s">
        <v>143</v>
      </c>
      <c r="E158" s="153" t="s">
        <v>330</v>
      </c>
      <c r="F158" s="154" t="s">
        <v>331</v>
      </c>
      <c r="G158" s="155" t="s">
        <v>193</v>
      </c>
      <c r="H158" s="156">
        <v>4.9859999999999998</v>
      </c>
      <c r="I158" s="157"/>
      <c r="J158" s="158">
        <f>ROUND(I158*H158,2)</f>
        <v>0</v>
      </c>
      <c r="K158" s="154" t="s">
        <v>147</v>
      </c>
      <c r="L158" s="32"/>
      <c r="M158" s="159" t="s">
        <v>1</v>
      </c>
      <c r="N158" s="160" t="s">
        <v>39</v>
      </c>
      <c r="P158" s="161">
        <f>O158*H158</f>
        <v>0</v>
      </c>
      <c r="Q158" s="161">
        <v>0</v>
      </c>
      <c r="R158" s="161">
        <f>Q158*H158</f>
        <v>0</v>
      </c>
      <c r="S158" s="161">
        <v>0</v>
      </c>
      <c r="T158" s="162">
        <f>S158*H158</f>
        <v>0</v>
      </c>
      <c r="AR158" s="163" t="s">
        <v>148</v>
      </c>
      <c r="AT158" s="163" t="s">
        <v>143</v>
      </c>
      <c r="AU158" s="163" t="s">
        <v>83</v>
      </c>
      <c r="AY158" s="17" t="s">
        <v>141</v>
      </c>
      <c r="BE158" s="164">
        <f>IF(N158="základní",J158,0)</f>
        <v>0</v>
      </c>
      <c r="BF158" s="164">
        <f>IF(N158="snížená",J158,0)</f>
        <v>0</v>
      </c>
      <c r="BG158" s="164">
        <f>IF(N158="zákl. přenesená",J158,0)</f>
        <v>0</v>
      </c>
      <c r="BH158" s="164">
        <f>IF(N158="sníž. přenesená",J158,0)</f>
        <v>0</v>
      </c>
      <c r="BI158" s="164">
        <f>IF(N158="nulová",J158,0)</f>
        <v>0</v>
      </c>
      <c r="BJ158" s="17" t="s">
        <v>81</v>
      </c>
      <c r="BK158" s="164">
        <f>ROUND(I158*H158,2)</f>
        <v>0</v>
      </c>
      <c r="BL158" s="17" t="s">
        <v>148</v>
      </c>
      <c r="BM158" s="163" t="s">
        <v>332</v>
      </c>
    </row>
    <row r="159" spans="2:65" s="12" customFormat="1" ht="11.25">
      <c r="B159" s="165"/>
      <c r="D159" s="166" t="s">
        <v>150</v>
      </c>
      <c r="E159" s="167" t="s">
        <v>1</v>
      </c>
      <c r="F159" s="168" t="s">
        <v>333</v>
      </c>
      <c r="H159" s="167" t="s">
        <v>1</v>
      </c>
      <c r="I159" s="169"/>
      <c r="L159" s="165"/>
      <c r="M159" s="170"/>
      <c r="T159" s="171"/>
      <c r="AT159" s="167" t="s">
        <v>150</v>
      </c>
      <c r="AU159" s="167" t="s">
        <v>83</v>
      </c>
      <c r="AV159" s="12" t="s">
        <v>81</v>
      </c>
      <c r="AW159" s="12" t="s">
        <v>31</v>
      </c>
      <c r="AX159" s="12" t="s">
        <v>74</v>
      </c>
      <c r="AY159" s="167" t="s">
        <v>141</v>
      </c>
    </row>
    <row r="160" spans="2:65" s="13" customFormat="1" ht="11.25">
      <c r="B160" s="172"/>
      <c r="D160" s="166" t="s">
        <v>150</v>
      </c>
      <c r="E160" s="173" t="s">
        <v>1</v>
      </c>
      <c r="F160" s="174" t="s">
        <v>334</v>
      </c>
      <c r="H160" s="175">
        <v>3.7679999999999998</v>
      </c>
      <c r="I160" s="176"/>
      <c r="L160" s="172"/>
      <c r="M160" s="177"/>
      <c r="T160" s="178"/>
      <c r="AT160" s="173" t="s">
        <v>150</v>
      </c>
      <c r="AU160" s="173" t="s">
        <v>83</v>
      </c>
      <c r="AV160" s="13" t="s">
        <v>83</v>
      </c>
      <c r="AW160" s="13" t="s">
        <v>31</v>
      </c>
      <c r="AX160" s="13" t="s">
        <v>74</v>
      </c>
      <c r="AY160" s="173" t="s">
        <v>141</v>
      </c>
    </row>
    <row r="161" spans="2:65" s="13" customFormat="1" ht="11.25">
      <c r="B161" s="172"/>
      <c r="D161" s="166" t="s">
        <v>150</v>
      </c>
      <c r="E161" s="173" t="s">
        <v>1</v>
      </c>
      <c r="F161" s="174" t="s">
        <v>335</v>
      </c>
      <c r="H161" s="175">
        <v>-0.94199999999999995</v>
      </c>
      <c r="I161" s="176"/>
      <c r="L161" s="172"/>
      <c r="M161" s="177"/>
      <c r="T161" s="178"/>
      <c r="AT161" s="173" t="s">
        <v>150</v>
      </c>
      <c r="AU161" s="173" t="s">
        <v>83</v>
      </c>
      <c r="AV161" s="13" t="s">
        <v>83</v>
      </c>
      <c r="AW161" s="13" t="s">
        <v>31</v>
      </c>
      <c r="AX161" s="13" t="s">
        <v>74</v>
      </c>
      <c r="AY161" s="173" t="s">
        <v>141</v>
      </c>
    </row>
    <row r="162" spans="2:65" s="15" customFormat="1" ht="11.25">
      <c r="B162" s="189"/>
      <c r="D162" s="166" t="s">
        <v>150</v>
      </c>
      <c r="E162" s="190" t="s">
        <v>1</v>
      </c>
      <c r="F162" s="191" t="s">
        <v>336</v>
      </c>
      <c r="H162" s="192">
        <v>2.8259999999999996</v>
      </c>
      <c r="I162" s="193"/>
      <c r="L162" s="189"/>
      <c r="M162" s="194"/>
      <c r="T162" s="195"/>
      <c r="AT162" s="190" t="s">
        <v>150</v>
      </c>
      <c r="AU162" s="190" t="s">
        <v>83</v>
      </c>
      <c r="AV162" s="15" t="s">
        <v>159</v>
      </c>
      <c r="AW162" s="15" t="s">
        <v>31</v>
      </c>
      <c r="AX162" s="15" t="s">
        <v>74</v>
      </c>
      <c r="AY162" s="190" t="s">
        <v>141</v>
      </c>
    </row>
    <row r="163" spans="2:65" s="12" customFormat="1" ht="11.25">
      <c r="B163" s="165"/>
      <c r="D163" s="166" t="s">
        <v>150</v>
      </c>
      <c r="E163" s="167" t="s">
        <v>1</v>
      </c>
      <c r="F163" s="168" t="s">
        <v>337</v>
      </c>
      <c r="H163" s="167" t="s">
        <v>1</v>
      </c>
      <c r="I163" s="169"/>
      <c r="L163" s="165"/>
      <c r="M163" s="170"/>
      <c r="T163" s="171"/>
      <c r="AT163" s="167" t="s">
        <v>150</v>
      </c>
      <c r="AU163" s="167" t="s">
        <v>83</v>
      </c>
      <c r="AV163" s="12" t="s">
        <v>81</v>
      </c>
      <c r="AW163" s="12" t="s">
        <v>31</v>
      </c>
      <c r="AX163" s="12" t="s">
        <v>74</v>
      </c>
      <c r="AY163" s="167" t="s">
        <v>141</v>
      </c>
    </row>
    <row r="164" spans="2:65" s="13" customFormat="1" ht="11.25">
      <c r="B164" s="172"/>
      <c r="D164" s="166" t="s">
        <v>150</v>
      </c>
      <c r="E164" s="173" t="s">
        <v>1</v>
      </c>
      <c r="F164" s="174" t="s">
        <v>338</v>
      </c>
      <c r="H164" s="175">
        <v>2.16</v>
      </c>
      <c r="I164" s="176"/>
      <c r="L164" s="172"/>
      <c r="M164" s="177"/>
      <c r="T164" s="178"/>
      <c r="AT164" s="173" t="s">
        <v>150</v>
      </c>
      <c r="AU164" s="173" t="s">
        <v>83</v>
      </c>
      <c r="AV164" s="13" t="s">
        <v>83</v>
      </c>
      <c r="AW164" s="13" t="s">
        <v>31</v>
      </c>
      <c r="AX164" s="13" t="s">
        <v>74</v>
      </c>
      <c r="AY164" s="173" t="s">
        <v>141</v>
      </c>
    </row>
    <row r="165" spans="2:65" s="15" customFormat="1" ht="11.25">
      <c r="B165" s="189"/>
      <c r="D165" s="166" t="s">
        <v>150</v>
      </c>
      <c r="E165" s="190" t="s">
        <v>1</v>
      </c>
      <c r="F165" s="191" t="s">
        <v>336</v>
      </c>
      <c r="H165" s="192">
        <v>2.16</v>
      </c>
      <c r="I165" s="193"/>
      <c r="L165" s="189"/>
      <c r="M165" s="194"/>
      <c r="T165" s="195"/>
      <c r="AT165" s="190" t="s">
        <v>150</v>
      </c>
      <c r="AU165" s="190" t="s">
        <v>83</v>
      </c>
      <c r="AV165" s="15" t="s">
        <v>159</v>
      </c>
      <c r="AW165" s="15" t="s">
        <v>31</v>
      </c>
      <c r="AX165" s="15" t="s">
        <v>74</v>
      </c>
      <c r="AY165" s="190" t="s">
        <v>141</v>
      </c>
    </row>
    <row r="166" spans="2:65" s="14" customFormat="1" ht="11.25">
      <c r="B166" s="179"/>
      <c r="D166" s="166" t="s">
        <v>150</v>
      </c>
      <c r="E166" s="180" t="s">
        <v>1</v>
      </c>
      <c r="F166" s="181" t="s">
        <v>153</v>
      </c>
      <c r="H166" s="182">
        <v>4.9859999999999998</v>
      </c>
      <c r="I166" s="183"/>
      <c r="L166" s="179"/>
      <c r="M166" s="184"/>
      <c r="T166" s="185"/>
      <c r="AT166" s="180" t="s">
        <v>150</v>
      </c>
      <c r="AU166" s="180" t="s">
        <v>83</v>
      </c>
      <c r="AV166" s="14" t="s">
        <v>148</v>
      </c>
      <c r="AW166" s="14" t="s">
        <v>31</v>
      </c>
      <c r="AX166" s="14" t="s">
        <v>81</v>
      </c>
      <c r="AY166" s="180" t="s">
        <v>141</v>
      </c>
    </row>
    <row r="167" spans="2:65" s="1" customFormat="1" ht="16.5" customHeight="1">
      <c r="B167" s="32"/>
      <c r="C167" s="196" t="s">
        <v>178</v>
      </c>
      <c r="D167" s="196" t="s">
        <v>339</v>
      </c>
      <c r="E167" s="197" t="s">
        <v>340</v>
      </c>
      <c r="F167" s="198" t="s">
        <v>341</v>
      </c>
      <c r="G167" s="199" t="s">
        <v>210</v>
      </c>
      <c r="H167" s="200">
        <v>9.7729999999999997</v>
      </c>
      <c r="I167" s="201"/>
      <c r="J167" s="202">
        <f>ROUND(I167*H167,2)</f>
        <v>0</v>
      </c>
      <c r="K167" s="198" t="s">
        <v>147</v>
      </c>
      <c r="L167" s="203"/>
      <c r="M167" s="204" t="s">
        <v>1</v>
      </c>
      <c r="N167" s="205" t="s">
        <v>39</v>
      </c>
      <c r="P167" s="161">
        <f>O167*H167</f>
        <v>0</v>
      </c>
      <c r="Q167" s="161">
        <v>1</v>
      </c>
      <c r="R167" s="161">
        <f>Q167*H167</f>
        <v>9.7729999999999997</v>
      </c>
      <c r="S167" s="161">
        <v>0</v>
      </c>
      <c r="T167" s="162">
        <f>S167*H167</f>
        <v>0</v>
      </c>
      <c r="AR167" s="163" t="s">
        <v>190</v>
      </c>
      <c r="AT167" s="163" t="s">
        <v>339</v>
      </c>
      <c r="AU167" s="163" t="s">
        <v>83</v>
      </c>
      <c r="AY167" s="17" t="s">
        <v>141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17" t="s">
        <v>81</v>
      </c>
      <c r="BK167" s="164">
        <f>ROUND(I167*H167,2)</f>
        <v>0</v>
      </c>
      <c r="BL167" s="17" t="s">
        <v>148</v>
      </c>
      <c r="BM167" s="163" t="s">
        <v>342</v>
      </c>
    </row>
    <row r="168" spans="2:65" s="12" customFormat="1" ht="11.25">
      <c r="B168" s="165"/>
      <c r="D168" s="166" t="s">
        <v>150</v>
      </c>
      <c r="E168" s="167" t="s">
        <v>1</v>
      </c>
      <c r="F168" s="168" t="s">
        <v>333</v>
      </c>
      <c r="H168" s="167" t="s">
        <v>1</v>
      </c>
      <c r="I168" s="169"/>
      <c r="L168" s="165"/>
      <c r="M168" s="170"/>
      <c r="T168" s="171"/>
      <c r="AT168" s="167" t="s">
        <v>150</v>
      </c>
      <c r="AU168" s="167" t="s">
        <v>83</v>
      </c>
      <c r="AV168" s="12" t="s">
        <v>81</v>
      </c>
      <c r="AW168" s="12" t="s">
        <v>31</v>
      </c>
      <c r="AX168" s="12" t="s">
        <v>74</v>
      </c>
      <c r="AY168" s="167" t="s">
        <v>141</v>
      </c>
    </row>
    <row r="169" spans="2:65" s="13" customFormat="1" ht="11.25">
      <c r="B169" s="172"/>
      <c r="D169" s="166" t="s">
        <v>150</v>
      </c>
      <c r="E169" s="173" t="s">
        <v>1</v>
      </c>
      <c r="F169" s="174" t="s">
        <v>343</v>
      </c>
      <c r="H169" s="175">
        <v>7.3849999999999998</v>
      </c>
      <c r="I169" s="176"/>
      <c r="L169" s="172"/>
      <c r="M169" s="177"/>
      <c r="T169" s="178"/>
      <c r="AT169" s="173" t="s">
        <v>150</v>
      </c>
      <c r="AU169" s="173" t="s">
        <v>83</v>
      </c>
      <c r="AV169" s="13" t="s">
        <v>83</v>
      </c>
      <c r="AW169" s="13" t="s">
        <v>31</v>
      </c>
      <c r="AX169" s="13" t="s">
        <v>74</v>
      </c>
      <c r="AY169" s="173" t="s">
        <v>141</v>
      </c>
    </row>
    <row r="170" spans="2:65" s="13" customFormat="1" ht="11.25">
      <c r="B170" s="172"/>
      <c r="D170" s="166" t="s">
        <v>150</v>
      </c>
      <c r="E170" s="173" t="s">
        <v>1</v>
      </c>
      <c r="F170" s="174" t="s">
        <v>344</v>
      </c>
      <c r="H170" s="175">
        <v>-1.8460000000000001</v>
      </c>
      <c r="I170" s="176"/>
      <c r="L170" s="172"/>
      <c r="M170" s="177"/>
      <c r="T170" s="178"/>
      <c r="AT170" s="173" t="s">
        <v>150</v>
      </c>
      <c r="AU170" s="173" t="s">
        <v>83</v>
      </c>
      <c r="AV170" s="13" t="s">
        <v>83</v>
      </c>
      <c r="AW170" s="13" t="s">
        <v>31</v>
      </c>
      <c r="AX170" s="13" t="s">
        <v>74</v>
      </c>
      <c r="AY170" s="173" t="s">
        <v>141</v>
      </c>
    </row>
    <row r="171" spans="2:65" s="15" customFormat="1" ht="11.25">
      <c r="B171" s="189"/>
      <c r="D171" s="166" t="s">
        <v>150</v>
      </c>
      <c r="E171" s="190" t="s">
        <v>1</v>
      </c>
      <c r="F171" s="191" t="s">
        <v>336</v>
      </c>
      <c r="H171" s="192">
        <v>5.5389999999999997</v>
      </c>
      <c r="I171" s="193"/>
      <c r="L171" s="189"/>
      <c r="M171" s="194"/>
      <c r="T171" s="195"/>
      <c r="AT171" s="190" t="s">
        <v>150</v>
      </c>
      <c r="AU171" s="190" t="s">
        <v>83</v>
      </c>
      <c r="AV171" s="15" t="s">
        <v>159</v>
      </c>
      <c r="AW171" s="15" t="s">
        <v>31</v>
      </c>
      <c r="AX171" s="15" t="s">
        <v>74</v>
      </c>
      <c r="AY171" s="190" t="s">
        <v>141</v>
      </c>
    </row>
    <row r="172" spans="2:65" s="12" customFormat="1" ht="11.25">
      <c r="B172" s="165"/>
      <c r="D172" s="166" t="s">
        <v>150</v>
      </c>
      <c r="E172" s="167" t="s">
        <v>1</v>
      </c>
      <c r="F172" s="168" t="s">
        <v>337</v>
      </c>
      <c r="H172" s="167" t="s">
        <v>1</v>
      </c>
      <c r="I172" s="169"/>
      <c r="L172" s="165"/>
      <c r="M172" s="170"/>
      <c r="T172" s="171"/>
      <c r="AT172" s="167" t="s">
        <v>150</v>
      </c>
      <c r="AU172" s="167" t="s">
        <v>83</v>
      </c>
      <c r="AV172" s="12" t="s">
        <v>81</v>
      </c>
      <c r="AW172" s="12" t="s">
        <v>31</v>
      </c>
      <c r="AX172" s="12" t="s">
        <v>74</v>
      </c>
      <c r="AY172" s="167" t="s">
        <v>141</v>
      </c>
    </row>
    <row r="173" spans="2:65" s="13" customFormat="1" ht="11.25">
      <c r="B173" s="172"/>
      <c r="D173" s="166" t="s">
        <v>150</v>
      </c>
      <c r="E173" s="173" t="s">
        <v>1</v>
      </c>
      <c r="F173" s="174" t="s">
        <v>345</v>
      </c>
      <c r="H173" s="175">
        <v>4.234</v>
      </c>
      <c r="I173" s="176"/>
      <c r="L173" s="172"/>
      <c r="M173" s="177"/>
      <c r="T173" s="178"/>
      <c r="AT173" s="173" t="s">
        <v>150</v>
      </c>
      <c r="AU173" s="173" t="s">
        <v>83</v>
      </c>
      <c r="AV173" s="13" t="s">
        <v>83</v>
      </c>
      <c r="AW173" s="13" t="s">
        <v>31</v>
      </c>
      <c r="AX173" s="13" t="s">
        <v>74</v>
      </c>
      <c r="AY173" s="173" t="s">
        <v>141</v>
      </c>
    </row>
    <row r="174" spans="2:65" s="15" customFormat="1" ht="11.25">
      <c r="B174" s="189"/>
      <c r="D174" s="166" t="s">
        <v>150</v>
      </c>
      <c r="E174" s="190" t="s">
        <v>1</v>
      </c>
      <c r="F174" s="191" t="s">
        <v>336</v>
      </c>
      <c r="H174" s="192">
        <v>4.234</v>
      </c>
      <c r="I174" s="193"/>
      <c r="L174" s="189"/>
      <c r="M174" s="194"/>
      <c r="T174" s="195"/>
      <c r="AT174" s="190" t="s">
        <v>150</v>
      </c>
      <c r="AU174" s="190" t="s">
        <v>83</v>
      </c>
      <c r="AV174" s="15" t="s">
        <v>159</v>
      </c>
      <c r="AW174" s="15" t="s">
        <v>31</v>
      </c>
      <c r="AX174" s="15" t="s">
        <v>74</v>
      </c>
      <c r="AY174" s="190" t="s">
        <v>141</v>
      </c>
    </row>
    <row r="175" spans="2:65" s="14" customFormat="1" ht="11.25">
      <c r="B175" s="179"/>
      <c r="D175" s="166" t="s">
        <v>150</v>
      </c>
      <c r="E175" s="180" t="s">
        <v>1</v>
      </c>
      <c r="F175" s="181" t="s">
        <v>153</v>
      </c>
      <c r="H175" s="182">
        <v>9.7729999999999997</v>
      </c>
      <c r="I175" s="183"/>
      <c r="L175" s="179"/>
      <c r="M175" s="184"/>
      <c r="T175" s="185"/>
      <c r="AT175" s="180" t="s">
        <v>150</v>
      </c>
      <c r="AU175" s="180" t="s">
        <v>83</v>
      </c>
      <c r="AV175" s="14" t="s">
        <v>148</v>
      </c>
      <c r="AW175" s="14" t="s">
        <v>31</v>
      </c>
      <c r="AX175" s="14" t="s">
        <v>81</v>
      </c>
      <c r="AY175" s="180" t="s">
        <v>141</v>
      </c>
    </row>
    <row r="176" spans="2:65" s="1" customFormat="1" ht="24" customHeight="1">
      <c r="B176" s="32"/>
      <c r="C176" s="152" t="s">
        <v>200</v>
      </c>
      <c r="D176" s="152" t="s">
        <v>143</v>
      </c>
      <c r="E176" s="153" t="s">
        <v>346</v>
      </c>
      <c r="F176" s="154" t="s">
        <v>347</v>
      </c>
      <c r="G176" s="155" t="s">
        <v>193</v>
      </c>
      <c r="H176" s="156">
        <v>2.0190000000000001</v>
      </c>
      <c r="I176" s="157"/>
      <c r="J176" s="158">
        <f>ROUND(I176*H176,2)</f>
        <v>0</v>
      </c>
      <c r="K176" s="154" t="s">
        <v>147</v>
      </c>
      <c r="L176" s="32"/>
      <c r="M176" s="159" t="s">
        <v>1</v>
      </c>
      <c r="N176" s="160" t="s">
        <v>39</v>
      </c>
      <c r="P176" s="161">
        <f>O176*H176</f>
        <v>0</v>
      </c>
      <c r="Q176" s="161">
        <v>0</v>
      </c>
      <c r="R176" s="161">
        <f>Q176*H176</f>
        <v>0</v>
      </c>
      <c r="S176" s="161">
        <v>0</v>
      </c>
      <c r="T176" s="162">
        <f>S176*H176</f>
        <v>0</v>
      </c>
      <c r="AR176" s="163" t="s">
        <v>148</v>
      </c>
      <c r="AT176" s="163" t="s">
        <v>143</v>
      </c>
      <c r="AU176" s="163" t="s">
        <v>83</v>
      </c>
      <c r="AY176" s="17" t="s">
        <v>141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17" t="s">
        <v>81</v>
      </c>
      <c r="BK176" s="164">
        <f>ROUND(I176*H176,2)</f>
        <v>0</v>
      </c>
      <c r="BL176" s="17" t="s">
        <v>148</v>
      </c>
      <c r="BM176" s="163" t="s">
        <v>348</v>
      </c>
    </row>
    <row r="177" spans="2:65" s="12" customFormat="1" ht="22.5">
      <c r="B177" s="165"/>
      <c r="D177" s="166" t="s">
        <v>150</v>
      </c>
      <c r="E177" s="167" t="s">
        <v>1</v>
      </c>
      <c r="F177" s="168" t="s">
        <v>349</v>
      </c>
      <c r="H177" s="167" t="s">
        <v>1</v>
      </c>
      <c r="I177" s="169"/>
      <c r="L177" s="165"/>
      <c r="M177" s="170"/>
      <c r="T177" s="171"/>
      <c r="AT177" s="167" t="s">
        <v>150</v>
      </c>
      <c r="AU177" s="167" t="s">
        <v>83</v>
      </c>
      <c r="AV177" s="12" t="s">
        <v>81</v>
      </c>
      <c r="AW177" s="12" t="s">
        <v>31</v>
      </c>
      <c r="AX177" s="12" t="s">
        <v>74</v>
      </c>
      <c r="AY177" s="167" t="s">
        <v>141</v>
      </c>
    </row>
    <row r="178" spans="2:65" s="13" customFormat="1" ht="11.25">
      <c r="B178" s="172"/>
      <c r="D178" s="166" t="s">
        <v>150</v>
      </c>
      <c r="E178" s="173" t="s">
        <v>1</v>
      </c>
      <c r="F178" s="174" t="s">
        <v>338</v>
      </c>
      <c r="H178" s="175">
        <v>2.16</v>
      </c>
      <c r="I178" s="176"/>
      <c r="L178" s="172"/>
      <c r="M178" s="177"/>
      <c r="T178" s="178"/>
      <c r="AT178" s="173" t="s">
        <v>150</v>
      </c>
      <c r="AU178" s="173" t="s">
        <v>83</v>
      </c>
      <c r="AV178" s="13" t="s">
        <v>83</v>
      </c>
      <c r="AW178" s="13" t="s">
        <v>31</v>
      </c>
      <c r="AX178" s="13" t="s">
        <v>74</v>
      </c>
      <c r="AY178" s="173" t="s">
        <v>141</v>
      </c>
    </row>
    <row r="179" spans="2:65" s="13" customFormat="1" ht="11.25">
      <c r="B179" s="172"/>
      <c r="D179" s="166" t="s">
        <v>150</v>
      </c>
      <c r="E179" s="173" t="s">
        <v>1</v>
      </c>
      <c r="F179" s="174" t="s">
        <v>350</v>
      </c>
      <c r="H179" s="175">
        <v>-0.14099999999999999</v>
      </c>
      <c r="I179" s="176"/>
      <c r="L179" s="172"/>
      <c r="M179" s="177"/>
      <c r="T179" s="178"/>
      <c r="AT179" s="173" t="s">
        <v>150</v>
      </c>
      <c r="AU179" s="173" t="s">
        <v>83</v>
      </c>
      <c r="AV179" s="13" t="s">
        <v>83</v>
      </c>
      <c r="AW179" s="13" t="s">
        <v>31</v>
      </c>
      <c r="AX179" s="13" t="s">
        <v>74</v>
      </c>
      <c r="AY179" s="173" t="s">
        <v>141</v>
      </c>
    </row>
    <row r="180" spans="2:65" s="14" customFormat="1" ht="11.25">
      <c r="B180" s="179"/>
      <c r="D180" s="166" t="s">
        <v>150</v>
      </c>
      <c r="E180" s="180" t="s">
        <v>1</v>
      </c>
      <c r="F180" s="181" t="s">
        <v>153</v>
      </c>
      <c r="H180" s="182">
        <v>2.0190000000000001</v>
      </c>
      <c r="I180" s="183"/>
      <c r="L180" s="179"/>
      <c r="M180" s="184"/>
      <c r="T180" s="185"/>
      <c r="AT180" s="180" t="s">
        <v>150</v>
      </c>
      <c r="AU180" s="180" t="s">
        <v>83</v>
      </c>
      <c r="AV180" s="14" t="s">
        <v>148</v>
      </c>
      <c r="AW180" s="14" t="s">
        <v>31</v>
      </c>
      <c r="AX180" s="14" t="s">
        <v>81</v>
      </c>
      <c r="AY180" s="180" t="s">
        <v>141</v>
      </c>
    </row>
    <row r="181" spans="2:65" s="1" customFormat="1" ht="16.5" customHeight="1">
      <c r="B181" s="32"/>
      <c r="C181" s="196" t="s">
        <v>207</v>
      </c>
      <c r="D181" s="196" t="s">
        <v>339</v>
      </c>
      <c r="E181" s="197" t="s">
        <v>351</v>
      </c>
      <c r="F181" s="198" t="s">
        <v>352</v>
      </c>
      <c r="G181" s="199" t="s">
        <v>210</v>
      </c>
      <c r="H181" s="200">
        <v>4.0780000000000003</v>
      </c>
      <c r="I181" s="201"/>
      <c r="J181" s="202">
        <f>ROUND(I181*H181,2)</f>
        <v>0</v>
      </c>
      <c r="K181" s="198" t="s">
        <v>147</v>
      </c>
      <c r="L181" s="203"/>
      <c r="M181" s="204" t="s">
        <v>1</v>
      </c>
      <c r="N181" s="205" t="s">
        <v>39</v>
      </c>
      <c r="P181" s="161">
        <f>O181*H181</f>
        <v>0</v>
      </c>
      <c r="Q181" s="161">
        <v>1</v>
      </c>
      <c r="R181" s="161">
        <f>Q181*H181</f>
        <v>4.0780000000000003</v>
      </c>
      <c r="S181" s="161">
        <v>0</v>
      </c>
      <c r="T181" s="162">
        <f>S181*H181</f>
        <v>0</v>
      </c>
      <c r="AR181" s="163" t="s">
        <v>190</v>
      </c>
      <c r="AT181" s="163" t="s">
        <v>339</v>
      </c>
      <c r="AU181" s="163" t="s">
        <v>83</v>
      </c>
      <c r="AY181" s="17" t="s">
        <v>141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17" t="s">
        <v>81</v>
      </c>
      <c r="BK181" s="164">
        <f>ROUND(I181*H181,2)</f>
        <v>0</v>
      </c>
      <c r="BL181" s="17" t="s">
        <v>148</v>
      </c>
      <c r="BM181" s="163" t="s">
        <v>353</v>
      </c>
    </row>
    <row r="182" spans="2:65" s="12" customFormat="1" ht="22.5">
      <c r="B182" s="165"/>
      <c r="D182" s="166" t="s">
        <v>150</v>
      </c>
      <c r="E182" s="167" t="s">
        <v>1</v>
      </c>
      <c r="F182" s="168" t="s">
        <v>349</v>
      </c>
      <c r="H182" s="167" t="s">
        <v>1</v>
      </c>
      <c r="I182" s="169"/>
      <c r="L182" s="165"/>
      <c r="M182" s="170"/>
      <c r="T182" s="171"/>
      <c r="AT182" s="167" t="s">
        <v>150</v>
      </c>
      <c r="AU182" s="167" t="s">
        <v>83</v>
      </c>
      <c r="AV182" s="12" t="s">
        <v>81</v>
      </c>
      <c r="AW182" s="12" t="s">
        <v>31</v>
      </c>
      <c r="AX182" s="12" t="s">
        <v>74</v>
      </c>
      <c r="AY182" s="167" t="s">
        <v>141</v>
      </c>
    </row>
    <row r="183" spans="2:65" s="13" customFormat="1" ht="11.25">
      <c r="B183" s="172"/>
      <c r="D183" s="166" t="s">
        <v>150</v>
      </c>
      <c r="E183" s="173" t="s">
        <v>1</v>
      </c>
      <c r="F183" s="174" t="s">
        <v>354</v>
      </c>
      <c r="H183" s="175">
        <v>4.3630000000000004</v>
      </c>
      <c r="I183" s="176"/>
      <c r="L183" s="172"/>
      <c r="M183" s="177"/>
      <c r="T183" s="178"/>
      <c r="AT183" s="173" t="s">
        <v>150</v>
      </c>
      <c r="AU183" s="173" t="s">
        <v>83</v>
      </c>
      <c r="AV183" s="13" t="s">
        <v>83</v>
      </c>
      <c r="AW183" s="13" t="s">
        <v>31</v>
      </c>
      <c r="AX183" s="13" t="s">
        <v>74</v>
      </c>
      <c r="AY183" s="173" t="s">
        <v>141</v>
      </c>
    </row>
    <row r="184" spans="2:65" s="13" customFormat="1" ht="11.25">
      <c r="B184" s="172"/>
      <c r="D184" s="166" t="s">
        <v>150</v>
      </c>
      <c r="E184" s="173" t="s">
        <v>1</v>
      </c>
      <c r="F184" s="174" t="s">
        <v>355</v>
      </c>
      <c r="H184" s="175">
        <v>-0.28499999999999998</v>
      </c>
      <c r="I184" s="176"/>
      <c r="L184" s="172"/>
      <c r="M184" s="177"/>
      <c r="T184" s="178"/>
      <c r="AT184" s="173" t="s">
        <v>150</v>
      </c>
      <c r="AU184" s="173" t="s">
        <v>83</v>
      </c>
      <c r="AV184" s="13" t="s">
        <v>83</v>
      </c>
      <c r="AW184" s="13" t="s">
        <v>31</v>
      </c>
      <c r="AX184" s="13" t="s">
        <v>74</v>
      </c>
      <c r="AY184" s="173" t="s">
        <v>141</v>
      </c>
    </row>
    <row r="185" spans="2:65" s="14" customFormat="1" ht="11.25">
      <c r="B185" s="179"/>
      <c r="D185" s="166" t="s">
        <v>150</v>
      </c>
      <c r="E185" s="180" t="s">
        <v>1</v>
      </c>
      <c r="F185" s="181" t="s">
        <v>153</v>
      </c>
      <c r="H185" s="182">
        <v>4.0780000000000003</v>
      </c>
      <c r="I185" s="183"/>
      <c r="L185" s="179"/>
      <c r="M185" s="184"/>
      <c r="T185" s="185"/>
      <c r="AT185" s="180" t="s">
        <v>150</v>
      </c>
      <c r="AU185" s="180" t="s">
        <v>83</v>
      </c>
      <c r="AV185" s="14" t="s">
        <v>148</v>
      </c>
      <c r="AW185" s="14" t="s">
        <v>31</v>
      </c>
      <c r="AX185" s="14" t="s">
        <v>81</v>
      </c>
      <c r="AY185" s="180" t="s">
        <v>141</v>
      </c>
    </row>
    <row r="186" spans="2:65" s="11" customFormat="1" ht="22.9" customHeight="1">
      <c r="B186" s="140"/>
      <c r="D186" s="141" t="s">
        <v>73</v>
      </c>
      <c r="E186" s="150" t="s">
        <v>83</v>
      </c>
      <c r="F186" s="150" t="s">
        <v>356</v>
      </c>
      <c r="I186" s="143"/>
      <c r="J186" s="151">
        <f>BK186</f>
        <v>0</v>
      </c>
      <c r="L186" s="140"/>
      <c r="M186" s="145"/>
      <c r="P186" s="146">
        <f>SUM(P187:P198)</f>
        <v>0</v>
      </c>
      <c r="R186" s="146">
        <f>SUM(R187:R198)</f>
        <v>0</v>
      </c>
      <c r="T186" s="147">
        <f>SUM(T187:T198)</f>
        <v>0</v>
      </c>
      <c r="AR186" s="141" t="s">
        <v>81</v>
      </c>
      <c r="AT186" s="148" t="s">
        <v>73</v>
      </c>
      <c r="AU186" s="148" t="s">
        <v>81</v>
      </c>
      <c r="AY186" s="141" t="s">
        <v>141</v>
      </c>
      <c r="BK186" s="149">
        <f>SUM(BK187:BK198)</f>
        <v>0</v>
      </c>
    </row>
    <row r="187" spans="2:65" s="1" customFormat="1" ht="24" customHeight="1">
      <c r="B187" s="32"/>
      <c r="C187" s="152" t="s">
        <v>214</v>
      </c>
      <c r="D187" s="152" t="s">
        <v>143</v>
      </c>
      <c r="E187" s="153" t="s">
        <v>357</v>
      </c>
      <c r="F187" s="154" t="s">
        <v>358</v>
      </c>
      <c r="G187" s="155" t="s">
        <v>146</v>
      </c>
      <c r="H187" s="156">
        <v>246.76</v>
      </c>
      <c r="I187" s="157"/>
      <c r="J187" s="158">
        <f>ROUND(I187*H187,2)</f>
        <v>0</v>
      </c>
      <c r="K187" s="154" t="s">
        <v>147</v>
      </c>
      <c r="L187" s="32"/>
      <c r="M187" s="159" t="s">
        <v>1</v>
      </c>
      <c r="N187" s="160" t="s">
        <v>39</v>
      </c>
      <c r="P187" s="161">
        <f>O187*H187</f>
        <v>0</v>
      </c>
      <c r="Q187" s="161">
        <v>0</v>
      </c>
      <c r="R187" s="161">
        <f>Q187*H187</f>
        <v>0</v>
      </c>
      <c r="S187" s="161">
        <v>0</v>
      </c>
      <c r="T187" s="162">
        <f>S187*H187</f>
        <v>0</v>
      </c>
      <c r="AR187" s="163" t="s">
        <v>148</v>
      </c>
      <c r="AT187" s="163" t="s">
        <v>143</v>
      </c>
      <c r="AU187" s="163" t="s">
        <v>83</v>
      </c>
      <c r="AY187" s="17" t="s">
        <v>141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17" t="s">
        <v>81</v>
      </c>
      <c r="BK187" s="164">
        <f>ROUND(I187*H187,2)</f>
        <v>0</v>
      </c>
      <c r="BL187" s="17" t="s">
        <v>148</v>
      </c>
      <c r="BM187" s="163" t="s">
        <v>359</v>
      </c>
    </row>
    <row r="188" spans="2:65" s="12" customFormat="1" ht="11.25">
      <c r="B188" s="165"/>
      <c r="D188" s="166" t="s">
        <v>150</v>
      </c>
      <c r="E188" s="167" t="s">
        <v>1</v>
      </c>
      <c r="F188" s="168" t="s">
        <v>360</v>
      </c>
      <c r="H188" s="167" t="s">
        <v>1</v>
      </c>
      <c r="I188" s="169"/>
      <c r="L188" s="165"/>
      <c r="M188" s="170"/>
      <c r="T188" s="171"/>
      <c r="AT188" s="167" t="s">
        <v>150</v>
      </c>
      <c r="AU188" s="167" t="s">
        <v>83</v>
      </c>
      <c r="AV188" s="12" t="s">
        <v>81</v>
      </c>
      <c r="AW188" s="12" t="s">
        <v>31</v>
      </c>
      <c r="AX188" s="12" t="s">
        <v>74</v>
      </c>
      <c r="AY188" s="167" t="s">
        <v>141</v>
      </c>
    </row>
    <row r="189" spans="2:65" s="13" customFormat="1" ht="11.25">
      <c r="B189" s="172"/>
      <c r="D189" s="166" t="s">
        <v>150</v>
      </c>
      <c r="E189" s="173" t="s">
        <v>1</v>
      </c>
      <c r="F189" s="174" t="s">
        <v>158</v>
      </c>
      <c r="H189" s="175">
        <v>237.3</v>
      </c>
      <c r="I189" s="176"/>
      <c r="L189" s="172"/>
      <c r="M189" s="177"/>
      <c r="T189" s="178"/>
      <c r="AT189" s="173" t="s">
        <v>150</v>
      </c>
      <c r="AU189" s="173" t="s">
        <v>83</v>
      </c>
      <c r="AV189" s="13" t="s">
        <v>83</v>
      </c>
      <c r="AW189" s="13" t="s">
        <v>31</v>
      </c>
      <c r="AX189" s="13" t="s">
        <v>74</v>
      </c>
      <c r="AY189" s="173" t="s">
        <v>141</v>
      </c>
    </row>
    <row r="190" spans="2:65" s="12" customFormat="1" ht="11.25">
      <c r="B190" s="165"/>
      <c r="D190" s="166" t="s">
        <v>150</v>
      </c>
      <c r="E190" s="167" t="s">
        <v>1</v>
      </c>
      <c r="F190" s="168" t="s">
        <v>361</v>
      </c>
      <c r="H190" s="167" t="s">
        <v>1</v>
      </c>
      <c r="I190" s="169"/>
      <c r="L190" s="165"/>
      <c r="M190" s="170"/>
      <c r="T190" s="171"/>
      <c r="AT190" s="167" t="s">
        <v>150</v>
      </c>
      <c r="AU190" s="167" t="s">
        <v>83</v>
      </c>
      <c r="AV190" s="12" t="s">
        <v>81</v>
      </c>
      <c r="AW190" s="12" t="s">
        <v>31</v>
      </c>
      <c r="AX190" s="12" t="s">
        <v>74</v>
      </c>
      <c r="AY190" s="167" t="s">
        <v>141</v>
      </c>
    </row>
    <row r="191" spans="2:65" s="13" customFormat="1" ht="11.25">
      <c r="B191" s="172"/>
      <c r="D191" s="166" t="s">
        <v>150</v>
      </c>
      <c r="E191" s="173" t="s">
        <v>1</v>
      </c>
      <c r="F191" s="174" t="s">
        <v>362</v>
      </c>
      <c r="H191" s="175">
        <v>2.1</v>
      </c>
      <c r="I191" s="176"/>
      <c r="L191" s="172"/>
      <c r="M191" s="177"/>
      <c r="T191" s="178"/>
      <c r="AT191" s="173" t="s">
        <v>150</v>
      </c>
      <c r="AU191" s="173" t="s">
        <v>83</v>
      </c>
      <c r="AV191" s="13" t="s">
        <v>83</v>
      </c>
      <c r="AW191" s="13" t="s">
        <v>31</v>
      </c>
      <c r="AX191" s="13" t="s">
        <v>74</v>
      </c>
      <c r="AY191" s="173" t="s">
        <v>141</v>
      </c>
    </row>
    <row r="192" spans="2:65" s="15" customFormat="1" ht="11.25">
      <c r="B192" s="189"/>
      <c r="D192" s="166" t="s">
        <v>150</v>
      </c>
      <c r="E192" s="190" t="s">
        <v>1</v>
      </c>
      <c r="F192" s="191" t="s">
        <v>336</v>
      </c>
      <c r="H192" s="192">
        <v>239.4</v>
      </c>
      <c r="I192" s="193"/>
      <c r="L192" s="189"/>
      <c r="M192" s="194"/>
      <c r="T192" s="195"/>
      <c r="AT192" s="190" t="s">
        <v>150</v>
      </c>
      <c r="AU192" s="190" t="s">
        <v>83</v>
      </c>
      <c r="AV192" s="15" t="s">
        <v>159</v>
      </c>
      <c r="AW192" s="15" t="s">
        <v>31</v>
      </c>
      <c r="AX192" s="15" t="s">
        <v>74</v>
      </c>
      <c r="AY192" s="190" t="s">
        <v>141</v>
      </c>
    </row>
    <row r="193" spans="2:65" s="12" customFormat="1" ht="11.25">
      <c r="B193" s="165"/>
      <c r="D193" s="166" t="s">
        <v>150</v>
      </c>
      <c r="E193" s="167" t="s">
        <v>1</v>
      </c>
      <c r="F193" s="168" t="s">
        <v>363</v>
      </c>
      <c r="H193" s="167" t="s">
        <v>1</v>
      </c>
      <c r="I193" s="169"/>
      <c r="L193" s="165"/>
      <c r="M193" s="170"/>
      <c r="T193" s="171"/>
      <c r="AT193" s="167" t="s">
        <v>150</v>
      </c>
      <c r="AU193" s="167" t="s">
        <v>83</v>
      </c>
      <c r="AV193" s="12" t="s">
        <v>81</v>
      </c>
      <c r="AW193" s="12" t="s">
        <v>31</v>
      </c>
      <c r="AX193" s="12" t="s">
        <v>74</v>
      </c>
      <c r="AY193" s="167" t="s">
        <v>141</v>
      </c>
    </row>
    <row r="194" spans="2:65" s="13" customFormat="1" ht="11.25">
      <c r="B194" s="172"/>
      <c r="D194" s="166" t="s">
        <v>150</v>
      </c>
      <c r="E194" s="173" t="s">
        <v>1</v>
      </c>
      <c r="F194" s="174" t="s">
        <v>364</v>
      </c>
      <c r="H194" s="175">
        <v>2.56</v>
      </c>
      <c r="I194" s="176"/>
      <c r="L194" s="172"/>
      <c r="M194" s="177"/>
      <c r="T194" s="178"/>
      <c r="AT194" s="173" t="s">
        <v>150</v>
      </c>
      <c r="AU194" s="173" t="s">
        <v>83</v>
      </c>
      <c r="AV194" s="13" t="s">
        <v>83</v>
      </c>
      <c r="AW194" s="13" t="s">
        <v>31</v>
      </c>
      <c r="AX194" s="13" t="s">
        <v>74</v>
      </c>
      <c r="AY194" s="173" t="s">
        <v>141</v>
      </c>
    </row>
    <row r="195" spans="2:65" s="12" customFormat="1" ht="11.25">
      <c r="B195" s="165"/>
      <c r="D195" s="166" t="s">
        <v>150</v>
      </c>
      <c r="E195" s="167" t="s">
        <v>1</v>
      </c>
      <c r="F195" s="168" t="s">
        <v>365</v>
      </c>
      <c r="H195" s="167" t="s">
        <v>1</v>
      </c>
      <c r="I195" s="169"/>
      <c r="L195" s="165"/>
      <c r="M195" s="170"/>
      <c r="T195" s="171"/>
      <c r="AT195" s="167" t="s">
        <v>150</v>
      </c>
      <c r="AU195" s="167" t="s">
        <v>83</v>
      </c>
      <c r="AV195" s="12" t="s">
        <v>81</v>
      </c>
      <c r="AW195" s="12" t="s">
        <v>31</v>
      </c>
      <c r="AX195" s="12" t="s">
        <v>74</v>
      </c>
      <c r="AY195" s="167" t="s">
        <v>141</v>
      </c>
    </row>
    <row r="196" spans="2:65" s="13" customFormat="1" ht="11.25">
      <c r="B196" s="172"/>
      <c r="D196" s="166" t="s">
        <v>150</v>
      </c>
      <c r="E196" s="173" t="s">
        <v>1</v>
      </c>
      <c r="F196" s="174" t="s">
        <v>366</v>
      </c>
      <c r="H196" s="175">
        <v>4.8</v>
      </c>
      <c r="I196" s="176"/>
      <c r="L196" s="172"/>
      <c r="M196" s="177"/>
      <c r="T196" s="178"/>
      <c r="AT196" s="173" t="s">
        <v>150</v>
      </c>
      <c r="AU196" s="173" t="s">
        <v>83</v>
      </c>
      <c r="AV196" s="13" t="s">
        <v>83</v>
      </c>
      <c r="AW196" s="13" t="s">
        <v>31</v>
      </c>
      <c r="AX196" s="13" t="s">
        <v>74</v>
      </c>
      <c r="AY196" s="173" t="s">
        <v>141</v>
      </c>
    </row>
    <row r="197" spans="2:65" s="15" customFormat="1" ht="11.25">
      <c r="B197" s="189"/>
      <c r="D197" s="166" t="s">
        <v>150</v>
      </c>
      <c r="E197" s="190" t="s">
        <v>1</v>
      </c>
      <c r="F197" s="191" t="s">
        <v>336</v>
      </c>
      <c r="H197" s="192">
        <v>7.3599999999999994</v>
      </c>
      <c r="I197" s="193"/>
      <c r="L197" s="189"/>
      <c r="M197" s="194"/>
      <c r="T197" s="195"/>
      <c r="AT197" s="190" t="s">
        <v>150</v>
      </c>
      <c r="AU197" s="190" t="s">
        <v>83</v>
      </c>
      <c r="AV197" s="15" t="s">
        <v>159</v>
      </c>
      <c r="AW197" s="15" t="s">
        <v>31</v>
      </c>
      <c r="AX197" s="15" t="s">
        <v>74</v>
      </c>
      <c r="AY197" s="190" t="s">
        <v>141</v>
      </c>
    </row>
    <row r="198" spans="2:65" s="14" customFormat="1" ht="11.25">
      <c r="B198" s="179"/>
      <c r="D198" s="166" t="s">
        <v>150</v>
      </c>
      <c r="E198" s="180" t="s">
        <v>1</v>
      </c>
      <c r="F198" s="181" t="s">
        <v>153</v>
      </c>
      <c r="H198" s="182">
        <v>246.76000000000002</v>
      </c>
      <c r="I198" s="183"/>
      <c r="L198" s="179"/>
      <c r="M198" s="184"/>
      <c r="T198" s="185"/>
      <c r="AT198" s="180" t="s">
        <v>150</v>
      </c>
      <c r="AU198" s="180" t="s">
        <v>83</v>
      </c>
      <c r="AV198" s="14" t="s">
        <v>148</v>
      </c>
      <c r="AW198" s="14" t="s">
        <v>31</v>
      </c>
      <c r="AX198" s="14" t="s">
        <v>81</v>
      </c>
      <c r="AY198" s="180" t="s">
        <v>141</v>
      </c>
    </row>
    <row r="199" spans="2:65" s="11" customFormat="1" ht="22.9" customHeight="1">
      <c r="B199" s="140"/>
      <c r="D199" s="141" t="s">
        <v>73</v>
      </c>
      <c r="E199" s="150" t="s">
        <v>148</v>
      </c>
      <c r="F199" s="150" t="s">
        <v>367</v>
      </c>
      <c r="I199" s="143"/>
      <c r="J199" s="151">
        <f>BK199</f>
        <v>0</v>
      </c>
      <c r="L199" s="140"/>
      <c r="M199" s="145"/>
      <c r="P199" s="146">
        <f>SUM(P200:P211)</f>
        <v>0</v>
      </c>
      <c r="R199" s="146">
        <f>SUM(R200:R211)</f>
        <v>0.49010432000000004</v>
      </c>
      <c r="T199" s="147">
        <f>SUM(T200:T211)</f>
        <v>0</v>
      </c>
      <c r="AR199" s="141" t="s">
        <v>81</v>
      </c>
      <c r="AT199" s="148" t="s">
        <v>73</v>
      </c>
      <c r="AU199" s="148" t="s">
        <v>81</v>
      </c>
      <c r="AY199" s="141" t="s">
        <v>141</v>
      </c>
      <c r="BK199" s="149">
        <f>SUM(BK200:BK211)</f>
        <v>0</v>
      </c>
    </row>
    <row r="200" spans="2:65" s="1" customFormat="1" ht="16.5" customHeight="1">
      <c r="B200" s="32"/>
      <c r="C200" s="152" t="s">
        <v>222</v>
      </c>
      <c r="D200" s="152" t="s">
        <v>143</v>
      </c>
      <c r="E200" s="153" t="s">
        <v>368</v>
      </c>
      <c r="F200" s="154" t="s">
        <v>369</v>
      </c>
      <c r="G200" s="155" t="s">
        <v>193</v>
      </c>
      <c r="H200" s="156">
        <v>0.25600000000000001</v>
      </c>
      <c r="I200" s="157"/>
      <c r="J200" s="158">
        <f>ROUND(I200*H200,2)</f>
        <v>0</v>
      </c>
      <c r="K200" s="154" t="s">
        <v>147</v>
      </c>
      <c r="L200" s="32"/>
      <c r="M200" s="159" t="s">
        <v>1</v>
      </c>
      <c r="N200" s="160" t="s">
        <v>39</v>
      </c>
      <c r="P200" s="161">
        <f>O200*H200</f>
        <v>0</v>
      </c>
      <c r="Q200" s="161">
        <v>1.8907700000000001</v>
      </c>
      <c r="R200" s="161">
        <f>Q200*H200</f>
        <v>0.48403712000000004</v>
      </c>
      <c r="S200" s="161">
        <v>0</v>
      </c>
      <c r="T200" s="162">
        <f>S200*H200</f>
        <v>0</v>
      </c>
      <c r="AR200" s="163" t="s">
        <v>148</v>
      </c>
      <c r="AT200" s="163" t="s">
        <v>143</v>
      </c>
      <c r="AU200" s="163" t="s">
        <v>83</v>
      </c>
      <c r="AY200" s="17" t="s">
        <v>141</v>
      </c>
      <c r="BE200" s="164">
        <f>IF(N200="základní",J200,0)</f>
        <v>0</v>
      </c>
      <c r="BF200" s="164">
        <f>IF(N200="snížená",J200,0)</f>
        <v>0</v>
      </c>
      <c r="BG200" s="164">
        <f>IF(N200="zákl. přenesená",J200,0)</f>
        <v>0</v>
      </c>
      <c r="BH200" s="164">
        <f>IF(N200="sníž. přenesená",J200,0)</f>
        <v>0</v>
      </c>
      <c r="BI200" s="164">
        <f>IF(N200="nulová",J200,0)</f>
        <v>0</v>
      </c>
      <c r="BJ200" s="17" t="s">
        <v>81</v>
      </c>
      <c r="BK200" s="164">
        <f>ROUND(I200*H200,2)</f>
        <v>0</v>
      </c>
      <c r="BL200" s="17" t="s">
        <v>148</v>
      </c>
      <c r="BM200" s="163" t="s">
        <v>370</v>
      </c>
    </row>
    <row r="201" spans="2:65" s="12" customFormat="1" ht="11.25">
      <c r="B201" s="165"/>
      <c r="D201" s="166" t="s">
        <v>150</v>
      </c>
      <c r="E201" s="167" t="s">
        <v>1</v>
      </c>
      <c r="F201" s="168" t="s">
        <v>371</v>
      </c>
      <c r="H201" s="167" t="s">
        <v>1</v>
      </c>
      <c r="I201" s="169"/>
      <c r="L201" s="165"/>
      <c r="M201" s="170"/>
      <c r="T201" s="171"/>
      <c r="AT201" s="167" t="s">
        <v>150</v>
      </c>
      <c r="AU201" s="167" t="s">
        <v>83</v>
      </c>
      <c r="AV201" s="12" t="s">
        <v>81</v>
      </c>
      <c r="AW201" s="12" t="s">
        <v>31</v>
      </c>
      <c r="AX201" s="12" t="s">
        <v>74</v>
      </c>
      <c r="AY201" s="167" t="s">
        <v>141</v>
      </c>
    </row>
    <row r="202" spans="2:65" s="13" customFormat="1" ht="11.25">
      <c r="B202" s="172"/>
      <c r="D202" s="166" t="s">
        <v>150</v>
      </c>
      <c r="E202" s="173" t="s">
        <v>1</v>
      </c>
      <c r="F202" s="174" t="s">
        <v>372</v>
      </c>
      <c r="H202" s="175">
        <v>0.25600000000000001</v>
      </c>
      <c r="I202" s="176"/>
      <c r="L202" s="172"/>
      <c r="M202" s="177"/>
      <c r="T202" s="178"/>
      <c r="AT202" s="173" t="s">
        <v>150</v>
      </c>
      <c r="AU202" s="173" t="s">
        <v>83</v>
      </c>
      <c r="AV202" s="13" t="s">
        <v>83</v>
      </c>
      <c r="AW202" s="13" t="s">
        <v>31</v>
      </c>
      <c r="AX202" s="13" t="s">
        <v>74</v>
      </c>
      <c r="AY202" s="173" t="s">
        <v>141</v>
      </c>
    </row>
    <row r="203" spans="2:65" s="14" customFormat="1" ht="11.25">
      <c r="B203" s="179"/>
      <c r="D203" s="166" t="s">
        <v>150</v>
      </c>
      <c r="E203" s="180" t="s">
        <v>1</v>
      </c>
      <c r="F203" s="181" t="s">
        <v>153</v>
      </c>
      <c r="H203" s="182">
        <v>0.25600000000000001</v>
      </c>
      <c r="I203" s="183"/>
      <c r="L203" s="179"/>
      <c r="M203" s="184"/>
      <c r="T203" s="185"/>
      <c r="AT203" s="180" t="s">
        <v>150</v>
      </c>
      <c r="AU203" s="180" t="s">
        <v>83</v>
      </c>
      <c r="AV203" s="14" t="s">
        <v>148</v>
      </c>
      <c r="AW203" s="14" t="s">
        <v>31</v>
      </c>
      <c r="AX203" s="14" t="s">
        <v>81</v>
      </c>
      <c r="AY203" s="180" t="s">
        <v>141</v>
      </c>
    </row>
    <row r="204" spans="2:65" s="1" customFormat="1" ht="24" customHeight="1">
      <c r="B204" s="32"/>
      <c r="C204" s="152" t="s">
        <v>228</v>
      </c>
      <c r="D204" s="152" t="s">
        <v>143</v>
      </c>
      <c r="E204" s="153" t="s">
        <v>373</v>
      </c>
      <c r="F204" s="154" t="s">
        <v>374</v>
      </c>
      <c r="G204" s="155" t="s">
        <v>193</v>
      </c>
      <c r="H204" s="156">
        <v>0.14399999999999999</v>
      </c>
      <c r="I204" s="157"/>
      <c r="J204" s="158">
        <f>ROUND(I204*H204,2)</f>
        <v>0</v>
      </c>
      <c r="K204" s="154" t="s">
        <v>1</v>
      </c>
      <c r="L204" s="32"/>
      <c r="M204" s="159" t="s">
        <v>1</v>
      </c>
      <c r="N204" s="160" t="s">
        <v>39</v>
      </c>
      <c r="P204" s="161">
        <f>O204*H204</f>
        <v>0</v>
      </c>
      <c r="Q204" s="161">
        <v>0</v>
      </c>
      <c r="R204" s="161">
        <f>Q204*H204</f>
        <v>0</v>
      </c>
      <c r="S204" s="161">
        <v>0</v>
      </c>
      <c r="T204" s="162">
        <f>S204*H204</f>
        <v>0</v>
      </c>
      <c r="AR204" s="163" t="s">
        <v>148</v>
      </c>
      <c r="AT204" s="163" t="s">
        <v>143</v>
      </c>
      <c r="AU204" s="163" t="s">
        <v>83</v>
      </c>
      <c r="AY204" s="17" t="s">
        <v>141</v>
      </c>
      <c r="BE204" s="164">
        <f>IF(N204="základní",J204,0)</f>
        <v>0</v>
      </c>
      <c r="BF204" s="164">
        <f>IF(N204="snížená",J204,0)</f>
        <v>0</v>
      </c>
      <c r="BG204" s="164">
        <f>IF(N204="zákl. přenesená",J204,0)</f>
        <v>0</v>
      </c>
      <c r="BH204" s="164">
        <f>IF(N204="sníž. přenesená",J204,0)</f>
        <v>0</v>
      </c>
      <c r="BI204" s="164">
        <f>IF(N204="nulová",J204,0)</f>
        <v>0</v>
      </c>
      <c r="BJ204" s="17" t="s">
        <v>81</v>
      </c>
      <c r="BK204" s="164">
        <f>ROUND(I204*H204,2)</f>
        <v>0</v>
      </c>
      <c r="BL204" s="17" t="s">
        <v>148</v>
      </c>
      <c r="BM204" s="163" t="s">
        <v>375</v>
      </c>
    </row>
    <row r="205" spans="2:65" s="12" customFormat="1" ht="11.25">
      <c r="B205" s="165"/>
      <c r="D205" s="166" t="s">
        <v>150</v>
      </c>
      <c r="E205" s="167" t="s">
        <v>1</v>
      </c>
      <c r="F205" s="168" t="s">
        <v>376</v>
      </c>
      <c r="H205" s="167" t="s">
        <v>1</v>
      </c>
      <c r="I205" s="169"/>
      <c r="L205" s="165"/>
      <c r="M205" s="170"/>
      <c r="T205" s="171"/>
      <c r="AT205" s="167" t="s">
        <v>150</v>
      </c>
      <c r="AU205" s="167" t="s">
        <v>83</v>
      </c>
      <c r="AV205" s="12" t="s">
        <v>81</v>
      </c>
      <c r="AW205" s="12" t="s">
        <v>31</v>
      </c>
      <c r="AX205" s="12" t="s">
        <v>74</v>
      </c>
      <c r="AY205" s="167" t="s">
        <v>141</v>
      </c>
    </row>
    <row r="206" spans="2:65" s="13" customFormat="1" ht="11.25">
      <c r="B206" s="172"/>
      <c r="D206" s="166" t="s">
        <v>150</v>
      </c>
      <c r="E206" s="173" t="s">
        <v>1</v>
      </c>
      <c r="F206" s="174" t="s">
        <v>377</v>
      </c>
      <c r="H206" s="175">
        <v>0.14399999999999999</v>
      </c>
      <c r="I206" s="176"/>
      <c r="L206" s="172"/>
      <c r="M206" s="177"/>
      <c r="T206" s="178"/>
      <c r="AT206" s="173" t="s">
        <v>150</v>
      </c>
      <c r="AU206" s="173" t="s">
        <v>83</v>
      </c>
      <c r="AV206" s="13" t="s">
        <v>83</v>
      </c>
      <c r="AW206" s="13" t="s">
        <v>31</v>
      </c>
      <c r="AX206" s="13" t="s">
        <v>74</v>
      </c>
      <c r="AY206" s="173" t="s">
        <v>141</v>
      </c>
    </row>
    <row r="207" spans="2:65" s="14" customFormat="1" ht="11.25">
      <c r="B207" s="179"/>
      <c r="D207" s="166" t="s">
        <v>150</v>
      </c>
      <c r="E207" s="180" t="s">
        <v>1</v>
      </c>
      <c r="F207" s="181" t="s">
        <v>153</v>
      </c>
      <c r="H207" s="182">
        <v>0.14399999999999999</v>
      </c>
      <c r="I207" s="183"/>
      <c r="L207" s="179"/>
      <c r="M207" s="184"/>
      <c r="T207" s="185"/>
      <c r="AT207" s="180" t="s">
        <v>150</v>
      </c>
      <c r="AU207" s="180" t="s">
        <v>83</v>
      </c>
      <c r="AV207" s="14" t="s">
        <v>148</v>
      </c>
      <c r="AW207" s="14" t="s">
        <v>31</v>
      </c>
      <c r="AX207" s="14" t="s">
        <v>81</v>
      </c>
      <c r="AY207" s="180" t="s">
        <v>141</v>
      </c>
    </row>
    <row r="208" spans="2:65" s="1" customFormat="1" ht="24" customHeight="1">
      <c r="B208" s="32"/>
      <c r="C208" s="152" t="s">
        <v>8</v>
      </c>
      <c r="D208" s="152" t="s">
        <v>143</v>
      </c>
      <c r="E208" s="153" t="s">
        <v>378</v>
      </c>
      <c r="F208" s="154" t="s">
        <v>379</v>
      </c>
      <c r="G208" s="155" t="s">
        <v>146</v>
      </c>
      <c r="H208" s="156">
        <v>0.96</v>
      </c>
      <c r="I208" s="157"/>
      <c r="J208" s="158">
        <f>ROUND(I208*H208,2)</f>
        <v>0</v>
      </c>
      <c r="K208" s="154" t="s">
        <v>147</v>
      </c>
      <c r="L208" s="32"/>
      <c r="M208" s="159" t="s">
        <v>1</v>
      </c>
      <c r="N208" s="160" t="s">
        <v>39</v>
      </c>
      <c r="P208" s="161">
        <f>O208*H208</f>
        <v>0</v>
      </c>
      <c r="Q208" s="161">
        <v>6.3200000000000001E-3</v>
      </c>
      <c r="R208" s="161">
        <f>Q208*H208</f>
        <v>6.0672E-3</v>
      </c>
      <c r="S208" s="161">
        <v>0</v>
      </c>
      <c r="T208" s="162">
        <f>S208*H208</f>
        <v>0</v>
      </c>
      <c r="AR208" s="163" t="s">
        <v>148</v>
      </c>
      <c r="AT208" s="163" t="s">
        <v>143</v>
      </c>
      <c r="AU208" s="163" t="s">
        <v>83</v>
      </c>
      <c r="AY208" s="17" t="s">
        <v>141</v>
      </c>
      <c r="BE208" s="164">
        <f>IF(N208="základní",J208,0)</f>
        <v>0</v>
      </c>
      <c r="BF208" s="164">
        <f>IF(N208="snížená",J208,0)</f>
        <v>0</v>
      </c>
      <c r="BG208" s="164">
        <f>IF(N208="zákl. přenesená",J208,0)</f>
        <v>0</v>
      </c>
      <c r="BH208" s="164">
        <f>IF(N208="sníž. přenesená",J208,0)</f>
        <v>0</v>
      </c>
      <c r="BI208" s="164">
        <f>IF(N208="nulová",J208,0)</f>
        <v>0</v>
      </c>
      <c r="BJ208" s="17" t="s">
        <v>81</v>
      </c>
      <c r="BK208" s="164">
        <f>ROUND(I208*H208,2)</f>
        <v>0</v>
      </c>
      <c r="BL208" s="17" t="s">
        <v>148</v>
      </c>
      <c r="BM208" s="163" t="s">
        <v>380</v>
      </c>
    </row>
    <row r="209" spans="2:65" s="12" customFormat="1" ht="11.25">
      <c r="B209" s="165"/>
      <c r="D209" s="166" t="s">
        <v>150</v>
      </c>
      <c r="E209" s="167" t="s">
        <v>1</v>
      </c>
      <c r="F209" s="168" t="s">
        <v>376</v>
      </c>
      <c r="H209" s="167" t="s">
        <v>1</v>
      </c>
      <c r="I209" s="169"/>
      <c r="L209" s="165"/>
      <c r="M209" s="170"/>
      <c r="T209" s="171"/>
      <c r="AT209" s="167" t="s">
        <v>150</v>
      </c>
      <c r="AU209" s="167" t="s">
        <v>83</v>
      </c>
      <c r="AV209" s="12" t="s">
        <v>81</v>
      </c>
      <c r="AW209" s="12" t="s">
        <v>31</v>
      </c>
      <c r="AX209" s="12" t="s">
        <v>74</v>
      </c>
      <c r="AY209" s="167" t="s">
        <v>141</v>
      </c>
    </row>
    <row r="210" spans="2:65" s="13" customFormat="1" ht="11.25">
      <c r="B210" s="172"/>
      <c r="D210" s="166" t="s">
        <v>150</v>
      </c>
      <c r="E210" s="173" t="s">
        <v>1</v>
      </c>
      <c r="F210" s="174" t="s">
        <v>381</v>
      </c>
      <c r="H210" s="175">
        <v>0.96</v>
      </c>
      <c r="I210" s="176"/>
      <c r="L210" s="172"/>
      <c r="M210" s="177"/>
      <c r="T210" s="178"/>
      <c r="AT210" s="173" t="s">
        <v>150</v>
      </c>
      <c r="AU210" s="173" t="s">
        <v>83</v>
      </c>
      <c r="AV210" s="13" t="s">
        <v>83</v>
      </c>
      <c r="AW210" s="13" t="s">
        <v>31</v>
      </c>
      <c r="AX210" s="13" t="s">
        <v>74</v>
      </c>
      <c r="AY210" s="173" t="s">
        <v>141</v>
      </c>
    </row>
    <row r="211" spans="2:65" s="14" customFormat="1" ht="11.25">
      <c r="B211" s="179"/>
      <c r="D211" s="166" t="s">
        <v>150</v>
      </c>
      <c r="E211" s="180" t="s">
        <v>1</v>
      </c>
      <c r="F211" s="181" t="s">
        <v>153</v>
      </c>
      <c r="H211" s="182">
        <v>0.96</v>
      </c>
      <c r="I211" s="183"/>
      <c r="L211" s="179"/>
      <c r="M211" s="184"/>
      <c r="T211" s="185"/>
      <c r="AT211" s="180" t="s">
        <v>150</v>
      </c>
      <c r="AU211" s="180" t="s">
        <v>83</v>
      </c>
      <c r="AV211" s="14" t="s">
        <v>148</v>
      </c>
      <c r="AW211" s="14" t="s">
        <v>31</v>
      </c>
      <c r="AX211" s="14" t="s">
        <v>81</v>
      </c>
      <c r="AY211" s="180" t="s">
        <v>141</v>
      </c>
    </row>
    <row r="212" spans="2:65" s="11" customFormat="1" ht="22.9" customHeight="1">
      <c r="B212" s="140"/>
      <c r="D212" s="141" t="s">
        <v>73</v>
      </c>
      <c r="E212" s="150" t="s">
        <v>172</v>
      </c>
      <c r="F212" s="150" t="s">
        <v>91</v>
      </c>
      <c r="I212" s="143"/>
      <c r="J212" s="151">
        <f>BK212</f>
        <v>0</v>
      </c>
      <c r="L212" s="140"/>
      <c r="M212" s="145"/>
      <c r="P212" s="146">
        <f>SUM(P213:P242)</f>
        <v>0</v>
      </c>
      <c r="R212" s="146">
        <f>SUM(R213:R242)</f>
        <v>49.70496</v>
      </c>
      <c r="T212" s="147">
        <f>SUM(T213:T242)</f>
        <v>0</v>
      </c>
      <c r="AR212" s="141" t="s">
        <v>81</v>
      </c>
      <c r="AT212" s="148" t="s">
        <v>73</v>
      </c>
      <c r="AU212" s="148" t="s">
        <v>81</v>
      </c>
      <c r="AY212" s="141" t="s">
        <v>141</v>
      </c>
      <c r="BK212" s="149">
        <f>SUM(BK213:BK242)</f>
        <v>0</v>
      </c>
    </row>
    <row r="213" spans="2:65" s="1" customFormat="1" ht="16.5" customHeight="1">
      <c r="B213" s="32"/>
      <c r="C213" s="152" t="s">
        <v>244</v>
      </c>
      <c r="D213" s="152" t="s">
        <v>143</v>
      </c>
      <c r="E213" s="153" t="s">
        <v>382</v>
      </c>
      <c r="F213" s="154" t="s">
        <v>383</v>
      </c>
      <c r="G213" s="155" t="s">
        <v>146</v>
      </c>
      <c r="H213" s="156">
        <v>239.4</v>
      </c>
      <c r="I213" s="157"/>
      <c r="J213" s="158">
        <f>ROUND(I213*H213,2)</f>
        <v>0</v>
      </c>
      <c r="K213" s="154" t="s">
        <v>147</v>
      </c>
      <c r="L213" s="32"/>
      <c r="M213" s="159" t="s">
        <v>1</v>
      </c>
      <c r="N213" s="160" t="s">
        <v>39</v>
      </c>
      <c r="P213" s="161">
        <f>O213*H213</f>
        <v>0</v>
      </c>
      <c r="Q213" s="161">
        <v>0</v>
      </c>
      <c r="R213" s="161">
        <f>Q213*H213</f>
        <v>0</v>
      </c>
      <c r="S213" s="161">
        <v>0</v>
      </c>
      <c r="T213" s="162">
        <f>S213*H213</f>
        <v>0</v>
      </c>
      <c r="AR213" s="163" t="s">
        <v>148</v>
      </c>
      <c r="AT213" s="163" t="s">
        <v>143</v>
      </c>
      <c r="AU213" s="163" t="s">
        <v>83</v>
      </c>
      <c r="AY213" s="17" t="s">
        <v>141</v>
      </c>
      <c r="BE213" s="164">
        <f>IF(N213="základní",J213,0)</f>
        <v>0</v>
      </c>
      <c r="BF213" s="164">
        <f>IF(N213="snížená",J213,0)</f>
        <v>0</v>
      </c>
      <c r="BG213" s="164">
        <f>IF(N213="zákl. přenesená",J213,0)</f>
        <v>0</v>
      </c>
      <c r="BH213" s="164">
        <f>IF(N213="sníž. přenesená",J213,0)</f>
        <v>0</v>
      </c>
      <c r="BI213" s="164">
        <f>IF(N213="nulová",J213,0)</f>
        <v>0</v>
      </c>
      <c r="BJ213" s="17" t="s">
        <v>81</v>
      </c>
      <c r="BK213" s="164">
        <f>ROUND(I213*H213,2)</f>
        <v>0</v>
      </c>
      <c r="BL213" s="17" t="s">
        <v>148</v>
      </c>
      <c r="BM213" s="163" t="s">
        <v>384</v>
      </c>
    </row>
    <row r="214" spans="2:65" s="12" customFormat="1" ht="11.25">
      <c r="B214" s="165"/>
      <c r="D214" s="166" t="s">
        <v>150</v>
      </c>
      <c r="E214" s="167" t="s">
        <v>1</v>
      </c>
      <c r="F214" s="168" t="s">
        <v>385</v>
      </c>
      <c r="H214" s="167" t="s">
        <v>1</v>
      </c>
      <c r="I214" s="169"/>
      <c r="L214" s="165"/>
      <c r="M214" s="170"/>
      <c r="T214" s="171"/>
      <c r="AT214" s="167" t="s">
        <v>150</v>
      </c>
      <c r="AU214" s="167" t="s">
        <v>83</v>
      </c>
      <c r="AV214" s="12" t="s">
        <v>81</v>
      </c>
      <c r="AW214" s="12" t="s">
        <v>31</v>
      </c>
      <c r="AX214" s="12" t="s">
        <v>74</v>
      </c>
      <c r="AY214" s="167" t="s">
        <v>141</v>
      </c>
    </row>
    <row r="215" spans="2:65" s="13" customFormat="1" ht="11.25">
      <c r="B215" s="172"/>
      <c r="D215" s="166" t="s">
        <v>150</v>
      </c>
      <c r="E215" s="173" t="s">
        <v>1</v>
      </c>
      <c r="F215" s="174" t="s">
        <v>158</v>
      </c>
      <c r="H215" s="175">
        <v>237.3</v>
      </c>
      <c r="I215" s="176"/>
      <c r="L215" s="172"/>
      <c r="M215" s="177"/>
      <c r="T215" s="178"/>
      <c r="AT215" s="173" t="s">
        <v>150</v>
      </c>
      <c r="AU215" s="173" t="s">
        <v>83</v>
      </c>
      <c r="AV215" s="13" t="s">
        <v>83</v>
      </c>
      <c r="AW215" s="13" t="s">
        <v>31</v>
      </c>
      <c r="AX215" s="13" t="s">
        <v>74</v>
      </c>
      <c r="AY215" s="173" t="s">
        <v>141</v>
      </c>
    </row>
    <row r="216" spans="2:65" s="12" customFormat="1" ht="11.25">
      <c r="B216" s="165"/>
      <c r="D216" s="166" t="s">
        <v>150</v>
      </c>
      <c r="E216" s="167" t="s">
        <v>1</v>
      </c>
      <c r="F216" s="168" t="s">
        <v>361</v>
      </c>
      <c r="H216" s="167" t="s">
        <v>1</v>
      </c>
      <c r="I216" s="169"/>
      <c r="L216" s="165"/>
      <c r="M216" s="170"/>
      <c r="T216" s="171"/>
      <c r="AT216" s="167" t="s">
        <v>150</v>
      </c>
      <c r="AU216" s="167" t="s">
        <v>83</v>
      </c>
      <c r="AV216" s="12" t="s">
        <v>81</v>
      </c>
      <c r="AW216" s="12" t="s">
        <v>31</v>
      </c>
      <c r="AX216" s="12" t="s">
        <v>74</v>
      </c>
      <c r="AY216" s="167" t="s">
        <v>141</v>
      </c>
    </row>
    <row r="217" spans="2:65" s="13" customFormat="1" ht="11.25">
      <c r="B217" s="172"/>
      <c r="D217" s="166" t="s">
        <v>150</v>
      </c>
      <c r="E217" s="173" t="s">
        <v>1</v>
      </c>
      <c r="F217" s="174" t="s">
        <v>362</v>
      </c>
      <c r="H217" s="175">
        <v>2.1</v>
      </c>
      <c r="I217" s="176"/>
      <c r="L217" s="172"/>
      <c r="M217" s="177"/>
      <c r="T217" s="178"/>
      <c r="AT217" s="173" t="s">
        <v>150</v>
      </c>
      <c r="AU217" s="173" t="s">
        <v>83</v>
      </c>
      <c r="AV217" s="13" t="s">
        <v>83</v>
      </c>
      <c r="AW217" s="13" t="s">
        <v>31</v>
      </c>
      <c r="AX217" s="13" t="s">
        <v>74</v>
      </c>
      <c r="AY217" s="173" t="s">
        <v>141</v>
      </c>
    </row>
    <row r="218" spans="2:65" s="14" customFormat="1" ht="11.25">
      <c r="B218" s="179"/>
      <c r="D218" s="166" t="s">
        <v>150</v>
      </c>
      <c r="E218" s="180" t="s">
        <v>1</v>
      </c>
      <c r="F218" s="181" t="s">
        <v>153</v>
      </c>
      <c r="H218" s="182">
        <v>239.4</v>
      </c>
      <c r="I218" s="183"/>
      <c r="L218" s="179"/>
      <c r="M218" s="184"/>
      <c r="T218" s="185"/>
      <c r="AT218" s="180" t="s">
        <v>150</v>
      </c>
      <c r="AU218" s="180" t="s">
        <v>83</v>
      </c>
      <c r="AV218" s="14" t="s">
        <v>148</v>
      </c>
      <c r="AW218" s="14" t="s">
        <v>31</v>
      </c>
      <c r="AX218" s="14" t="s">
        <v>81</v>
      </c>
      <c r="AY218" s="180" t="s">
        <v>141</v>
      </c>
    </row>
    <row r="219" spans="2:65" s="1" customFormat="1" ht="24" customHeight="1">
      <c r="B219" s="32"/>
      <c r="C219" s="152" t="s">
        <v>249</v>
      </c>
      <c r="D219" s="152" t="s">
        <v>143</v>
      </c>
      <c r="E219" s="153" t="s">
        <v>386</v>
      </c>
      <c r="F219" s="154" t="s">
        <v>387</v>
      </c>
      <c r="G219" s="155" t="s">
        <v>146</v>
      </c>
      <c r="H219" s="156">
        <v>68.25</v>
      </c>
      <c r="I219" s="157"/>
      <c r="J219" s="158">
        <f>ROUND(I219*H219,2)</f>
        <v>0</v>
      </c>
      <c r="K219" s="154" t="s">
        <v>147</v>
      </c>
      <c r="L219" s="32"/>
      <c r="M219" s="159" t="s">
        <v>1</v>
      </c>
      <c r="N219" s="160" t="s">
        <v>39</v>
      </c>
      <c r="P219" s="161">
        <f>O219*H219</f>
        <v>0</v>
      </c>
      <c r="Q219" s="161">
        <v>0</v>
      </c>
      <c r="R219" s="161">
        <f>Q219*H219</f>
        <v>0</v>
      </c>
      <c r="S219" s="161">
        <v>0</v>
      </c>
      <c r="T219" s="162">
        <f>S219*H219</f>
        <v>0</v>
      </c>
      <c r="AR219" s="163" t="s">
        <v>148</v>
      </c>
      <c r="AT219" s="163" t="s">
        <v>143</v>
      </c>
      <c r="AU219" s="163" t="s">
        <v>83</v>
      </c>
      <c r="AY219" s="17" t="s">
        <v>141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17" t="s">
        <v>81</v>
      </c>
      <c r="BK219" s="164">
        <f>ROUND(I219*H219,2)</f>
        <v>0</v>
      </c>
      <c r="BL219" s="17" t="s">
        <v>148</v>
      </c>
      <c r="BM219" s="163" t="s">
        <v>388</v>
      </c>
    </row>
    <row r="220" spans="2:65" s="12" customFormat="1" ht="11.25">
      <c r="B220" s="165"/>
      <c r="D220" s="166" t="s">
        <v>150</v>
      </c>
      <c r="E220" s="167" t="s">
        <v>1</v>
      </c>
      <c r="F220" s="168" t="s">
        <v>389</v>
      </c>
      <c r="H220" s="167" t="s">
        <v>1</v>
      </c>
      <c r="I220" s="169"/>
      <c r="L220" s="165"/>
      <c r="M220" s="170"/>
      <c r="T220" s="171"/>
      <c r="AT220" s="167" t="s">
        <v>150</v>
      </c>
      <c r="AU220" s="167" t="s">
        <v>83</v>
      </c>
      <c r="AV220" s="12" t="s">
        <v>81</v>
      </c>
      <c r="AW220" s="12" t="s">
        <v>31</v>
      </c>
      <c r="AX220" s="12" t="s">
        <v>74</v>
      </c>
      <c r="AY220" s="167" t="s">
        <v>141</v>
      </c>
    </row>
    <row r="221" spans="2:65" s="13" customFormat="1" ht="11.25">
      <c r="B221" s="172"/>
      <c r="D221" s="166" t="s">
        <v>150</v>
      </c>
      <c r="E221" s="173" t="s">
        <v>1</v>
      </c>
      <c r="F221" s="174" t="s">
        <v>390</v>
      </c>
      <c r="H221" s="175">
        <v>68.25</v>
      </c>
      <c r="I221" s="176"/>
      <c r="L221" s="172"/>
      <c r="M221" s="177"/>
      <c r="T221" s="178"/>
      <c r="AT221" s="173" t="s">
        <v>150</v>
      </c>
      <c r="AU221" s="173" t="s">
        <v>83</v>
      </c>
      <c r="AV221" s="13" t="s">
        <v>83</v>
      </c>
      <c r="AW221" s="13" t="s">
        <v>31</v>
      </c>
      <c r="AX221" s="13" t="s">
        <v>74</v>
      </c>
      <c r="AY221" s="173" t="s">
        <v>141</v>
      </c>
    </row>
    <row r="222" spans="2:65" s="14" customFormat="1" ht="11.25">
      <c r="B222" s="179"/>
      <c r="D222" s="166" t="s">
        <v>150</v>
      </c>
      <c r="E222" s="180" t="s">
        <v>1</v>
      </c>
      <c r="F222" s="181" t="s">
        <v>153</v>
      </c>
      <c r="H222" s="182">
        <v>68.25</v>
      </c>
      <c r="I222" s="183"/>
      <c r="L222" s="179"/>
      <c r="M222" s="184"/>
      <c r="T222" s="185"/>
      <c r="AT222" s="180" t="s">
        <v>150</v>
      </c>
      <c r="AU222" s="180" t="s">
        <v>83</v>
      </c>
      <c r="AV222" s="14" t="s">
        <v>148</v>
      </c>
      <c r="AW222" s="14" t="s">
        <v>31</v>
      </c>
      <c r="AX222" s="14" t="s">
        <v>81</v>
      </c>
      <c r="AY222" s="180" t="s">
        <v>141</v>
      </c>
    </row>
    <row r="223" spans="2:65" s="1" customFormat="1" ht="24" customHeight="1">
      <c r="B223" s="32"/>
      <c r="C223" s="152" t="s">
        <v>253</v>
      </c>
      <c r="D223" s="152" t="s">
        <v>143</v>
      </c>
      <c r="E223" s="153" t="s">
        <v>391</v>
      </c>
      <c r="F223" s="154" t="s">
        <v>392</v>
      </c>
      <c r="G223" s="155" t="s">
        <v>146</v>
      </c>
      <c r="H223" s="156">
        <v>65</v>
      </c>
      <c r="I223" s="157"/>
      <c r="J223" s="158">
        <f>ROUND(I223*H223,2)</f>
        <v>0</v>
      </c>
      <c r="K223" s="154" t="s">
        <v>147</v>
      </c>
      <c r="L223" s="32"/>
      <c r="M223" s="159" t="s">
        <v>1</v>
      </c>
      <c r="N223" s="160" t="s">
        <v>39</v>
      </c>
      <c r="P223" s="161">
        <f>O223*H223</f>
        <v>0</v>
      </c>
      <c r="Q223" s="161">
        <v>0</v>
      </c>
      <c r="R223" s="161">
        <f>Q223*H223</f>
        <v>0</v>
      </c>
      <c r="S223" s="161">
        <v>0</v>
      </c>
      <c r="T223" s="162">
        <f>S223*H223</f>
        <v>0</v>
      </c>
      <c r="AR223" s="163" t="s">
        <v>148</v>
      </c>
      <c r="AT223" s="163" t="s">
        <v>143</v>
      </c>
      <c r="AU223" s="163" t="s">
        <v>83</v>
      </c>
      <c r="AY223" s="17" t="s">
        <v>141</v>
      </c>
      <c r="BE223" s="164">
        <f>IF(N223="základní",J223,0)</f>
        <v>0</v>
      </c>
      <c r="BF223" s="164">
        <f>IF(N223="snížená",J223,0)</f>
        <v>0</v>
      </c>
      <c r="BG223" s="164">
        <f>IF(N223="zákl. přenesená",J223,0)</f>
        <v>0</v>
      </c>
      <c r="BH223" s="164">
        <f>IF(N223="sníž. přenesená",J223,0)</f>
        <v>0</v>
      </c>
      <c r="BI223" s="164">
        <f>IF(N223="nulová",J223,0)</f>
        <v>0</v>
      </c>
      <c r="BJ223" s="17" t="s">
        <v>81</v>
      </c>
      <c r="BK223" s="164">
        <f>ROUND(I223*H223,2)</f>
        <v>0</v>
      </c>
      <c r="BL223" s="17" t="s">
        <v>148</v>
      </c>
      <c r="BM223" s="163" t="s">
        <v>393</v>
      </c>
    </row>
    <row r="224" spans="2:65" s="12" customFormat="1" ht="11.25">
      <c r="B224" s="165"/>
      <c r="D224" s="166" t="s">
        <v>150</v>
      </c>
      <c r="E224" s="167" t="s">
        <v>1</v>
      </c>
      <c r="F224" s="168" t="s">
        <v>389</v>
      </c>
      <c r="H224" s="167" t="s">
        <v>1</v>
      </c>
      <c r="I224" s="169"/>
      <c r="L224" s="165"/>
      <c r="M224" s="170"/>
      <c r="T224" s="171"/>
      <c r="AT224" s="167" t="s">
        <v>150</v>
      </c>
      <c r="AU224" s="167" t="s">
        <v>83</v>
      </c>
      <c r="AV224" s="12" t="s">
        <v>81</v>
      </c>
      <c r="AW224" s="12" t="s">
        <v>31</v>
      </c>
      <c r="AX224" s="12" t="s">
        <v>74</v>
      </c>
      <c r="AY224" s="167" t="s">
        <v>141</v>
      </c>
    </row>
    <row r="225" spans="2:65" s="13" customFormat="1" ht="11.25">
      <c r="B225" s="172"/>
      <c r="D225" s="166" t="s">
        <v>150</v>
      </c>
      <c r="E225" s="173" t="s">
        <v>1</v>
      </c>
      <c r="F225" s="174" t="s">
        <v>394</v>
      </c>
      <c r="H225" s="175">
        <v>65</v>
      </c>
      <c r="I225" s="176"/>
      <c r="L225" s="172"/>
      <c r="M225" s="177"/>
      <c r="T225" s="178"/>
      <c r="AT225" s="173" t="s">
        <v>150</v>
      </c>
      <c r="AU225" s="173" t="s">
        <v>83</v>
      </c>
      <c r="AV225" s="13" t="s">
        <v>83</v>
      </c>
      <c r="AW225" s="13" t="s">
        <v>31</v>
      </c>
      <c r="AX225" s="13" t="s">
        <v>74</v>
      </c>
      <c r="AY225" s="173" t="s">
        <v>141</v>
      </c>
    </row>
    <row r="226" spans="2:65" s="14" customFormat="1" ht="11.25">
      <c r="B226" s="179"/>
      <c r="D226" s="166" t="s">
        <v>150</v>
      </c>
      <c r="E226" s="180" t="s">
        <v>1</v>
      </c>
      <c r="F226" s="181" t="s">
        <v>153</v>
      </c>
      <c r="H226" s="182">
        <v>65</v>
      </c>
      <c r="I226" s="183"/>
      <c r="L226" s="179"/>
      <c r="M226" s="184"/>
      <c r="T226" s="185"/>
      <c r="AT226" s="180" t="s">
        <v>150</v>
      </c>
      <c r="AU226" s="180" t="s">
        <v>83</v>
      </c>
      <c r="AV226" s="14" t="s">
        <v>148</v>
      </c>
      <c r="AW226" s="14" t="s">
        <v>31</v>
      </c>
      <c r="AX226" s="14" t="s">
        <v>81</v>
      </c>
      <c r="AY226" s="180" t="s">
        <v>141</v>
      </c>
    </row>
    <row r="227" spans="2:65" s="1" customFormat="1" ht="24" customHeight="1">
      <c r="B227" s="32"/>
      <c r="C227" s="152" t="s">
        <v>257</v>
      </c>
      <c r="D227" s="152" t="s">
        <v>143</v>
      </c>
      <c r="E227" s="153" t="s">
        <v>395</v>
      </c>
      <c r="F227" s="154" t="s">
        <v>396</v>
      </c>
      <c r="G227" s="155" t="s">
        <v>146</v>
      </c>
      <c r="H227" s="156">
        <v>2</v>
      </c>
      <c r="I227" s="157"/>
      <c r="J227" s="158">
        <f>ROUND(I227*H227,2)</f>
        <v>0</v>
      </c>
      <c r="K227" s="154" t="s">
        <v>147</v>
      </c>
      <c r="L227" s="32"/>
      <c r="M227" s="159" t="s">
        <v>1</v>
      </c>
      <c r="N227" s="160" t="s">
        <v>39</v>
      </c>
      <c r="P227" s="161">
        <f>O227*H227</f>
        <v>0</v>
      </c>
      <c r="Q227" s="161">
        <v>8.4250000000000005E-2</v>
      </c>
      <c r="R227" s="161">
        <f>Q227*H227</f>
        <v>0.16850000000000001</v>
      </c>
      <c r="S227" s="161">
        <v>0</v>
      </c>
      <c r="T227" s="162">
        <f>S227*H227</f>
        <v>0</v>
      </c>
      <c r="AR227" s="163" t="s">
        <v>148</v>
      </c>
      <c r="AT227" s="163" t="s">
        <v>143</v>
      </c>
      <c r="AU227" s="163" t="s">
        <v>83</v>
      </c>
      <c r="AY227" s="17" t="s">
        <v>141</v>
      </c>
      <c r="BE227" s="164">
        <f>IF(N227="základní",J227,0)</f>
        <v>0</v>
      </c>
      <c r="BF227" s="164">
        <f>IF(N227="snížená",J227,0)</f>
        <v>0</v>
      </c>
      <c r="BG227" s="164">
        <f>IF(N227="zákl. přenesená",J227,0)</f>
        <v>0</v>
      </c>
      <c r="BH227" s="164">
        <f>IF(N227="sníž. přenesená",J227,0)</f>
        <v>0</v>
      </c>
      <c r="BI227" s="164">
        <f>IF(N227="nulová",J227,0)</f>
        <v>0</v>
      </c>
      <c r="BJ227" s="17" t="s">
        <v>81</v>
      </c>
      <c r="BK227" s="164">
        <f>ROUND(I227*H227,2)</f>
        <v>0</v>
      </c>
      <c r="BL227" s="17" t="s">
        <v>148</v>
      </c>
      <c r="BM227" s="163" t="s">
        <v>397</v>
      </c>
    </row>
    <row r="228" spans="2:65" s="12" customFormat="1" ht="11.25">
      <c r="B228" s="165"/>
      <c r="D228" s="166" t="s">
        <v>150</v>
      </c>
      <c r="E228" s="167" t="s">
        <v>1</v>
      </c>
      <c r="F228" s="168" t="s">
        <v>361</v>
      </c>
      <c r="H228" s="167" t="s">
        <v>1</v>
      </c>
      <c r="I228" s="169"/>
      <c r="L228" s="165"/>
      <c r="M228" s="170"/>
      <c r="T228" s="171"/>
      <c r="AT228" s="167" t="s">
        <v>150</v>
      </c>
      <c r="AU228" s="167" t="s">
        <v>83</v>
      </c>
      <c r="AV228" s="12" t="s">
        <v>81</v>
      </c>
      <c r="AW228" s="12" t="s">
        <v>31</v>
      </c>
      <c r="AX228" s="12" t="s">
        <v>74</v>
      </c>
      <c r="AY228" s="167" t="s">
        <v>141</v>
      </c>
    </row>
    <row r="229" spans="2:65" s="13" customFormat="1" ht="11.25">
      <c r="B229" s="172"/>
      <c r="D229" s="166" t="s">
        <v>150</v>
      </c>
      <c r="E229" s="173" t="s">
        <v>1</v>
      </c>
      <c r="F229" s="174" t="s">
        <v>83</v>
      </c>
      <c r="H229" s="175">
        <v>2</v>
      </c>
      <c r="I229" s="176"/>
      <c r="L229" s="172"/>
      <c r="M229" s="177"/>
      <c r="T229" s="178"/>
      <c r="AT229" s="173" t="s">
        <v>150</v>
      </c>
      <c r="AU229" s="173" t="s">
        <v>83</v>
      </c>
      <c r="AV229" s="13" t="s">
        <v>83</v>
      </c>
      <c r="AW229" s="13" t="s">
        <v>31</v>
      </c>
      <c r="AX229" s="13" t="s">
        <v>74</v>
      </c>
      <c r="AY229" s="173" t="s">
        <v>141</v>
      </c>
    </row>
    <row r="230" spans="2:65" s="14" customFormat="1" ht="11.25">
      <c r="B230" s="179"/>
      <c r="D230" s="166" t="s">
        <v>150</v>
      </c>
      <c r="E230" s="180" t="s">
        <v>1</v>
      </c>
      <c r="F230" s="181" t="s">
        <v>153</v>
      </c>
      <c r="H230" s="182">
        <v>2</v>
      </c>
      <c r="I230" s="183"/>
      <c r="L230" s="179"/>
      <c r="M230" s="184"/>
      <c r="T230" s="185"/>
      <c r="AT230" s="180" t="s">
        <v>150</v>
      </c>
      <c r="AU230" s="180" t="s">
        <v>83</v>
      </c>
      <c r="AV230" s="14" t="s">
        <v>148</v>
      </c>
      <c r="AW230" s="14" t="s">
        <v>31</v>
      </c>
      <c r="AX230" s="14" t="s">
        <v>81</v>
      </c>
      <c r="AY230" s="180" t="s">
        <v>141</v>
      </c>
    </row>
    <row r="231" spans="2:65" s="1" customFormat="1" ht="16.5" customHeight="1">
      <c r="B231" s="32"/>
      <c r="C231" s="196" t="s">
        <v>261</v>
      </c>
      <c r="D231" s="196" t="s">
        <v>339</v>
      </c>
      <c r="E231" s="197" t="s">
        <v>398</v>
      </c>
      <c r="F231" s="198" t="s">
        <v>399</v>
      </c>
      <c r="G231" s="199" t="s">
        <v>146</v>
      </c>
      <c r="H231" s="200">
        <v>2.04</v>
      </c>
      <c r="I231" s="201"/>
      <c r="J231" s="202">
        <f>ROUND(I231*H231,2)</f>
        <v>0</v>
      </c>
      <c r="K231" s="198" t="s">
        <v>147</v>
      </c>
      <c r="L231" s="203"/>
      <c r="M231" s="204" t="s">
        <v>1</v>
      </c>
      <c r="N231" s="205" t="s">
        <v>39</v>
      </c>
      <c r="P231" s="161">
        <f>O231*H231</f>
        <v>0</v>
      </c>
      <c r="Q231" s="161">
        <v>0.14599999999999999</v>
      </c>
      <c r="R231" s="161">
        <f>Q231*H231</f>
        <v>0.29783999999999999</v>
      </c>
      <c r="S231" s="161">
        <v>0</v>
      </c>
      <c r="T231" s="162">
        <f>S231*H231</f>
        <v>0</v>
      </c>
      <c r="AR231" s="163" t="s">
        <v>190</v>
      </c>
      <c r="AT231" s="163" t="s">
        <v>339</v>
      </c>
      <c r="AU231" s="163" t="s">
        <v>83</v>
      </c>
      <c r="AY231" s="17" t="s">
        <v>141</v>
      </c>
      <c r="BE231" s="164">
        <f>IF(N231="základní",J231,0)</f>
        <v>0</v>
      </c>
      <c r="BF231" s="164">
        <f>IF(N231="snížená",J231,0)</f>
        <v>0</v>
      </c>
      <c r="BG231" s="164">
        <f>IF(N231="zákl. přenesená",J231,0)</f>
        <v>0</v>
      </c>
      <c r="BH231" s="164">
        <f>IF(N231="sníž. přenesená",J231,0)</f>
        <v>0</v>
      </c>
      <c r="BI231" s="164">
        <f>IF(N231="nulová",J231,0)</f>
        <v>0</v>
      </c>
      <c r="BJ231" s="17" t="s">
        <v>81</v>
      </c>
      <c r="BK231" s="164">
        <f>ROUND(I231*H231,2)</f>
        <v>0</v>
      </c>
      <c r="BL231" s="17" t="s">
        <v>148</v>
      </c>
      <c r="BM231" s="163" t="s">
        <v>400</v>
      </c>
    </row>
    <row r="232" spans="2:65" s="12" customFormat="1" ht="11.25">
      <c r="B232" s="165"/>
      <c r="D232" s="166" t="s">
        <v>150</v>
      </c>
      <c r="E232" s="167" t="s">
        <v>1</v>
      </c>
      <c r="F232" s="168" t="s">
        <v>361</v>
      </c>
      <c r="H232" s="167" t="s">
        <v>1</v>
      </c>
      <c r="I232" s="169"/>
      <c r="L232" s="165"/>
      <c r="M232" s="170"/>
      <c r="T232" s="171"/>
      <c r="AT232" s="167" t="s">
        <v>150</v>
      </c>
      <c r="AU232" s="167" t="s">
        <v>83</v>
      </c>
      <c r="AV232" s="12" t="s">
        <v>81</v>
      </c>
      <c r="AW232" s="12" t="s">
        <v>31</v>
      </c>
      <c r="AX232" s="12" t="s">
        <v>74</v>
      </c>
      <c r="AY232" s="167" t="s">
        <v>141</v>
      </c>
    </row>
    <row r="233" spans="2:65" s="13" customFormat="1" ht="11.25">
      <c r="B233" s="172"/>
      <c r="D233" s="166" t="s">
        <v>150</v>
      </c>
      <c r="E233" s="173" t="s">
        <v>1</v>
      </c>
      <c r="F233" s="174" t="s">
        <v>401</v>
      </c>
      <c r="H233" s="175">
        <v>2.04</v>
      </c>
      <c r="I233" s="176"/>
      <c r="L233" s="172"/>
      <c r="M233" s="177"/>
      <c r="T233" s="178"/>
      <c r="AT233" s="173" t="s">
        <v>150</v>
      </c>
      <c r="AU233" s="173" t="s">
        <v>83</v>
      </c>
      <c r="AV233" s="13" t="s">
        <v>83</v>
      </c>
      <c r="AW233" s="13" t="s">
        <v>31</v>
      </c>
      <c r="AX233" s="13" t="s">
        <v>74</v>
      </c>
      <c r="AY233" s="173" t="s">
        <v>141</v>
      </c>
    </row>
    <row r="234" spans="2:65" s="14" customFormat="1" ht="11.25">
      <c r="B234" s="179"/>
      <c r="D234" s="166" t="s">
        <v>150</v>
      </c>
      <c r="E234" s="180" t="s">
        <v>1</v>
      </c>
      <c r="F234" s="181" t="s">
        <v>153</v>
      </c>
      <c r="H234" s="182">
        <v>2.04</v>
      </c>
      <c r="I234" s="183"/>
      <c r="L234" s="179"/>
      <c r="M234" s="184"/>
      <c r="T234" s="185"/>
      <c r="AT234" s="180" t="s">
        <v>150</v>
      </c>
      <c r="AU234" s="180" t="s">
        <v>83</v>
      </c>
      <c r="AV234" s="14" t="s">
        <v>148</v>
      </c>
      <c r="AW234" s="14" t="s">
        <v>31</v>
      </c>
      <c r="AX234" s="14" t="s">
        <v>81</v>
      </c>
      <c r="AY234" s="180" t="s">
        <v>141</v>
      </c>
    </row>
    <row r="235" spans="2:65" s="1" customFormat="1" ht="24" customHeight="1">
      <c r="B235" s="32"/>
      <c r="C235" s="152" t="s">
        <v>7</v>
      </c>
      <c r="D235" s="152" t="s">
        <v>143</v>
      </c>
      <c r="E235" s="153" t="s">
        <v>402</v>
      </c>
      <c r="F235" s="154" t="s">
        <v>403</v>
      </c>
      <c r="G235" s="155" t="s">
        <v>146</v>
      </c>
      <c r="H235" s="156">
        <v>226</v>
      </c>
      <c r="I235" s="157"/>
      <c r="J235" s="158">
        <f>ROUND(I235*H235,2)</f>
        <v>0</v>
      </c>
      <c r="K235" s="154" t="s">
        <v>404</v>
      </c>
      <c r="L235" s="32"/>
      <c r="M235" s="159" t="s">
        <v>1</v>
      </c>
      <c r="N235" s="160" t="s">
        <v>39</v>
      </c>
      <c r="P235" s="161">
        <f>O235*H235</f>
        <v>0</v>
      </c>
      <c r="Q235" s="161">
        <v>8.4250000000000005E-2</v>
      </c>
      <c r="R235" s="161">
        <f>Q235*H235</f>
        <v>19.040500000000002</v>
      </c>
      <c r="S235" s="161">
        <v>0</v>
      </c>
      <c r="T235" s="162">
        <f>S235*H235</f>
        <v>0</v>
      </c>
      <c r="AR235" s="163" t="s">
        <v>148</v>
      </c>
      <c r="AT235" s="163" t="s">
        <v>143</v>
      </c>
      <c r="AU235" s="163" t="s">
        <v>83</v>
      </c>
      <c r="AY235" s="17" t="s">
        <v>141</v>
      </c>
      <c r="BE235" s="164">
        <f>IF(N235="základní",J235,0)</f>
        <v>0</v>
      </c>
      <c r="BF235" s="164">
        <f>IF(N235="snížená",J235,0)</f>
        <v>0</v>
      </c>
      <c r="BG235" s="164">
        <f>IF(N235="zákl. přenesená",J235,0)</f>
        <v>0</v>
      </c>
      <c r="BH235" s="164">
        <f>IF(N235="sníž. přenesená",J235,0)</f>
        <v>0</v>
      </c>
      <c r="BI235" s="164">
        <f>IF(N235="nulová",J235,0)</f>
        <v>0</v>
      </c>
      <c r="BJ235" s="17" t="s">
        <v>81</v>
      </c>
      <c r="BK235" s="164">
        <f>ROUND(I235*H235,2)</f>
        <v>0</v>
      </c>
      <c r="BL235" s="17" t="s">
        <v>148</v>
      </c>
      <c r="BM235" s="163" t="s">
        <v>405</v>
      </c>
    </row>
    <row r="236" spans="2:65" s="12" customFormat="1" ht="11.25">
      <c r="B236" s="165"/>
      <c r="D236" s="166" t="s">
        <v>150</v>
      </c>
      <c r="E236" s="167" t="s">
        <v>1</v>
      </c>
      <c r="F236" s="168" t="s">
        <v>406</v>
      </c>
      <c r="H236" s="167" t="s">
        <v>1</v>
      </c>
      <c r="I236" s="169"/>
      <c r="L236" s="165"/>
      <c r="M236" s="170"/>
      <c r="T236" s="171"/>
      <c r="AT236" s="167" t="s">
        <v>150</v>
      </c>
      <c r="AU236" s="167" t="s">
        <v>83</v>
      </c>
      <c r="AV236" s="12" t="s">
        <v>81</v>
      </c>
      <c r="AW236" s="12" t="s">
        <v>31</v>
      </c>
      <c r="AX236" s="12" t="s">
        <v>74</v>
      </c>
      <c r="AY236" s="167" t="s">
        <v>141</v>
      </c>
    </row>
    <row r="237" spans="2:65" s="13" customFormat="1" ht="11.25">
      <c r="B237" s="172"/>
      <c r="D237" s="166" t="s">
        <v>150</v>
      </c>
      <c r="E237" s="173" t="s">
        <v>1</v>
      </c>
      <c r="F237" s="174" t="s">
        <v>152</v>
      </c>
      <c r="H237" s="175">
        <v>226</v>
      </c>
      <c r="I237" s="176"/>
      <c r="L237" s="172"/>
      <c r="M237" s="177"/>
      <c r="T237" s="178"/>
      <c r="AT237" s="173" t="s">
        <v>150</v>
      </c>
      <c r="AU237" s="173" t="s">
        <v>83</v>
      </c>
      <c r="AV237" s="13" t="s">
        <v>83</v>
      </c>
      <c r="AW237" s="13" t="s">
        <v>31</v>
      </c>
      <c r="AX237" s="13" t="s">
        <v>74</v>
      </c>
      <c r="AY237" s="173" t="s">
        <v>141</v>
      </c>
    </row>
    <row r="238" spans="2:65" s="14" customFormat="1" ht="11.25">
      <c r="B238" s="179"/>
      <c r="D238" s="166" t="s">
        <v>150</v>
      </c>
      <c r="E238" s="180" t="s">
        <v>1</v>
      </c>
      <c r="F238" s="181" t="s">
        <v>153</v>
      </c>
      <c r="H238" s="182">
        <v>226</v>
      </c>
      <c r="I238" s="183"/>
      <c r="L238" s="179"/>
      <c r="M238" s="184"/>
      <c r="T238" s="185"/>
      <c r="AT238" s="180" t="s">
        <v>150</v>
      </c>
      <c r="AU238" s="180" t="s">
        <v>83</v>
      </c>
      <c r="AV238" s="14" t="s">
        <v>148</v>
      </c>
      <c r="AW238" s="14" t="s">
        <v>31</v>
      </c>
      <c r="AX238" s="14" t="s">
        <v>81</v>
      </c>
      <c r="AY238" s="180" t="s">
        <v>141</v>
      </c>
    </row>
    <row r="239" spans="2:65" s="1" customFormat="1" ht="24" customHeight="1">
      <c r="B239" s="32"/>
      <c r="C239" s="196" t="s">
        <v>407</v>
      </c>
      <c r="D239" s="196" t="s">
        <v>339</v>
      </c>
      <c r="E239" s="197" t="s">
        <v>408</v>
      </c>
      <c r="F239" s="198" t="s">
        <v>409</v>
      </c>
      <c r="G239" s="199" t="s">
        <v>146</v>
      </c>
      <c r="H239" s="200">
        <v>230.52</v>
      </c>
      <c r="I239" s="201"/>
      <c r="J239" s="202">
        <f>ROUND(I239*H239,2)</f>
        <v>0</v>
      </c>
      <c r="K239" s="198" t="s">
        <v>1</v>
      </c>
      <c r="L239" s="203"/>
      <c r="M239" s="204" t="s">
        <v>1</v>
      </c>
      <c r="N239" s="205" t="s">
        <v>39</v>
      </c>
      <c r="P239" s="161">
        <f>O239*H239</f>
        <v>0</v>
      </c>
      <c r="Q239" s="161">
        <v>0.13100000000000001</v>
      </c>
      <c r="R239" s="161">
        <f>Q239*H239</f>
        <v>30.198120000000003</v>
      </c>
      <c r="S239" s="161">
        <v>0</v>
      </c>
      <c r="T239" s="162">
        <f>S239*H239</f>
        <v>0</v>
      </c>
      <c r="AR239" s="163" t="s">
        <v>190</v>
      </c>
      <c r="AT239" s="163" t="s">
        <v>339</v>
      </c>
      <c r="AU239" s="163" t="s">
        <v>83</v>
      </c>
      <c r="AY239" s="17" t="s">
        <v>141</v>
      </c>
      <c r="BE239" s="164">
        <f>IF(N239="základní",J239,0)</f>
        <v>0</v>
      </c>
      <c r="BF239" s="164">
        <f>IF(N239="snížená",J239,0)</f>
        <v>0</v>
      </c>
      <c r="BG239" s="164">
        <f>IF(N239="zákl. přenesená",J239,0)</f>
        <v>0</v>
      </c>
      <c r="BH239" s="164">
        <f>IF(N239="sníž. přenesená",J239,0)</f>
        <v>0</v>
      </c>
      <c r="BI239" s="164">
        <f>IF(N239="nulová",J239,0)</f>
        <v>0</v>
      </c>
      <c r="BJ239" s="17" t="s">
        <v>81</v>
      </c>
      <c r="BK239" s="164">
        <f>ROUND(I239*H239,2)</f>
        <v>0</v>
      </c>
      <c r="BL239" s="17" t="s">
        <v>148</v>
      </c>
      <c r="BM239" s="163" t="s">
        <v>410</v>
      </c>
    </row>
    <row r="240" spans="2:65" s="12" customFormat="1" ht="11.25">
      <c r="B240" s="165"/>
      <c r="D240" s="166" t="s">
        <v>150</v>
      </c>
      <c r="E240" s="167" t="s">
        <v>1</v>
      </c>
      <c r="F240" s="168" t="s">
        <v>411</v>
      </c>
      <c r="H240" s="167" t="s">
        <v>1</v>
      </c>
      <c r="I240" s="169"/>
      <c r="L240" s="165"/>
      <c r="M240" s="170"/>
      <c r="T240" s="171"/>
      <c r="AT240" s="167" t="s">
        <v>150</v>
      </c>
      <c r="AU240" s="167" t="s">
        <v>83</v>
      </c>
      <c r="AV240" s="12" t="s">
        <v>81</v>
      </c>
      <c r="AW240" s="12" t="s">
        <v>31</v>
      </c>
      <c r="AX240" s="12" t="s">
        <v>74</v>
      </c>
      <c r="AY240" s="167" t="s">
        <v>141</v>
      </c>
    </row>
    <row r="241" spans="2:65" s="13" customFormat="1" ht="11.25">
      <c r="B241" s="172"/>
      <c r="D241" s="166" t="s">
        <v>150</v>
      </c>
      <c r="E241" s="173" t="s">
        <v>1</v>
      </c>
      <c r="F241" s="174" t="s">
        <v>412</v>
      </c>
      <c r="H241" s="175">
        <v>230.52</v>
      </c>
      <c r="I241" s="176"/>
      <c r="L241" s="172"/>
      <c r="M241" s="177"/>
      <c r="T241" s="178"/>
      <c r="AT241" s="173" t="s">
        <v>150</v>
      </c>
      <c r="AU241" s="173" t="s">
        <v>83</v>
      </c>
      <c r="AV241" s="13" t="s">
        <v>83</v>
      </c>
      <c r="AW241" s="13" t="s">
        <v>31</v>
      </c>
      <c r="AX241" s="13" t="s">
        <v>74</v>
      </c>
      <c r="AY241" s="173" t="s">
        <v>141</v>
      </c>
    </row>
    <row r="242" spans="2:65" s="14" customFormat="1" ht="11.25">
      <c r="B242" s="179"/>
      <c r="D242" s="166" t="s">
        <v>150</v>
      </c>
      <c r="E242" s="180" t="s">
        <v>1</v>
      </c>
      <c r="F242" s="181" t="s">
        <v>153</v>
      </c>
      <c r="H242" s="182">
        <v>230.52</v>
      </c>
      <c r="I242" s="183"/>
      <c r="L242" s="179"/>
      <c r="M242" s="184"/>
      <c r="T242" s="185"/>
      <c r="AT242" s="180" t="s">
        <v>150</v>
      </c>
      <c r="AU242" s="180" t="s">
        <v>83</v>
      </c>
      <c r="AV242" s="14" t="s">
        <v>148</v>
      </c>
      <c r="AW242" s="14" t="s">
        <v>31</v>
      </c>
      <c r="AX242" s="14" t="s">
        <v>81</v>
      </c>
      <c r="AY242" s="180" t="s">
        <v>141</v>
      </c>
    </row>
    <row r="243" spans="2:65" s="11" customFormat="1" ht="22.9" customHeight="1">
      <c r="B243" s="140"/>
      <c r="D243" s="141" t="s">
        <v>73</v>
      </c>
      <c r="E243" s="150" t="s">
        <v>190</v>
      </c>
      <c r="F243" s="150" t="s">
        <v>413</v>
      </c>
      <c r="I243" s="143"/>
      <c r="J243" s="151">
        <f>BK243</f>
        <v>0</v>
      </c>
      <c r="L243" s="140"/>
      <c r="M243" s="145"/>
      <c r="P243" s="146">
        <f>SUM(P244:P271)</f>
        <v>0</v>
      </c>
      <c r="R243" s="146">
        <f>SUM(R244:R271)</f>
        <v>3.1670000000000003</v>
      </c>
      <c r="T243" s="147">
        <f>SUM(T244:T271)</f>
        <v>0</v>
      </c>
      <c r="AR243" s="141" t="s">
        <v>81</v>
      </c>
      <c r="AT243" s="148" t="s">
        <v>73</v>
      </c>
      <c r="AU243" s="148" t="s">
        <v>81</v>
      </c>
      <c r="AY243" s="141" t="s">
        <v>141</v>
      </c>
      <c r="BK243" s="149">
        <f>SUM(BK244:BK271)</f>
        <v>0</v>
      </c>
    </row>
    <row r="244" spans="2:65" s="1" customFormat="1" ht="24" customHeight="1">
      <c r="B244" s="32"/>
      <c r="C244" s="152" t="s">
        <v>414</v>
      </c>
      <c r="D244" s="152" t="s">
        <v>143</v>
      </c>
      <c r="E244" s="153" t="s">
        <v>415</v>
      </c>
      <c r="F244" s="154" t="s">
        <v>416</v>
      </c>
      <c r="G244" s="155" t="s">
        <v>167</v>
      </c>
      <c r="H244" s="156">
        <v>8</v>
      </c>
      <c r="I244" s="157"/>
      <c r="J244" s="158">
        <f>ROUND(I244*H244,2)</f>
        <v>0</v>
      </c>
      <c r="K244" s="154" t="s">
        <v>147</v>
      </c>
      <c r="L244" s="32"/>
      <c r="M244" s="159" t="s">
        <v>1</v>
      </c>
      <c r="N244" s="160" t="s">
        <v>39</v>
      </c>
      <c r="P244" s="161">
        <f>O244*H244</f>
        <v>0</v>
      </c>
      <c r="Q244" s="161">
        <v>2.6800000000000001E-3</v>
      </c>
      <c r="R244" s="161">
        <f>Q244*H244</f>
        <v>2.1440000000000001E-2</v>
      </c>
      <c r="S244" s="161">
        <v>0</v>
      </c>
      <c r="T244" s="162">
        <f>S244*H244</f>
        <v>0</v>
      </c>
      <c r="AR244" s="163" t="s">
        <v>148</v>
      </c>
      <c r="AT244" s="163" t="s">
        <v>143</v>
      </c>
      <c r="AU244" s="163" t="s">
        <v>83</v>
      </c>
      <c r="AY244" s="17" t="s">
        <v>141</v>
      </c>
      <c r="BE244" s="164">
        <f>IF(N244="základní",J244,0)</f>
        <v>0</v>
      </c>
      <c r="BF244" s="164">
        <f>IF(N244="snížená",J244,0)</f>
        <v>0</v>
      </c>
      <c r="BG244" s="164">
        <f>IF(N244="zákl. přenesená",J244,0)</f>
        <v>0</v>
      </c>
      <c r="BH244" s="164">
        <f>IF(N244="sníž. přenesená",J244,0)</f>
        <v>0</v>
      </c>
      <c r="BI244" s="164">
        <f>IF(N244="nulová",J244,0)</f>
        <v>0</v>
      </c>
      <c r="BJ244" s="17" t="s">
        <v>81</v>
      </c>
      <c r="BK244" s="164">
        <f>ROUND(I244*H244,2)</f>
        <v>0</v>
      </c>
      <c r="BL244" s="17" t="s">
        <v>148</v>
      </c>
      <c r="BM244" s="163" t="s">
        <v>417</v>
      </c>
    </row>
    <row r="245" spans="2:65" s="12" customFormat="1" ht="11.25">
      <c r="B245" s="165"/>
      <c r="D245" s="166" t="s">
        <v>150</v>
      </c>
      <c r="E245" s="167" t="s">
        <v>1</v>
      </c>
      <c r="F245" s="168" t="s">
        <v>418</v>
      </c>
      <c r="H245" s="167" t="s">
        <v>1</v>
      </c>
      <c r="I245" s="169"/>
      <c r="L245" s="165"/>
      <c r="M245" s="170"/>
      <c r="T245" s="171"/>
      <c r="AT245" s="167" t="s">
        <v>150</v>
      </c>
      <c r="AU245" s="167" t="s">
        <v>83</v>
      </c>
      <c r="AV245" s="12" t="s">
        <v>81</v>
      </c>
      <c r="AW245" s="12" t="s">
        <v>31</v>
      </c>
      <c r="AX245" s="12" t="s">
        <v>74</v>
      </c>
      <c r="AY245" s="167" t="s">
        <v>141</v>
      </c>
    </row>
    <row r="246" spans="2:65" s="13" customFormat="1" ht="11.25">
      <c r="B246" s="172"/>
      <c r="D246" s="166" t="s">
        <v>150</v>
      </c>
      <c r="E246" s="173" t="s">
        <v>1</v>
      </c>
      <c r="F246" s="174" t="s">
        <v>190</v>
      </c>
      <c r="H246" s="175">
        <v>8</v>
      </c>
      <c r="I246" s="176"/>
      <c r="L246" s="172"/>
      <c r="M246" s="177"/>
      <c r="T246" s="178"/>
      <c r="AT246" s="173" t="s">
        <v>150</v>
      </c>
      <c r="AU246" s="173" t="s">
        <v>83</v>
      </c>
      <c r="AV246" s="13" t="s">
        <v>83</v>
      </c>
      <c r="AW246" s="13" t="s">
        <v>31</v>
      </c>
      <c r="AX246" s="13" t="s">
        <v>74</v>
      </c>
      <c r="AY246" s="173" t="s">
        <v>141</v>
      </c>
    </row>
    <row r="247" spans="2:65" s="14" customFormat="1" ht="11.25">
      <c r="B247" s="179"/>
      <c r="D247" s="166" t="s">
        <v>150</v>
      </c>
      <c r="E247" s="180" t="s">
        <v>1</v>
      </c>
      <c r="F247" s="181" t="s">
        <v>153</v>
      </c>
      <c r="H247" s="182">
        <v>8</v>
      </c>
      <c r="I247" s="183"/>
      <c r="L247" s="179"/>
      <c r="M247" s="184"/>
      <c r="T247" s="185"/>
      <c r="AT247" s="180" t="s">
        <v>150</v>
      </c>
      <c r="AU247" s="180" t="s">
        <v>83</v>
      </c>
      <c r="AV247" s="14" t="s">
        <v>148</v>
      </c>
      <c r="AW247" s="14" t="s">
        <v>31</v>
      </c>
      <c r="AX247" s="14" t="s">
        <v>81</v>
      </c>
      <c r="AY247" s="180" t="s">
        <v>141</v>
      </c>
    </row>
    <row r="248" spans="2:65" s="1" customFormat="1" ht="24" customHeight="1">
      <c r="B248" s="32"/>
      <c r="C248" s="152" t="s">
        <v>419</v>
      </c>
      <c r="D248" s="152" t="s">
        <v>143</v>
      </c>
      <c r="E248" s="153" t="s">
        <v>420</v>
      </c>
      <c r="F248" s="154" t="s">
        <v>421</v>
      </c>
      <c r="G248" s="155" t="s">
        <v>422</v>
      </c>
      <c r="H248" s="156">
        <v>4</v>
      </c>
      <c r="I248" s="157"/>
      <c r="J248" s="158">
        <f>ROUND(I248*H248,2)</f>
        <v>0</v>
      </c>
      <c r="K248" s="154" t="s">
        <v>1</v>
      </c>
      <c r="L248" s="32"/>
      <c r="M248" s="159" t="s">
        <v>1</v>
      </c>
      <c r="N248" s="160" t="s">
        <v>39</v>
      </c>
      <c r="P248" s="161">
        <f>O248*H248</f>
        <v>0</v>
      </c>
      <c r="Q248" s="161">
        <v>0</v>
      </c>
      <c r="R248" s="161">
        <f>Q248*H248</f>
        <v>0</v>
      </c>
      <c r="S248" s="161">
        <v>0</v>
      </c>
      <c r="T248" s="162">
        <f>S248*H248</f>
        <v>0</v>
      </c>
      <c r="AR248" s="163" t="s">
        <v>148</v>
      </c>
      <c r="AT248" s="163" t="s">
        <v>143</v>
      </c>
      <c r="AU248" s="163" t="s">
        <v>83</v>
      </c>
      <c r="AY248" s="17" t="s">
        <v>141</v>
      </c>
      <c r="BE248" s="164">
        <f>IF(N248="základní",J248,0)</f>
        <v>0</v>
      </c>
      <c r="BF248" s="164">
        <f>IF(N248="snížená",J248,0)</f>
        <v>0</v>
      </c>
      <c r="BG248" s="164">
        <f>IF(N248="zákl. přenesená",J248,0)</f>
        <v>0</v>
      </c>
      <c r="BH248" s="164">
        <f>IF(N248="sníž. přenesená",J248,0)</f>
        <v>0</v>
      </c>
      <c r="BI248" s="164">
        <f>IF(N248="nulová",J248,0)</f>
        <v>0</v>
      </c>
      <c r="BJ248" s="17" t="s">
        <v>81</v>
      </c>
      <c r="BK248" s="164">
        <f>ROUND(I248*H248,2)</f>
        <v>0</v>
      </c>
      <c r="BL248" s="17" t="s">
        <v>148</v>
      </c>
      <c r="BM248" s="163" t="s">
        <v>423</v>
      </c>
    </row>
    <row r="249" spans="2:65" s="12" customFormat="1" ht="11.25">
      <c r="B249" s="165"/>
      <c r="D249" s="166" t="s">
        <v>150</v>
      </c>
      <c r="E249" s="167" t="s">
        <v>1</v>
      </c>
      <c r="F249" s="168" t="s">
        <v>424</v>
      </c>
      <c r="H249" s="167" t="s">
        <v>1</v>
      </c>
      <c r="I249" s="169"/>
      <c r="L249" s="165"/>
      <c r="M249" s="170"/>
      <c r="T249" s="171"/>
      <c r="AT249" s="167" t="s">
        <v>150</v>
      </c>
      <c r="AU249" s="167" t="s">
        <v>83</v>
      </c>
      <c r="AV249" s="12" t="s">
        <v>81</v>
      </c>
      <c r="AW249" s="12" t="s">
        <v>31</v>
      </c>
      <c r="AX249" s="12" t="s">
        <v>74</v>
      </c>
      <c r="AY249" s="167" t="s">
        <v>141</v>
      </c>
    </row>
    <row r="250" spans="2:65" s="13" customFormat="1" ht="11.25">
      <c r="B250" s="172"/>
      <c r="D250" s="166" t="s">
        <v>150</v>
      </c>
      <c r="E250" s="173" t="s">
        <v>1</v>
      </c>
      <c r="F250" s="174" t="s">
        <v>148</v>
      </c>
      <c r="H250" s="175">
        <v>4</v>
      </c>
      <c r="I250" s="176"/>
      <c r="L250" s="172"/>
      <c r="M250" s="177"/>
      <c r="T250" s="178"/>
      <c r="AT250" s="173" t="s">
        <v>150</v>
      </c>
      <c r="AU250" s="173" t="s">
        <v>83</v>
      </c>
      <c r="AV250" s="13" t="s">
        <v>83</v>
      </c>
      <c r="AW250" s="13" t="s">
        <v>31</v>
      </c>
      <c r="AX250" s="13" t="s">
        <v>74</v>
      </c>
      <c r="AY250" s="173" t="s">
        <v>141</v>
      </c>
    </row>
    <row r="251" spans="2:65" s="14" customFormat="1" ht="11.25">
      <c r="B251" s="179"/>
      <c r="D251" s="166" t="s">
        <v>150</v>
      </c>
      <c r="E251" s="180" t="s">
        <v>1</v>
      </c>
      <c r="F251" s="181" t="s">
        <v>153</v>
      </c>
      <c r="H251" s="182">
        <v>4</v>
      </c>
      <c r="I251" s="183"/>
      <c r="L251" s="179"/>
      <c r="M251" s="184"/>
      <c r="T251" s="185"/>
      <c r="AT251" s="180" t="s">
        <v>150</v>
      </c>
      <c r="AU251" s="180" t="s">
        <v>83</v>
      </c>
      <c r="AV251" s="14" t="s">
        <v>148</v>
      </c>
      <c r="AW251" s="14" t="s">
        <v>31</v>
      </c>
      <c r="AX251" s="14" t="s">
        <v>81</v>
      </c>
      <c r="AY251" s="180" t="s">
        <v>141</v>
      </c>
    </row>
    <row r="252" spans="2:65" s="1" customFormat="1" ht="24" customHeight="1">
      <c r="B252" s="32"/>
      <c r="C252" s="152" t="s">
        <v>425</v>
      </c>
      <c r="D252" s="152" t="s">
        <v>143</v>
      </c>
      <c r="E252" s="153" t="s">
        <v>426</v>
      </c>
      <c r="F252" s="154" t="s">
        <v>427</v>
      </c>
      <c r="G252" s="155" t="s">
        <v>428</v>
      </c>
      <c r="H252" s="156">
        <v>4</v>
      </c>
      <c r="I252" s="157"/>
      <c r="J252" s="158">
        <f>ROUND(I252*H252,2)</f>
        <v>0</v>
      </c>
      <c r="K252" s="154" t="s">
        <v>147</v>
      </c>
      <c r="L252" s="32"/>
      <c r="M252" s="159" t="s">
        <v>1</v>
      </c>
      <c r="N252" s="160" t="s">
        <v>39</v>
      </c>
      <c r="P252" s="161">
        <f>O252*H252</f>
        <v>0</v>
      </c>
      <c r="Q252" s="161">
        <v>0.14494000000000001</v>
      </c>
      <c r="R252" s="161">
        <f>Q252*H252</f>
        <v>0.57976000000000005</v>
      </c>
      <c r="S252" s="161">
        <v>0</v>
      </c>
      <c r="T252" s="162">
        <f>S252*H252</f>
        <v>0</v>
      </c>
      <c r="AR252" s="163" t="s">
        <v>148</v>
      </c>
      <c r="AT252" s="163" t="s">
        <v>143</v>
      </c>
      <c r="AU252" s="163" t="s">
        <v>83</v>
      </c>
      <c r="AY252" s="17" t="s">
        <v>141</v>
      </c>
      <c r="BE252" s="164">
        <f>IF(N252="základní",J252,0)</f>
        <v>0</v>
      </c>
      <c r="BF252" s="164">
        <f>IF(N252="snížená",J252,0)</f>
        <v>0</v>
      </c>
      <c r="BG252" s="164">
        <f>IF(N252="zákl. přenesená",J252,0)</f>
        <v>0</v>
      </c>
      <c r="BH252" s="164">
        <f>IF(N252="sníž. přenesená",J252,0)</f>
        <v>0</v>
      </c>
      <c r="BI252" s="164">
        <f>IF(N252="nulová",J252,0)</f>
        <v>0</v>
      </c>
      <c r="BJ252" s="17" t="s">
        <v>81</v>
      </c>
      <c r="BK252" s="164">
        <f>ROUND(I252*H252,2)</f>
        <v>0</v>
      </c>
      <c r="BL252" s="17" t="s">
        <v>148</v>
      </c>
      <c r="BM252" s="163" t="s">
        <v>429</v>
      </c>
    </row>
    <row r="253" spans="2:65" s="13" customFormat="1" ht="11.25">
      <c r="B253" s="172"/>
      <c r="D253" s="166" t="s">
        <v>150</v>
      </c>
      <c r="E253" s="173" t="s">
        <v>1</v>
      </c>
      <c r="F253" s="174" t="s">
        <v>148</v>
      </c>
      <c r="H253" s="175">
        <v>4</v>
      </c>
      <c r="I253" s="176"/>
      <c r="L253" s="172"/>
      <c r="M253" s="177"/>
      <c r="T253" s="178"/>
      <c r="AT253" s="173" t="s">
        <v>150</v>
      </c>
      <c r="AU253" s="173" t="s">
        <v>83</v>
      </c>
      <c r="AV253" s="13" t="s">
        <v>83</v>
      </c>
      <c r="AW253" s="13" t="s">
        <v>31</v>
      </c>
      <c r="AX253" s="13" t="s">
        <v>74</v>
      </c>
      <c r="AY253" s="173" t="s">
        <v>141</v>
      </c>
    </row>
    <row r="254" spans="2:65" s="14" customFormat="1" ht="11.25">
      <c r="B254" s="179"/>
      <c r="D254" s="166" t="s">
        <v>150</v>
      </c>
      <c r="E254" s="180" t="s">
        <v>1</v>
      </c>
      <c r="F254" s="181" t="s">
        <v>153</v>
      </c>
      <c r="H254" s="182">
        <v>4</v>
      </c>
      <c r="I254" s="183"/>
      <c r="L254" s="179"/>
      <c r="M254" s="184"/>
      <c r="T254" s="185"/>
      <c r="AT254" s="180" t="s">
        <v>150</v>
      </c>
      <c r="AU254" s="180" t="s">
        <v>83</v>
      </c>
      <c r="AV254" s="14" t="s">
        <v>148</v>
      </c>
      <c r="AW254" s="14" t="s">
        <v>31</v>
      </c>
      <c r="AX254" s="14" t="s">
        <v>81</v>
      </c>
      <c r="AY254" s="180" t="s">
        <v>141</v>
      </c>
    </row>
    <row r="255" spans="2:65" s="1" customFormat="1" ht="16.5" customHeight="1">
      <c r="B255" s="32"/>
      <c r="C255" s="196" t="s">
        <v>430</v>
      </c>
      <c r="D255" s="196" t="s">
        <v>339</v>
      </c>
      <c r="E255" s="197" t="s">
        <v>431</v>
      </c>
      <c r="F255" s="198" t="s">
        <v>432</v>
      </c>
      <c r="G255" s="199" t="s">
        <v>428</v>
      </c>
      <c r="H255" s="200">
        <v>4</v>
      </c>
      <c r="I255" s="201"/>
      <c r="J255" s="202">
        <f>ROUND(I255*H255,2)</f>
        <v>0</v>
      </c>
      <c r="K255" s="198" t="s">
        <v>147</v>
      </c>
      <c r="L255" s="203"/>
      <c r="M255" s="204" t="s">
        <v>1</v>
      </c>
      <c r="N255" s="205" t="s">
        <v>39</v>
      </c>
      <c r="P255" s="161">
        <f>O255*H255</f>
        <v>0</v>
      </c>
      <c r="Q255" s="161">
        <v>5.0599999999999999E-2</v>
      </c>
      <c r="R255" s="161">
        <f>Q255*H255</f>
        <v>0.2024</v>
      </c>
      <c r="S255" s="161">
        <v>0</v>
      </c>
      <c r="T255" s="162">
        <f>S255*H255</f>
        <v>0</v>
      </c>
      <c r="AR255" s="163" t="s">
        <v>190</v>
      </c>
      <c r="AT255" s="163" t="s">
        <v>339</v>
      </c>
      <c r="AU255" s="163" t="s">
        <v>83</v>
      </c>
      <c r="AY255" s="17" t="s">
        <v>141</v>
      </c>
      <c r="BE255" s="164">
        <f>IF(N255="základní",J255,0)</f>
        <v>0</v>
      </c>
      <c r="BF255" s="164">
        <f>IF(N255="snížená",J255,0)</f>
        <v>0</v>
      </c>
      <c r="BG255" s="164">
        <f>IF(N255="zákl. přenesená",J255,0)</f>
        <v>0</v>
      </c>
      <c r="BH255" s="164">
        <f>IF(N255="sníž. přenesená",J255,0)</f>
        <v>0</v>
      </c>
      <c r="BI255" s="164">
        <f>IF(N255="nulová",J255,0)</f>
        <v>0</v>
      </c>
      <c r="BJ255" s="17" t="s">
        <v>81</v>
      </c>
      <c r="BK255" s="164">
        <f>ROUND(I255*H255,2)</f>
        <v>0</v>
      </c>
      <c r="BL255" s="17" t="s">
        <v>148</v>
      </c>
      <c r="BM255" s="163" t="s">
        <v>433</v>
      </c>
    </row>
    <row r="256" spans="2:65" s="13" customFormat="1" ht="11.25">
      <c r="B256" s="172"/>
      <c r="D256" s="166" t="s">
        <v>150</v>
      </c>
      <c r="E256" s="173" t="s">
        <v>1</v>
      </c>
      <c r="F256" s="174" t="s">
        <v>148</v>
      </c>
      <c r="H256" s="175">
        <v>4</v>
      </c>
      <c r="I256" s="176"/>
      <c r="L256" s="172"/>
      <c r="M256" s="177"/>
      <c r="T256" s="178"/>
      <c r="AT256" s="173" t="s">
        <v>150</v>
      </c>
      <c r="AU256" s="173" t="s">
        <v>83</v>
      </c>
      <c r="AV256" s="13" t="s">
        <v>83</v>
      </c>
      <c r="AW256" s="13" t="s">
        <v>31</v>
      </c>
      <c r="AX256" s="13" t="s">
        <v>74</v>
      </c>
      <c r="AY256" s="173" t="s">
        <v>141</v>
      </c>
    </row>
    <row r="257" spans="2:65" s="14" customFormat="1" ht="11.25">
      <c r="B257" s="179"/>
      <c r="D257" s="166" t="s">
        <v>150</v>
      </c>
      <c r="E257" s="180" t="s">
        <v>1</v>
      </c>
      <c r="F257" s="181" t="s">
        <v>153</v>
      </c>
      <c r="H257" s="182">
        <v>4</v>
      </c>
      <c r="I257" s="183"/>
      <c r="L257" s="179"/>
      <c r="M257" s="184"/>
      <c r="T257" s="185"/>
      <c r="AT257" s="180" t="s">
        <v>150</v>
      </c>
      <c r="AU257" s="180" t="s">
        <v>83</v>
      </c>
      <c r="AV257" s="14" t="s">
        <v>148</v>
      </c>
      <c r="AW257" s="14" t="s">
        <v>31</v>
      </c>
      <c r="AX257" s="14" t="s">
        <v>81</v>
      </c>
      <c r="AY257" s="180" t="s">
        <v>141</v>
      </c>
    </row>
    <row r="258" spans="2:65" s="1" customFormat="1" ht="24" customHeight="1">
      <c r="B258" s="32"/>
      <c r="C258" s="196" t="s">
        <v>434</v>
      </c>
      <c r="D258" s="196" t="s">
        <v>339</v>
      </c>
      <c r="E258" s="197" t="s">
        <v>435</v>
      </c>
      <c r="F258" s="198" t="s">
        <v>436</v>
      </c>
      <c r="G258" s="199" t="s">
        <v>428</v>
      </c>
      <c r="H258" s="200">
        <v>4.04</v>
      </c>
      <c r="I258" s="201"/>
      <c r="J258" s="202">
        <f>ROUND(I258*H258,2)</f>
        <v>0</v>
      </c>
      <c r="K258" s="198" t="s">
        <v>147</v>
      </c>
      <c r="L258" s="203"/>
      <c r="M258" s="204" t="s">
        <v>1</v>
      </c>
      <c r="N258" s="205" t="s">
        <v>39</v>
      </c>
      <c r="P258" s="161">
        <f>O258*H258</f>
        <v>0</v>
      </c>
      <c r="Q258" s="161">
        <v>7.1999999999999995E-2</v>
      </c>
      <c r="R258" s="161">
        <f>Q258*H258</f>
        <v>0.29087999999999997</v>
      </c>
      <c r="S258" s="161">
        <v>0</v>
      </c>
      <c r="T258" s="162">
        <f>S258*H258</f>
        <v>0</v>
      </c>
      <c r="AR258" s="163" t="s">
        <v>190</v>
      </c>
      <c r="AT258" s="163" t="s">
        <v>339</v>
      </c>
      <c r="AU258" s="163" t="s">
        <v>83</v>
      </c>
      <c r="AY258" s="17" t="s">
        <v>141</v>
      </c>
      <c r="BE258" s="164">
        <f>IF(N258="základní",J258,0)</f>
        <v>0</v>
      </c>
      <c r="BF258" s="164">
        <f>IF(N258="snížená",J258,0)</f>
        <v>0</v>
      </c>
      <c r="BG258" s="164">
        <f>IF(N258="zákl. přenesená",J258,0)</f>
        <v>0</v>
      </c>
      <c r="BH258" s="164">
        <f>IF(N258="sníž. přenesená",J258,0)</f>
        <v>0</v>
      </c>
      <c r="BI258" s="164">
        <f>IF(N258="nulová",J258,0)</f>
        <v>0</v>
      </c>
      <c r="BJ258" s="17" t="s">
        <v>81</v>
      </c>
      <c r="BK258" s="164">
        <f>ROUND(I258*H258,2)</f>
        <v>0</v>
      </c>
      <c r="BL258" s="17" t="s">
        <v>148</v>
      </c>
      <c r="BM258" s="163" t="s">
        <v>437</v>
      </c>
    </row>
    <row r="259" spans="2:65" s="13" customFormat="1" ht="11.25">
      <c r="B259" s="172"/>
      <c r="D259" s="166" t="s">
        <v>150</v>
      </c>
      <c r="E259" s="173" t="s">
        <v>1</v>
      </c>
      <c r="F259" s="174" t="s">
        <v>438</v>
      </c>
      <c r="H259" s="175">
        <v>4.04</v>
      </c>
      <c r="I259" s="176"/>
      <c r="L259" s="172"/>
      <c r="M259" s="177"/>
      <c r="T259" s="178"/>
      <c r="AT259" s="173" t="s">
        <v>150</v>
      </c>
      <c r="AU259" s="173" t="s">
        <v>83</v>
      </c>
      <c r="AV259" s="13" t="s">
        <v>83</v>
      </c>
      <c r="AW259" s="13" t="s">
        <v>31</v>
      </c>
      <c r="AX259" s="13" t="s">
        <v>74</v>
      </c>
      <c r="AY259" s="173" t="s">
        <v>141</v>
      </c>
    </row>
    <row r="260" spans="2:65" s="14" customFormat="1" ht="11.25">
      <c r="B260" s="179"/>
      <c r="D260" s="166" t="s">
        <v>150</v>
      </c>
      <c r="E260" s="180" t="s">
        <v>1</v>
      </c>
      <c r="F260" s="181" t="s">
        <v>153</v>
      </c>
      <c r="H260" s="182">
        <v>4.04</v>
      </c>
      <c r="I260" s="183"/>
      <c r="L260" s="179"/>
      <c r="M260" s="184"/>
      <c r="T260" s="185"/>
      <c r="AT260" s="180" t="s">
        <v>150</v>
      </c>
      <c r="AU260" s="180" t="s">
        <v>83</v>
      </c>
      <c r="AV260" s="14" t="s">
        <v>148</v>
      </c>
      <c r="AW260" s="14" t="s">
        <v>31</v>
      </c>
      <c r="AX260" s="14" t="s">
        <v>81</v>
      </c>
      <c r="AY260" s="180" t="s">
        <v>141</v>
      </c>
    </row>
    <row r="261" spans="2:65" s="1" customFormat="1" ht="16.5" customHeight="1">
      <c r="B261" s="32"/>
      <c r="C261" s="196" t="s">
        <v>439</v>
      </c>
      <c r="D261" s="196" t="s">
        <v>339</v>
      </c>
      <c r="E261" s="197" t="s">
        <v>440</v>
      </c>
      <c r="F261" s="198" t="s">
        <v>441</v>
      </c>
      <c r="G261" s="199" t="s">
        <v>428</v>
      </c>
      <c r="H261" s="200">
        <v>4.04</v>
      </c>
      <c r="I261" s="201"/>
      <c r="J261" s="202">
        <f>ROUND(I261*H261,2)</f>
        <v>0</v>
      </c>
      <c r="K261" s="198" t="s">
        <v>147</v>
      </c>
      <c r="L261" s="203"/>
      <c r="M261" s="204" t="s">
        <v>1</v>
      </c>
      <c r="N261" s="205" t="s">
        <v>39</v>
      </c>
      <c r="P261" s="161">
        <f>O261*H261</f>
        <v>0</v>
      </c>
      <c r="Q261" s="161">
        <v>5.8000000000000003E-2</v>
      </c>
      <c r="R261" s="161">
        <f>Q261*H261</f>
        <v>0.23432</v>
      </c>
      <c r="S261" s="161">
        <v>0</v>
      </c>
      <c r="T261" s="162">
        <f>S261*H261</f>
        <v>0</v>
      </c>
      <c r="AR261" s="163" t="s">
        <v>190</v>
      </c>
      <c r="AT261" s="163" t="s">
        <v>339</v>
      </c>
      <c r="AU261" s="163" t="s">
        <v>83</v>
      </c>
      <c r="AY261" s="17" t="s">
        <v>141</v>
      </c>
      <c r="BE261" s="164">
        <f>IF(N261="základní",J261,0)</f>
        <v>0</v>
      </c>
      <c r="BF261" s="164">
        <f>IF(N261="snížená",J261,0)</f>
        <v>0</v>
      </c>
      <c r="BG261" s="164">
        <f>IF(N261="zákl. přenesená",J261,0)</f>
        <v>0</v>
      </c>
      <c r="BH261" s="164">
        <f>IF(N261="sníž. přenesená",J261,0)</f>
        <v>0</v>
      </c>
      <c r="BI261" s="164">
        <f>IF(N261="nulová",J261,0)</f>
        <v>0</v>
      </c>
      <c r="BJ261" s="17" t="s">
        <v>81</v>
      </c>
      <c r="BK261" s="164">
        <f>ROUND(I261*H261,2)</f>
        <v>0</v>
      </c>
      <c r="BL261" s="17" t="s">
        <v>148</v>
      </c>
      <c r="BM261" s="163" t="s">
        <v>442</v>
      </c>
    </row>
    <row r="262" spans="2:65" s="1" customFormat="1" ht="16.5" customHeight="1">
      <c r="B262" s="32"/>
      <c r="C262" s="196" t="s">
        <v>443</v>
      </c>
      <c r="D262" s="196" t="s">
        <v>339</v>
      </c>
      <c r="E262" s="197" t="s">
        <v>444</v>
      </c>
      <c r="F262" s="198" t="s">
        <v>445</v>
      </c>
      <c r="G262" s="199" t="s">
        <v>428</v>
      </c>
      <c r="H262" s="200">
        <v>4.04</v>
      </c>
      <c r="I262" s="201"/>
      <c r="J262" s="202">
        <f>ROUND(I262*H262,2)</f>
        <v>0</v>
      </c>
      <c r="K262" s="198" t="s">
        <v>147</v>
      </c>
      <c r="L262" s="203"/>
      <c r="M262" s="204" t="s">
        <v>1</v>
      </c>
      <c r="N262" s="205" t="s">
        <v>39</v>
      </c>
      <c r="P262" s="161">
        <f>O262*H262</f>
        <v>0</v>
      </c>
      <c r="Q262" s="161">
        <v>0.04</v>
      </c>
      <c r="R262" s="161">
        <f>Q262*H262</f>
        <v>0.16159999999999999</v>
      </c>
      <c r="S262" s="161">
        <v>0</v>
      </c>
      <c r="T262" s="162">
        <f>S262*H262</f>
        <v>0</v>
      </c>
      <c r="AR262" s="163" t="s">
        <v>190</v>
      </c>
      <c r="AT262" s="163" t="s">
        <v>339</v>
      </c>
      <c r="AU262" s="163" t="s">
        <v>83</v>
      </c>
      <c r="AY262" s="17" t="s">
        <v>141</v>
      </c>
      <c r="BE262" s="164">
        <f>IF(N262="základní",J262,0)</f>
        <v>0</v>
      </c>
      <c r="BF262" s="164">
        <f>IF(N262="snížená",J262,0)</f>
        <v>0</v>
      </c>
      <c r="BG262" s="164">
        <f>IF(N262="zákl. přenesená",J262,0)</f>
        <v>0</v>
      </c>
      <c r="BH262" s="164">
        <f>IF(N262="sníž. přenesená",J262,0)</f>
        <v>0</v>
      </c>
      <c r="BI262" s="164">
        <f>IF(N262="nulová",J262,0)</f>
        <v>0</v>
      </c>
      <c r="BJ262" s="17" t="s">
        <v>81</v>
      </c>
      <c r="BK262" s="164">
        <f>ROUND(I262*H262,2)</f>
        <v>0</v>
      </c>
      <c r="BL262" s="17" t="s">
        <v>148</v>
      </c>
      <c r="BM262" s="163" t="s">
        <v>446</v>
      </c>
    </row>
    <row r="263" spans="2:65" s="1" customFormat="1" ht="24" customHeight="1">
      <c r="B263" s="32"/>
      <c r="C263" s="196" t="s">
        <v>447</v>
      </c>
      <c r="D263" s="196" t="s">
        <v>339</v>
      </c>
      <c r="E263" s="197" t="s">
        <v>448</v>
      </c>
      <c r="F263" s="198" t="s">
        <v>449</v>
      </c>
      <c r="G263" s="199" t="s">
        <v>428</v>
      </c>
      <c r="H263" s="200">
        <v>4.04</v>
      </c>
      <c r="I263" s="201"/>
      <c r="J263" s="202">
        <f>ROUND(I263*H263,2)</f>
        <v>0</v>
      </c>
      <c r="K263" s="198" t="s">
        <v>147</v>
      </c>
      <c r="L263" s="203"/>
      <c r="M263" s="204" t="s">
        <v>1</v>
      </c>
      <c r="N263" s="205" t="s">
        <v>39</v>
      </c>
      <c r="P263" s="161">
        <f>O263*H263</f>
        <v>0</v>
      </c>
      <c r="Q263" s="161">
        <v>2.7E-2</v>
      </c>
      <c r="R263" s="161">
        <f>Q263*H263</f>
        <v>0.10908</v>
      </c>
      <c r="S263" s="161">
        <v>0</v>
      </c>
      <c r="T263" s="162">
        <f>S263*H263</f>
        <v>0</v>
      </c>
      <c r="AR263" s="163" t="s">
        <v>190</v>
      </c>
      <c r="AT263" s="163" t="s">
        <v>339</v>
      </c>
      <c r="AU263" s="163" t="s">
        <v>83</v>
      </c>
      <c r="AY263" s="17" t="s">
        <v>141</v>
      </c>
      <c r="BE263" s="164">
        <f>IF(N263="základní",J263,0)</f>
        <v>0</v>
      </c>
      <c r="BF263" s="164">
        <f>IF(N263="snížená",J263,0)</f>
        <v>0</v>
      </c>
      <c r="BG263" s="164">
        <f>IF(N263="zákl. přenesená",J263,0)</f>
        <v>0</v>
      </c>
      <c r="BH263" s="164">
        <f>IF(N263="sníž. přenesená",J263,0)</f>
        <v>0</v>
      </c>
      <c r="BI263" s="164">
        <f>IF(N263="nulová",J263,0)</f>
        <v>0</v>
      </c>
      <c r="BJ263" s="17" t="s">
        <v>81</v>
      </c>
      <c r="BK263" s="164">
        <f>ROUND(I263*H263,2)</f>
        <v>0</v>
      </c>
      <c r="BL263" s="17" t="s">
        <v>148</v>
      </c>
      <c r="BM263" s="163" t="s">
        <v>450</v>
      </c>
    </row>
    <row r="264" spans="2:65" s="1" customFormat="1" ht="24" customHeight="1">
      <c r="B264" s="32"/>
      <c r="C264" s="196" t="s">
        <v>451</v>
      </c>
      <c r="D264" s="196" t="s">
        <v>339</v>
      </c>
      <c r="E264" s="197" t="s">
        <v>452</v>
      </c>
      <c r="F264" s="198" t="s">
        <v>453</v>
      </c>
      <c r="G264" s="199" t="s">
        <v>428</v>
      </c>
      <c r="H264" s="200">
        <v>4.04</v>
      </c>
      <c r="I264" s="201"/>
      <c r="J264" s="202">
        <f>ROUND(I264*H264,2)</f>
        <v>0</v>
      </c>
      <c r="K264" s="198" t="s">
        <v>147</v>
      </c>
      <c r="L264" s="203"/>
      <c r="M264" s="204" t="s">
        <v>1</v>
      </c>
      <c r="N264" s="205" t="s">
        <v>39</v>
      </c>
      <c r="P264" s="161">
        <f>O264*H264</f>
        <v>0</v>
      </c>
      <c r="Q264" s="161">
        <v>0.08</v>
      </c>
      <c r="R264" s="161">
        <f>Q264*H264</f>
        <v>0.32319999999999999</v>
      </c>
      <c r="S264" s="161">
        <v>0</v>
      </c>
      <c r="T264" s="162">
        <f>S264*H264</f>
        <v>0</v>
      </c>
      <c r="AR264" s="163" t="s">
        <v>190</v>
      </c>
      <c r="AT264" s="163" t="s">
        <v>339</v>
      </c>
      <c r="AU264" s="163" t="s">
        <v>83</v>
      </c>
      <c r="AY264" s="17" t="s">
        <v>141</v>
      </c>
      <c r="BE264" s="164">
        <f>IF(N264="základní",J264,0)</f>
        <v>0</v>
      </c>
      <c r="BF264" s="164">
        <f>IF(N264="snížená",J264,0)</f>
        <v>0</v>
      </c>
      <c r="BG264" s="164">
        <f>IF(N264="zákl. přenesená",J264,0)</f>
        <v>0</v>
      </c>
      <c r="BH264" s="164">
        <f>IF(N264="sníž. přenesená",J264,0)</f>
        <v>0</v>
      </c>
      <c r="BI264" s="164">
        <f>IF(N264="nulová",J264,0)</f>
        <v>0</v>
      </c>
      <c r="BJ264" s="17" t="s">
        <v>81</v>
      </c>
      <c r="BK264" s="164">
        <f>ROUND(I264*H264,2)</f>
        <v>0</v>
      </c>
      <c r="BL264" s="17" t="s">
        <v>148</v>
      </c>
      <c r="BM264" s="163" t="s">
        <v>454</v>
      </c>
    </row>
    <row r="265" spans="2:65" s="1" customFormat="1" ht="24" customHeight="1">
      <c r="B265" s="32"/>
      <c r="C265" s="152" t="s">
        <v>270</v>
      </c>
      <c r="D265" s="152" t="s">
        <v>143</v>
      </c>
      <c r="E265" s="153" t="s">
        <v>455</v>
      </c>
      <c r="F265" s="154" t="s">
        <v>456</v>
      </c>
      <c r="G265" s="155" t="s">
        <v>422</v>
      </c>
      <c r="H265" s="156">
        <v>4</v>
      </c>
      <c r="I265" s="157"/>
      <c r="J265" s="158">
        <f>ROUND(I265*H265,2)</f>
        <v>0</v>
      </c>
      <c r="K265" s="154" t="s">
        <v>1</v>
      </c>
      <c r="L265" s="32"/>
      <c r="M265" s="159" t="s">
        <v>1</v>
      </c>
      <c r="N265" s="160" t="s">
        <v>39</v>
      </c>
      <c r="P265" s="161">
        <f>O265*H265</f>
        <v>0</v>
      </c>
      <c r="Q265" s="161">
        <v>0</v>
      </c>
      <c r="R265" s="161">
        <f>Q265*H265</f>
        <v>0</v>
      </c>
      <c r="S265" s="161">
        <v>0</v>
      </c>
      <c r="T265" s="162">
        <f>S265*H265</f>
        <v>0</v>
      </c>
      <c r="AR265" s="163" t="s">
        <v>148</v>
      </c>
      <c r="AT265" s="163" t="s">
        <v>143</v>
      </c>
      <c r="AU265" s="163" t="s">
        <v>83</v>
      </c>
      <c r="AY265" s="17" t="s">
        <v>141</v>
      </c>
      <c r="BE265" s="164">
        <f>IF(N265="základní",J265,0)</f>
        <v>0</v>
      </c>
      <c r="BF265" s="164">
        <f>IF(N265="snížená",J265,0)</f>
        <v>0</v>
      </c>
      <c r="BG265" s="164">
        <f>IF(N265="zákl. přenesená",J265,0)</f>
        <v>0</v>
      </c>
      <c r="BH265" s="164">
        <f>IF(N265="sníž. přenesená",J265,0)</f>
        <v>0</v>
      </c>
      <c r="BI265" s="164">
        <f>IF(N265="nulová",J265,0)</f>
        <v>0</v>
      </c>
      <c r="BJ265" s="17" t="s">
        <v>81</v>
      </c>
      <c r="BK265" s="164">
        <f>ROUND(I265*H265,2)</f>
        <v>0</v>
      </c>
      <c r="BL265" s="17" t="s">
        <v>148</v>
      </c>
      <c r="BM265" s="163" t="s">
        <v>457</v>
      </c>
    </row>
    <row r="266" spans="2:65" s="13" customFormat="1" ht="11.25">
      <c r="B266" s="172"/>
      <c r="D266" s="166" t="s">
        <v>150</v>
      </c>
      <c r="E266" s="173" t="s">
        <v>1</v>
      </c>
      <c r="F266" s="174" t="s">
        <v>148</v>
      </c>
      <c r="H266" s="175">
        <v>4</v>
      </c>
      <c r="I266" s="176"/>
      <c r="L266" s="172"/>
      <c r="M266" s="177"/>
      <c r="T266" s="178"/>
      <c r="AT266" s="173" t="s">
        <v>150</v>
      </c>
      <c r="AU266" s="173" t="s">
        <v>83</v>
      </c>
      <c r="AV266" s="13" t="s">
        <v>83</v>
      </c>
      <c r="AW266" s="13" t="s">
        <v>31</v>
      </c>
      <c r="AX266" s="13" t="s">
        <v>74</v>
      </c>
      <c r="AY266" s="173" t="s">
        <v>141</v>
      </c>
    </row>
    <row r="267" spans="2:65" s="14" customFormat="1" ht="11.25">
      <c r="B267" s="179"/>
      <c r="D267" s="166" t="s">
        <v>150</v>
      </c>
      <c r="E267" s="180" t="s">
        <v>1</v>
      </c>
      <c r="F267" s="181" t="s">
        <v>153</v>
      </c>
      <c r="H267" s="182">
        <v>4</v>
      </c>
      <c r="I267" s="183"/>
      <c r="L267" s="179"/>
      <c r="M267" s="184"/>
      <c r="T267" s="185"/>
      <c r="AT267" s="180" t="s">
        <v>150</v>
      </c>
      <c r="AU267" s="180" t="s">
        <v>83</v>
      </c>
      <c r="AV267" s="14" t="s">
        <v>148</v>
      </c>
      <c r="AW267" s="14" t="s">
        <v>31</v>
      </c>
      <c r="AX267" s="14" t="s">
        <v>81</v>
      </c>
      <c r="AY267" s="180" t="s">
        <v>141</v>
      </c>
    </row>
    <row r="268" spans="2:65" s="1" customFormat="1" ht="24" customHeight="1">
      <c r="B268" s="32"/>
      <c r="C268" s="152" t="s">
        <v>458</v>
      </c>
      <c r="D268" s="152" t="s">
        <v>143</v>
      </c>
      <c r="E268" s="153" t="s">
        <v>459</v>
      </c>
      <c r="F268" s="154" t="s">
        <v>460</v>
      </c>
      <c r="G268" s="155" t="s">
        <v>428</v>
      </c>
      <c r="H268" s="156">
        <v>4</v>
      </c>
      <c r="I268" s="157"/>
      <c r="J268" s="158">
        <f>ROUND(I268*H268,2)</f>
        <v>0</v>
      </c>
      <c r="K268" s="154" t="s">
        <v>147</v>
      </c>
      <c r="L268" s="32"/>
      <c r="M268" s="159" t="s">
        <v>1</v>
      </c>
      <c r="N268" s="160" t="s">
        <v>39</v>
      </c>
      <c r="P268" s="161">
        <f>O268*H268</f>
        <v>0</v>
      </c>
      <c r="Q268" s="161">
        <v>0.31108000000000002</v>
      </c>
      <c r="R268" s="161">
        <f>Q268*H268</f>
        <v>1.2443200000000001</v>
      </c>
      <c r="S268" s="161">
        <v>0</v>
      </c>
      <c r="T268" s="162">
        <f>S268*H268</f>
        <v>0</v>
      </c>
      <c r="AR268" s="163" t="s">
        <v>148</v>
      </c>
      <c r="AT268" s="163" t="s">
        <v>143</v>
      </c>
      <c r="AU268" s="163" t="s">
        <v>83</v>
      </c>
      <c r="AY268" s="17" t="s">
        <v>141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17" t="s">
        <v>81</v>
      </c>
      <c r="BK268" s="164">
        <f>ROUND(I268*H268,2)</f>
        <v>0</v>
      </c>
      <c r="BL268" s="17" t="s">
        <v>148</v>
      </c>
      <c r="BM268" s="163" t="s">
        <v>461</v>
      </c>
    </row>
    <row r="269" spans="2:65" s="12" customFormat="1" ht="11.25">
      <c r="B269" s="165"/>
      <c r="D269" s="166" t="s">
        <v>150</v>
      </c>
      <c r="E269" s="167" t="s">
        <v>1</v>
      </c>
      <c r="F269" s="168" t="s">
        <v>462</v>
      </c>
      <c r="H269" s="167" t="s">
        <v>1</v>
      </c>
      <c r="I269" s="169"/>
      <c r="L269" s="165"/>
      <c r="M269" s="170"/>
      <c r="T269" s="171"/>
      <c r="AT269" s="167" t="s">
        <v>150</v>
      </c>
      <c r="AU269" s="167" t="s">
        <v>83</v>
      </c>
      <c r="AV269" s="12" t="s">
        <v>81</v>
      </c>
      <c r="AW269" s="12" t="s">
        <v>31</v>
      </c>
      <c r="AX269" s="12" t="s">
        <v>74</v>
      </c>
      <c r="AY269" s="167" t="s">
        <v>141</v>
      </c>
    </row>
    <row r="270" spans="2:65" s="13" customFormat="1" ht="11.25">
      <c r="B270" s="172"/>
      <c r="D270" s="166" t="s">
        <v>150</v>
      </c>
      <c r="E270" s="173" t="s">
        <v>1</v>
      </c>
      <c r="F270" s="174" t="s">
        <v>148</v>
      </c>
      <c r="H270" s="175">
        <v>4</v>
      </c>
      <c r="I270" s="176"/>
      <c r="L270" s="172"/>
      <c r="M270" s="177"/>
      <c r="T270" s="178"/>
      <c r="AT270" s="173" t="s">
        <v>150</v>
      </c>
      <c r="AU270" s="173" t="s">
        <v>83</v>
      </c>
      <c r="AV270" s="13" t="s">
        <v>83</v>
      </c>
      <c r="AW270" s="13" t="s">
        <v>31</v>
      </c>
      <c r="AX270" s="13" t="s">
        <v>74</v>
      </c>
      <c r="AY270" s="173" t="s">
        <v>141</v>
      </c>
    </row>
    <row r="271" spans="2:65" s="14" customFormat="1" ht="11.25">
      <c r="B271" s="179"/>
      <c r="D271" s="166" t="s">
        <v>150</v>
      </c>
      <c r="E271" s="180" t="s">
        <v>1</v>
      </c>
      <c r="F271" s="181" t="s">
        <v>153</v>
      </c>
      <c r="H271" s="182">
        <v>4</v>
      </c>
      <c r="I271" s="183"/>
      <c r="L271" s="179"/>
      <c r="M271" s="184"/>
      <c r="T271" s="185"/>
      <c r="AT271" s="180" t="s">
        <v>150</v>
      </c>
      <c r="AU271" s="180" t="s">
        <v>83</v>
      </c>
      <c r="AV271" s="14" t="s">
        <v>148</v>
      </c>
      <c r="AW271" s="14" t="s">
        <v>31</v>
      </c>
      <c r="AX271" s="14" t="s">
        <v>81</v>
      </c>
      <c r="AY271" s="180" t="s">
        <v>141</v>
      </c>
    </row>
    <row r="272" spans="2:65" s="11" customFormat="1" ht="22.9" customHeight="1">
      <c r="B272" s="140"/>
      <c r="D272" s="141" t="s">
        <v>73</v>
      </c>
      <c r="E272" s="150" t="s">
        <v>178</v>
      </c>
      <c r="F272" s="150" t="s">
        <v>463</v>
      </c>
      <c r="I272" s="143"/>
      <c r="J272" s="151">
        <f>BK272</f>
        <v>0</v>
      </c>
      <c r="L272" s="140"/>
      <c r="M272" s="145"/>
      <c r="P272" s="146">
        <f>SUM(P273:P287)</f>
        <v>0</v>
      </c>
      <c r="R272" s="146">
        <f>SUM(R273:R287)</f>
        <v>22.319014199999998</v>
      </c>
      <c r="T272" s="147">
        <f>SUM(T273:T287)</f>
        <v>0</v>
      </c>
      <c r="AR272" s="141" t="s">
        <v>81</v>
      </c>
      <c r="AT272" s="148" t="s">
        <v>73</v>
      </c>
      <c r="AU272" s="148" t="s">
        <v>81</v>
      </c>
      <c r="AY272" s="141" t="s">
        <v>141</v>
      </c>
      <c r="BK272" s="149">
        <f>SUM(BK273:BK287)</f>
        <v>0</v>
      </c>
    </row>
    <row r="273" spans="2:65" s="1" customFormat="1" ht="16.5" customHeight="1">
      <c r="B273" s="32"/>
      <c r="C273" s="152" t="s">
        <v>464</v>
      </c>
      <c r="D273" s="152" t="s">
        <v>143</v>
      </c>
      <c r="E273" s="153" t="s">
        <v>465</v>
      </c>
      <c r="F273" s="154" t="s">
        <v>466</v>
      </c>
      <c r="G273" s="155" t="s">
        <v>467</v>
      </c>
      <c r="H273" s="156">
        <v>12</v>
      </c>
      <c r="I273" s="157"/>
      <c r="J273" s="158">
        <f>ROUND(I273*H273,2)</f>
        <v>0</v>
      </c>
      <c r="K273" s="154" t="s">
        <v>1</v>
      </c>
      <c r="L273" s="32"/>
      <c r="M273" s="159" t="s">
        <v>1</v>
      </c>
      <c r="N273" s="160" t="s">
        <v>39</v>
      </c>
      <c r="P273" s="161">
        <f>O273*H273</f>
        <v>0</v>
      </c>
      <c r="Q273" s="161">
        <v>0</v>
      </c>
      <c r="R273" s="161">
        <f>Q273*H273</f>
        <v>0</v>
      </c>
      <c r="S273" s="161">
        <v>0</v>
      </c>
      <c r="T273" s="162">
        <f>S273*H273</f>
        <v>0</v>
      </c>
      <c r="AR273" s="163" t="s">
        <v>148</v>
      </c>
      <c r="AT273" s="163" t="s">
        <v>143</v>
      </c>
      <c r="AU273" s="163" t="s">
        <v>83</v>
      </c>
      <c r="AY273" s="17" t="s">
        <v>141</v>
      </c>
      <c r="BE273" s="164">
        <f>IF(N273="základní",J273,0)</f>
        <v>0</v>
      </c>
      <c r="BF273" s="164">
        <f>IF(N273="snížená",J273,0)</f>
        <v>0</v>
      </c>
      <c r="BG273" s="164">
        <f>IF(N273="zákl. přenesená",J273,0)</f>
        <v>0</v>
      </c>
      <c r="BH273" s="164">
        <f>IF(N273="sníž. přenesená",J273,0)</f>
        <v>0</v>
      </c>
      <c r="BI273" s="164">
        <f>IF(N273="nulová",J273,0)</f>
        <v>0</v>
      </c>
      <c r="BJ273" s="17" t="s">
        <v>81</v>
      </c>
      <c r="BK273" s="164">
        <f>ROUND(I273*H273,2)</f>
        <v>0</v>
      </c>
      <c r="BL273" s="17" t="s">
        <v>148</v>
      </c>
      <c r="BM273" s="163" t="s">
        <v>468</v>
      </c>
    </row>
    <row r="274" spans="2:65" s="12" customFormat="1" ht="11.25">
      <c r="B274" s="165"/>
      <c r="D274" s="166" t="s">
        <v>150</v>
      </c>
      <c r="E274" s="167" t="s">
        <v>1</v>
      </c>
      <c r="F274" s="168" t="s">
        <v>469</v>
      </c>
      <c r="H274" s="167" t="s">
        <v>1</v>
      </c>
      <c r="I274" s="169"/>
      <c r="L274" s="165"/>
      <c r="M274" s="170"/>
      <c r="T274" s="171"/>
      <c r="AT274" s="167" t="s">
        <v>150</v>
      </c>
      <c r="AU274" s="167" t="s">
        <v>83</v>
      </c>
      <c r="AV274" s="12" t="s">
        <v>81</v>
      </c>
      <c r="AW274" s="12" t="s">
        <v>31</v>
      </c>
      <c r="AX274" s="12" t="s">
        <v>74</v>
      </c>
      <c r="AY274" s="167" t="s">
        <v>141</v>
      </c>
    </row>
    <row r="275" spans="2:65" s="13" customFormat="1" ht="11.25">
      <c r="B275" s="172"/>
      <c r="D275" s="166" t="s">
        <v>150</v>
      </c>
      <c r="E275" s="173" t="s">
        <v>1</v>
      </c>
      <c r="F275" s="174" t="s">
        <v>214</v>
      </c>
      <c r="H275" s="175">
        <v>12</v>
      </c>
      <c r="I275" s="176"/>
      <c r="L275" s="172"/>
      <c r="M275" s="177"/>
      <c r="T275" s="178"/>
      <c r="AT275" s="173" t="s">
        <v>150</v>
      </c>
      <c r="AU275" s="173" t="s">
        <v>83</v>
      </c>
      <c r="AV275" s="13" t="s">
        <v>83</v>
      </c>
      <c r="AW275" s="13" t="s">
        <v>31</v>
      </c>
      <c r="AX275" s="13" t="s">
        <v>74</v>
      </c>
      <c r="AY275" s="173" t="s">
        <v>141</v>
      </c>
    </row>
    <row r="276" spans="2:65" s="14" customFormat="1" ht="11.25">
      <c r="B276" s="179"/>
      <c r="D276" s="166" t="s">
        <v>150</v>
      </c>
      <c r="E276" s="180" t="s">
        <v>1</v>
      </c>
      <c r="F276" s="181" t="s">
        <v>153</v>
      </c>
      <c r="H276" s="182">
        <v>12</v>
      </c>
      <c r="I276" s="183"/>
      <c r="L276" s="179"/>
      <c r="M276" s="184"/>
      <c r="T276" s="185"/>
      <c r="AT276" s="180" t="s">
        <v>150</v>
      </c>
      <c r="AU276" s="180" t="s">
        <v>83</v>
      </c>
      <c r="AV276" s="14" t="s">
        <v>148</v>
      </c>
      <c r="AW276" s="14" t="s">
        <v>31</v>
      </c>
      <c r="AX276" s="14" t="s">
        <v>81</v>
      </c>
      <c r="AY276" s="180" t="s">
        <v>141</v>
      </c>
    </row>
    <row r="277" spans="2:65" s="1" customFormat="1" ht="24" customHeight="1">
      <c r="B277" s="32"/>
      <c r="C277" s="152" t="s">
        <v>470</v>
      </c>
      <c r="D277" s="152" t="s">
        <v>143</v>
      </c>
      <c r="E277" s="153" t="s">
        <v>471</v>
      </c>
      <c r="F277" s="154" t="s">
        <v>472</v>
      </c>
      <c r="G277" s="155" t="s">
        <v>167</v>
      </c>
      <c r="H277" s="156">
        <v>113</v>
      </c>
      <c r="I277" s="157"/>
      <c r="J277" s="158">
        <f>ROUND(I277*H277,2)</f>
        <v>0</v>
      </c>
      <c r="K277" s="154" t="s">
        <v>147</v>
      </c>
      <c r="L277" s="32"/>
      <c r="M277" s="159" t="s">
        <v>1</v>
      </c>
      <c r="N277" s="160" t="s">
        <v>39</v>
      </c>
      <c r="P277" s="161">
        <f>O277*H277</f>
        <v>0</v>
      </c>
      <c r="Q277" s="161">
        <v>0.1295</v>
      </c>
      <c r="R277" s="161">
        <f>Q277*H277</f>
        <v>14.6335</v>
      </c>
      <c r="S277" s="161">
        <v>0</v>
      </c>
      <c r="T277" s="162">
        <f>S277*H277</f>
        <v>0</v>
      </c>
      <c r="AR277" s="163" t="s">
        <v>148</v>
      </c>
      <c r="AT277" s="163" t="s">
        <v>143</v>
      </c>
      <c r="AU277" s="163" t="s">
        <v>83</v>
      </c>
      <c r="AY277" s="17" t="s">
        <v>141</v>
      </c>
      <c r="BE277" s="164">
        <f>IF(N277="základní",J277,0)</f>
        <v>0</v>
      </c>
      <c r="BF277" s="164">
        <f>IF(N277="snížená",J277,0)</f>
        <v>0</v>
      </c>
      <c r="BG277" s="164">
        <f>IF(N277="zákl. přenesená",J277,0)</f>
        <v>0</v>
      </c>
      <c r="BH277" s="164">
        <f>IF(N277="sníž. přenesená",J277,0)</f>
        <v>0</v>
      </c>
      <c r="BI277" s="164">
        <f>IF(N277="nulová",J277,0)</f>
        <v>0</v>
      </c>
      <c r="BJ277" s="17" t="s">
        <v>81</v>
      </c>
      <c r="BK277" s="164">
        <f>ROUND(I277*H277,2)</f>
        <v>0</v>
      </c>
      <c r="BL277" s="17" t="s">
        <v>148</v>
      </c>
      <c r="BM277" s="163" t="s">
        <v>473</v>
      </c>
    </row>
    <row r="278" spans="2:65" s="12" customFormat="1" ht="11.25">
      <c r="B278" s="165"/>
      <c r="D278" s="166" t="s">
        <v>150</v>
      </c>
      <c r="E278" s="167" t="s">
        <v>1</v>
      </c>
      <c r="F278" s="168" t="s">
        <v>474</v>
      </c>
      <c r="H278" s="167" t="s">
        <v>1</v>
      </c>
      <c r="I278" s="169"/>
      <c r="L278" s="165"/>
      <c r="M278" s="170"/>
      <c r="T278" s="171"/>
      <c r="AT278" s="167" t="s">
        <v>150</v>
      </c>
      <c r="AU278" s="167" t="s">
        <v>83</v>
      </c>
      <c r="AV278" s="12" t="s">
        <v>81</v>
      </c>
      <c r="AW278" s="12" t="s">
        <v>31</v>
      </c>
      <c r="AX278" s="12" t="s">
        <v>74</v>
      </c>
      <c r="AY278" s="167" t="s">
        <v>141</v>
      </c>
    </row>
    <row r="279" spans="2:65" s="13" customFormat="1" ht="11.25">
      <c r="B279" s="172"/>
      <c r="D279" s="166" t="s">
        <v>150</v>
      </c>
      <c r="E279" s="173" t="s">
        <v>1</v>
      </c>
      <c r="F279" s="174" t="s">
        <v>170</v>
      </c>
      <c r="H279" s="175">
        <v>113</v>
      </c>
      <c r="I279" s="176"/>
      <c r="L279" s="172"/>
      <c r="M279" s="177"/>
      <c r="T279" s="178"/>
      <c r="AT279" s="173" t="s">
        <v>150</v>
      </c>
      <c r="AU279" s="173" t="s">
        <v>83</v>
      </c>
      <c r="AV279" s="13" t="s">
        <v>83</v>
      </c>
      <c r="AW279" s="13" t="s">
        <v>31</v>
      </c>
      <c r="AX279" s="13" t="s">
        <v>74</v>
      </c>
      <c r="AY279" s="173" t="s">
        <v>141</v>
      </c>
    </row>
    <row r="280" spans="2:65" s="14" customFormat="1" ht="11.25">
      <c r="B280" s="179"/>
      <c r="D280" s="166" t="s">
        <v>150</v>
      </c>
      <c r="E280" s="180" t="s">
        <v>1</v>
      </c>
      <c r="F280" s="181" t="s">
        <v>153</v>
      </c>
      <c r="H280" s="182">
        <v>113</v>
      </c>
      <c r="I280" s="183"/>
      <c r="L280" s="179"/>
      <c r="M280" s="184"/>
      <c r="T280" s="185"/>
      <c r="AT280" s="180" t="s">
        <v>150</v>
      </c>
      <c r="AU280" s="180" t="s">
        <v>83</v>
      </c>
      <c r="AV280" s="14" t="s">
        <v>148</v>
      </c>
      <c r="AW280" s="14" t="s">
        <v>31</v>
      </c>
      <c r="AX280" s="14" t="s">
        <v>81</v>
      </c>
      <c r="AY280" s="180" t="s">
        <v>141</v>
      </c>
    </row>
    <row r="281" spans="2:65" s="1" customFormat="1" ht="16.5" customHeight="1">
      <c r="B281" s="32"/>
      <c r="C281" s="196" t="s">
        <v>475</v>
      </c>
      <c r="D281" s="196" t="s">
        <v>339</v>
      </c>
      <c r="E281" s="197" t="s">
        <v>476</v>
      </c>
      <c r="F281" s="198" t="s">
        <v>477</v>
      </c>
      <c r="G281" s="199" t="s">
        <v>167</v>
      </c>
      <c r="H281" s="200">
        <v>114.13</v>
      </c>
      <c r="I281" s="201"/>
      <c r="J281" s="202">
        <f>ROUND(I281*H281,2)</f>
        <v>0</v>
      </c>
      <c r="K281" s="198" t="s">
        <v>147</v>
      </c>
      <c r="L281" s="203"/>
      <c r="M281" s="204" t="s">
        <v>1</v>
      </c>
      <c r="N281" s="205" t="s">
        <v>39</v>
      </c>
      <c r="P281" s="161">
        <f>O281*H281</f>
        <v>0</v>
      </c>
      <c r="Q281" s="161">
        <v>4.4999999999999998E-2</v>
      </c>
      <c r="R281" s="161">
        <f>Q281*H281</f>
        <v>5.1358499999999996</v>
      </c>
      <c r="S281" s="161">
        <v>0</v>
      </c>
      <c r="T281" s="162">
        <f>S281*H281</f>
        <v>0</v>
      </c>
      <c r="AR281" s="163" t="s">
        <v>190</v>
      </c>
      <c r="AT281" s="163" t="s">
        <v>339</v>
      </c>
      <c r="AU281" s="163" t="s">
        <v>83</v>
      </c>
      <c r="AY281" s="17" t="s">
        <v>141</v>
      </c>
      <c r="BE281" s="164">
        <f>IF(N281="základní",J281,0)</f>
        <v>0</v>
      </c>
      <c r="BF281" s="164">
        <f>IF(N281="snížená",J281,0)</f>
        <v>0</v>
      </c>
      <c r="BG281" s="164">
        <f>IF(N281="zákl. přenesená",J281,0)</f>
        <v>0</v>
      </c>
      <c r="BH281" s="164">
        <f>IF(N281="sníž. přenesená",J281,0)</f>
        <v>0</v>
      </c>
      <c r="BI281" s="164">
        <f>IF(N281="nulová",J281,0)</f>
        <v>0</v>
      </c>
      <c r="BJ281" s="17" t="s">
        <v>81</v>
      </c>
      <c r="BK281" s="164">
        <f>ROUND(I281*H281,2)</f>
        <v>0</v>
      </c>
      <c r="BL281" s="17" t="s">
        <v>148</v>
      </c>
      <c r="BM281" s="163" t="s">
        <v>478</v>
      </c>
    </row>
    <row r="282" spans="2:65" s="13" customFormat="1" ht="11.25">
      <c r="B282" s="172"/>
      <c r="D282" s="166" t="s">
        <v>150</v>
      </c>
      <c r="E282" s="173" t="s">
        <v>1</v>
      </c>
      <c r="F282" s="174" t="s">
        <v>479</v>
      </c>
      <c r="H282" s="175">
        <v>114.13</v>
      </c>
      <c r="I282" s="176"/>
      <c r="L282" s="172"/>
      <c r="M282" s="177"/>
      <c r="T282" s="178"/>
      <c r="AT282" s="173" t="s">
        <v>150</v>
      </c>
      <c r="AU282" s="173" t="s">
        <v>83</v>
      </c>
      <c r="AV282" s="13" t="s">
        <v>83</v>
      </c>
      <c r="AW282" s="13" t="s">
        <v>31</v>
      </c>
      <c r="AX282" s="13" t="s">
        <v>74</v>
      </c>
      <c r="AY282" s="173" t="s">
        <v>141</v>
      </c>
    </row>
    <row r="283" spans="2:65" s="14" customFormat="1" ht="11.25">
      <c r="B283" s="179"/>
      <c r="D283" s="166" t="s">
        <v>150</v>
      </c>
      <c r="E283" s="180" t="s">
        <v>1</v>
      </c>
      <c r="F283" s="181" t="s">
        <v>153</v>
      </c>
      <c r="H283" s="182">
        <v>114.13</v>
      </c>
      <c r="I283" s="183"/>
      <c r="L283" s="179"/>
      <c r="M283" s="184"/>
      <c r="T283" s="185"/>
      <c r="AT283" s="180" t="s">
        <v>150</v>
      </c>
      <c r="AU283" s="180" t="s">
        <v>83</v>
      </c>
      <c r="AV283" s="14" t="s">
        <v>148</v>
      </c>
      <c r="AW283" s="14" t="s">
        <v>31</v>
      </c>
      <c r="AX283" s="14" t="s">
        <v>81</v>
      </c>
      <c r="AY283" s="180" t="s">
        <v>141</v>
      </c>
    </row>
    <row r="284" spans="2:65" s="1" customFormat="1" ht="24" customHeight="1">
      <c r="B284" s="32"/>
      <c r="C284" s="152" t="s">
        <v>480</v>
      </c>
      <c r="D284" s="152" t="s">
        <v>143</v>
      </c>
      <c r="E284" s="153" t="s">
        <v>481</v>
      </c>
      <c r="F284" s="154" t="s">
        <v>482</v>
      </c>
      <c r="G284" s="155" t="s">
        <v>193</v>
      </c>
      <c r="H284" s="156">
        <v>1.1299999999999999</v>
      </c>
      <c r="I284" s="157"/>
      <c r="J284" s="158">
        <f>ROUND(I284*H284,2)</f>
        <v>0</v>
      </c>
      <c r="K284" s="154" t="s">
        <v>147</v>
      </c>
      <c r="L284" s="32"/>
      <c r="M284" s="159" t="s">
        <v>1</v>
      </c>
      <c r="N284" s="160" t="s">
        <v>39</v>
      </c>
      <c r="P284" s="161">
        <f>O284*H284</f>
        <v>0</v>
      </c>
      <c r="Q284" s="161">
        <v>2.2563399999999998</v>
      </c>
      <c r="R284" s="161">
        <f>Q284*H284</f>
        <v>2.5496641999999996</v>
      </c>
      <c r="S284" s="161">
        <v>0</v>
      </c>
      <c r="T284" s="162">
        <f>S284*H284</f>
        <v>0</v>
      </c>
      <c r="AR284" s="163" t="s">
        <v>148</v>
      </c>
      <c r="AT284" s="163" t="s">
        <v>143</v>
      </c>
      <c r="AU284" s="163" t="s">
        <v>83</v>
      </c>
      <c r="AY284" s="17" t="s">
        <v>141</v>
      </c>
      <c r="BE284" s="164">
        <f>IF(N284="základní",J284,0)</f>
        <v>0</v>
      </c>
      <c r="BF284" s="164">
        <f>IF(N284="snížená",J284,0)</f>
        <v>0</v>
      </c>
      <c r="BG284" s="164">
        <f>IF(N284="zákl. přenesená",J284,0)</f>
        <v>0</v>
      </c>
      <c r="BH284" s="164">
        <f>IF(N284="sníž. přenesená",J284,0)</f>
        <v>0</v>
      </c>
      <c r="BI284" s="164">
        <f>IF(N284="nulová",J284,0)</f>
        <v>0</v>
      </c>
      <c r="BJ284" s="17" t="s">
        <v>81</v>
      </c>
      <c r="BK284" s="164">
        <f>ROUND(I284*H284,2)</f>
        <v>0</v>
      </c>
      <c r="BL284" s="17" t="s">
        <v>148</v>
      </c>
      <c r="BM284" s="163" t="s">
        <v>483</v>
      </c>
    </row>
    <row r="285" spans="2:65" s="12" customFormat="1" ht="11.25">
      <c r="B285" s="165"/>
      <c r="D285" s="166" t="s">
        <v>150</v>
      </c>
      <c r="E285" s="167" t="s">
        <v>1</v>
      </c>
      <c r="F285" s="168" t="s">
        <v>469</v>
      </c>
      <c r="H285" s="167" t="s">
        <v>1</v>
      </c>
      <c r="I285" s="169"/>
      <c r="L285" s="165"/>
      <c r="M285" s="170"/>
      <c r="T285" s="171"/>
      <c r="AT285" s="167" t="s">
        <v>150</v>
      </c>
      <c r="AU285" s="167" t="s">
        <v>83</v>
      </c>
      <c r="AV285" s="12" t="s">
        <v>81</v>
      </c>
      <c r="AW285" s="12" t="s">
        <v>31</v>
      </c>
      <c r="AX285" s="12" t="s">
        <v>74</v>
      </c>
      <c r="AY285" s="167" t="s">
        <v>141</v>
      </c>
    </row>
    <row r="286" spans="2:65" s="13" customFormat="1" ht="11.25">
      <c r="B286" s="172"/>
      <c r="D286" s="166" t="s">
        <v>150</v>
      </c>
      <c r="E286" s="173" t="s">
        <v>1</v>
      </c>
      <c r="F286" s="174" t="s">
        <v>484</v>
      </c>
      <c r="H286" s="175">
        <v>1.1299999999999999</v>
      </c>
      <c r="I286" s="176"/>
      <c r="L286" s="172"/>
      <c r="M286" s="177"/>
      <c r="T286" s="178"/>
      <c r="AT286" s="173" t="s">
        <v>150</v>
      </c>
      <c r="AU286" s="173" t="s">
        <v>83</v>
      </c>
      <c r="AV286" s="13" t="s">
        <v>83</v>
      </c>
      <c r="AW286" s="13" t="s">
        <v>31</v>
      </c>
      <c r="AX286" s="13" t="s">
        <v>74</v>
      </c>
      <c r="AY286" s="173" t="s">
        <v>141</v>
      </c>
    </row>
    <row r="287" spans="2:65" s="14" customFormat="1" ht="11.25">
      <c r="B287" s="179"/>
      <c r="D287" s="166" t="s">
        <v>150</v>
      </c>
      <c r="E287" s="180" t="s">
        <v>1</v>
      </c>
      <c r="F287" s="181" t="s">
        <v>153</v>
      </c>
      <c r="H287" s="182">
        <v>1.1299999999999999</v>
      </c>
      <c r="I287" s="183"/>
      <c r="L287" s="179"/>
      <c r="M287" s="184"/>
      <c r="T287" s="185"/>
      <c r="AT287" s="180" t="s">
        <v>150</v>
      </c>
      <c r="AU287" s="180" t="s">
        <v>83</v>
      </c>
      <c r="AV287" s="14" t="s">
        <v>148</v>
      </c>
      <c r="AW287" s="14" t="s">
        <v>31</v>
      </c>
      <c r="AX287" s="14" t="s">
        <v>81</v>
      </c>
      <c r="AY287" s="180" t="s">
        <v>141</v>
      </c>
    </row>
    <row r="288" spans="2:65" s="11" customFormat="1" ht="22.9" customHeight="1">
      <c r="B288" s="140"/>
      <c r="D288" s="141" t="s">
        <v>73</v>
      </c>
      <c r="E288" s="150" t="s">
        <v>205</v>
      </c>
      <c r="F288" s="150" t="s">
        <v>206</v>
      </c>
      <c r="I288" s="143"/>
      <c r="J288" s="151">
        <f>BK288</f>
        <v>0</v>
      </c>
      <c r="L288" s="140"/>
      <c r="M288" s="145"/>
      <c r="P288" s="146">
        <f>P289</f>
        <v>0</v>
      </c>
      <c r="R288" s="146">
        <f>R289</f>
        <v>0</v>
      </c>
      <c r="T288" s="147">
        <f>T289</f>
        <v>0</v>
      </c>
      <c r="AR288" s="141" t="s">
        <v>81</v>
      </c>
      <c r="AT288" s="148" t="s">
        <v>73</v>
      </c>
      <c r="AU288" s="148" t="s">
        <v>81</v>
      </c>
      <c r="AY288" s="141" t="s">
        <v>141</v>
      </c>
      <c r="BK288" s="149">
        <f>BK289</f>
        <v>0</v>
      </c>
    </row>
    <row r="289" spans="2:65" s="1" customFormat="1" ht="24" customHeight="1">
      <c r="B289" s="32"/>
      <c r="C289" s="152" t="s">
        <v>485</v>
      </c>
      <c r="D289" s="152" t="s">
        <v>143</v>
      </c>
      <c r="E289" s="153" t="s">
        <v>208</v>
      </c>
      <c r="F289" s="154" t="s">
        <v>209</v>
      </c>
      <c r="G289" s="155" t="s">
        <v>210</v>
      </c>
      <c r="H289" s="156">
        <v>89.531999999999996</v>
      </c>
      <c r="I289" s="157"/>
      <c r="J289" s="158">
        <f>ROUND(I289*H289,2)</f>
        <v>0</v>
      </c>
      <c r="K289" s="154" t="s">
        <v>147</v>
      </c>
      <c r="L289" s="32"/>
      <c r="M289" s="206" t="s">
        <v>1</v>
      </c>
      <c r="N289" s="207" t="s">
        <v>39</v>
      </c>
      <c r="O289" s="208"/>
      <c r="P289" s="209">
        <f>O289*H289</f>
        <v>0</v>
      </c>
      <c r="Q289" s="209">
        <v>0</v>
      </c>
      <c r="R289" s="209">
        <f>Q289*H289</f>
        <v>0</v>
      </c>
      <c r="S289" s="209">
        <v>0</v>
      </c>
      <c r="T289" s="210">
        <f>S289*H289</f>
        <v>0</v>
      </c>
      <c r="AR289" s="163" t="s">
        <v>148</v>
      </c>
      <c r="AT289" s="163" t="s">
        <v>143</v>
      </c>
      <c r="AU289" s="163" t="s">
        <v>83</v>
      </c>
      <c r="AY289" s="17" t="s">
        <v>141</v>
      </c>
      <c r="BE289" s="164">
        <f>IF(N289="základní",J289,0)</f>
        <v>0</v>
      </c>
      <c r="BF289" s="164">
        <f>IF(N289="snížená",J289,0)</f>
        <v>0</v>
      </c>
      <c r="BG289" s="164">
        <f>IF(N289="zákl. přenesená",J289,0)</f>
        <v>0</v>
      </c>
      <c r="BH289" s="164">
        <f>IF(N289="sníž. přenesená",J289,0)</f>
        <v>0</v>
      </c>
      <c r="BI289" s="164">
        <f>IF(N289="nulová",J289,0)</f>
        <v>0</v>
      </c>
      <c r="BJ289" s="17" t="s">
        <v>81</v>
      </c>
      <c r="BK289" s="164">
        <f>ROUND(I289*H289,2)</f>
        <v>0</v>
      </c>
      <c r="BL289" s="17" t="s">
        <v>148</v>
      </c>
      <c r="BM289" s="163" t="s">
        <v>486</v>
      </c>
    </row>
    <row r="290" spans="2:65" s="1" customFormat="1" ht="6.95" customHeight="1">
      <c r="B290" s="44"/>
      <c r="C290" s="45"/>
      <c r="D290" s="45"/>
      <c r="E290" s="45"/>
      <c r="F290" s="45"/>
      <c r="G290" s="45"/>
      <c r="H290" s="45"/>
      <c r="I290" s="115"/>
      <c r="J290" s="45"/>
      <c r="K290" s="45"/>
      <c r="L290" s="32"/>
    </row>
  </sheetData>
  <sheetProtection algorithmName="SHA-512" hashValue="leg3P+eO5ULT5TVOwT9/+Jxlhkao09YS3fmo1p0DFGF6P4/fHErk2PZWwrzv9NUKwXZYTC/k/tt800hGtfBrSw==" saltValue="r03yZVyiD5aKrX78znxWe9BBJF3hBLS8q/iTXz5oRK1Eez0ewyR5mM8NSPcpT0gdl3JiZG2x6MHOOSFUXEAitQ==" spinCount="100000" sheet="1" objects="1" scenarios="1" formatColumns="0" formatRows="0" autoFilter="0"/>
  <autoFilter ref="C127:K289" xr:uid="{00000000-0009-0000-0000-00000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4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2:46" ht="24.95" customHeight="1">
      <c r="B4" s="20"/>
      <c r="D4" s="21" t="s">
        <v>111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6" t="str">
        <f>'Rekapitulace stavby'!K6</f>
        <v>Oprava stávajícího chodníku na ul. Wolkerova, v Šumperku</v>
      </c>
      <c r="F7" s="257"/>
      <c r="G7" s="257"/>
      <c r="H7" s="257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256" t="s">
        <v>290</v>
      </c>
      <c r="F9" s="258"/>
      <c r="G9" s="258"/>
      <c r="H9" s="258"/>
      <c r="I9" s="96"/>
      <c r="L9" s="32"/>
    </row>
    <row r="10" spans="2:46" s="1" customFormat="1" ht="12" customHeight="1">
      <c r="B10" s="32"/>
      <c r="D10" s="27" t="s">
        <v>114</v>
      </c>
      <c r="I10" s="96"/>
      <c r="L10" s="32"/>
    </row>
    <row r="11" spans="2:46" s="1" customFormat="1" ht="36.950000000000003" customHeight="1">
      <c r="B11" s="32"/>
      <c r="E11" s="232" t="s">
        <v>487</v>
      </c>
      <c r="F11" s="258"/>
      <c r="G11" s="258"/>
      <c r="H11" s="258"/>
      <c r="I11" s="96"/>
      <c r="L11" s="32"/>
    </row>
    <row r="12" spans="2:46" s="1" customFormat="1" ht="11.25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1. 9. 2022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9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28</v>
      </c>
      <c r="I19" s="9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35"/>
      <c r="G20" s="235"/>
      <c r="H20" s="235"/>
      <c r="I20" s="9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97" t="s">
        <v>27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32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33</v>
      </c>
      <c r="I28" s="96"/>
      <c r="L28" s="32"/>
    </row>
    <row r="29" spans="2:12" s="7" customFormat="1" ht="16.5" customHeight="1">
      <c r="B29" s="98"/>
      <c r="E29" s="239" t="s">
        <v>1</v>
      </c>
      <c r="F29" s="239"/>
      <c r="G29" s="239"/>
      <c r="H29" s="239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34</v>
      </c>
      <c r="I32" s="96"/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36</v>
      </c>
      <c r="I34" s="102" t="s">
        <v>35</v>
      </c>
      <c r="J34" s="35" t="s">
        <v>37</v>
      </c>
      <c r="L34" s="32"/>
    </row>
    <row r="35" spans="2:12" s="1" customFormat="1" ht="14.45" customHeight="1">
      <c r="B35" s="32"/>
      <c r="D35" s="55" t="s">
        <v>38</v>
      </c>
      <c r="E35" s="27" t="s">
        <v>39</v>
      </c>
      <c r="F35" s="86">
        <f>ROUND((SUM(BE125:BE163)),  2)</f>
        <v>0</v>
      </c>
      <c r="I35" s="103">
        <v>0.21</v>
      </c>
      <c r="J35" s="86">
        <f>ROUND(((SUM(BE125:BE163))*I35),  2)</f>
        <v>0</v>
      </c>
      <c r="L35" s="32"/>
    </row>
    <row r="36" spans="2:12" s="1" customFormat="1" ht="14.45" customHeight="1">
      <c r="B36" s="32"/>
      <c r="E36" s="27" t="s">
        <v>40</v>
      </c>
      <c r="F36" s="86">
        <f>ROUND((SUM(BF125:BF163)),  2)</f>
        <v>0</v>
      </c>
      <c r="I36" s="103">
        <v>0.15</v>
      </c>
      <c r="J36" s="86">
        <f>ROUND(((SUM(BF125:BF163))*I36),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6">
        <f>ROUND((SUM(BG125:BG163)),  2)</f>
        <v>0</v>
      </c>
      <c r="I37" s="103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6">
        <f>ROUND((SUM(BH125:BH163)),  2)</f>
        <v>0</v>
      </c>
      <c r="I38" s="103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ROUND((SUM(BI125:BI163)),  2)</f>
        <v>0</v>
      </c>
      <c r="I39" s="103">
        <v>0</v>
      </c>
      <c r="J39" s="86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4"/>
      <c r="D41" s="105" t="s">
        <v>44</v>
      </c>
      <c r="E41" s="57"/>
      <c r="F41" s="57"/>
      <c r="G41" s="106" t="s">
        <v>45</v>
      </c>
      <c r="H41" s="107" t="s">
        <v>46</v>
      </c>
      <c r="I41" s="108"/>
      <c r="J41" s="109">
        <f>SUM(J32:J39)</f>
        <v>0</v>
      </c>
      <c r="K41" s="110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111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49</v>
      </c>
      <c r="E61" s="34"/>
      <c r="F61" s="112" t="s">
        <v>50</v>
      </c>
      <c r="G61" s="43" t="s">
        <v>49</v>
      </c>
      <c r="H61" s="34"/>
      <c r="I61" s="113"/>
      <c r="J61" s="114" t="s">
        <v>50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111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49</v>
      </c>
      <c r="E76" s="34"/>
      <c r="F76" s="112" t="s">
        <v>50</v>
      </c>
      <c r="G76" s="43" t="s">
        <v>49</v>
      </c>
      <c r="H76" s="34"/>
      <c r="I76" s="113"/>
      <c r="J76" s="114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6"/>
      <c r="J81" s="47"/>
      <c r="K81" s="47"/>
      <c r="L81" s="32"/>
    </row>
    <row r="82" spans="2:12" s="1" customFormat="1" ht="24.95" customHeight="1">
      <c r="B82" s="32"/>
      <c r="C82" s="21" t="s">
        <v>116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256" t="str">
        <f>E7</f>
        <v>Oprava stávajícího chodníku na ul. Wolkerova, v Šumperku</v>
      </c>
      <c r="F85" s="257"/>
      <c r="G85" s="257"/>
      <c r="H85" s="257"/>
      <c r="I85" s="96"/>
      <c r="L85" s="32"/>
    </row>
    <row r="86" spans="2:12" ht="12" customHeight="1">
      <c r="B86" s="20"/>
      <c r="C86" s="27" t="s">
        <v>112</v>
      </c>
      <c r="L86" s="20"/>
    </row>
    <row r="87" spans="2:12" s="1" customFormat="1" ht="16.5" customHeight="1">
      <c r="B87" s="32"/>
      <c r="E87" s="256" t="s">
        <v>290</v>
      </c>
      <c r="F87" s="258"/>
      <c r="G87" s="258"/>
      <c r="H87" s="258"/>
      <c r="I87" s="96"/>
      <c r="L87" s="32"/>
    </row>
    <row r="88" spans="2:12" s="1" customFormat="1" ht="12" customHeight="1">
      <c r="B88" s="32"/>
      <c r="C88" s="27" t="s">
        <v>114</v>
      </c>
      <c r="I88" s="96"/>
      <c r="L88" s="32"/>
    </row>
    <row r="89" spans="2:12" s="1" customFormat="1" ht="16.5" customHeight="1">
      <c r="B89" s="32"/>
      <c r="E89" s="232" t="str">
        <f>E11</f>
        <v>SO 102 - Propojovací chodníky</v>
      </c>
      <c r="F89" s="258"/>
      <c r="G89" s="258"/>
      <c r="H89" s="258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>Šumperk</v>
      </c>
      <c r="I91" s="97" t="s">
        <v>22</v>
      </c>
      <c r="J91" s="52" t="str">
        <f>IF(J14="","",J14)</f>
        <v>1. 9. 2022</v>
      </c>
      <c r="L91" s="32"/>
    </row>
    <row r="92" spans="2:12" s="1" customFormat="1" ht="6.95" customHeight="1">
      <c r="B92" s="32"/>
      <c r="I92" s="96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97" t="s">
        <v>30</v>
      </c>
      <c r="J93" s="30" t="str">
        <f>E23</f>
        <v xml:space="preserve"> 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9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7" t="s">
        <v>117</v>
      </c>
      <c r="D96" s="104"/>
      <c r="E96" s="104"/>
      <c r="F96" s="104"/>
      <c r="G96" s="104"/>
      <c r="H96" s="104"/>
      <c r="I96" s="118"/>
      <c r="J96" s="119" t="s">
        <v>118</v>
      </c>
      <c r="K96" s="104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0" t="s">
        <v>119</v>
      </c>
      <c r="I98" s="96"/>
      <c r="J98" s="66">
        <f>J125</f>
        <v>0</v>
      </c>
      <c r="L98" s="32"/>
      <c r="AU98" s="17" t="s">
        <v>120</v>
      </c>
    </row>
    <row r="99" spans="2:47" s="8" customFormat="1" ht="24.95" customHeight="1">
      <c r="B99" s="121"/>
      <c r="D99" s="122" t="s">
        <v>121</v>
      </c>
      <c r="E99" s="123"/>
      <c r="F99" s="123"/>
      <c r="G99" s="123"/>
      <c r="H99" s="123"/>
      <c r="I99" s="124"/>
      <c r="J99" s="125">
        <f>J126</f>
        <v>0</v>
      </c>
      <c r="L99" s="121"/>
    </row>
    <row r="100" spans="2:47" s="9" customFormat="1" ht="19.899999999999999" customHeight="1">
      <c r="B100" s="126"/>
      <c r="D100" s="127" t="s">
        <v>292</v>
      </c>
      <c r="E100" s="128"/>
      <c r="F100" s="128"/>
      <c r="G100" s="128"/>
      <c r="H100" s="128"/>
      <c r="I100" s="129"/>
      <c r="J100" s="130">
        <f>J127</f>
        <v>0</v>
      </c>
      <c r="L100" s="126"/>
    </row>
    <row r="101" spans="2:47" s="9" customFormat="1" ht="19.899999999999999" customHeight="1">
      <c r="B101" s="126"/>
      <c r="D101" s="127" t="s">
        <v>294</v>
      </c>
      <c r="E101" s="128"/>
      <c r="F101" s="128"/>
      <c r="G101" s="128"/>
      <c r="H101" s="128"/>
      <c r="I101" s="129"/>
      <c r="J101" s="130">
        <f>J132</f>
        <v>0</v>
      </c>
      <c r="L101" s="126"/>
    </row>
    <row r="102" spans="2:47" s="9" customFormat="1" ht="19.899999999999999" customHeight="1">
      <c r="B102" s="126"/>
      <c r="D102" s="127" t="s">
        <v>296</v>
      </c>
      <c r="E102" s="128"/>
      <c r="F102" s="128"/>
      <c r="G102" s="128"/>
      <c r="H102" s="128"/>
      <c r="I102" s="129"/>
      <c r="J102" s="130">
        <f>J145</f>
        <v>0</v>
      </c>
      <c r="L102" s="126"/>
    </row>
    <row r="103" spans="2:47" s="9" customFormat="1" ht="19.899999999999999" customHeight="1">
      <c r="B103" s="126"/>
      <c r="D103" s="127" t="s">
        <v>124</v>
      </c>
      <c r="E103" s="128"/>
      <c r="F103" s="128"/>
      <c r="G103" s="128"/>
      <c r="H103" s="128"/>
      <c r="I103" s="129"/>
      <c r="J103" s="130">
        <f>J162</f>
        <v>0</v>
      </c>
      <c r="L103" s="126"/>
    </row>
    <row r="104" spans="2:47" s="1" customFormat="1" ht="21.75" customHeight="1">
      <c r="B104" s="32"/>
      <c r="I104" s="96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11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116"/>
      <c r="J109" s="47"/>
      <c r="K109" s="47"/>
      <c r="L109" s="32"/>
    </row>
    <row r="110" spans="2:47" s="1" customFormat="1" ht="24.95" customHeight="1">
      <c r="B110" s="32"/>
      <c r="C110" s="21" t="s">
        <v>126</v>
      </c>
      <c r="I110" s="96"/>
      <c r="L110" s="32"/>
    </row>
    <row r="111" spans="2:47" s="1" customFormat="1" ht="6.95" customHeight="1">
      <c r="B111" s="32"/>
      <c r="I111" s="96"/>
      <c r="L111" s="32"/>
    </row>
    <row r="112" spans="2:47" s="1" customFormat="1" ht="12" customHeight="1">
      <c r="B112" s="32"/>
      <c r="C112" s="27" t="s">
        <v>16</v>
      </c>
      <c r="I112" s="96"/>
      <c r="L112" s="32"/>
    </row>
    <row r="113" spans="2:65" s="1" customFormat="1" ht="16.5" customHeight="1">
      <c r="B113" s="32"/>
      <c r="E113" s="256" t="str">
        <f>E7</f>
        <v>Oprava stávajícího chodníku na ul. Wolkerova, v Šumperku</v>
      </c>
      <c r="F113" s="257"/>
      <c r="G113" s="257"/>
      <c r="H113" s="257"/>
      <c r="I113" s="96"/>
      <c r="L113" s="32"/>
    </row>
    <row r="114" spans="2:65" ht="12" customHeight="1">
      <c r="B114" s="20"/>
      <c r="C114" s="27" t="s">
        <v>112</v>
      </c>
      <c r="L114" s="20"/>
    </row>
    <row r="115" spans="2:65" s="1" customFormat="1" ht="16.5" customHeight="1">
      <c r="B115" s="32"/>
      <c r="E115" s="256" t="s">
        <v>290</v>
      </c>
      <c r="F115" s="258"/>
      <c r="G115" s="258"/>
      <c r="H115" s="258"/>
      <c r="I115" s="96"/>
      <c r="L115" s="32"/>
    </row>
    <row r="116" spans="2:65" s="1" customFormat="1" ht="12" customHeight="1">
      <c r="B116" s="32"/>
      <c r="C116" s="27" t="s">
        <v>114</v>
      </c>
      <c r="I116" s="96"/>
      <c r="L116" s="32"/>
    </row>
    <row r="117" spans="2:65" s="1" customFormat="1" ht="16.5" customHeight="1">
      <c r="B117" s="32"/>
      <c r="E117" s="232" t="str">
        <f>E11</f>
        <v>SO 102 - Propojovací chodníky</v>
      </c>
      <c r="F117" s="258"/>
      <c r="G117" s="258"/>
      <c r="H117" s="258"/>
      <c r="I117" s="96"/>
      <c r="L117" s="32"/>
    </row>
    <row r="118" spans="2:65" s="1" customFormat="1" ht="6.95" customHeight="1">
      <c r="B118" s="32"/>
      <c r="I118" s="96"/>
      <c r="L118" s="32"/>
    </row>
    <row r="119" spans="2:65" s="1" customFormat="1" ht="12" customHeight="1">
      <c r="B119" s="32"/>
      <c r="C119" s="27" t="s">
        <v>20</v>
      </c>
      <c r="F119" s="25" t="str">
        <f>F14</f>
        <v>Šumperk</v>
      </c>
      <c r="I119" s="97" t="s">
        <v>22</v>
      </c>
      <c r="J119" s="52" t="str">
        <f>IF(J14="","",J14)</f>
        <v>1. 9. 2022</v>
      </c>
      <c r="L119" s="32"/>
    </row>
    <row r="120" spans="2:65" s="1" customFormat="1" ht="6.95" customHeight="1">
      <c r="B120" s="32"/>
      <c r="I120" s="96"/>
      <c r="L120" s="32"/>
    </row>
    <row r="121" spans="2:65" s="1" customFormat="1" ht="15.2" customHeight="1">
      <c r="B121" s="32"/>
      <c r="C121" s="27" t="s">
        <v>24</v>
      </c>
      <c r="F121" s="25" t="str">
        <f>E17</f>
        <v xml:space="preserve"> </v>
      </c>
      <c r="I121" s="97" t="s">
        <v>30</v>
      </c>
      <c r="J121" s="30" t="str">
        <f>E23</f>
        <v xml:space="preserve"> </v>
      </c>
      <c r="L121" s="32"/>
    </row>
    <row r="122" spans="2:65" s="1" customFormat="1" ht="15.2" customHeight="1">
      <c r="B122" s="32"/>
      <c r="C122" s="27" t="s">
        <v>28</v>
      </c>
      <c r="F122" s="25" t="str">
        <f>IF(E20="","",E20)</f>
        <v>Vyplň údaj</v>
      </c>
      <c r="I122" s="97" t="s">
        <v>32</v>
      </c>
      <c r="J122" s="30" t="str">
        <f>E26</f>
        <v xml:space="preserve"> </v>
      </c>
      <c r="L122" s="32"/>
    </row>
    <row r="123" spans="2:65" s="1" customFormat="1" ht="10.35" customHeight="1">
      <c r="B123" s="32"/>
      <c r="I123" s="96"/>
      <c r="L123" s="32"/>
    </row>
    <row r="124" spans="2:65" s="10" customFormat="1" ht="29.25" customHeight="1">
      <c r="B124" s="131"/>
      <c r="C124" s="132" t="s">
        <v>127</v>
      </c>
      <c r="D124" s="133" t="s">
        <v>59</v>
      </c>
      <c r="E124" s="133" t="s">
        <v>55</v>
      </c>
      <c r="F124" s="133" t="s">
        <v>56</v>
      </c>
      <c r="G124" s="133" t="s">
        <v>128</v>
      </c>
      <c r="H124" s="133" t="s">
        <v>129</v>
      </c>
      <c r="I124" s="134" t="s">
        <v>130</v>
      </c>
      <c r="J124" s="133" t="s">
        <v>118</v>
      </c>
      <c r="K124" s="135" t="s">
        <v>131</v>
      </c>
      <c r="L124" s="131"/>
      <c r="M124" s="59" t="s">
        <v>1</v>
      </c>
      <c r="N124" s="60" t="s">
        <v>38</v>
      </c>
      <c r="O124" s="60" t="s">
        <v>132</v>
      </c>
      <c r="P124" s="60" t="s">
        <v>133</v>
      </c>
      <c r="Q124" s="60" t="s">
        <v>134</v>
      </c>
      <c r="R124" s="60" t="s">
        <v>135</v>
      </c>
      <c r="S124" s="60" t="s">
        <v>136</v>
      </c>
      <c r="T124" s="61" t="s">
        <v>137</v>
      </c>
    </row>
    <row r="125" spans="2:65" s="1" customFormat="1" ht="22.9" customHeight="1">
      <c r="B125" s="32"/>
      <c r="C125" s="64" t="s">
        <v>138</v>
      </c>
      <c r="I125" s="96"/>
      <c r="J125" s="136">
        <f>BK125</f>
        <v>0</v>
      </c>
      <c r="L125" s="32"/>
      <c r="M125" s="62"/>
      <c r="N125" s="53"/>
      <c r="O125" s="53"/>
      <c r="P125" s="137">
        <f>P126</f>
        <v>0</v>
      </c>
      <c r="Q125" s="53"/>
      <c r="R125" s="137">
        <f>R126</f>
        <v>12.27936</v>
      </c>
      <c r="S125" s="53"/>
      <c r="T125" s="138">
        <f>T126</f>
        <v>0</v>
      </c>
      <c r="AT125" s="17" t="s">
        <v>73</v>
      </c>
      <c r="AU125" s="17" t="s">
        <v>120</v>
      </c>
      <c r="BK125" s="139">
        <f>BK126</f>
        <v>0</v>
      </c>
    </row>
    <row r="126" spans="2:65" s="11" customFormat="1" ht="25.9" customHeight="1">
      <c r="B126" s="140"/>
      <c r="D126" s="141" t="s">
        <v>73</v>
      </c>
      <c r="E126" s="142" t="s">
        <v>139</v>
      </c>
      <c r="F126" s="142" t="s">
        <v>140</v>
      </c>
      <c r="I126" s="143"/>
      <c r="J126" s="144">
        <f>BK126</f>
        <v>0</v>
      </c>
      <c r="L126" s="140"/>
      <c r="M126" s="145"/>
      <c r="P126" s="146">
        <f>P127+P132+P145+P162</f>
        <v>0</v>
      </c>
      <c r="R126" s="146">
        <f>R127+R132+R145+R162</f>
        <v>12.27936</v>
      </c>
      <c r="T126" s="147">
        <f>T127+T132+T145+T162</f>
        <v>0</v>
      </c>
      <c r="AR126" s="141" t="s">
        <v>81</v>
      </c>
      <c r="AT126" s="148" t="s">
        <v>73</v>
      </c>
      <c r="AU126" s="148" t="s">
        <v>74</v>
      </c>
      <c r="AY126" s="141" t="s">
        <v>141</v>
      </c>
      <c r="BK126" s="149">
        <f>BK127+BK132+BK145+BK162</f>
        <v>0</v>
      </c>
    </row>
    <row r="127" spans="2:65" s="11" customFormat="1" ht="22.9" customHeight="1">
      <c r="B127" s="140"/>
      <c r="D127" s="141" t="s">
        <v>73</v>
      </c>
      <c r="E127" s="150" t="s">
        <v>83</v>
      </c>
      <c r="F127" s="150" t="s">
        <v>356</v>
      </c>
      <c r="I127" s="143"/>
      <c r="J127" s="151">
        <f>BK127</f>
        <v>0</v>
      </c>
      <c r="L127" s="140"/>
      <c r="M127" s="145"/>
      <c r="P127" s="146">
        <f>SUM(P128:P131)</f>
        <v>0</v>
      </c>
      <c r="R127" s="146">
        <f>SUM(R128:R131)</f>
        <v>0</v>
      </c>
      <c r="T127" s="147">
        <f>SUM(T128:T131)</f>
        <v>0</v>
      </c>
      <c r="AR127" s="141" t="s">
        <v>81</v>
      </c>
      <c r="AT127" s="148" t="s">
        <v>73</v>
      </c>
      <c r="AU127" s="148" t="s">
        <v>81</v>
      </c>
      <c r="AY127" s="141" t="s">
        <v>141</v>
      </c>
      <c r="BK127" s="149">
        <f>SUM(BK128:BK131)</f>
        <v>0</v>
      </c>
    </row>
    <row r="128" spans="2:65" s="1" customFormat="1" ht="24" customHeight="1">
      <c r="B128" s="32"/>
      <c r="C128" s="152" t="s">
        <v>81</v>
      </c>
      <c r="D128" s="152" t="s">
        <v>143</v>
      </c>
      <c r="E128" s="153" t="s">
        <v>357</v>
      </c>
      <c r="F128" s="154" t="s">
        <v>358</v>
      </c>
      <c r="G128" s="155" t="s">
        <v>146</v>
      </c>
      <c r="H128" s="156">
        <v>33.6</v>
      </c>
      <c r="I128" s="157"/>
      <c r="J128" s="158">
        <f>ROUND(I128*H128,2)</f>
        <v>0</v>
      </c>
      <c r="K128" s="154" t="s">
        <v>147</v>
      </c>
      <c r="L128" s="32"/>
      <c r="M128" s="159" t="s">
        <v>1</v>
      </c>
      <c r="N128" s="160" t="s">
        <v>39</v>
      </c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AR128" s="163" t="s">
        <v>148</v>
      </c>
      <c r="AT128" s="163" t="s">
        <v>143</v>
      </c>
      <c r="AU128" s="163" t="s">
        <v>83</v>
      </c>
      <c r="AY128" s="17" t="s">
        <v>141</v>
      </c>
      <c r="BE128" s="164">
        <f>IF(N128="základní",J128,0)</f>
        <v>0</v>
      </c>
      <c r="BF128" s="164">
        <f>IF(N128="snížená",J128,0)</f>
        <v>0</v>
      </c>
      <c r="BG128" s="164">
        <f>IF(N128="zákl. přenesená",J128,0)</f>
        <v>0</v>
      </c>
      <c r="BH128" s="164">
        <f>IF(N128="sníž. přenesená",J128,0)</f>
        <v>0</v>
      </c>
      <c r="BI128" s="164">
        <f>IF(N128="nulová",J128,0)</f>
        <v>0</v>
      </c>
      <c r="BJ128" s="17" t="s">
        <v>81</v>
      </c>
      <c r="BK128" s="164">
        <f>ROUND(I128*H128,2)</f>
        <v>0</v>
      </c>
      <c r="BL128" s="17" t="s">
        <v>148</v>
      </c>
      <c r="BM128" s="163" t="s">
        <v>488</v>
      </c>
    </row>
    <row r="129" spans="2:65" s="12" customFormat="1" ht="11.25">
      <c r="B129" s="165"/>
      <c r="D129" s="166" t="s">
        <v>150</v>
      </c>
      <c r="E129" s="167" t="s">
        <v>1</v>
      </c>
      <c r="F129" s="168" t="s">
        <v>360</v>
      </c>
      <c r="H129" s="167" t="s">
        <v>1</v>
      </c>
      <c r="I129" s="169"/>
      <c r="L129" s="165"/>
      <c r="M129" s="170"/>
      <c r="T129" s="171"/>
      <c r="AT129" s="167" t="s">
        <v>150</v>
      </c>
      <c r="AU129" s="167" t="s">
        <v>83</v>
      </c>
      <c r="AV129" s="12" t="s">
        <v>81</v>
      </c>
      <c r="AW129" s="12" t="s">
        <v>31</v>
      </c>
      <c r="AX129" s="12" t="s">
        <v>74</v>
      </c>
      <c r="AY129" s="167" t="s">
        <v>141</v>
      </c>
    </row>
    <row r="130" spans="2:65" s="13" customFormat="1" ht="11.25">
      <c r="B130" s="172"/>
      <c r="D130" s="166" t="s">
        <v>150</v>
      </c>
      <c r="E130" s="173" t="s">
        <v>1</v>
      </c>
      <c r="F130" s="174" t="s">
        <v>274</v>
      </c>
      <c r="H130" s="175">
        <v>33.6</v>
      </c>
      <c r="I130" s="176"/>
      <c r="L130" s="172"/>
      <c r="M130" s="177"/>
      <c r="T130" s="178"/>
      <c r="AT130" s="173" t="s">
        <v>150</v>
      </c>
      <c r="AU130" s="173" t="s">
        <v>83</v>
      </c>
      <c r="AV130" s="13" t="s">
        <v>83</v>
      </c>
      <c r="AW130" s="13" t="s">
        <v>31</v>
      </c>
      <c r="AX130" s="13" t="s">
        <v>74</v>
      </c>
      <c r="AY130" s="173" t="s">
        <v>141</v>
      </c>
    </row>
    <row r="131" spans="2:65" s="14" customFormat="1" ht="11.25">
      <c r="B131" s="179"/>
      <c r="D131" s="166" t="s">
        <v>150</v>
      </c>
      <c r="E131" s="180" t="s">
        <v>1</v>
      </c>
      <c r="F131" s="181" t="s">
        <v>153</v>
      </c>
      <c r="H131" s="182">
        <v>33.6</v>
      </c>
      <c r="I131" s="183"/>
      <c r="L131" s="179"/>
      <c r="M131" s="184"/>
      <c r="T131" s="185"/>
      <c r="AT131" s="180" t="s">
        <v>150</v>
      </c>
      <c r="AU131" s="180" t="s">
        <v>83</v>
      </c>
      <c r="AV131" s="14" t="s">
        <v>148</v>
      </c>
      <c r="AW131" s="14" t="s">
        <v>31</v>
      </c>
      <c r="AX131" s="14" t="s">
        <v>81</v>
      </c>
      <c r="AY131" s="180" t="s">
        <v>141</v>
      </c>
    </row>
    <row r="132" spans="2:65" s="11" customFormat="1" ht="22.9" customHeight="1">
      <c r="B132" s="140"/>
      <c r="D132" s="141" t="s">
        <v>73</v>
      </c>
      <c r="E132" s="150" t="s">
        <v>172</v>
      </c>
      <c r="F132" s="150" t="s">
        <v>91</v>
      </c>
      <c r="I132" s="143"/>
      <c r="J132" s="151">
        <f>BK132</f>
        <v>0</v>
      </c>
      <c r="L132" s="140"/>
      <c r="M132" s="145"/>
      <c r="P132" s="146">
        <f>SUM(P133:P144)</f>
        <v>0</v>
      </c>
      <c r="R132" s="146">
        <f>SUM(R133:R144)</f>
        <v>6.9718400000000003</v>
      </c>
      <c r="T132" s="147">
        <f>SUM(T133:T144)</f>
        <v>0</v>
      </c>
      <c r="AR132" s="141" t="s">
        <v>81</v>
      </c>
      <c r="AT132" s="148" t="s">
        <v>73</v>
      </c>
      <c r="AU132" s="148" t="s">
        <v>81</v>
      </c>
      <c r="AY132" s="141" t="s">
        <v>141</v>
      </c>
      <c r="BK132" s="149">
        <f>SUM(BK133:BK144)</f>
        <v>0</v>
      </c>
    </row>
    <row r="133" spans="2:65" s="1" customFormat="1" ht="16.5" customHeight="1">
      <c r="B133" s="32"/>
      <c r="C133" s="152" t="s">
        <v>83</v>
      </c>
      <c r="D133" s="152" t="s">
        <v>143</v>
      </c>
      <c r="E133" s="153" t="s">
        <v>382</v>
      </c>
      <c r="F133" s="154" t="s">
        <v>383</v>
      </c>
      <c r="G133" s="155" t="s">
        <v>146</v>
      </c>
      <c r="H133" s="156">
        <v>33.6</v>
      </c>
      <c r="I133" s="157"/>
      <c r="J133" s="158">
        <f>ROUND(I133*H133,2)</f>
        <v>0</v>
      </c>
      <c r="K133" s="154" t="s">
        <v>147</v>
      </c>
      <c r="L133" s="32"/>
      <c r="M133" s="159" t="s">
        <v>1</v>
      </c>
      <c r="N133" s="160" t="s">
        <v>39</v>
      </c>
      <c r="P133" s="161">
        <f>O133*H133</f>
        <v>0</v>
      </c>
      <c r="Q133" s="161">
        <v>0</v>
      </c>
      <c r="R133" s="161">
        <f>Q133*H133</f>
        <v>0</v>
      </c>
      <c r="S133" s="161">
        <v>0</v>
      </c>
      <c r="T133" s="162">
        <f>S133*H133</f>
        <v>0</v>
      </c>
      <c r="AR133" s="163" t="s">
        <v>148</v>
      </c>
      <c r="AT133" s="163" t="s">
        <v>143</v>
      </c>
      <c r="AU133" s="163" t="s">
        <v>83</v>
      </c>
      <c r="AY133" s="17" t="s">
        <v>141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17" t="s">
        <v>81</v>
      </c>
      <c r="BK133" s="164">
        <f>ROUND(I133*H133,2)</f>
        <v>0</v>
      </c>
      <c r="BL133" s="17" t="s">
        <v>148</v>
      </c>
      <c r="BM133" s="163" t="s">
        <v>489</v>
      </c>
    </row>
    <row r="134" spans="2:65" s="12" customFormat="1" ht="11.25">
      <c r="B134" s="165"/>
      <c r="D134" s="166" t="s">
        <v>150</v>
      </c>
      <c r="E134" s="167" t="s">
        <v>1</v>
      </c>
      <c r="F134" s="168" t="s">
        <v>385</v>
      </c>
      <c r="H134" s="167" t="s">
        <v>1</v>
      </c>
      <c r="I134" s="169"/>
      <c r="L134" s="165"/>
      <c r="M134" s="170"/>
      <c r="T134" s="171"/>
      <c r="AT134" s="167" t="s">
        <v>150</v>
      </c>
      <c r="AU134" s="167" t="s">
        <v>83</v>
      </c>
      <c r="AV134" s="12" t="s">
        <v>81</v>
      </c>
      <c r="AW134" s="12" t="s">
        <v>31</v>
      </c>
      <c r="AX134" s="12" t="s">
        <v>74</v>
      </c>
      <c r="AY134" s="167" t="s">
        <v>141</v>
      </c>
    </row>
    <row r="135" spans="2:65" s="13" customFormat="1" ht="11.25">
      <c r="B135" s="172"/>
      <c r="D135" s="166" t="s">
        <v>150</v>
      </c>
      <c r="E135" s="173" t="s">
        <v>1</v>
      </c>
      <c r="F135" s="174" t="s">
        <v>274</v>
      </c>
      <c r="H135" s="175">
        <v>33.6</v>
      </c>
      <c r="I135" s="176"/>
      <c r="L135" s="172"/>
      <c r="M135" s="177"/>
      <c r="T135" s="178"/>
      <c r="AT135" s="173" t="s">
        <v>150</v>
      </c>
      <c r="AU135" s="173" t="s">
        <v>83</v>
      </c>
      <c r="AV135" s="13" t="s">
        <v>83</v>
      </c>
      <c r="AW135" s="13" t="s">
        <v>31</v>
      </c>
      <c r="AX135" s="13" t="s">
        <v>74</v>
      </c>
      <c r="AY135" s="173" t="s">
        <v>141</v>
      </c>
    </row>
    <row r="136" spans="2:65" s="14" customFormat="1" ht="11.25">
      <c r="B136" s="179"/>
      <c r="D136" s="166" t="s">
        <v>150</v>
      </c>
      <c r="E136" s="180" t="s">
        <v>1</v>
      </c>
      <c r="F136" s="181" t="s">
        <v>153</v>
      </c>
      <c r="H136" s="182">
        <v>33.6</v>
      </c>
      <c r="I136" s="183"/>
      <c r="L136" s="179"/>
      <c r="M136" s="184"/>
      <c r="T136" s="185"/>
      <c r="AT136" s="180" t="s">
        <v>150</v>
      </c>
      <c r="AU136" s="180" t="s">
        <v>83</v>
      </c>
      <c r="AV136" s="14" t="s">
        <v>148</v>
      </c>
      <c r="AW136" s="14" t="s">
        <v>31</v>
      </c>
      <c r="AX136" s="14" t="s">
        <v>81</v>
      </c>
      <c r="AY136" s="180" t="s">
        <v>141</v>
      </c>
    </row>
    <row r="137" spans="2:65" s="1" customFormat="1" ht="24" customHeight="1">
      <c r="B137" s="32"/>
      <c r="C137" s="152" t="s">
        <v>159</v>
      </c>
      <c r="D137" s="152" t="s">
        <v>143</v>
      </c>
      <c r="E137" s="153" t="s">
        <v>395</v>
      </c>
      <c r="F137" s="154" t="s">
        <v>396</v>
      </c>
      <c r="G137" s="155" t="s">
        <v>146</v>
      </c>
      <c r="H137" s="156">
        <v>32</v>
      </c>
      <c r="I137" s="157"/>
      <c r="J137" s="158">
        <f>ROUND(I137*H137,2)</f>
        <v>0</v>
      </c>
      <c r="K137" s="154" t="s">
        <v>147</v>
      </c>
      <c r="L137" s="32"/>
      <c r="M137" s="159" t="s">
        <v>1</v>
      </c>
      <c r="N137" s="160" t="s">
        <v>39</v>
      </c>
      <c r="P137" s="161">
        <f>O137*H137</f>
        <v>0</v>
      </c>
      <c r="Q137" s="161">
        <v>8.4250000000000005E-2</v>
      </c>
      <c r="R137" s="161">
        <f>Q137*H137</f>
        <v>2.6960000000000002</v>
      </c>
      <c r="S137" s="161">
        <v>0</v>
      </c>
      <c r="T137" s="162">
        <f>S137*H137</f>
        <v>0</v>
      </c>
      <c r="AR137" s="163" t="s">
        <v>148</v>
      </c>
      <c r="AT137" s="163" t="s">
        <v>143</v>
      </c>
      <c r="AU137" s="163" t="s">
        <v>83</v>
      </c>
      <c r="AY137" s="17" t="s">
        <v>141</v>
      </c>
      <c r="BE137" s="164">
        <f>IF(N137="základní",J137,0)</f>
        <v>0</v>
      </c>
      <c r="BF137" s="164">
        <f>IF(N137="snížená",J137,0)</f>
        <v>0</v>
      </c>
      <c r="BG137" s="164">
        <f>IF(N137="zákl. přenesená",J137,0)</f>
        <v>0</v>
      </c>
      <c r="BH137" s="164">
        <f>IF(N137="sníž. přenesená",J137,0)</f>
        <v>0</v>
      </c>
      <c r="BI137" s="164">
        <f>IF(N137="nulová",J137,0)</f>
        <v>0</v>
      </c>
      <c r="BJ137" s="17" t="s">
        <v>81</v>
      </c>
      <c r="BK137" s="164">
        <f>ROUND(I137*H137,2)</f>
        <v>0</v>
      </c>
      <c r="BL137" s="17" t="s">
        <v>148</v>
      </c>
      <c r="BM137" s="163" t="s">
        <v>490</v>
      </c>
    </row>
    <row r="138" spans="2:65" s="12" customFormat="1" ht="11.25">
      <c r="B138" s="165"/>
      <c r="D138" s="166" t="s">
        <v>150</v>
      </c>
      <c r="E138" s="167" t="s">
        <v>1</v>
      </c>
      <c r="F138" s="168" t="s">
        <v>406</v>
      </c>
      <c r="H138" s="167" t="s">
        <v>1</v>
      </c>
      <c r="I138" s="169"/>
      <c r="L138" s="165"/>
      <c r="M138" s="170"/>
      <c r="T138" s="171"/>
      <c r="AT138" s="167" t="s">
        <v>150</v>
      </c>
      <c r="AU138" s="167" t="s">
        <v>83</v>
      </c>
      <c r="AV138" s="12" t="s">
        <v>81</v>
      </c>
      <c r="AW138" s="12" t="s">
        <v>31</v>
      </c>
      <c r="AX138" s="12" t="s">
        <v>74</v>
      </c>
      <c r="AY138" s="167" t="s">
        <v>141</v>
      </c>
    </row>
    <row r="139" spans="2:65" s="13" customFormat="1" ht="11.25">
      <c r="B139" s="172"/>
      <c r="D139" s="166" t="s">
        <v>150</v>
      </c>
      <c r="E139" s="173" t="s">
        <v>1</v>
      </c>
      <c r="F139" s="174" t="s">
        <v>270</v>
      </c>
      <c r="H139" s="175">
        <v>32</v>
      </c>
      <c r="I139" s="176"/>
      <c r="L139" s="172"/>
      <c r="M139" s="177"/>
      <c r="T139" s="178"/>
      <c r="AT139" s="173" t="s">
        <v>150</v>
      </c>
      <c r="AU139" s="173" t="s">
        <v>83</v>
      </c>
      <c r="AV139" s="13" t="s">
        <v>83</v>
      </c>
      <c r="AW139" s="13" t="s">
        <v>31</v>
      </c>
      <c r="AX139" s="13" t="s">
        <v>74</v>
      </c>
      <c r="AY139" s="173" t="s">
        <v>141</v>
      </c>
    </row>
    <row r="140" spans="2:65" s="14" customFormat="1" ht="11.25">
      <c r="B140" s="179"/>
      <c r="D140" s="166" t="s">
        <v>150</v>
      </c>
      <c r="E140" s="180" t="s">
        <v>1</v>
      </c>
      <c r="F140" s="181" t="s">
        <v>153</v>
      </c>
      <c r="H140" s="182">
        <v>32</v>
      </c>
      <c r="I140" s="183"/>
      <c r="L140" s="179"/>
      <c r="M140" s="184"/>
      <c r="T140" s="185"/>
      <c r="AT140" s="180" t="s">
        <v>150</v>
      </c>
      <c r="AU140" s="180" t="s">
        <v>83</v>
      </c>
      <c r="AV140" s="14" t="s">
        <v>148</v>
      </c>
      <c r="AW140" s="14" t="s">
        <v>31</v>
      </c>
      <c r="AX140" s="14" t="s">
        <v>81</v>
      </c>
      <c r="AY140" s="180" t="s">
        <v>141</v>
      </c>
    </row>
    <row r="141" spans="2:65" s="1" customFormat="1" ht="24" customHeight="1">
      <c r="B141" s="32"/>
      <c r="C141" s="196" t="s">
        <v>148</v>
      </c>
      <c r="D141" s="196" t="s">
        <v>339</v>
      </c>
      <c r="E141" s="197" t="s">
        <v>408</v>
      </c>
      <c r="F141" s="198" t="s">
        <v>409</v>
      </c>
      <c r="G141" s="199" t="s">
        <v>146</v>
      </c>
      <c r="H141" s="200">
        <v>32.64</v>
      </c>
      <c r="I141" s="201"/>
      <c r="J141" s="202">
        <f>ROUND(I141*H141,2)</f>
        <v>0</v>
      </c>
      <c r="K141" s="198" t="s">
        <v>147</v>
      </c>
      <c r="L141" s="203"/>
      <c r="M141" s="204" t="s">
        <v>1</v>
      </c>
      <c r="N141" s="205" t="s">
        <v>39</v>
      </c>
      <c r="P141" s="161">
        <f>O141*H141</f>
        <v>0</v>
      </c>
      <c r="Q141" s="161">
        <v>0.13100000000000001</v>
      </c>
      <c r="R141" s="161">
        <f>Q141*H141</f>
        <v>4.2758400000000005</v>
      </c>
      <c r="S141" s="161">
        <v>0</v>
      </c>
      <c r="T141" s="162">
        <f>S141*H141</f>
        <v>0</v>
      </c>
      <c r="AR141" s="163" t="s">
        <v>190</v>
      </c>
      <c r="AT141" s="163" t="s">
        <v>339</v>
      </c>
      <c r="AU141" s="163" t="s">
        <v>83</v>
      </c>
      <c r="AY141" s="17" t="s">
        <v>141</v>
      </c>
      <c r="BE141" s="164">
        <f>IF(N141="základní",J141,0)</f>
        <v>0</v>
      </c>
      <c r="BF141" s="164">
        <f>IF(N141="snížená",J141,0)</f>
        <v>0</v>
      </c>
      <c r="BG141" s="164">
        <f>IF(N141="zákl. přenesená",J141,0)</f>
        <v>0</v>
      </c>
      <c r="BH141" s="164">
        <f>IF(N141="sníž. přenesená",J141,0)</f>
        <v>0</v>
      </c>
      <c r="BI141" s="164">
        <f>IF(N141="nulová",J141,0)</f>
        <v>0</v>
      </c>
      <c r="BJ141" s="17" t="s">
        <v>81</v>
      </c>
      <c r="BK141" s="164">
        <f>ROUND(I141*H141,2)</f>
        <v>0</v>
      </c>
      <c r="BL141" s="17" t="s">
        <v>148</v>
      </c>
      <c r="BM141" s="163" t="s">
        <v>491</v>
      </c>
    </row>
    <row r="142" spans="2:65" s="12" customFormat="1" ht="11.25">
      <c r="B142" s="165"/>
      <c r="D142" s="166" t="s">
        <v>150</v>
      </c>
      <c r="E142" s="167" t="s">
        <v>1</v>
      </c>
      <c r="F142" s="168" t="s">
        <v>411</v>
      </c>
      <c r="H142" s="167" t="s">
        <v>1</v>
      </c>
      <c r="I142" s="169"/>
      <c r="L142" s="165"/>
      <c r="M142" s="170"/>
      <c r="T142" s="171"/>
      <c r="AT142" s="167" t="s">
        <v>150</v>
      </c>
      <c r="AU142" s="167" t="s">
        <v>83</v>
      </c>
      <c r="AV142" s="12" t="s">
        <v>81</v>
      </c>
      <c r="AW142" s="12" t="s">
        <v>31</v>
      </c>
      <c r="AX142" s="12" t="s">
        <v>74</v>
      </c>
      <c r="AY142" s="167" t="s">
        <v>141</v>
      </c>
    </row>
    <row r="143" spans="2:65" s="13" customFormat="1" ht="11.25">
      <c r="B143" s="172"/>
      <c r="D143" s="166" t="s">
        <v>150</v>
      </c>
      <c r="E143" s="173" t="s">
        <v>1</v>
      </c>
      <c r="F143" s="174" t="s">
        <v>492</v>
      </c>
      <c r="H143" s="175">
        <v>32.64</v>
      </c>
      <c r="I143" s="176"/>
      <c r="L143" s="172"/>
      <c r="M143" s="177"/>
      <c r="T143" s="178"/>
      <c r="AT143" s="173" t="s">
        <v>150</v>
      </c>
      <c r="AU143" s="173" t="s">
        <v>83</v>
      </c>
      <c r="AV143" s="13" t="s">
        <v>83</v>
      </c>
      <c r="AW143" s="13" t="s">
        <v>31</v>
      </c>
      <c r="AX143" s="13" t="s">
        <v>74</v>
      </c>
      <c r="AY143" s="173" t="s">
        <v>141</v>
      </c>
    </row>
    <row r="144" spans="2:65" s="14" customFormat="1" ht="11.25">
      <c r="B144" s="179"/>
      <c r="D144" s="166" t="s">
        <v>150</v>
      </c>
      <c r="E144" s="180" t="s">
        <v>1</v>
      </c>
      <c r="F144" s="181" t="s">
        <v>153</v>
      </c>
      <c r="H144" s="182">
        <v>32.64</v>
      </c>
      <c r="I144" s="183"/>
      <c r="L144" s="179"/>
      <c r="M144" s="184"/>
      <c r="T144" s="185"/>
      <c r="AT144" s="180" t="s">
        <v>150</v>
      </c>
      <c r="AU144" s="180" t="s">
        <v>83</v>
      </c>
      <c r="AV144" s="14" t="s">
        <v>148</v>
      </c>
      <c r="AW144" s="14" t="s">
        <v>31</v>
      </c>
      <c r="AX144" s="14" t="s">
        <v>81</v>
      </c>
      <c r="AY144" s="180" t="s">
        <v>141</v>
      </c>
    </row>
    <row r="145" spans="2:65" s="11" customFormat="1" ht="22.9" customHeight="1">
      <c r="B145" s="140"/>
      <c r="D145" s="141" t="s">
        <v>73</v>
      </c>
      <c r="E145" s="150" t="s">
        <v>178</v>
      </c>
      <c r="F145" s="150" t="s">
        <v>463</v>
      </c>
      <c r="I145" s="143"/>
      <c r="J145" s="151">
        <f>BK145</f>
        <v>0</v>
      </c>
      <c r="L145" s="140"/>
      <c r="M145" s="145"/>
      <c r="P145" s="146">
        <f>SUM(P146:P161)</f>
        <v>0</v>
      </c>
      <c r="R145" s="146">
        <f>SUM(R146:R161)</f>
        <v>5.3075200000000002</v>
      </c>
      <c r="T145" s="147">
        <f>SUM(T146:T161)</f>
        <v>0</v>
      </c>
      <c r="AR145" s="141" t="s">
        <v>81</v>
      </c>
      <c r="AT145" s="148" t="s">
        <v>73</v>
      </c>
      <c r="AU145" s="148" t="s">
        <v>81</v>
      </c>
      <c r="AY145" s="141" t="s">
        <v>141</v>
      </c>
      <c r="BK145" s="149">
        <f>SUM(BK146:BK161)</f>
        <v>0</v>
      </c>
    </row>
    <row r="146" spans="2:65" s="1" customFormat="1" ht="16.5" customHeight="1">
      <c r="B146" s="32"/>
      <c r="C146" s="152" t="s">
        <v>172</v>
      </c>
      <c r="D146" s="152" t="s">
        <v>143</v>
      </c>
      <c r="E146" s="153" t="s">
        <v>465</v>
      </c>
      <c r="F146" s="154" t="s">
        <v>466</v>
      </c>
      <c r="G146" s="155" t="s">
        <v>467</v>
      </c>
      <c r="H146" s="156">
        <v>4</v>
      </c>
      <c r="I146" s="157"/>
      <c r="J146" s="158">
        <f>ROUND(I146*H146,2)</f>
        <v>0</v>
      </c>
      <c r="K146" s="154" t="s">
        <v>1</v>
      </c>
      <c r="L146" s="32"/>
      <c r="M146" s="159" t="s">
        <v>1</v>
      </c>
      <c r="N146" s="160" t="s">
        <v>39</v>
      </c>
      <c r="P146" s="161">
        <f>O146*H146</f>
        <v>0</v>
      </c>
      <c r="Q146" s="161">
        <v>0</v>
      </c>
      <c r="R146" s="161">
        <f>Q146*H146</f>
        <v>0</v>
      </c>
      <c r="S146" s="161">
        <v>0</v>
      </c>
      <c r="T146" s="162">
        <f>S146*H146</f>
        <v>0</v>
      </c>
      <c r="AR146" s="163" t="s">
        <v>148</v>
      </c>
      <c r="AT146" s="163" t="s">
        <v>143</v>
      </c>
      <c r="AU146" s="163" t="s">
        <v>83</v>
      </c>
      <c r="AY146" s="17" t="s">
        <v>141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17" t="s">
        <v>81</v>
      </c>
      <c r="BK146" s="164">
        <f>ROUND(I146*H146,2)</f>
        <v>0</v>
      </c>
      <c r="BL146" s="17" t="s">
        <v>148</v>
      </c>
      <c r="BM146" s="163" t="s">
        <v>493</v>
      </c>
    </row>
    <row r="147" spans="2:65" s="12" customFormat="1" ht="11.25">
      <c r="B147" s="165"/>
      <c r="D147" s="166" t="s">
        <v>150</v>
      </c>
      <c r="E147" s="167" t="s">
        <v>1</v>
      </c>
      <c r="F147" s="168" t="s">
        <v>474</v>
      </c>
      <c r="H147" s="167" t="s">
        <v>1</v>
      </c>
      <c r="I147" s="169"/>
      <c r="L147" s="165"/>
      <c r="M147" s="170"/>
      <c r="T147" s="171"/>
      <c r="AT147" s="167" t="s">
        <v>150</v>
      </c>
      <c r="AU147" s="167" t="s">
        <v>83</v>
      </c>
      <c r="AV147" s="12" t="s">
        <v>81</v>
      </c>
      <c r="AW147" s="12" t="s">
        <v>31</v>
      </c>
      <c r="AX147" s="12" t="s">
        <v>74</v>
      </c>
      <c r="AY147" s="167" t="s">
        <v>141</v>
      </c>
    </row>
    <row r="148" spans="2:65" s="13" customFormat="1" ht="11.25">
      <c r="B148" s="172"/>
      <c r="D148" s="166" t="s">
        <v>150</v>
      </c>
      <c r="E148" s="173" t="s">
        <v>1</v>
      </c>
      <c r="F148" s="174" t="s">
        <v>148</v>
      </c>
      <c r="H148" s="175">
        <v>4</v>
      </c>
      <c r="I148" s="176"/>
      <c r="L148" s="172"/>
      <c r="M148" s="177"/>
      <c r="T148" s="178"/>
      <c r="AT148" s="173" t="s">
        <v>150</v>
      </c>
      <c r="AU148" s="173" t="s">
        <v>83</v>
      </c>
      <c r="AV148" s="13" t="s">
        <v>83</v>
      </c>
      <c r="AW148" s="13" t="s">
        <v>31</v>
      </c>
      <c r="AX148" s="13" t="s">
        <v>74</v>
      </c>
      <c r="AY148" s="173" t="s">
        <v>141</v>
      </c>
    </row>
    <row r="149" spans="2:65" s="14" customFormat="1" ht="11.25">
      <c r="B149" s="179"/>
      <c r="D149" s="166" t="s">
        <v>150</v>
      </c>
      <c r="E149" s="180" t="s">
        <v>1</v>
      </c>
      <c r="F149" s="181" t="s">
        <v>153</v>
      </c>
      <c r="H149" s="182">
        <v>4</v>
      </c>
      <c r="I149" s="183"/>
      <c r="L149" s="179"/>
      <c r="M149" s="184"/>
      <c r="T149" s="185"/>
      <c r="AT149" s="180" t="s">
        <v>150</v>
      </c>
      <c r="AU149" s="180" t="s">
        <v>83</v>
      </c>
      <c r="AV149" s="14" t="s">
        <v>148</v>
      </c>
      <c r="AW149" s="14" t="s">
        <v>31</v>
      </c>
      <c r="AX149" s="14" t="s">
        <v>81</v>
      </c>
      <c r="AY149" s="180" t="s">
        <v>141</v>
      </c>
    </row>
    <row r="150" spans="2:65" s="1" customFormat="1" ht="24" customHeight="1">
      <c r="B150" s="32"/>
      <c r="C150" s="152" t="s">
        <v>180</v>
      </c>
      <c r="D150" s="152" t="s">
        <v>143</v>
      </c>
      <c r="E150" s="153" t="s">
        <v>471</v>
      </c>
      <c r="F150" s="154" t="s">
        <v>472</v>
      </c>
      <c r="G150" s="155" t="s">
        <v>167</v>
      </c>
      <c r="H150" s="156">
        <v>32</v>
      </c>
      <c r="I150" s="157"/>
      <c r="J150" s="158">
        <f>ROUND(I150*H150,2)</f>
        <v>0</v>
      </c>
      <c r="K150" s="154" t="s">
        <v>147</v>
      </c>
      <c r="L150" s="32"/>
      <c r="M150" s="159" t="s">
        <v>1</v>
      </c>
      <c r="N150" s="160" t="s">
        <v>39</v>
      </c>
      <c r="P150" s="161">
        <f>O150*H150</f>
        <v>0</v>
      </c>
      <c r="Q150" s="161">
        <v>0.1295</v>
      </c>
      <c r="R150" s="161">
        <f>Q150*H150</f>
        <v>4.1440000000000001</v>
      </c>
      <c r="S150" s="161">
        <v>0</v>
      </c>
      <c r="T150" s="162">
        <f>S150*H150</f>
        <v>0</v>
      </c>
      <c r="AR150" s="163" t="s">
        <v>148</v>
      </c>
      <c r="AT150" s="163" t="s">
        <v>143</v>
      </c>
      <c r="AU150" s="163" t="s">
        <v>83</v>
      </c>
      <c r="AY150" s="17" t="s">
        <v>141</v>
      </c>
      <c r="BE150" s="164">
        <f>IF(N150="základní",J150,0)</f>
        <v>0</v>
      </c>
      <c r="BF150" s="164">
        <f>IF(N150="snížená",J150,0)</f>
        <v>0</v>
      </c>
      <c r="BG150" s="164">
        <f>IF(N150="zákl. přenesená",J150,0)</f>
        <v>0</v>
      </c>
      <c r="BH150" s="164">
        <f>IF(N150="sníž. přenesená",J150,0)</f>
        <v>0</v>
      </c>
      <c r="BI150" s="164">
        <f>IF(N150="nulová",J150,0)</f>
        <v>0</v>
      </c>
      <c r="BJ150" s="17" t="s">
        <v>81</v>
      </c>
      <c r="BK150" s="164">
        <f>ROUND(I150*H150,2)</f>
        <v>0</v>
      </c>
      <c r="BL150" s="17" t="s">
        <v>148</v>
      </c>
      <c r="BM150" s="163" t="s">
        <v>494</v>
      </c>
    </row>
    <row r="151" spans="2:65" s="12" customFormat="1" ht="11.25">
      <c r="B151" s="165"/>
      <c r="D151" s="166" t="s">
        <v>150</v>
      </c>
      <c r="E151" s="167" t="s">
        <v>1</v>
      </c>
      <c r="F151" s="168" t="s">
        <v>474</v>
      </c>
      <c r="H151" s="167" t="s">
        <v>1</v>
      </c>
      <c r="I151" s="169"/>
      <c r="L151" s="165"/>
      <c r="M151" s="170"/>
      <c r="T151" s="171"/>
      <c r="AT151" s="167" t="s">
        <v>150</v>
      </c>
      <c r="AU151" s="167" t="s">
        <v>83</v>
      </c>
      <c r="AV151" s="12" t="s">
        <v>81</v>
      </c>
      <c r="AW151" s="12" t="s">
        <v>31</v>
      </c>
      <c r="AX151" s="12" t="s">
        <v>74</v>
      </c>
      <c r="AY151" s="167" t="s">
        <v>141</v>
      </c>
    </row>
    <row r="152" spans="2:65" s="13" customFormat="1" ht="11.25">
      <c r="B152" s="172"/>
      <c r="D152" s="166" t="s">
        <v>150</v>
      </c>
      <c r="E152" s="173" t="s">
        <v>1</v>
      </c>
      <c r="F152" s="174" t="s">
        <v>270</v>
      </c>
      <c r="H152" s="175">
        <v>32</v>
      </c>
      <c r="I152" s="176"/>
      <c r="L152" s="172"/>
      <c r="M152" s="177"/>
      <c r="T152" s="178"/>
      <c r="AT152" s="173" t="s">
        <v>150</v>
      </c>
      <c r="AU152" s="173" t="s">
        <v>83</v>
      </c>
      <c r="AV152" s="13" t="s">
        <v>83</v>
      </c>
      <c r="AW152" s="13" t="s">
        <v>31</v>
      </c>
      <c r="AX152" s="13" t="s">
        <v>74</v>
      </c>
      <c r="AY152" s="173" t="s">
        <v>141</v>
      </c>
    </row>
    <row r="153" spans="2:65" s="14" customFormat="1" ht="11.25">
      <c r="B153" s="179"/>
      <c r="D153" s="166" t="s">
        <v>150</v>
      </c>
      <c r="E153" s="180" t="s">
        <v>1</v>
      </c>
      <c r="F153" s="181" t="s">
        <v>153</v>
      </c>
      <c r="H153" s="182">
        <v>32</v>
      </c>
      <c r="I153" s="183"/>
      <c r="L153" s="179"/>
      <c r="M153" s="184"/>
      <c r="T153" s="185"/>
      <c r="AT153" s="180" t="s">
        <v>150</v>
      </c>
      <c r="AU153" s="180" t="s">
        <v>83</v>
      </c>
      <c r="AV153" s="14" t="s">
        <v>148</v>
      </c>
      <c r="AW153" s="14" t="s">
        <v>31</v>
      </c>
      <c r="AX153" s="14" t="s">
        <v>81</v>
      </c>
      <c r="AY153" s="180" t="s">
        <v>141</v>
      </c>
    </row>
    <row r="154" spans="2:65" s="1" customFormat="1" ht="16.5" customHeight="1">
      <c r="B154" s="32"/>
      <c r="C154" s="196" t="s">
        <v>185</v>
      </c>
      <c r="D154" s="196" t="s">
        <v>339</v>
      </c>
      <c r="E154" s="197" t="s">
        <v>495</v>
      </c>
      <c r="F154" s="198" t="s">
        <v>496</v>
      </c>
      <c r="G154" s="199" t="s">
        <v>428</v>
      </c>
      <c r="H154" s="200">
        <v>32.32</v>
      </c>
      <c r="I154" s="201"/>
      <c r="J154" s="202">
        <f>ROUND(I154*H154,2)</f>
        <v>0</v>
      </c>
      <c r="K154" s="198" t="s">
        <v>147</v>
      </c>
      <c r="L154" s="203"/>
      <c r="M154" s="204" t="s">
        <v>1</v>
      </c>
      <c r="N154" s="205" t="s">
        <v>39</v>
      </c>
      <c r="P154" s="161">
        <f>O154*H154</f>
        <v>0</v>
      </c>
      <c r="Q154" s="161">
        <v>3.5999999999999997E-2</v>
      </c>
      <c r="R154" s="161">
        <f>Q154*H154</f>
        <v>1.1635199999999999</v>
      </c>
      <c r="S154" s="161">
        <v>0</v>
      </c>
      <c r="T154" s="162">
        <f>S154*H154</f>
        <v>0</v>
      </c>
      <c r="AR154" s="163" t="s">
        <v>190</v>
      </c>
      <c r="AT154" s="163" t="s">
        <v>339</v>
      </c>
      <c r="AU154" s="163" t="s">
        <v>83</v>
      </c>
      <c r="AY154" s="17" t="s">
        <v>141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17" t="s">
        <v>81</v>
      </c>
      <c r="BK154" s="164">
        <f>ROUND(I154*H154,2)</f>
        <v>0</v>
      </c>
      <c r="BL154" s="17" t="s">
        <v>148</v>
      </c>
      <c r="BM154" s="163" t="s">
        <v>497</v>
      </c>
    </row>
    <row r="155" spans="2:65" s="12" customFormat="1" ht="11.25">
      <c r="B155" s="165"/>
      <c r="D155" s="166" t="s">
        <v>150</v>
      </c>
      <c r="E155" s="167" t="s">
        <v>1</v>
      </c>
      <c r="F155" s="168" t="s">
        <v>474</v>
      </c>
      <c r="H155" s="167" t="s">
        <v>1</v>
      </c>
      <c r="I155" s="169"/>
      <c r="L155" s="165"/>
      <c r="M155" s="170"/>
      <c r="T155" s="171"/>
      <c r="AT155" s="167" t="s">
        <v>150</v>
      </c>
      <c r="AU155" s="167" t="s">
        <v>83</v>
      </c>
      <c r="AV155" s="12" t="s">
        <v>81</v>
      </c>
      <c r="AW155" s="12" t="s">
        <v>31</v>
      </c>
      <c r="AX155" s="12" t="s">
        <v>74</v>
      </c>
      <c r="AY155" s="167" t="s">
        <v>141</v>
      </c>
    </row>
    <row r="156" spans="2:65" s="13" customFormat="1" ht="11.25">
      <c r="B156" s="172"/>
      <c r="D156" s="166" t="s">
        <v>150</v>
      </c>
      <c r="E156" s="173" t="s">
        <v>1</v>
      </c>
      <c r="F156" s="174" t="s">
        <v>498</v>
      </c>
      <c r="H156" s="175">
        <v>32.32</v>
      </c>
      <c r="I156" s="176"/>
      <c r="L156" s="172"/>
      <c r="M156" s="177"/>
      <c r="T156" s="178"/>
      <c r="AT156" s="173" t="s">
        <v>150</v>
      </c>
      <c r="AU156" s="173" t="s">
        <v>83</v>
      </c>
      <c r="AV156" s="13" t="s">
        <v>83</v>
      </c>
      <c r="AW156" s="13" t="s">
        <v>31</v>
      </c>
      <c r="AX156" s="13" t="s">
        <v>74</v>
      </c>
      <c r="AY156" s="173" t="s">
        <v>141</v>
      </c>
    </row>
    <row r="157" spans="2:65" s="14" customFormat="1" ht="11.25">
      <c r="B157" s="179"/>
      <c r="D157" s="166" t="s">
        <v>150</v>
      </c>
      <c r="E157" s="180" t="s">
        <v>1</v>
      </c>
      <c r="F157" s="181" t="s">
        <v>153</v>
      </c>
      <c r="H157" s="182">
        <v>32.32</v>
      </c>
      <c r="I157" s="183"/>
      <c r="L157" s="179"/>
      <c r="M157" s="184"/>
      <c r="T157" s="185"/>
      <c r="AT157" s="180" t="s">
        <v>150</v>
      </c>
      <c r="AU157" s="180" t="s">
        <v>83</v>
      </c>
      <c r="AV157" s="14" t="s">
        <v>148</v>
      </c>
      <c r="AW157" s="14" t="s">
        <v>31</v>
      </c>
      <c r="AX157" s="14" t="s">
        <v>81</v>
      </c>
      <c r="AY157" s="180" t="s">
        <v>141</v>
      </c>
    </row>
    <row r="158" spans="2:65" s="1" customFormat="1" ht="24" customHeight="1">
      <c r="B158" s="32"/>
      <c r="C158" s="152" t="s">
        <v>190</v>
      </c>
      <c r="D158" s="152" t="s">
        <v>143</v>
      </c>
      <c r="E158" s="153" t="s">
        <v>481</v>
      </c>
      <c r="F158" s="154" t="s">
        <v>482</v>
      </c>
      <c r="G158" s="155" t="s">
        <v>193</v>
      </c>
      <c r="H158" s="156">
        <v>0.32</v>
      </c>
      <c r="I158" s="157"/>
      <c r="J158" s="158">
        <f>ROUND(I158*H158,2)</f>
        <v>0</v>
      </c>
      <c r="K158" s="154" t="s">
        <v>147</v>
      </c>
      <c r="L158" s="32"/>
      <c r="M158" s="159" t="s">
        <v>1</v>
      </c>
      <c r="N158" s="160" t="s">
        <v>39</v>
      </c>
      <c r="P158" s="161">
        <f>O158*H158</f>
        <v>0</v>
      </c>
      <c r="Q158" s="161">
        <v>0</v>
      </c>
      <c r="R158" s="161">
        <f>Q158*H158</f>
        <v>0</v>
      </c>
      <c r="S158" s="161">
        <v>0</v>
      </c>
      <c r="T158" s="162">
        <f>S158*H158</f>
        <v>0</v>
      </c>
      <c r="AR158" s="163" t="s">
        <v>148</v>
      </c>
      <c r="AT158" s="163" t="s">
        <v>143</v>
      </c>
      <c r="AU158" s="163" t="s">
        <v>83</v>
      </c>
      <c r="AY158" s="17" t="s">
        <v>141</v>
      </c>
      <c r="BE158" s="164">
        <f>IF(N158="základní",J158,0)</f>
        <v>0</v>
      </c>
      <c r="BF158" s="164">
        <f>IF(N158="snížená",J158,0)</f>
        <v>0</v>
      </c>
      <c r="BG158" s="164">
        <f>IF(N158="zákl. přenesená",J158,0)</f>
        <v>0</v>
      </c>
      <c r="BH158" s="164">
        <f>IF(N158="sníž. přenesená",J158,0)</f>
        <v>0</v>
      </c>
      <c r="BI158" s="164">
        <f>IF(N158="nulová",J158,0)</f>
        <v>0</v>
      </c>
      <c r="BJ158" s="17" t="s">
        <v>81</v>
      </c>
      <c r="BK158" s="164">
        <f>ROUND(I158*H158,2)</f>
        <v>0</v>
      </c>
      <c r="BL158" s="17" t="s">
        <v>148</v>
      </c>
      <c r="BM158" s="163" t="s">
        <v>499</v>
      </c>
    </row>
    <row r="159" spans="2:65" s="12" customFormat="1" ht="11.25">
      <c r="B159" s="165"/>
      <c r="D159" s="166" t="s">
        <v>150</v>
      </c>
      <c r="E159" s="167" t="s">
        <v>1</v>
      </c>
      <c r="F159" s="168" t="s">
        <v>469</v>
      </c>
      <c r="H159" s="167" t="s">
        <v>1</v>
      </c>
      <c r="I159" s="169"/>
      <c r="L159" s="165"/>
      <c r="M159" s="170"/>
      <c r="T159" s="171"/>
      <c r="AT159" s="167" t="s">
        <v>150</v>
      </c>
      <c r="AU159" s="167" t="s">
        <v>83</v>
      </c>
      <c r="AV159" s="12" t="s">
        <v>81</v>
      </c>
      <c r="AW159" s="12" t="s">
        <v>31</v>
      </c>
      <c r="AX159" s="12" t="s">
        <v>74</v>
      </c>
      <c r="AY159" s="167" t="s">
        <v>141</v>
      </c>
    </row>
    <row r="160" spans="2:65" s="13" customFormat="1" ht="11.25">
      <c r="B160" s="172"/>
      <c r="D160" s="166" t="s">
        <v>150</v>
      </c>
      <c r="E160" s="173" t="s">
        <v>1</v>
      </c>
      <c r="F160" s="174" t="s">
        <v>500</v>
      </c>
      <c r="H160" s="175">
        <v>0.32</v>
      </c>
      <c r="I160" s="176"/>
      <c r="L160" s="172"/>
      <c r="M160" s="177"/>
      <c r="T160" s="178"/>
      <c r="AT160" s="173" t="s">
        <v>150</v>
      </c>
      <c r="AU160" s="173" t="s">
        <v>83</v>
      </c>
      <c r="AV160" s="13" t="s">
        <v>83</v>
      </c>
      <c r="AW160" s="13" t="s">
        <v>31</v>
      </c>
      <c r="AX160" s="13" t="s">
        <v>74</v>
      </c>
      <c r="AY160" s="173" t="s">
        <v>141</v>
      </c>
    </row>
    <row r="161" spans="2:65" s="14" customFormat="1" ht="11.25">
      <c r="B161" s="179"/>
      <c r="D161" s="166" t="s">
        <v>150</v>
      </c>
      <c r="E161" s="180" t="s">
        <v>1</v>
      </c>
      <c r="F161" s="181" t="s">
        <v>153</v>
      </c>
      <c r="H161" s="182">
        <v>0.32</v>
      </c>
      <c r="I161" s="183"/>
      <c r="L161" s="179"/>
      <c r="M161" s="184"/>
      <c r="T161" s="185"/>
      <c r="AT161" s="180" t="s">
        <v>150</v>
      </c>
      <c r="AU161" s="180" t="s">
        <v>83</v>
      </c>
      <c r="AV161" s="14" t="s">
        <v>148</v>
      </c>
      <c r="AW161" s="14" t="s">
        <v>31</v>
      </c>
      <c r="AX161" s="14" t="s">
        <v>81</v>
      </c>
      <c r="AY161" s="180" t="s">
        <v>141</v>
      </c>
    </row>
    <row r="162" spans="2:65" s="11" customFormat="1" ht="22.9" customHeight="1">
      <c r="B162" s="140"/>
      <c r="D162" s="141" t="s">
        <v>73</v>
      </c>
      <c r="E162" s="150" t="s">
        <v>205</v>
      </c>
      <c r="F162" s="150" t="s">
        <v>206</v>
      </c>
      <c r="I162" s="143"/>
      <c r="J162" s="151">
        <f>BK162</f>
        <v>0</v>
      </c>
      <c r="L162" s="140"/>
      <c r="M162" s="145"/>
      <c r="P162" s="146">
        <f>P163</f>
        <v>0</v>
      </c>
      <c r="R162" s="146">
        <f>R163</f>
        <v>0</v>
      </c>
      <c r="T162" s="147">
        <f>T163</f>
        <v>0</v>
      </c>
      <c r="AR162" s="141" t="s">
        <v>81</v>
      </c>
      <c r="AT162" s="148" t="s">
        <v>73</v>
      </c>
      <c r="AU162" s="148" t="s">
        <v>81</v>
      </c>
      <c r="AY162" s="141" t="s">
        <v>141</v>
      </c>
      <c r="BK162" s="149">
        <f>BK163</f>
        <v>0</v>
      </c>
    </row>
    <row r="163" spans="2:65" s="1" customFormat="1" ht="24" customHeight="1">
      <c r="B163" s="32"/>
      <c r="C163" s="152" t="s">
        <v>178</v>
      </c>
      <c r="D163" s="152" t="s">
        <v>143</v>
      </c>
      <c r="E163" s="153" t="s">
        <v>208</v>
      </c>
      <c r="F163" s="154" t="s">
        <v>209</v>
      </c>
      <c r="G163" s="155" t="s">
        <v>210</v>
      </c>
      <c r="H163" s="156">
        <v>12.279</v>
      </c>
      <c r="I163" s="157"/>
      <c r="J163" s="158">
        <f>ROUND(I163*H163,2)</f>
        <v>0</v>
      </c>
      <c r="K163" s="154" t="s">
        <v>147</v>
      </c>
      <c r="L163" s="32"/>
      <c r="M163" s="206" t="s">
        <v>1</v>
      </c>
      <c r="N163" s="207" t="s">
        <v>39</v>
      </c>
      <c r="O163" s="208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AR163" s="163" t="s">
        <v>148</v>
      </c>
      <c r="AT163" s="163" t="s">
        <v>143</v>
      </c>
      <c r="AU163" s="163" t="s">
        <v>83</v>
      </c>
      <c r="AY163" s="17" t="s">
        <v>141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17" t="s">
        <v>81</v>
      </c>
      <c r="BK163" s="164">
        <f>ROUND(I163*H163,2)</f>
        <v>0</v>
      </c>
      <c r="BL163" s="17" t="s">
        <v>148</v>
      </c>
      <c r="BM163" s="163" t="s">
        <v>501</v>
      </c>
    </row>
    <row r="164" spans="2:65" s="1" customFormat="1" ht="6.95" customHeight="1">
      <c r="B164" s="44"/>
      <c r="C164" s="45"/>
      <c r="D164" s="45"/>
      <c r="E164" s="45"/>
      <c r="F164" s="45"/>
      <c r="G164" s="45"/>
      <c r="H164" s="45"/>
      <c r="I164" s="115"/>
      <c r="J164" s="45"/>
      <c r="K164" s="45"/>
      <c r="L164" s="32"/>
    </row>
  </sheetData>
  <sheetProtection algorithmName="SHA-512" hashValue="r7G38eVj5UjY6irU16np49WaHP+vsPP7tr6DX5nSz98yGM8Mte9xlQFz+QpOczfp2Jl5/h2KTfZiCFFodom28w==" saltValue="m2OASz2f/nCvvK+ak/1zzhhwsqjXGqt5OPL9qgRrMasgFejFMpIEQ7M+va28EqnmY70EJ9cTMIZCvRUr6pFBuw==" spinCount="100000" sheet="1" objects="1" scenarios="1" formatColumns="0" formatRows="0" autoFilter="0"/>
  <autoFilter ref="C124:K163" xr:uid="{00000000-0009-0000-0000-000004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6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2:46" ht="24.95" customHeight="1">
      <c r="B4" s="20"/>
      <c r="D4" s="21" t="s">
        <v>111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6" t="str">
        <f>'Rekapitulace stavby'!K6</f>
        <v>Oprava stávajícího chodníku na ul. Wolkerova, v Šumperku</v>
      </c>
      <c r="F7" s="257"/>
      <c r="G7" s="257"/>
      <c r="H7" s="257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256" t="s">
        <v>290</v>
      </c>
      <c r="F9" s="258"/>
      <c r="G9" s="258"/>
      <c r="H9" s="258"/>
      <c r="I9" s="96"/>
      <c r="L9" s="32"/>
    </row>
    <row r="10" spans="2:46" s="1" customFormat="1" ht="12" customHeight="1">
      <c r="B10" s="32"/>
      <c r="D10" s="27" t="s">
        <v>114</v>
      </c>
      <c r="I10" s="96"/>
      <c r="L10" s="32"/>
    </row>
    <row r="11" spans="2:46" s="1" customFormat="1" ht="36.950000000000003" customHeight="1">
      <c r="B11" s="32"/>
      <c r="E11" s="232" t="s">
        <v>502</v>
      </c>
      <c r="F11" s="258"/>
      <c r="G11" s="258"/>
      <c r="H11" s="258"/>
      <c r="I11" s="96"/>
      <c r="L11" s="32"/>
    </row>
    <row r="12" spans="2:46" s="1" customFormat="1" ht="11.25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1. 9. 2022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9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28</v>
      </c>
      <c r="I19" s="9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35"/>
      <c r="G20" s="235"/>
      <c r="H20" s="235"/>
      <c r="I20" s="9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97" t="s">
        <v>27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32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33</v>
      </c>
      <c r="I28" s="96"/>
      <c r="L28" s="32"/>
    </row>
    <row r="29" spans="2:12" s="7" customFormat="1" ht="16.5" customHeight="1">
      <c r="B29" s="98"/>
      <c r="E29" s="239" t="s">
        <v>1</v>
      </c>
      <c r="F29" s="239"/>
      <c r="G29" s="239"/>
      <c r="H29" s="239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34</v>
      </c>
      <c r="I32" s="96"/>
      <c r="J32" s="66">
        <f>ROUND(J123,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36</v>
      </c>
      <c r="I34" s="102" t="s">
        <v>35</v>
      </c>
      <c r="J34" s="35" t="s">
        <v>37</v>
      </c>
      <c r="L34" s="32"/>
    </row>
    <row r="35" spans="2:12" s="1" customFormat="1" ht="14.45" customHeight="1">
      <c r="B35" s="32"/>
      <c r="D35" s="55" t="s">
        <v>38</v>
      </c>
      <c r="E35" s="27" t="s">
        <v>39</v>
      </c>
      <c r="F35" s="86">
        <f>ROUND((SUM(BE123:BE135)),  2)</f>
        <v>0</v>
      </c>
      <c r="I35" s="103">
        <v>0.21</v>
      </c>
      <c r="J35" s="86">
        <f>ROUND(((SUM(BE123:BE135))*I35),  2)</f>
        <v>0</v>
      </c>
      <c r="L35" s="32"/>
    </row>
    <row r="36" spans="2:12" s="1" customFormat="1" ht="14.45" customHeight="1">
      <c r="B36" s="32"/>
      <c r="E36" s="27" t="s">
        <v>40</v>
      </c>
      <c r="F36" s="86">
        <f>ROUND((SUM(BF123:BF135)),  2)</f>
        <v>0</v>
      </c>
      <c r="I36" s="103">
        <v>0.15</v>
      </c>
      <c r="J36" s="86">
        <f>ROUND(((SUM(BF123:BF135))*I36),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6">
        <f>ROUND((SUM(BG123:BG135)),  2)</f>
        <v>0</v>
      </c>
      <c r="I37" s="103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6">
        <f>ROUND((SUM(BH123:BH135)),  2)</f>
        <v>0</v>
      </c>
      <c r="I38" s="103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ROUND((SUM(BI123:BI135)),  2)</f>
        <v>0</v>
      </c>
      <c r="I39" s="103">
        <v>0</v>
      </c>
      <c r="J39" s="86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4"/>
      <c r="D41" s="105" t="s">
        <v>44</v>
      </c>
      <c r="E41" s="57"/>
      <c r="F41" s="57"/>
      <c r="G41" s="106" t="s">
        <v>45</v>
      </c>
      <c r="H41" s="107" t="s">
        <v>46</v>
      </c>
      <c r="I41" s="108"/>
      <c r="J41" s="109">
        <f>SUM(J32:J39)</f>
        <v>0</v>
      </c>
      <c r="K41" s="110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111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49</v>
      </c>
      <c r="E61" s="34"/>
      <c r="F61" s="112" t="s">
        <v>50</v>
      </c>
      <c r="G61" s="43" t="s">
        <v>49</v>
      </c>
      <c r="H61" s="34"/>
      <c r="I61" s="113"/>
      <c r="J61" s="114" t="s">
        <v>50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111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49</v>
      </c>
      <c r="E76" s="34"/>
      <c r="F76" s="112" t="s">
        <v>50</v>
      </c>
      <c r="G76" s="43" t="s">
        <v>49</v>
      </c>
      <c r="H76" s="34"/>
      <c r="I76" s="113"/>
      <c r="J76" s="114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6"/>
      <c r="J81" s="47"/>
      <c r="K81" s="47"/>
      <c r="L81" s="32"/>
    </row>
    <row r="82" spans="2:12" s="1" customFormat="1" ht="24.95" customHeight="1">
      <c r="B82" s="32"/>
      <c r="C82" s="21" t="s">
        <v>116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256" t="str">
        <f>E7</f>
        <v>Oprava stávajícího chodníku na ul. Wolkerova, v Šumperku</v>
      </c>
      <c r="F85" s="257"/>
      <c r="G85" s="257"/>
      <c r="H85" s="257"/>
      <c r="I85" s="96"/>
      <c r="L85" s="32"/>
    </row>
    <row r="86" spans="2:12" ht="12" customHeight="1">
      <c r="B86" s="20"/>
      <c r="C86" s="27" t="s">
        <v>112</v>
      </c>
      <c r="L86" s="20"/>
    </row>
    <row r="87" spans="2:12" s="1" customFormat="1" ht="16.5" customHeight="1">
      <c r="B87" s="32"/>
      <c r="E87" s="256" t="s">
        <v>290</v>
      </c>
      <c r="F87" s="258"/>
      <c r="G87" s="258"/>
      <c r="H87" s="258"/>
      <c r="I87" s="96"/>
      <c r="L87" s="32"/>
    </row>
    <row r="88" spans="2:12" s="1" customFormat="1" ht="12" customHeight="1">
      <c r="B88" s="32"/>
      <c r="C88" s="27" t="s">
        <v>114</v>
      </c>
      <c r="I88" s="96"/>
      <c r="L88" s="32"/>
    </row>
    <row r="89" spans="2:12" s="1" customFormat="1" ht="16.5" customHeight="1">
      <c r="B89" s="32"/>
      <c r="E89" s="232" t="str">
        <f>E11</f>
        <v>SO 191 - Dopravní značení trvalé</v>
      </c>
      <c r="F89" s="258"/>
      <c r="G89" s="258"/>
      <c r="H89" s="258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>Šumperk</v>
      </c>
      <c r="I91" s="97" t="s">
        <v>22</v>
      </c>
      <c r="J91" s="52" t="str">
        <f>IF(J14="","",J14)</f>
        <v>1. 9. 2022</v>
      </c>
      <c r="L91" s="32"/>
    </row>
    <row r="92" spans="2:12" s="1" customFormat="1" ht="6.95" customHeight="1">
      <c r="B92" s="32"/>
      <c r="I92" s="96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97" t="s">
        <v>30</v>
      </c>
      <c r="J93" s="30" t="str">
        <f>E23</f>
        <v xml:space="preserve"> 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9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7" t="s">
        <v>117</v>
      </c>
      <c r="D96" s="104"/>
      <c r="E96" s="104"/>
      <c r="F96" s="104"/>
      <c r="G96" s="104"/>
      <c r="H96" s="104"/>
      <c r="I96" s="118"/>
      <c r="J96" s="119" t="s">
        <v>118</v>
      </c>
      <c r="K96" s="104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0" t="s">
        <v>119</v>
      </c>
      <c r="I98" s="96"/>
      <c r="J98" s="66">
        <f>J123</f>
        <v>0</v>
      </c>
      <c r="L98" s="32"/>
      <c r="AU98" s="17" t="s">
        <v>120</v>
      </c>
    </row>
    <row r="99" spans="2:47" s="8" customFormat="1" ht="24.95" customHeight="1">
      <c r="B99" s="121"/>
      <c r="D99" s="122" t="s">
        <v>121</v>
      </c>
      <c r="E99" s="123"/>
      <c r="F99" s="123"/>
      <c r="G99" s="123"/>
      <c r="H99" s="123"/>
      <c r="I99" s="124"/>
      <c r="J99" s="125">
        <f>J124</f>
        <v>0</v>
      </c>
      <c r="L99" s="121"/>
    </row>
    <row r="100" spans="2:47" s="9" customFormat="1" ht="19.899999999999999" customHeight="1">
      <c r="B100" s="126"/>
      <c r="D100" s="127" t="s">
        <v>296</v>
      </c>
      <c r="E100" s="128"/>
      <c r="F100" s="128"/>
      <c r="G100" s="128"/>
      <c r="H100" s="128"/>
      <c r="I100" s="129"/>
      <c r="J100" s="130">
        <f>J125</f>
        <v>0</v>
      </c>
      <c r="L100" s="126"/>
    </row>
    <row r="101" spans="2:47" s="9" customFormat="1" ht="19.899999999999999" customHeight="1">
      <c r="B101" s="126"/>
      <c r="D101" s="127" t="s">
        <v>503</v>
      </c>
      <c r="E101" s="128"/>
      <c r="F101" s="128"/>
      <c r="G101" s="128"/>
      <c r="H101" s="128"/>
      <c r="I101" s="129"/>
      <c r="J101" s="130">
        <f>J134</f>
        <v>0</v>
      </c>
      <c r="L101" s="126"/>
    </row>
    <row r="102" spans="2:47" s="1" customFormat="1" ht="21.75" customHeight="1">
      <c r="B102" s="32"/>
      <c r="I102" s="96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11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116"/>
      <c r="J107" s="47"/>
      <c r="K107" s="47"/>
      <c r="L107" s="32"/>
    </row>
    <row r="108" spans="2:47" s="1" customFormat="1" ht="24.95" customHeight="1">
      <c r="B108" s="32"/>
      <c r="C108" s="21" t="s">
        <v>126</v>
      </c>
      <c r="I108" s="96"/>
      <c r="L108" s="32"/>
    </row>
    <row r="109" spans="2:47" s="1" customFormat="1" ht="6.95" customHeight="1">
      <c r="B109" s="32"/>
      <c r="I109" s="96"/>
      <c r="L109" s="32"/>
    </row>
    <row r="110" spans="2:47" s="1" customFormat="1" ht="12" customHeight="1">
      <c r="B110" s="32"/>
      <c r="C110" s="27" t="s">
        <v>16</v>
      </c>
      <c r="I110" s="96"/>
      <c r="L110" s="32"/>
    </row>
    <row r="111" spans="2:47" s="1" customFormat="1" ht="16.5" customHeight="1">
      <c r="B111" s="32"/>
      <c r="E111" s="256" t="str">
        <f>E7</f>
        <v>Oprava stávajícího chodníku na ul. Wolkerova, v Šumperku</v>
      </c>
      <c r="F111" s="257"/>
      <c r="G111" s="257"/>
      <c r="H111" s="257"/>
      <c r="I111" s="96"/>
      <c r="L111" s="32"/>
    </row>
    <row r="112" spans="2:47" ht="12" customHeight="1">
      <c r="B112" s="20"/>
      <c r="C112" s="27" t="s">
        <v>112</v>
      </c>
      <c r="L112" s="20"/>
    </row>
    <row r="113" spans="2:65" s="1" customFormat="1" ht="16.5" customHeight="1">
      <c r="B113" s="32"/>
      <c r="E113" s="256" t="s">
        <v>290</v>
      </c>
      <c r="F113" s="258"/>
      <c r="G113" s="258"/>
      <c r="H113" s="258"/>
      <c r="I113" s="96"/>
      <c r="L113" s="32"/>
    </row>
    <row r="114" spans="2:65" s="1" customFormat="1" ht="12" customHeight="1">
      <c r="B114" s="32"/>
      <c r="C114" s="27" t="s">
        <v>114</v>
      </c>
      <c r="I114" s="96"/>
      <c r="L114" s="32"/>
    </row>
    <row r="115" spans="2:65" s="1" customFormat="1" ht="16.5" customHeight="1">
      <c r="B115" s="32"/>
      <c r="E115" s="232" t="str">
        <f>E11</f>
        <v>SO 191 - Dopravní značení trvalé</v>
      </c>
      <c r="F115" s="258"/>
      <c r="G115" s="258"/>
      <c r="H115" s="258"/>
      <c r="I115" s="96"/>
      <c r="L115" s="32"/>
    </row>
    <row r="116" spans="2:65" s="1" customFormat="1" ht="6.95" customHeight="1">
      <c r="B116" s="32"/>
      <c r="I116" s="96"/>
      <c r="L116" s="32"/>
    </row>
    <row r="117" spans="2:65" s="1" customFormat="1" ht="12" customHeight="1">
      <c r="B117" s="32"/>
      <c r="C117" s="27" t="s">
        <v>20</v>
      </c>
      <c r="F117" s="25" t="str">
        <f>F14</f>
        <v>Šumperk</v>
      </c>
      <c r="I117" s="97" t="s">
        <v>22</v>
      </c>
      <c r="J117" s="52" t="str">
        <f>IF(J14="","",J14)</f>
        <v>1. 9. 2022</v>
      </c>
      <c r="L117" s="32"/>
    </row>
    <row r="118" spans="2:65" s="1" customFormat="1" ht="6.95" customHeight="1">
      <c r="B118" s="32"/>
      <c r="I118" s="96"/>
      <c r="L118" s="32"/>
    </row>
    <row r="119" spans="2:65" s="1" customFormat="1" ht="15.2" customHeight="1">
      <c r="B119" s="32"/>
      <c r="C119" s="27" t="s">
        <v>24</v>
      </c>
      <c r="F119" s="25" t="str">
        <f>E17</f>
        <v xml:space="preserve"> </v>
      </c>
      <c r="I119" s="97" t="s">
        <v>30</v>
      </c>
      <c r="J119" s="30" t="str">
        <f>E23</f>
        <v xml:space="preserve"> </v>
      </c>
      <c r="L119" s="32"/>
    </row>
    <row r="120" spans="2:65" s="1" customFormat="1" ht="15.2" customHeight="1">
      <c r="B120" s="32"/>
      <c r="C120" s="27" t="s">
        <v>28</v>
      </c>
      <c r="F120" s="25" t="str">
        <f>IF(E20="","",E20)</f>
        <v>Vyplň údaj</v>
      </c>
      <c r="I120" s="97" t="s">
        <v>32</v>
      </c>
      <c r="J120" s="30" t="str">
        <f>E26</f>
        <v xml:space="preserve"> </v>
      </c>
      <c r="L120" s="32"/>
    </row>
    <row r="121" spans="2:65" s="1" customFormat="1" ht="10.35" customHeight="1">
      <c r="B121" s="32"/>
      <c r="I121" s="96"/>
      <c r="L121" s="32"/>
    </row>
    <row r="122" spans="2:65" s="10" customFormat="1" ht="29.25" customHeight="1">
      <c r="B122" s="131"/>
      <c r="C122" s="132" t="s">
        <v>127</v>
      </c>
      <c r="D122" s="133" t="s">
        <v>59</v>
      </c>
      <c r="E122" s="133" t="s">
        <v>55</v>
      </c>
      <c r="F122" s="133" t="s">
        <v>56</v>
      </c>
      <c r="G122" s="133" t="s">
        <v>128</v>
      </c>
      <c r="H122" s="133" t="s">
        <v>129</v>
      </c>
      <c r="I122" s="134" t="s">
        <v>130</v>
      </c>
      <c r="J122" s="133" t="s">
        <v>118</v>
      </c>
      <c r="K122" s="135" t="s">
        <v>131</v>
      </c>
      <c r="L122" s="131"/>
      <c r="M122" s="59" t="s">
        <v>1</v>
      </c>
      <c r="N122" s="60" t="s">
        <v>38</v>
      </c>
      <c r="O122" s="60" t="s">
        <v>132</v>
      </c>
      <c r="P122" s="60" t="s">
        <v>133</v>
      </c>
      <c r="Q122" s="60" t="s">
        <v>134</v>
      </c>
      <c r="R122" s="60" t="s">
        <v>135</v>
      </c>
      <c r="S122" s="60" t="s">
        <v>136</v>
      </c>
      <c r="T122" s="61" t="s">
        <v>137</v>
      </c>
    </row>
    <row r="123" spans="2:65" s="1" customFormat="1" ht="22.9" customHeight="1">
      <c r="B123" s="32"/>
      <c r="C123" s="64" t="s">
        <v>138</v>
      </c>
      <c r="I123" s="96"/>
      <c r="J123" s="136">
        <f>BK123</f>
        <v>0</v>
      </c>
      <c r="L123" s="32"/>
      <c r="M123" s="62"/>
      <c r="N123" s="53"/>
      <c r="O123" s="53"/>
      <c r="P123" s="137">
        <f>P124</f>
        <v>0</v>
      </c>
      <c r="Q123" s="53"/>
      <c r="R123" s="137">
        <f>R124</f>
        <v>5.4844199999999994E-3</v>
      </c>
      <c r="S123" s="53"/>
      <c r="T123" s="138">
        <f>T124</f>
        <v>0</v>
      </c>
      <c r="AT123" s="17" t="s">
        <v>73</v>
      </c>
      <c r="AU123" s="17" t="s">
        <v>120</v>
      </c>
      <c r="BK123" s="139">
        <f>BK124</f>
        <v>0</v>
      </c>
    </row>
    <row r="124" spans="2:65" s="11" customFormat="1" ht="25.9" customHeight="1">
      <c r="B124" s="140"/>
      <c r="D124" s="141" t="s">
        <v>73</v>
      </c>
      <c r="E124" s="142" t="s">
        <v>139</v>
      </c>
      <c r="F124" s="142" t="s">
        <v>140</v>
      </c>
      <c r="I124" s="143"/>
      <c r="J124" s="144">
        <f>BK124</f>
        <v>0</v>
      </c>
      <c r="L124" s="140"/>
      <c r="M124" s="145"/>
      <c r="P124" s="146">
        <f>P125+P134</f>
        <v>0</v>
      </c>
      <c r="R124" s="146">
        <f>R125+R134</f>
        <v>5.4844199999999994E-3</v>
      </c>
      <c r="T124" s="147">
        <f>T125+T134</f>
        <v>0</v>
      </c>
      <c r="AR124" s="141" t="s">
        <v>81</v>
      </c>
      <c r="AT124" s="148" t="s">
        <v>73</v>
      </c>
      <c r="AU124" s="148" t="s">
        <v>74</v>
      </c>
      <c r="AY124" s="141" t="s">
        <v>141</v>
      </c>
      <c r="BK124" s="149">
        <f>BK125+BK134</f>
        <v>0</v>
      </c>
    </row>
    <row r="125" spans="2:65" s="11" customFormat="1" ht="22.9" customHeight="1">
      <c r="B125" s="140"/>
      <c r="D125" s="141" t="s">
        <v>73</v>
      </c>
      <c r="E125" s="150" t="s">
        <v>178</v>
      </c>
      <c r="F125" s="150" t="s">
        <v>463</v>
      </c>
      <c r="I125" s="143"/>
      <c r="J125" s="151">
        <f>BK125</f>
        <v>0</v>
      </c>
      <c r="L125" s="140"/>
      <c r="M125" s="145"/>
      <c r="P125" s="146">
        <f>SUM(P126:P133)</f>
        <v>0</v>
      </c>
      <c r="R125" s="146">
        <f>SUM(R126:R133)</f>
        <v>5.4844199999999994E-3</v>
      </c>
      <c r="T125" s="147">
        <f>SUM(T126:T133)</f>
        <v>0</v>
      </c>
      <c r="AR125" s="141" t="s">
        <v>81</v>
      </c>
      <c r="AT125" s="148" t="s">
        <v>73</v>
      </c>
      <c r="AU125" s="148" t="s">
        <v>81</v>
      </c>
      <c r="AY125" s="141" t="s">
        <v>141</v>
      </c>
      <c r="BK125" s="149">
        <f>SUM(BK126:BK133)</f>
        <v>0</v>
      </c>
    </row>
    <row r="126" spans="2:65" s="1" customFormat="1" ht="24" customHeight="1">
      <c r="B126" s="32"/>
      <c r="C126" s="152" t="s">
        <v>81</v>
      </c>
      <c r="D126" s="152" t="s">
        <v>143</v>
      </c>
      <c r="E126" s="153" t="s">
        <v>504</v>
      </c>
      <c r="F126" s="154" t="s">
        <v>505</v>
      </c>
      <c r="G126" s="155" t="s">
        <v>146</v>
      </c>
      <c r="H126" s="156">
        <v>9</v>
      </c>
      <c r="I126" s="157"/>
      <c r="J126" s="158">
        <f>ROUND(I126*H126,2)</f>
        <v>0</v>
      </c>
      <c r="K126" s="154" t="s">
        <v>147</v>
      </c>
      <c r="L126" s="32"/>
      <c r="M126" s="159" t="s">
        <v>1</v>
      </c>
      <c r="N126" s="160" t="s">
        <v>39</v>
      </c>
      <c r="P126" s="161">
        <f>O126*H126</f>
        <v>0</v>
      </c>
      <c r="Q126" s="161">
        <v>5.9999999999999995E-4</v>
      </c>
      <c r="R126" s="161">
        <f>Q126*H126</f>
        <v>5.3999999999999994E-3</v>
      </c>
      <c r="S126" s="161">
        <v>0</v>
      </c>
      <c r="T126" s="162">
        <f>S126*H126</f>
        <v>0</v>
      </c>
      <c r="AR126" s="163" t="s">
        <v>148</v>
      </c>
      <c r="AT126" s="163" t="s">
        <v>143</v>
      </c>
      <c r="AU126" s="163" t="s">
        <v>83</v>
      </c>
      <c r="AY126" s="17" t="s">
        <v>141</v>
      </c>
      <c r="BE126" s="164">
        <f>IF(N126="základní",J126,0)</f>
        <v>0</v>
      </c>
      <c r="BF126" s="164">
        <f>IF(N126="snížená",J126,0)</f>
        <v>0</v>
      </c>
      <c r="BG126" s="164">
        <f>IF(N126="zákl. přenesená",J126,0)</f>
        <v>0</v>
      </c>
      <c r="BH126" s="164">
        <f>IF(N126="sníž. přenesená",J126,0)</f>
        <v>0</v>
      </c>
      <c r="BI126" s="164">
        <f>IF(N126="nulová",J126,0)</f>
        <v>0</v>
      </c>
      <c r="BJ126" s="17" t="s">
        <v>81</v>
      </c>
      <c r="BK126" s="164">
        <f>ROUND(I126*H126,2)</f>
        <v>0</v>
      </c>
      <c r="BL126" s="17" t="s">
        <v>148</v>
      </c>
      <c r="BM126" s="163" t="s">
        <v>506</v>
      </c>
    </row>
    <row r="127" spans="2:65" s="12" customFormat="1" ht="11.25">
      <c r="B127" s="165"/>
      <c r="D127" s="166" t="s">
        <v>150</v>
      </c>
      <c r="E127" s="167" t="s">
        <v>1</v>
      </c>
      <c r="F127" s="168" t="s">
        <v>507</v>
      </c>
      <c r="H127" s="167" t="s">
        <v>1</v>
      </c>
      <c r="I127" s="169"/>
      <c r="L127" s="165"/>
      <c r="M127" s="170"/>
      <c r="T127" s="171"/>
      <c r="AT127" s="167" t="s">
        <v>150</v>
      </c>
      <c r="AU127" s="167" t="s">
        <v>83</v>
      </c>
      <c r="AV127" s="12" t="s">
        <v>81</v>
      </c>
      <c r="AW127" s="12" t="s">
        <v>31</v>
      </c>
      <c r="AX127" s="12" t="s">
        <v>74</v>
      </c>
      <c r="AY127" s="167" t="s">
        <v>141</v>
      </c>
    </row>
    <row r="128" spans="2:65" s="13" customFormat="1" ht="11.25">
      <c r="B128" s="172"/>
      <c r="D128" s="166" t="s">
        <v>150</v>
      </c>
      <c r="E128" s="173" t="s">
        <v>1</v>
      </c>
      <c r="F128" s="174" t="s">
        <v>508</v>
      </c>
      <c r="H128" s="175">
        <v>9</v>
      </c>
      <c r="I128" s="176"/>
      <c r="L128" s="172"/>
      <c r="M128" s="177"/>
      <c r="T128" s="178"/>
      <c r="AT128" s="173" t="s">
        <v>150</v>
      </c>
      <c r="AU128" s="173" t="s">
        <v>83</v>
      </c>
      <c r="AV128" s="13" t="s">
        <v>83</v>
      </c>
      <c r="AW128" s="13" t="s">
        <v>31</v>
      </c>
      <c r="AX128" s="13" t="s">
        <v>74</v>
      </c>
      <c r="AY128" s="173" t="s">
        <v>141</v>
      </c>
    </row>
    <row r="129" spans="2:65" s="14" customFormat="1" ht="11.25">
      <c r="B129" s="179"/>
      <c r="D129" s="166" t="s">
        <v>150</v>
      </c>
      <c r="E129" s="180" t="s">
        <v>1</v>
      </c>
      <c r="F129" s="181" t="s">
        <v>153</v>
      </c>
      <c r="H129" s="182">
        <v>9</v>
      </c>
      <c r="I129" s="183"/>
      <c r="L129" s="179"/>
      <c r="M129" s="184"/>
      <c r="T129" s="185"/>
      <c r="AT129" s="180" t="s">
        <v>150</v>
      </c>
      <c r="AU129" s="180" t="s">
        <v>83</v>
      </c>
      <c r="AV129" s="14" t="s">
        <v>148</v>
      </c>
      <c r="AW129" s="14" t="s">
        <v>31</v>
      </c>
      <c r="AX129" s="14" t="s">
        <v>81</v>
      </c>
      <c r="AY129" s="180" t="s">
        <v>141</v>
      </c>
    </row>
    <row r="130" spans="2:65" s="1" customFormat="1" ht="16.5" customHeight="1">
      <c r="B130" s="32"/>
      <c r="C130" s="152" t="s">
        <v>83</v>
      </c>
      <c r="D130" s="152" t="s">
        <v>143</v>
      </c>
      <c r="E130" s="153" t="s">
        <v>509</v>
      </c>
      <c r="F130" s="154" t="s">
        <v>510</v>
      </c>
      <c r="G130" s="155" t="s">
        <v>146</v>
      </c>
      <c r="H130" s="156">
        <v>9</v>
      </c>
      <c r="I130" s="157"/>
      <c r="J130" s="158">
        <f>ROUND(I130*H130,2)</f>
        <v>0</v>
      </c>
      <c r="K130" s="154" t="s">
        <v>147</v>
      </c>
      <c r="L130" s="32"/>
      <c r="M130" s="159" t="s">
        <v>1</v>
      </c>
      <c r="N130" s="160" t="s">
        <v>39</v>
      </c>
      <c r="P130" s="161">
        <f>O130*H130</f>
        <v>0</v>
      </c>
      <c r="Q130" s="161">
        <v>9.38E-6</v>
      </c>
      <c r="R130" s="161">
        <f>Q130*H130</f>
        <v>8.4419999999999995E-5</v>
      </c>
      <c r="S130" s="161">
        <v>0</v>
      </c>
      <c r="T130" s="162">
        <f>S130*H130</f>
        <v>0</v>
      </c>
      <c r="AR130" s="163" t="s">
        <v>148</v>
      </c>
      <c r="AT130" s="163" t="s">
        <v>143</v>
      </c>
      <c r="AU130" s="163" t="s">
        <v>83</v>
      </c>
      <c r="AY130" s="17" t="s">
        <v>141</v>
      </c>
      <c r="BE130" s="164">
        <f>IF(N130="základní",J130,0)</f>
        <v>0</v>
      </c>
      <c r="BF130" s="164">
        <f>IF(N130="snížená",J130,0)</f>
        <v>0</v>
      </c>
      <c r="BG130" s="164">
        <f>IF(N130="zákl. přenesená",J130,0)</f>
        <v>0</v>
      </c>
      <c r="BH130" s="164">
        <f>IF(N130="sníž. přenesená",J130,0)</f>
        <v>0</v>
      </c>
      <c r="BI130" s="164">
        <f>IF(N130="nulová",J130,0)</f>
        <v>0</v>
      </c>
      <c r="BJ130" s="17" t="s">
        <v>81</v>
      </c>
      <c r="BK130" s="164">
        <f>ROUND(I130*H130,2)</f>
        <v>0</v>
      </c>
      <c r="BL130" s="17" t="s">
        <v>148</v>
      </c>
      <c r="BM130" s="163" t="s">
        <v>511</v>
      </c>
    </row>
    <row r="131" spans="2:65" s="12" customFormat="1" ht="11.25">
      <c r="B131" s="165"/>
      <c r="D131" s="166" t="s">
        <v>150</v>
      </c>
      <c r="E131" s="167" t="s">
        <v>1</v>
      </c>
      <c r="F131" s="168" t="s">
        <v>507</v>
      </c>
      <c r="H131" s="167" t="s">
        <v>1</v>
      </c>
      <c r="I131" s="169"/>
      <c r="L131" s="165"/>
      <c r="M131" s="170"/>
      <c r="T131" s="171"/>
      <c r="AT131" s="167" t="s">
        <v>150</v>
      </c>
      <c r="AU131" s="167" t="s">
        <v>83</v>
      </c>
      <c r="AV131" s="12" t="s">
        <v>81</v>
      </c>
      <c r="AW131" s="12" t="s">
        <v>31</v>
      </c>
      <c r="AX131" s="12" t="s">
        <v>74</v>
      </c>
      <c r="AY131" s="167" t="s">
        <v>141</v>
      </c>
    </row>
    <row r="132" spans="2:65" s="13" customFormat="1" ht="11.25">
      <c r="B132" s="172"/>
      <c r="D132" s="166" t="s">
        <v>150</v>
      </c>
      <c r="E132" s="173" t="s">
        <v>1</v>
      </c>
      <c r="F132" s="174" t="s">
        <v>508</v>
      </c>
      <c r="H132" s="175">
        <v>9</v>
      </c>
      <c r="I132" s="176"/>
      <c r="L132" s="172"/>
      <c r="M132" s="177"/>
      <c r="T132" s="178"/>
      <c r="AT132" s="173" t="s">
        <v>150</v>
      </c>
      <c r="AU132" s="173" t="s">
        <v>83</v>
      </c>
      <c r="AV132" s="13" t="s">
        <v>83</v>
      </c>
      <c r="AW132" s="13" t="s">
        <v>31</v>
      </c>
      <c r="AX132" s="13" t="s">
        <v>74</v>
      </c>
      <c r="AY132" s="173" t="s">
        <v>141</v>
      </c>
    </row>
    <row r="133" spans="2:65" s="14" customFormat="1" ht="11.25">
      <c r="B133" s="179"/>
      <c r="D133" s="166" t="s">
        <v>150</v>
      </c>
      <c r="E133" s="180" t="s">
        <v>1</v>
      </c>
      <c r="F133" s="181" t="s">
        <v>153</v>
      </c>
      <c r="H133" s="182">
        <v>9</v>
      </c>
      <c r="I133" s="183"/>
      <c r="L133" s="179"/>
      <c r="M133" s="184"/>
      <c r="T133" s="185"/>
      <c r="AT133" s="180" t="s">
        <v>150</v>
      </c>
      <c r="AU133" s="180" t="s">
        <v>83</v>
      </c>
      <c r="AV133" s="14" t="s">
        <v>148</v>
      </c>
      <c r="AW133" s="14" t="s">
        <v>31</v>
      </c>
      <c r="AX133" s="14" t="s">
        <v>81</v>
      </c>
      <c r="AY133" s="180" t="s">
        <v>141</v>
      </c>
    </row>
    <row r="134" spans="2:65" s="11" customFormat="1" ht="22.9" customHeight="1">
      <c r="B134" s="140"/>
      <c r="D134" s="141" t="s">
        <v>73</v>
      </c>
      <c r="E134" s="150" t="s">
        <v>512</v>
      </c>
      <c r="F134" s="150" t="s">
        <v>206</v>
      </c>
      <c r="I134" s="143"/>
      <c r="J134" s="151">
        <f>BK134</f>
        <v>0</v>
      </c>
      <c r="L134" s="140"/>
      <c r="M134" s="145"/>
      <c r="P134" s="146">
        <f>P135</f>
        <v>0</v>
      </c>
      <c r="R134" s="146">
        <f>R135</f>
        <v>0</v>
      </c>
      <c r="T134" s="147">
        <f>T135</f>
        <v>0</v>
      </c>
      <c r="AR134" s="141" t="s">
        <v>81</v>
      </c>
      <c r="AT134" s="148" t="s">
        <v>73</v>
      </c>
      <c r="AU134" s="148" t="s">
        <v>81</v>
      </c>
      <c r="AY134" s="141" t="s">
        <v>141</v>
      </c>
      <c r="BK134" s="149">
        <f>BK135</f>
        <v>0</v>
      </c>
    </row>
    <row r="135" spans="2:65" s="1" customFormat="1" ht="24" customHeight="1">
      <c r="B135" s="32"/>
      <c r="C135" s="152" t="s">
        <v>159</v>
      </c>
      <c r="D135" s="152" t="s">
        <v>143</v>
      </c>
      <c r="E135" s="153" t="s">
        <v>513</v>
      </c>
      <c r="F135" s="154" t="s">
        <v>514</v>
      </c>
      <c r="G135" s="155" t="s">
        <v>210</v>
      </c>
      <c r="H135" s="156">
        <v>5.0000000000000001E-3</v>
      </c>
      <c r="I135" s="157"/>
      <c r="J135" s="158">
        <f>ROUND(I135*H135,2)</f>
        <v>0</v>
      </c>
      <c r="K135" s="154" t="s">
        <v>147</v>
      </c>
      <c r="L135" s="32"/>
      <c r="M135" s="206" t="s">
        <v>1</v>
      </c>
      <c r="N135" s="207" t="s">
        <v>39</v>
      </c>
      <c r="O135" s="208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AR135" s="163" t="s">
        <v>148</v>
      </c>
      <c r="AT135" s="163" t="s">
        <v>143</v>
      </c>
      <c r="AU135" s="163" t="s">
        <v>83</v>
      </c>
      <c r="AY135" s="17" t="s">
        <v>141</v>
      </c>
      <c r="BE135" s="164">
        <f>IF(N135="základní",J135,0)</f>
        <v>0</v>
      </c>
      <c r="BF135" s="164">
        <f>IF(N135="snížená",J135,0)</f>
        <v>0</v>
      </c>
      <c r="BG135" s="164">
        <f>IF(N135="zákl. přenesená",J135,0)</f>
        <v>0</v>
      </c>
      <c r="BH135" s="164">
        <f>IF(N135="sníž. přenesená",J135,0)</f>
        <v>0</v>
      </c>
      <c r="BI135" s="164">
        <f>IF(N135="nulová",J135,0)</f>
        <v>0</v>
      </c>
      <c r="BJ135" s="17" t="s">
        <v>81</v>
      </c>
      <c r="BK135" s="164">
        <f>ROUND(I135*H135,2)</f>
        <v>0</v>
      </c>
      <c r="BL135" s="17" t="s">
        <v>148</v>
      </c>
      <c r="BM135" s="163" t="s">
        <v>515</v>
      </c>
    </row>
    <row r="136" spans="2:65" s="1" customFormat="1" ht="6.95" customHeight="1">
      <c r="B136" s="44"/>
      <c r="C136" s="45"/>
      <c r="D136" s="45"/>
      <c r="E136" s="45"/>
      <c r="F136" s="45"/>
      <c r="G136" s="45"/>
      <c r="H136" s="45"/>
      <c r="I136" s="115"/>
      <c r="J136" s="45"/>
      <c r="K136" s="45"/>
      <c r="L136" s="32"/>
    </row>
  </sheetData>
  <sheetProtection algorithmName="SHA-512" hashValue="yonHCsFbQmgVKphXRu/zt8PHosdaNoZ2fNj9FB3UhUdu8h6ang0ttJy5xgbVMY0KZp4p6Pfv/i+NVIoWwJlMMw==" saltValue="GmjLTqC2KXMMeHq1ksTz+PwexFFzMk/IJ/2WRrxMqVWXdbhMGpN6R/5LramK7bJcY0r+9UCdCXjZRqvm85IhYA==" spinCount="100000" sheet="1" objects="1" scenarios="1" formatColumns="0" formatRows="0" autoFilter="0"/>
  <autoFilter ref="C122:K135" xr:uid="{00000000-0009-0000-0000-000005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1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2:46" ht="24.95" customHeight="1">
      <c r="B4" s="20"/>
      <c r="D4" s="21" t="s">
        <v>111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6" t="str">
        <f>'Rekapitulace stavby'!K6</f>
        <v>Oprava stávajícího chodníku na ul. Wolkerova, v Šumperku</v>
      </c>
      <c r="F7" s="257"/>
      <c r="G7" s="257"/>
      <c r="H7" s="257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256" t="s">
        <v>290</v>
      </c>
      <c r="F9" s="258"/>
      <c r="G9" s="258"/>
      <c r="H9" s="258"/>
      <c r="I9" s="96"/>
      <c r="L9" s="32"/>
    </row>
    <row r="10" spans="2:46" s="1" customFormat="1" ht="12" customHeight="1">
      <c r="B10" s="32"/>
      <c r="D10" s="27" t="s">
        <v>114</v>
      </c>
      <c r="I10" s="96"/>
      <c r="L10" s="32"/>
    </row>
    <row r="11" spans="2:46" s="1" customFormat="1" ht="36.950000000000003" customHeight="1">
      <c r="B11" s="32"/>
      <c r="E11" s="232" t="s">
        <v>516</v>
      </c>
      <c r="F11" s="258"/>
      <c r="G11" s="258"/>
      <c r="H11" s="258"/>
      <c r="I11" s="96"/>
      <c r="L11" s="32"/>
    </row>
    <row r="12" spans="2:46" s="1" customFormat="1" ht="11.25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97" t="s">
        <v>22</v>
      </c>
      <c r="J14" s="52" t="str">
        <f>'Rekapitulace stavby'!AN8</f>
        <v>1. 9. 2022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24</v>
      </c>
      <c r="I16" s="9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9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28</v>
      </c>
      <c r="I19" s="9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35"/>
      <c r="G20" s="235"/>
      <c r="H20" s="235"/>
      <c r="I20" s="9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30</v>
      </c>
      <c r="I22" s="9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97" t="s">
        <v>27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32</v>
      </c>
      <c r="I25" s="9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33</v>
      </c>
      <c r="I28" s="96"/>
      <c r="L28" s="32"/>
    </row>
    <row r="29" spans="2:12" s="7" customFormat="1" ht="16.5" customHeight="1">
      <c r="B29" s="98"/>
      <c r="E29" s="239" t="s">
        <v>1</v>
      </c>
      <c r="F29" s="239"/>
      <c r="G29" s="239"/>
      <c r="H29" s="239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34</v>
      </c>
      <c r="I32" s="96"/>
      <c r="J32" s="66">
        <f>ROUND(J122,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36</v>
      </c>
      <c r="I34" s="102" t="s">
        <v>35</v>
      </c>
      <c r="J34" s="35" t="s">
        <v>37</v>
      </c>
      <c r="L34" s="32"/>
    </row>
    <row r="35" spans="2:12" s="1" customFormat="1" ht="14.45" customHeight="1">
      <c r="B35" s="32"/>
      <c r="D35" s="55" t="s">
        <v>38</v>
      </c>
      <c r="E35" s="27" t="s">
        <v>39</v>
      </c>
      <c r="F35" s="86">
        <f>ROUND((SUM(BE122:BE130)),  2)</f>
        <v>0</v>
      </c>
      <c r="I35" s="103">
        <v>0.21</v>
      </c>
      <c r="J35" s="86">
        <f>ROUND(((SUM(BE122:BE130))*I35),  2)</f>
        <v>0</v>
      </c>
      <c r="L35" s="32"/>
    </row>
    <row r="36" spans="2:12" s="1" customFormat="1" ht="14.45" customHeight="1">
      <c r="B36" s="32"/>
      <c r="E36" s="27" t="s">
        <v>40</v>
      </c>
      <c r="F36" s="86">
        <f>ROUND((SUM(BF122:BF130)),  2)</f>
        <v>0</v>
      </c>
      <c r="I36" s="103">
        <v>0.15</v>
      </c>
      <c r="J36" s="86">
        <f>ROUND(((SUM(BF122:BF130))*I36),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6">
        <f>ROUND((SUM(BG122:BG130)),  2)</f>
        <v>0</v>
      </c>
      <c r="I37" s="103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6">
        <f>ROUND((SUM(BH122:BH130)),  2)</f>
        <v>0</v>
      </c>
      <c r="I38" s="103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ROUND((SUM(BI122:BI130)),  2)</f>
        <v>0</v>
      </c>
      <c r="I39" s="103">
        <v>0</v>
      </c>
      <c r="J39" s="86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4"/>
      <c r="D41" s="105" t="s">
        <v>44</v>
      </c>
      <c r="E41" s="57"/>
      <c r="F41" s="57"/>
      <c r="G41" s="106" t="s">
        <v>45</v>
      </c>
      <c r="H41" s="107" t="s">
        <v>46</v>
      </c>
      <c r="I41" s="108"/>
      <c r="J41" s="109">
        <f>SUM(J32:J39)</f>
        <v>0</v>
      </c>
      <c r="K41" s="110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111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49</v>
      </c>
      <c r="E61" s="34"/>
      <c r="F61" s="112" t="s">
        <v>50</v>
      </c>
      <c r="G61" s="43" t="s">
        <v>49</v>
      </c>
      <c r="H61" s="34"/>
      <c r="I61" s="113"/>
      <c r="J61" s="114" t="s">
        <v>50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111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49</v>
      </c>
      <c r="E76" s="34"/>
      <c r="F76" s="112" t="s">
        <v>50</v>
      </c>
      <c r="G76" s="43" t="s">
        <v>49</v>
      </c>
      <c r="H76" s="34"/>
      <c r="I76" s="113"/>
      <c r="J76" s="114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16"/>
      <c r="J81" s="47"/>
      <c r="K81" s="47"/>
      <c r="L81" s="32"/>
    </row>
    <row r="82" spans="2:12" s="1" customFormat="1" ht="24.95" customHeight="1">
      <c r="B82" s="32"/>
      <c r="C82" s="21" t="s">
        <v>116</v>
      </c>
      <c r="I82" s="96"/>
      <c r="L82" s="32"/>
    </row>
    <row r="83" spans="2:12" s="1" customFormat="1" ht="6.95" customHeight="1">
      <c r="B83" s="32"/>
      <c r="I83" s="96"/>
      <c r="L83" s="32"/>
    </row>
    <row r="84" spans="2:12" s="1" customFormat="1" ht="12" customHeight="1">
      <c r="B84" s="32"/>
      <c r="C84" s="27" t="s">
        <v>16</v>
      </c>
      <c r="I84" s="96"/>
      <c r="L84" s="32"/>
    </row>
    <row r="85" spans="2:12" s="1" customFormat="1" ht="16.5" customHeight="1">
      <c r="B85" s="32"/>
      <c r="E85" s="256" t="str">
        <f>E7</f>
        <v>Oprava stávajícího chodníku na ul. Wolkerova, v Šumperku</v>
      </c>
      <c r="F85" s="257"/>
      <c r="G85" s="257"/>
      <c r="H85" s="257"/>
      <c r="I85" s="96"/>
      <c r="L85" s="32"/>
    </row>
    <row r="86" spans="2:12" ht="12" customHeight="1">
      <c r="B86" s="20"/>
      <c r="C86" s="27" t="s">
        <v>112</v>
      </c>
      <c r="L86" s="20"/>
    </row>
    <row r="87" spans="2:12" s="1" customFormat="1" ht="16.5" customHeight="1">
      <c r="B87" s="32"/>
      <c r="E87" s="256" t="s">
        <v>290</v>
      </c>
      <c r="F87" s="258"/>
      <c r="G87" s="258"/>
      <c r="H87" s="258"/>
      <c r="I87" s="96"/>
      <c r="L87" s="32"/>
    </row>
    <row r="88" spans="2:12" s="1" customFormat="1" ht="12" customHeight="1">
      <c r="B88" s="32"/>
      <c r="C88" s="27" t="s">
        <v>114</v>
      </c>
      <c r="I88" s="96"/>
      <c r="L88" s="32"/>
    </row>
    <row r="89" spans="2:12" s="1" customFormat="1" ht="16.5" customHeight="1">
      <c r="B89" s="32"/>
      <c r="E89" s="232" t="str">
        <f>E11</f>
        <v>SO 192 - Dopravní značení provizorní - DIO</v>
      </c>
      <c r="F89" s="258"/>
      <c r="G89" s="258"/>
      <c r="H89" s="258"/>
      <c r="I89" s="96"/>
      <c r="L89" s="32"/>
    </row>
    <row r="90" spans="2:12" s="1" customFormat="1" ht="6.95" customHeight="1">
      <c r="B90" s="32"/>
      <c r="I90" s="96"/>
      <c r="L90" s="32"/>
    </row>
    <row r="91" spans="2:12" s="1" customFormat="1" ht="12" customHeight="1">
      <c r="B91" s="32"/>
      <c r="C91" s="27" t="s">
        <v>20</v>
      </c>
      <c r="F91" s="25" t="str">
        <f>F14</f>
        <v>Šumperk</v>
      </c>
      <c r="I91" s="97" t="s">
        <v>22</v>
      </c>
      <c r="J91" s="52" t="str">
        <f>IF(J14="","",J14)</f>
        <v>1. 9. 2022</v>
      </c>
      <c r="L91" s="32"/>
    </row>
    <row r="92" spans="2:12" s="1" customFormat="1" ht="6.95" customHeight="1">
      <c r="B92" s="32"/>
      <c r="I92" s="96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97" t="s">
        <v>30</v>
      </c>
      <c r="J93" s="30" t="str">
        <f>E23</f>
        <v xml:space="preserve"> 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9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I95" s="96"/>
      <c r="L95" s="32"/>
    </row>
    <row r="96" spans="2:12" s="1" customFormat="1" ht="29.25" customHeight="1">
      <c r="B96" s="32"/>
      <c r="C96" s="117" t="s">
        <v>117</v>
      </c>
      <c r="D96" s="104"/>
      <c r="E96" s="104"/>
      <c r="F96" s="104"/>
      <c r="G96" s="104"/>
      <c r="H96" s="104"/>
      <c r="I96" s="118"/>
      <c r="J96" s="119" t="s">
        <v>118</v>
      </c>
      <c r="K96" s="104"/>
      <c r="L96" s="32"/>
    </row>
    <row r="97" spans="2:47" s="1" customFormat="1" ht="10.35" customHeight="1">
      <c r="B97" s="32"/>
      <c r="I97" s="96"/>
      <c r="L97" s="32"/>
    </row>
    <row r="98" spans="2:47" s="1" customFormat="1" ht="22.9" customHeight="1">
      <c r="B98" s="32"/>
      <c r="C98" s="120" t="s">
        <v>119</v>
      </c>
      <c r="I98" s="96"/>
      <c r="J98" s="66">
        <f>J122</f>
        <v>0</v>
      </c>
      <c r="L98" s="32"/>
      <c r="AU98" s="17" t="s">
        <v>120</v>
      </c>
    </row>
    <row r="99" spans="2:47" s="8" customFormat="1" ht="24.95" customHeight="1">
      <c r="B99" s="121"/>
      <c r="D99" s="122" t="s">
        <v>121</v>
      </c>
      <c r="E99" s="123"/>
      <c r="F99" s="123"/>
      <c r="G99" s="123"/>
      <c r="H99" s="123"/>
      <c r="I99" s="124"/>
      <c r="J99" s="125">
        <f>J123</f>
        <v>0</v>
      </c>
      <c r="L99" s="121"/>
    </row>
    <row r="100" spans="2:47" s="9" customFormat="1" ht="19.899999999999999" customHeight="1">
      <c r="B100" s="126"/>
      <c r="D100" s="127" t="s">
        <v>296</v>
      </c>
      <c r="E100" s="128"/>
      <c r="F100" s="128"/>
      <c r="G100" s="128"/>
      <c r="H100" s="128"/>
      <c r="I100" s="129"/>
      <c r="J100" s="130">
        <f>J124</f>
        <v>0</v>
      </c>
      <c r="L100" s="126"/>
    </row>
    <row r="101" spans="2:47" s="1" customFormat="1" ht="21.75" customHeight="1">
      <c r="B101" s="32"/>
      <c r="I101" s="96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11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116"/>
      <c r="J106" s="47"/>
      <c r="K106" s="47"/>
      <c r="L106" s="32"/>
    </row>
    <row r="107" spans="2:47" s="1" customFormat="1" ht="24.95" customHeight="1">
      <c r="B107" s="32"/>
      <c r="C107" s="21" t="s">
        <v>126</v>
      </c>
      <c r="I107" s="96"/>
      <c r="L107" s="32"/>
    </row>
    <row r="108" spans="2:47" s="1" customFormat="1" ht="6.95" customHeight="1">
      <c r="B108" s="32"/>
      <c r="I108" s="96"/>
      <c r="L108" s="32"/>
    </row>
    <row r="109" spans="2:47" s="1" customFormat="1" ht="12" customHeight="1">
      <c r="B109" s="32"/>
      <c r="C109" s="27" t="s">
        <v>16</v>
      </c>
      <c r="I109" s="96"/>
      <c r="L109" s="32"/>
    </row>
    <row r="110" spans="2:47" s="1" customFormat="1" ht="16.5" customHeight="1">
      <c r="B110" s="32"/>
      <c r="E110" s="256" t="str">
        <f>E7</f>
        <v>Oprava stávajícího chodníku na ul. Wolkerova, v Šumperku</v>
      </c>
      <c r="F110" s="257"/>
      <c r="G110" s="257"/>
      <c r="H110" s="257"/>
      <c r="I110" s="96"/>
      <c r="L110" s="32"/>
    </row>
    <row r="111" spans="2:47" ht="12" customHeight="1">
      <c r="B111" s="20"/>
      <c r="C111" s="27" t="s">
        <v>112</v>
      </c>
      <c r="L111" s="20"/>
    </row>
    <row r="112" spans="2:47" s="1" customFormat="1" ht="16.5" customHeight="1">
      <c r="B112" s="32"/>
      <c r="E112" s="256" t="s">
        <v>290</v>
      </c>
      <c r="F112" s="258"/>
      <c r="G112" s="258"/>
      <c r="H112" s="258"/>
      <c r="I112" s="96"/>
      <c r="L112" s="32"/>
    </row>
    <row r="113" spans="2:65" s="1" customFormat="1" ht="12" customHeight="1">
      <c r="B113" s="32"/>
      <c r="C113" s="27" t="s">
        <v>114</v>
      </c>
      <c r="I113" s="96"/>
      <c r="L113" s="32"/>
    </row>
    <row r="114" spans="2:65" s="1" customFormat="1" ht="16.5" customHeight="1">
      <c r="B114" s="32"/>
      <c r="E114" s="232" t="str">
        <f>E11</f>
        <v>SO 192 - Dopravní značení provizorní - DIO</v>
      </c>
      <c r="F114" s="258"/>
      <c r="G114" s="258"/>
      <c r="H114" s="258"/>
      <c r="I114" s="96"/>
      <c r="L114" s="32"/>
    </row>
    <row r="115" spans="2:65" s="1" customFormat="1" ht="6.95" customHeight="1">
      <c r="B115" s="32"/>
      <c r="I115" s="96"/>
      <c r="L115" s="32"/>
    </row>
    <row r="116" spans="2:65" s="1" customFormat="1" ht="12" customHeight="1">
      <c r="B116" s="32"/>
      <c r="C116" s="27" t="s">
        <v>20</v>
      </c>
      <c r="F116" s="25" t="str">
        <f>F14</f>
        <v>Šumperk</v>
      </c>
      <c r="I116" s="97" t="s">
        <v>22</v>
      </c>
      <c r="J116" s="52" t="str">
        <f>IF(J14="","",J14)</f>
        <v>1. 9. 2022</v>
      </c>
      <c r="L116" s="32"/>
    </row>
    <row r="117" spans="2:65" s="1" customFormat="1" ht="6.95" customHeight="1">
      <c r="B117" s="32"/>
      <c r="I117" s="96"/>
      <c r="L117" s="32"/>
    </row>
    <row r="118" spans="2:65" s="1" customFormat="1" ht="15.2" customHeight="1">
      <c r="B118" s="32"/>
      <c r="C118" s="27" t="s">
        <v>24</v>
      </c>
      <c r="F118" s="25" t="str">
        <f>E17</f>
        <v xml:space="preserve"> </v>
      </c>
      <c r="I118" s="97" t="s">
        <v>30</v>
      </c>
      <c r="J118" s="30" t="str">
        <f>E23</f>
        <v xml:space="preserve"> </v>
      </c>
      <c r="L118" s="32"/>
    </row>
    <row r="119" spans="2:65" s="1" customFormat="1" ht="15.2" customHeight="1">
      <c r="B119" s="32"/>
      <c r="C119" s="27" t="s">
        <v>28</v>
      </c>
      <c r="F119" s="25" t="str">
        <f>IF(E20="","",E20)</f>
        <v>Vyplň údaj</v>
      </c>
      <c r="I119" s="97" t="s">
        <v>32</v>
      </c>
      <c r="J119" s="30" t="str">
        <f>E26</f>
        <v xml:space="preserve"> </v>
      </c>
      <c r="L119" s="32"/>
    </row>
    <row r="120" spans="2:65" s="1" customFormat="1" ht="10.35" customHeight="1">
      <c r="B120" s="32"/>
      <c r="I120" s="96"/>
      <c r="L120" s="32"/>
    </row>
    <row r="121" spans="2:65" s="10" customFormat="1" ht="29.25" customHeight="1">
      <c r="B121" s="131"/>
      <c r="C121" s="132" t="s">
        <v>127</v>
      </c>
      <c r="D121" s="133" t="s">
        <v>59</v>
      </c>
      <c r="E121" s="133" t="s">
        <v>55</v>
      </c>
      <c r="F121" s="133" t="s">
        <v>56</v>
      </c>
      <c r="G121" s="133" t="s">
        <v>128</v>
      </c>
      <c r="H121" s="133" t="s">
        <v>129</v>
      </c>
      <c r="I121" s="134" t="s">
        <v>130</v>
      </c>
      <c r="J121" s="133" t="s">
        <v>118</v>
      </c>
      <c r="K121" s="135" t="s">
        <v>131</v>
      </c>
      <c r="L121" s="131"/>
      <c r="M121" s="59" t="s">
        <v>1</v>
      </c>
      <c r="N121" s="60" t="s">
        <v>38</v>
      </c>
      <c r="O121" s="60" t="s">
        <v>132</v>
      </c>
      <c r="P121" s="60" t="s">
        <v>133</v>
      </c>
      <c r="Q121" s="60" t="s">
        <v>134</v>
      </c>
      <c r="R121" s="60" t="s">
        <v>135</v>
      </c>
      <c r="S121" s="60" t="s">
        <v>136</v>
      </c>
      <c r="T121" s="61" t="s">
        <v>137</v>
      </c>
    </row>
    <row r="122" spans="2:65" s="1" customFormat="1" ht="22.9" customHeight="1">
      <c r="B122" s="32"/>
      <c r="C122" s="64" t="s">
        <v>138</v>
      </c>
      <c r="I122" s="96"/>
      <c r="J122" s="136">
        <f>BK122</f>
        <v>0</v>
      </c>
      <c r="L122" s="32"/>
      <c r="M122" s="62"/>
      <c r="N122" s="53"/>
      <c r="O122" s="53"/>
      <c r="P122" s="137">
        <f>P123</f>
        <v>0</v>
      </c>
      <c r="Q122" s="53"/>
      <c r="R122" s="137">
        <f>R123</f>
        <v>0</v>
      </c>
      <c r="S122" s="53"/>
      <c r="T122" s="138">
        <f>T123</f>
        <v>0</v>
      </c>
      <c r="AT122" s="17" t="s">
        <v>73</v>
      </c>
      <c r="AU122" s="17" t="s">
        <v>120</v>
      </c>
      <c r="BK122" s="139">
        <f>BK123</f>
        <v>0</v>
      </c>
    </row>
    <row r="123" spans="2:65" s="11" customFormat="1" ht="25.9" customHeight="1">
      <c r="B123" s="140"/>
      <c r="D123" s="141" t="s">
        <v>73</v>
      </c>
      <c r="E123" s="142" t="s">
        <v>139</v>
      </c>
      <c r="F123" s="142" t="s">
        <v>140</v>
      </c>
      <c r="I123" s="143"/>
      <c r="J123" s="144">
        <f>BK123</f>
        <v>0</v>
      </c>
      <c r="L123" s="140"/>
      <c r="M123" s="145"/>
      <c r="P123" s="146">
        <f>P124</f>
        <v>0</v>
      </c>
      <c r="R123" s="146">
        <f>R124</f>
        <v>0</v>
      </c>
      <c r="T123" s="147">
        <f>T124</f>
        <v>0</v>
      </c>
      <c r="AR123" s="141" t="s">
        <v>81</v>
      </c>
      <c r="AT123" s="148" t="s">
        <v>73</v>
      </c>
      <c r="AU123" s="148" t="s">
        <v>74</v>
      </c>
      <c r="AY123" s="141" t="s">
        <v>141</v>
      </c>
      <c r="BK123" s="149">
        <f>BK124</f>
        <v>0</v>
      </c>
    </row>
    <row r="124" spans="2:65" s="11" customFormat="1" ht="22.9" customHeight="1">
      <c r="B124" s="140"/>
      <c r="D124" s="141" t="s">
        <v>73</v>
      </c>
      <c r="E124" s="150" t="s">
        <v>178</v>
      </c>
      <c r="F124" s="150" t="s">
        <v>463</v>
      </c>
      <c r="I124" s="143"/>
      <c r="J124" s="151">
        <f>BK124</f>
        <v>0</v>
      </c>
      <c r="L124" s="140"/>
      <c r="M124" s="145"/>
      <c r="P124" s="146">
        <f>SUM(P125:P130)</f>
        <v>0</v>
      </c>
      <c r="R124" s="146">
        <f>SUM(R125:R130)</f>
        <v>0</v>
      </c>
      <c r="T124" s="147">
        <f>SUM(T125:T130)</f>
        <v>0</v>
      </c>
      <c r="AR124" s="141" t="s">
        <v>81</v>
      </c>
      <c r="AT124" s="148" t="s">
        <v>73</v>
      </c>
      <c r="AU124" s="148" t="s">
        <v>81</v>
      </c>
      <c r="AY124" s="141" t="s">
        <v>141</v>
      </c>
      <c r="BK124" s="149">
        <f>SUM(BK125:BK130)</f>
        <v>0</v>
      </c>
    </row>
    <row r="125" spans="2:65" s="1" customFormat="1" ht="24" customHeight="1">
      <c r="B125" s="32"/>
      <c r="C125" s="152" t="s">
        <v>81</v>
      </c>
      <c r="D125" s="152" t="s">
        <v>143</v>
      </c>
      <c r="E125" s="153" t="s">
        <v>517</v>
      </c>
      <c r="F125" s="154" t="s">
        <v>518</v>
      </c>
      <c r="G125" s="155" t="s">
        <v>428</v>
      </c>
      <c r="H125" s="156">
        <v>17</v>
      </c>
      <c r="I125" s="157"/>
      <c r="J125" s="158">
        <f>ROUND(I125*H125,2)</f>
        <v>0</v>
      </c>
      <c r="K125" s="154" t="s">
        <v>1</v>
      </c>
      <c r="L125" s="32"/>
      <c r="M125" s="159" t="s">
        <v>1</v>
      </c>
      <c r="N125" s="160" t="s">
        <v>39</v>
      </c>
      <c r="P125" s="161">
        <f>O125*H125</f>
        <v>0</v>
      </c>
      <c r="Q125" s="161">
        <v>0</v>
      </c>
      <c r="R125" s="161">
        <f>Q125*H125</f>
        <v>0</v>
      </c>
      <c r="S125" s="161">
        <v>0</v>
      </c>
      <c r="T125" s="162">
        <f>S125*H125</f>
        <v>0</v>
      </c>
      <c r="AR125" s="163" t="s">
        <v>148</v>
      </c>
      <c r="AT125" s="163" t="s">
        <v>143</v>
      </c>
      <c r="AU125" s="163" t="s">
        <v>83</v>
      </c>
      <c r="AY125" s="17" t="s">
        <v>141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17" t="s">
        <v>81</v>
      </c>
      <c r="BK125" s="164">
        <f>ROUND(I125*H125,2)</f>
        <v>0</v>
      </c>
      <c r="BL125" s="17" t="s">
        <v>148</v>
      </c>
      <c r="BM125" s="163" t="s">
        <v>519</v>
      </c>
    </row>
    <row r="126" spans="2:65" s="12" customFormat="1" ht="11.25">
      <c r="B126" s="165"/>
      <c r="D126" s="166" t="s">
        <v>150</v>
      </c>
      <c r="E126" s="167" t="s">
        <v>1</v>
      </c>
      <c r="F126" s="168" t="s">
        <v>520</v>
      </c>
      <c r="H126" s="167" t="s">
        <v>1</v>
      </c>
      <c r="I126" s="169"/>
      <c r="L126" s="165"/>
      <c r="M126" s="170"/>
      <c r="T126" s="171"/>
      <c r="AT126" s="167" t="s">
        <v>150</v>
      </c>
      <c r="AU126" s="167" t="s">
        <v>83</v>
      </c>
      <c r="AV126" s="12" t="s">
        <v>81</v>
      </c>
      <c r="AW126" s="12" t="s">
        <v>31</v>
      </c>
      <c r="AX126" s="12" t="s">
        <v>74</v>
      </c>
      <c r="AY126" s="167" t="s">
        <v>141</v>
      </c>
    </row>
    <row r="127" spans="2:65" s="13" customFormat="1" ht="11.25">
      <c r="B127" s="172"/>
      <c r="D127" s="166" t="s">
        <v>150</v>
      </c>
      <c r="E127" s="173" t="s">
        <v>1</v>
      </c>
      <c r="F127" s="174" t="s">
        <v>83</v>
      </c>
      <c r="H127" s="175">
        <v>2</v>
      </c>
      <c r="I127" s="176"/>
      <c r="L127" s="172"/>
      <c r="M127" s="177"/>
      <c r="T127" s="178"/>
      <c r="AT127" s="173" t="s">
        <v>150</v>
      </c>
      <c r="AU127" s="173" t="s">
        <v>83</v>
      </c>
      <c r="AV127" s="13" t="s">
        <v>83</v>
      </c>
      <c r="AW127" s="13" t="s">
        <v>31</v>
      </c>
      <c r="AX127" s="13" t="s">
        <v>74</v>
      </c>
      <c r="AY127" s="173" t="s">
        <v>141</v>
      </c>
    </row>
    <row r="128" spans="2:65" s="12" customFormat="1" ht="11.25">
      <c r="B128" s="165"/>
      <c r="D128" s="166" t="s">
        <v>150</v>
      </c>
      <c r="E128" s="167" t="s">
        <v>1</v>
      </c>
      <c r="F128" s="168" t="s">
        <v>521</v>
      </c>
      <c r="H128" s="167" t="s">
        <v>1</v>
      </c>
      <c r="I128" s="169"/>
      <c r="L128" s="165"/>
      <c r="M128" s="170"/>
      <c r="T128" s="171"/>
      <c r="AT128" s="167" t="s">
        <v>150</v>
      </c>
      <c r="AU128" s="167" t="s">
        <v>83</v>
      </c>
      <c r="AV128" s="12" t="s">
        <v>81</v>
      </c>
      <c r="AW128" s="12" t="s">
        <v>31</v>
      </c>
      <c r="AX128" s="12" t="s">
        <v>74</v>
      </c>
      <c r="AY128" s="167" t="s">
        <v>141</v>
      </c>
    </row>
    <row r="129" spans="2:51" s="13" customFormat="1" ht="11.25">
      <c r="B129" s="172"/>
      <c r="D129" s="166" t="s">
        <v>150</v>
      </c>
      <c r="E129" s="173" t="s">
        <v>1</v>
      </c>
      <c r="F129" s="174" t="s">
        <v>8</v>
      </c>
      <c r="H129" s="175">
        <v>15</v>
      </c>
      <c r="I129" s="176"/>
      <c r="L129" s="172"/>
      <c r="M129" s="177"/>
      <c r="T129" s="178"/>
      <c r="AT129" s="173" t="s">
        <v>150</v>
      </c>
      <c r="AU129" s="173" t="s">
        <v>83</v>
      </c>
      <c r="AV129" s="13" t="s">
        <v>83</v>
      </c>
      <c r="AW129" s="13" t="s">
        <v>31</v>
      </c>
      <c r="AX129" s="13" t="s">
        <v>74</v>
      </c>
      <c r="AY129" s="173" t="s">
        <v>141</v>
      </c>
    </row>
    <row r="130" spans="2:51" s="14" customFormat="1" ht="11.25">
      <c r="B130" s="179"/>
      <c r="D130" s="166" t="s">
        <v>150</v>
      </c>
      <c r="E130" s="180" t="s">
        <v>1</v>
      </c>
      <c r="F130" s="181" t="s">
        <v>153</v>
      </c>
      <c r="H130" s="182">
        <v>17</v>
      </c>
      <c r="I130" s="183"/>
      <c r="L130" s="179"/>
      <c r="M130" s="186"/>
      <c r="N130" s="187"/>
      <c r="O130" s="187"/>
      <c r="P130" s="187"/>
      <c r="Q130" s="187"/>
      <c r="R130" s="187"/>
      <c r="S130" s="187"/>
      <c r="T130" s="188"/>
      <c r="AT130" s="180" t="s">
        <v>150</v>
      </c>
      <c r="AU130" s="180" t="s">
        <v>83</v>
      </c>
      <c r="AV130" s="14" t="s">
        <v>148</v>
      </c>
      <c r="AW130" s="14" t="s">
        <v>31</v>
      </c>
      <c r="AX130" s="14" t="s">
        <v>81</v>
      </c>
      <c r="AY130" s="180" t="s">
        <v>141</v>
      </c>
    </row>
    <row r="131" spans="2:51" s="1" customFormat="1" ht="6.95" customHeight="1">
      <c r="B131" s="44"/>
      <c r="C131" s="45"/>
      <c r="D131" s="45"/>
      <c r="E131" s="45"/>
      <c r="F131" s="45"/>
      <c r="G131" s="45"/>
      <c r="H131" s="45"/>
      <c r="I131" s="115"/>
      <c r="J131" s="45"/>
      <c r="K131" s="45"/>
      <c r="L131" s="32"/>
    </row>
  </sheetData>
  <sheetProtection algorithmName="SHA-512" hashValue="2ICtTlNc+fMX+fP9c4CUGgpppqImnjAZubgmkFG65JmM4dxONAl6LBxqm8UJRq8ao3sc2sVsMDE4F6KXaecGmg==" saltValue="9m8GdlJkGj4YfMtYdYybI2x16BRtSkDSR08QigrMtgsXPFTS67Fwe3HlL7FzromS62Ypjt0n8KFGBHKXSsxfww==" spinCount="100000" sheet="1" objects="1" scenarios="1" formatColumns="0" formatRows="0" autoFilter="0"/>
  <autoFilter ref="C121:K130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6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2:46" ht="24.95" customHeight="1">
      <c r="B4" s="20"/>
      <c r="D4" s="21" t="s">
        <v>111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6" t="str">
        <f>'Rekapitulace stavby'!K6</f>
        <v>Oprava stávajícího chodníku na ul. Wolkerova, v Šumperku</v>
      </c>
      <c r="F7" s="257"/>
      <c r="G7" s="257"/>
      <c r="H7" s="257"/>
      <c r="L7" s="20"/>
    </row>
    <row r="8" spans="2:46" s="1" customFormat="1" ht="12" customHeight="1">
      <c r="B8" s="32"/>
      <c r="D8" s="27" t="s">
        <v>112</v>
      </c>
      <c r="I8" s="96"/>
      <c r="L8" s="32"/>
    </row>
    <row r="9" spans="2:46" s="1" customFormat="1" ht="36.950000000000003" customHeight="1">
      <c r="B9" s="32"/>
      <c r="E9" s="232" t="s">
        <v>522</v>
      </c>
      <c r="F9" s="258"/>
      <c r="G9" s="258"/>
      <c r="H9" s="258"/>
      <c r="I9" s="96"/>
      <c r="L9" s="32"/>
    </row>
    <row r="10" spans="2:46" s="1" customFormat="1" ht="11.25">
      <c r="B10" s="32"/>
      <c r="I10" s="96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9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97" t="s">
        <v>22</v>
      </c>
      <c r="J12" s="52" t="str">
        <f>'Rekapitulace stavby'!AN8</f>
        <v>1. 9. 2022</v>
      </c>
      <c r="L12" s="32"/>
    </row>
    <row r="13" spans="2:46" s="1" customFormat="1" ht="10.9" customHeight="1">
      <c r="B13" s="32"/>
      <c r="I13" s="96"/>
      <c r="L13" s="32"/>
    </row>
    <row r="14" spans="2:46" s="1" customFormat="1" ht="12" customHeight="1">
      <c r="B14" s="32"/>
      <c r="D14" s="27" t="s">
        <v>24</v>
      </c>
      <c r="I14" s="9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9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I16" s="96"/>
      <c r="L16" s="32"/>
    </row>
    <row r="17" spans="2:12" s="1" customFormat="1" ht="12" customHeight="1">
      <c r="B17" s="32"/>
      <c r="D17" s="27" t="s">
        <v>28</v>
      </c>
      <c r="I17" s="9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9" t="str">
        <f>'Rekapitulace stavby'!E14</f>
        <v>Vyplň údaj</v>
      </c>
      <c r="F18" s="235"/>
      <c r="G18" s="235"/>
      <c r="H18" s="235"/>
      <c r="I18" s="9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I19" s="96"/>
      <c r="L19" s="32"/>
    </row>
    <row r="20" spans="2:12" s="1" customFormat="1" ht="12" customHeight="1">
      <c r="B20" s="32"/>
      <c r="D20" s="27" t="s">
        <v>30</v>
      </c>
      <c r="I20" s="9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9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I22" s="96"/>
      <c r="L22" s="32"/>
    </row>
    <row r="23" spans="2:12" s="1" customFormat="1" ht="12" customHeight="1">
      <c r="B23" s="32"/>
      <c r="D23" s="27" t="s">
        <v>32</v>
      </c>
      <c r="I23" s="9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9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I25" s="96"/>
      <c r="L25" s="32"/>
    </row>
    <row r="26" spans="2:12" s="1" customFormat="1" ht="12" customHeight="1">
      <c r="B26" s="32"/>
      <c r="D26" s="27" t="s">
        <v>33</v>
      </c>
      <c r="I26" s="96"/>
      <c r="L26" s="32"/>
    </row>
    <row r="27" spans="2:12" s="7" customFormat="1" ht="16.5" customHeight="1">
      <c r="B27" s="98"/>
      <c r="E27" s="239" t="s">
        <v>1</v>
      </c>
      <c r="F27" s="239"/>
      <c r="G27" s="239"/>
      <c r="H27" s="239"/>
      <c r="I27" s="99"/>
      <c r="L27" s="98"/>
    </row>
    <row r="28" spans="2:12" s="1" customFormat="1" ht="6.95" customHeight="1">
      <c r="B28" s="32"/>
      <c r="I28" s="96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100"/>
      <c r="J29" s="53"/>
      <c r="K29" s="53"/>
      <c r="L29" s="32"/>
    </row>
    <row r="30" spans="2:12" s="1" customFormat="1" ht="25.35" customHeight="1">
      <c r="B30" s="32"/>
      <c r="D30" s="101" t="s">
        <v>34</v>
      </c>
      <c r="I30" s="96"/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14.45" customHeight="1">
      <c r="B32" s="32"/>
      <c r="F32" s="35" t="s">
        <v>36</v>
      </c>
      <c r="I32" s="102" t="s">
        <v>35</v>
      </c>
      <c r="J32" s="35" t="s">
        <v>37</v>
      </c>
      <c r="L32" s="32"/>
    </row>
    <row r="33" spans="2:12" s="1" customFormat="1" ht="14.45" customHeight="1">
      <c r="B33" s="32"/>
      <c r="D33" s="55" t="s">
        <v>38</v>
      </c>
      <c r="E33" s="27" t="s">
        <v>39</v>
      </c>
      <c r="F33" s="86">
        <f>ROUND((SUM(BE118:BE125)),  2)</f>
        <v>0</v>
      </c>
      <c r="I33" s="103">
        <v>0.21</v>
      </c>
      <c r="J33" s="86">
        <f>ROUND(((SUM(BE118:BE125))*I33),  2)</f>
        <v>0</v>
      </c>
      <c r="L33" s="32"/>
    </row>
    <row r="34" spans="2:12" s="1" customFormat="1" ht="14.45" customHeight="1">
      <c r="B34" s="32"/>
      <c r="E34" s="27" t="s">
        <v>40</v>
      </c>
      <c r="F34" s="86">
        <f>ROUND((SUM(BF118:BF125)),  2)</f>
        <v>0</v>
      </c>
      <c r="I34" s="103">
        <v>0.15</v>
      </c>
      <c r="J34" s="86">
        <f>ROUND(((SUM(BF118:BF125))*I34),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86">
        <f>ROUND((SUM(BG118:BG125)),  2)</f>
        <v>0</v>
      </c>
      <c r="I35" s="103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ROUND((SUM(BH118:BH125)),  2)</f>
        <v>0</v>
      </c>
      <c r="I36" s="103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ROUND((SUM(BI118:BI125)),  2)</f>
        <v>0</v>
      </c>
      <c r="I37" s="103">
        <v>0</v>
      </c>
      <c r="J37" s="86">
        <f>0</f>
        <v>0</v>
      </c>
      <c r="L37" s="32"/>
    </row>
    <row r="38" spans="2:12" s="1" customFormat="1" ht="6.95" customHeight="1">
      <c r="B38" s="32"/>
      <c r="I38" s="96"/>
      <c r="L38" s="32"/>
    </row>
    <row r="39" spans="2:12" s="1" customFormat="1" ht="25.35" customHeight="1">
      <c r="B39" s="32"/>
      <c r="C39" s="104"/>
      <c r="D39" s="105" t="s">
        <v>44</v>
      </c>
      <c r="E39" s="57"/>
      <c r="F39" s="57"/>
      <c r="G39" s="106" t="s">
        <v>45</v>
      </c>
      <c r="H39" s="107" t="s">
        <v>46</v>
      </c>
      <c r="I39" s="108"/>
      <c r="J39" s="109">
        <f>SUM(J30:J37)</f>
        <v>0</v>
      </c>
      <c r="K39" s="110"/>
      <c r="L39" s="32"/>
    </row>
    <row r="40" spans="2:12" s="1" customFormat="1" ht="14.45" customHeight="1">
      <c r="B40" s="32"/>
      <c r="I40" s="96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111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49</v>
      </c>
      <c r="E61" s="34"/>
      <c r="F61" s="112" t="s">
        <v>50</v>
      </c>
      <c r="G61" s="43" t="s">
        <v>49</v>
      </c>
      <c r="H61" s="34"/>
      <c r="I61" s="113"/>
      <c r="J61" s="114" t="s">
        <v>50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111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49</v>
      </c>
      <c r="E76" s="34"/>
      <c r="F76" s="112" t="s">
        <v>50</v>
      </c>
      <c r="G76" s="43" t="s">
        <v>49</v>
      </c>
      <c r="H76" s="34"/>
      <c r="I76" s="113"/>
      <c r="J76" s="114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116"/>
      <c r="J81" s="47"/>
      <c r="K81" s="47"/>
      <c r="L81" s="32"/>
    </row>
    <row r="82" spans="2:47" s="1" customFormat="1" ht="24.95" customHeight="1">
      <c r="B82" s="32"/>
      <c r="C82" s="21" t="s">
        <v>116</v>
      </c>
      <c r="I82" s="96"/>
      <c r="L82" s="32"/>
    </row>
    <row r="83" spans="2:47" s="1" customFormat="1" ht="6.95" customHeight="1">
      <c r="B83" s="32"/>
      <c r="I83" s="96"/>
      <c r="L83" s="32"/>
    </row>
    <row r="84" spans="2:47" s="1" customFormat="1" ht="12" customHeight="1">
      <c r="B84" s="32"/>
      <c r="C84" s="27" t="s">
        <v>16</v>
      </c>
      <c r="I84" s="96"/>
      <c r="L84" s="32"/>
    </row>
    <row r="85" spans="2:47" s="1" customFormat="1" ht="16.5" customHeight="1">
      <c r="B85" s="32"/>
      <c r="E85" s="256" t="str">
        <f>E7</f>
        <v>Oprava stávajícího chodníku na ul. Wolkerova, v Šumperku</v>
      </c>
      <c r="F85" s="257"/>
      <c r="G85" s="257"/>
      <c r="H85" s="257"/>
      <c r="I85" s="96"/>
      <c r="L85" s="32"/>
    </row>
    <row r="86" spans="2:47" s="1" customFormat="1" ht="12" customHeight="1">
      <c r="B86" s="32"/>
      <c r="C86" s="27" t="s">
        <v>112</v>
      </c>
      <c r="I86" s="96"/>
      <c r="L86" s="32"/>
    </row>
    <row r="87" spans="2:47" s="1" customFormat="1" ht="16.5" customHeight="1">
      <c r="B87" s="32"/>
      <c r="E87" s="232" t="str">
        <f>E9</f>
        <v>1000 - Ostatní náklady</v>
      </c>
      <c r="F87" s="258"/>
      <c r="G87" s="258"/>
      <c r="H87" s="258"/>
      <c r="I87" s="96"/>
      <c r="L87" s="32"/>
    </row>
    <row r="88" spans="2:47" s="1" customFormat="1" ht="6.95" customHeight="1">
      <c r="B88" s="32"/>
      <c r="I88" s="96"/>
      <c r="L88" s="32"/>
    </row>
    <row r="89" spans="2:47" s="1" customFormat="1" ht="12" customHeight="1">
      <c r="B89" s="32"/>
      <c r="C89" s="27" t="s">
        <v>20</v>
      </c>
      <c r="F89" s="25" t="str">
        <f>F12</f>
        <v>Šumperk</v>
      </c>
      <c r="I89" s="97" t="s">
        <v>22</v>
      </c>
      <c r="J89" s="52" t="str">
        <f>IF(J12="","",J12)</f>
        <v>1. 9. 2022</v>
      </c>
      <c r="L89" s="32"/>
    </row>
    <row r="90" spans="2:47" s="1" customFormat="1" ht="6.95" customHeight="1">
      <c r="B90" s="32"/>
      <c r="I90" s="96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9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97" t="s">
        <v>32</v>
      </c>
      <c r="J92" s="30" t="str">
        <f>E24</f>
        <v xml:space="preserve"> </v>
      </c>
      <c r="L92" s="32"/>
    </row>
    <row r="93" spans="2:47" s="1" customFormat="1" ht="10.35" customHeight="1">
      <c r="B93" s="32"/>
      <c r="I93" s="96"/>
      <c r="L93" s="32"/>
    </row>
    <row r="94" spans="2:47" s="1" customFormat="1" ht="29.25" customHeight="1">
      <c r="B94" s="32"/>
      <c r="C94" s="117" t="s">
        <v>117</v>
      </c>
      <c r="D94" s="104"/>
      <c r="E94" s="104"/>
      <c r="F94" s="104"/>
      <c r="G94" s="104"/>
      <c r="H94" s="104"/>
      <c r="I94" s="118"/>
      <c r="J94" s="119" t="s">
        <v>118</v>
      </c>
      <c r="K94" s="104"/>
      <c r="L94" s="32"/>
    </row>
    <row r="95" spans="2:47" s="1" customFormat="1" ht="10.35" customHeight="1">
      <c r="B95" s="32"/>
      <c r="I95" s="96"/>
      <c r="L95" s="32"/>
    </row>
    <row r="96" spans="2:47" s="1" customFormat="1" ht="22.9" customHeight="1">
      <c r="B96" s="32"/>
      <c r="C96" s="120" t="s">
        <v>119</v>
      </c>
      <c r="I96" s="96"/>
      <c r="J96" s="66">
        <f>J118</f>
        <v>0</v>
      </c>
      <c r="L96" s="32"/>
      <c r="AU96" s="17" t="s">
        <v>120</v>
      </c>
    </row>
    <row r="97" spans="2:12" s="8" customFormat="1" ht="24.95" customHeight="1">
      <c r="B97" s="121"/>
      <c r="D97" s="122" t="s">
        <v>523</v>
      </c>
      <c r="E97" s="123"/>
      <c r="F97" s="123"/>
      <c r="G97" s="123"/>
      <c r="H97" s="123"/>
      <c r="I97" s="124"/>
      <c r="J97" s="125">
        <f>J119</f>
        <v>0</v>
      </c>
      <c r="L97" s="121"/>
    </row>
    <row r="98" spans="2:12" s="9" customFormat="1" ht="19.899999999999999" customHeight="1">
      <c r="B98" s="126"/>
      <c r="D98" s="127" t="s">
        <v>524</v>
      </c>
      <c r="E98" s="128"/>
      <c r="F98" s="128"/>
      <c r="G98" s="128"/>
      <c r="H98" s="128"/>
      <c r="I98" s="129"/>
      <c r="J98" s="130">
        <f>J120</f>
        <v>0</v>
      </c>
      <c r="L98" s="126"/>
    </row>
    <row r="99" spans="2:12" s="1" customFormat="1" ht="21.75" customHeight="1">
      <c r="B99" s="32"/>
      <c r="I99" s="96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11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116"/>
      <c r="J104" s="47"/>
      <c r="K104" s="47"/>
      <c r="L104" s="32"/>
    </row>
    <row r="105" spans="2:12" s="1" customFormat="1" ht="24.95" customHeight="1">
      <c r="B105" s="32"/>
      <c r="C105" s="21" t="s">
        <v>126</v>
      </c>
      <c r="I105" s="96"/>
      <c r="L105" s="32"/>
    </row>
    <row r="106" spans="2:12" s="1" customFormat="1" ht="6.95" customHeight="1">
      <c r="B106" s="32"/>
      <c r="I106" s="96"/>
      <c r="L106" s="32"/>
    </row>
    <row r="107" spans="2:12" s="1" customFormat="1" ht="12" customHeight="1">
      <c r="B107" s="32"/>
      <c r="C107" s="27" t="s">
        <v>16</v>
      </c>
      <c r="I107" s="96"/>
      <c r="L107" s="32"/>
    </row>
    <row r="108" spans="2:12" s="1" customFormat="1" ht="16.5" customHeight="1">
      <c r="B108" s="32"/>
      <c r="E108" s="256" t="str">
        <f>E7</f>
        <v>Oprava stávajícího chodníku na ul. Wolkerova, v Šumperku</v>
      </c>
      <c r="F108" s="257"/>
      <c r="G108" s="257"/>
      <c r="H108" s="257"/>
      <c r="I108" s="96"/>
      <c r="L108" s="32"/>
    </row>
    <row r="109" spans="2:12" s="1" customFormat="1" ht="12" customHeight="1">
      <c r="B109" s="32"/>
      <c r="C109" s="27" t="s">
        <v>112</v>
      </c>
      <c r="I109" s="96"/>
      <c r="L109" s="32"/>
    </row>
    <row r="110" spans="2:12" s="1" customFormat="1" ht="16.5" customHeight="1">
      <c r="B110" s="32"/>
      <c r="E110" s="232" t="str">
        <f>E9</f>
        <v>1000 - Ostatní náklady</v>
      </c>
      <c r="F110" s="258"/>
      <c r="G110" s="258"/>
      <c r="H110" s="258"/>
      <c r="I110" s="96"/>
      <c r="L110" s="32"/>
    </row>
    <row r="111" spans="2:12" s="1" customFormat="1" ht="6.95" customHeight="1">
      <c r="B111" s="32"/>
      <c r="I111" s="96"/>
      <c r="L111" s="32"/>
    </row>
    <row r="112" spans="2:12" s="1" customFormat="1" ht="12" customHeight="1">
      <c r="B112" s="32"/>
      <c r="C112" s="27" t="s">
        <v>20</v>
      </c>
      <c r="F112" s="25" t="str">
        <f>F12</f>
        <v>Šumperk</v>
      </c>
      <c r="I112" s="97" t="s">
        <v>22</v>
      </c>
      <c r="J112" s="52" t="str">
        <f>IF(J12="","",J12)</f>
        <v>1. 9. 2022</v>
      </c>
      <c r="L112" s="32"/>
    </row>
    <row r="113" spans="2:65" s="1" customFormat="1" ht="6.95" customHeight="1">
      <c r="B113" s="32"/>
      <c r="I113" s="96"/>
      <c r="L113" s="32"/>
    </row>
    <row r="114" spans="2:65" s="1" customFormat="1" ht="15.2" customHeight="1">
      <c r="B114" s="32"/>
      <c r="C114" s="27" t="s">
        <v>24</v>
      </c>
      <c r="F114" s="25" t="str">
        <f>E15</f>
        <v xml:space="preserve"> </v>
      </c>
      <c r="I114" s="97" t="s">
        <v>30</v>
      </c>
      <c r="J114" s="30" t="str">
        <f>E21</f>
        <v xml:space="preserve"> </v>
      </c>
      <c r="L114" s="32"/>
    </row>
    <row r="115" spans="2:65" s="1" customFormat="1" ht="15.2" customHeight="1">
      <c r="B115" s="32"/>
      <c r="C115" s="27" t="s">
        <v>28</v>
      </c>
      <c r="F115" s="25" t="str">
        <f>IF(E18="","",E18)</f>
        <v>Vyplň údaj</v>
      </c>
      <c r="I115" s="97" t="s">
        <v>32</v>
      </c>
      <c r="J115" s="30" t="str">
        <f>E24</f>
        <v xml:space="preserve"> </v>
      </c>
      <c r="L115" s="32"/>
    </row>
    <row r="116" spans="2:65" s="1" customFormat="1" ht="10.35" customHeight="1">
      <c r="B116" s="32"/>
      <c r="I116" s="96"/>
      <c r="L116" s="32"/>
    </row>
    <row r="117" spans="2:65" s="10" customFormat="1" ht="29.25" customHeight="1">
      <c r="B117" s="131"/>
      <c r="C117" s="132" t="s">
        <v>127</v>
      </c>
      <c r="D117" s="133" t="s">
        <v>59</v>
      </c>
      <c r="E117" s="133" t="s">
        <v>55</v>
      </c>
      <c r="F117" s="133" t="s">
        <v>56</v>
      </c>
      <c r="G117" s="133" t="s">
        <v>128</v>
      </c>
      <c r="H117" s="133" t="s">
        <v>129</v>
      </c>
      <c r="I117" s="134" t="s">
        <v>130</v>
      </c>
      <c r="J117" s="133" t="s">
        <v>118</v>
      </c>
      <c r="K117" s="135" t="s">
        <v>131</v>
      </c>
      <c r="L117" s="131"/>
      <c r="M117" s="59" t="s">
        <v>1</v>
      </c>
      <c r="N117" s="60" t="s">
        <v>38</v>
      </c>
      <c r="O117" s="60" t="s">
        <v>132</v>
      </c>
      <c r="P117" s="60" t="s">
        <v>133</v>
      </c>
      <c r="Q117" s="60" t="s">
        <v>134</v>
      </c>
      <c r="R117" s="60" t="s">
        <v>135</v>
      </c>
      <c r="S117" s="60" t="s">
        <v>136</v>
      </c>
      <c r="T117" s="61" t="s">
        <v>137</v>
      </c>
    </row>
    <row r="118" spans="2:65" s="1" customFormat="1" ht="22.9" customHeight="1">
      <c r="B118" s="32"/>
      <c r="C118" s="64" t="s">
        <v>138</v>
      </c>
      <c r="I118" s="96"/>
      <c r="J118" s="136">
        <f>BK118</f>
        <v>0</v>
      </c>
      <c r="L118" s="32"/>
      <c r="M118" s="62"/>
      <c r="N118" s="53"/>
      <c r="O118" s="53"/>
      <c r="P118" s="137">
        <f>P119</f>
        <v>0</v>
      </c>
      <c r="Q118" s="53"/>
      <c r="R118" s="137">
        <f>R119</f>
        <v>0</v>
      </c>
      <c r="S118" s="53"/>
      <c r="T118" s="138">
        <f>T119</f>
        <v>0</v>
      </c>
      <c r="AT118" s="17" t="s">
        <v>73</v>
      </c>
      <c r="AU118" s="17" t="s">
        <v>120</v>
      </c>
      <c r="BK118" s="139">
        <f>BK119</f>
        <v>0</v>
      </c>
    </row>
    <row r="119" spans="2:65" s="11" customFormat="1" ht="25.9" customHeight="1">
      <c r="B119" s="140"/>
      <c r="D119" s="141" t="s">
        <v>73</v>
      </c>
      <c r="E119" s="142" t="s">
        <v>525</v>
      </c>
      <c r="F119" s="142" t="s">
        <v>526</v>
      </c>
      <c r="I119" s="143"/>
      <c r="J119" s="144">
        <f>BK119</f>
        <v>0</v>
      </c>
      <c r="L119" s="140"/>
      <c r="M119" s="145"/>
      <c r="P119" s="146">
        <f>P120</f>
        <v>0</v>
      </c>
      <c r="R119" s="146">
        <f>R120</f>
        <v>0</v>
      </c>
      <c r="T119" s="147">
        <f>T120</f>
        <v>0</v>
      </c>
      <c r="AR119" s="141" t="s">
        <v>148</v>
      </c>
      <c r="AT119" s="148" t="s">
        <v>73</v>
      </c>
      <c r="AU119" s="148" t="s">
        <v>74</v>
      </c>
      <c r="AY119" s="141" t="s">
        <v>141</v>
      </c>
      <c r="BK119" s="149">
        <f>BK120</f>
        <v>0</v>
      </c>
    </row>
    <row r="120" spans="2:65" s="11" customFormat="1" ht="22.9" customHeight="1">
      <c r="B120" s="140"/>
      <c r="D120" s="141" t="s">
        <v>73</v>
      </c>
      <c r="E120" s="150" t="s">
        <v>527</v>
      </c>
      <c r="F120" s="150" t="s">
        <v>526</v>
      </c>
      <c r="I120" s="143"/>
      <c r="J120" s="151">
        <f>BK120</f>
        <v>0</v>
      </c>
      <c r="L120" s="140"/>
      <c r="M120" s="145"/>
      <c r="P120" s="146">
        <f>SUM(P121:P125)</f>
        <v>0</v>
      </c>
      <c r="R120" s="146">
        <f>SUM(R121:R125)</f>
        <v>0</v>
      </c>
      <c r="T120" s="147">
        <f>SUM(T121:T125)</f>
        <v>0</v>
      </c>
      <c r="AR120" s="141" t="s">
        <v>148</v>
      </c>
      <c r="AT120" s="148" t="s">
        <v>73</v>
      </c>
      <c r="AU120" s="148" t="s">
        <v>81</v>
      </c>
      <c r="AY120" s="141" t="s">
        <v>141</v>
      </c>
      <c r="BK120" s="149">
        <f>SUM(BK121:BK125)</f>
        <v>0</v>
      </c>
    </row>
    <row r="121" spans="2:65" s="1" customFormat="1" ht="16.5" customHeight="1">
      <c r="B121" s="32"/>
      <c r="C121" s="152" t="s">
        <v>81</v>
      </c>
      <c r="D121" s="152" t="s">
        <v>143</v>
      </c>
      <c r="E121" s="153" t="s">
        <v>528</v>
      </c>
      <c r="F121" s="154" t="s">
        <v>529</v>
      </c>
      <c r="G121" s="155" t="s">
        <v>422</v>
      </c>
      <c r="H121" s="156">
        <v>1</v>
      </c>
      <c r="I121" s="157"/>
      <c r="J121" s="158">
        <f>ROUND(I121*H121,2)</f>
        <v>0</v>
      </c>
      <c r="K121" s="154" t="s">
        <v>1</v>
      </c>
      <c r="L121" s="32"/>
      <c r="M121" s="159" t="s">
        <v>1</v>
      </c>
      <c r="N121" s="160" t="s">
        <v>39</v>
      </c>
      <c r="P121" s="161">
        <f>O121*H121</f>
        <v>0</v>
      </c>
      <c r="Q121" s="161">
        <v>0</v>
      </c>
      <c r="R121" s="161">
        <f>Q121*H121</f>
        <v>0</v>
      </c>
      <c r="S121" s="161">
        <v>0</v>
      </c>
      <c r="T121" s="162">
        <f>S121*H121</f>
        <v>0</v>
      </c>
      <c r="AR121" s="163" t="s">
        <v>530</v>
      </c>
      <c r="AT121" s="163" t="s">
        <v>143</v>
      </c>
      <c r="AU121" s="163" t="s">
        <v>83</v>
      </c>
      <c r="AY121" s="17" t="s">
        <v>141</v>
      </c>
      <c r="BE121" s="164">
        <f>IF(N121="základní",J121,0)</f>
        <v>0</v>
      </c>
      <c r="BF121" s="164">
        <f>IF(N121="snížená",J121,0)</f>
        <v>0</v>
      </c>
      <c r="BG121" s="164">
        <f>IF(N121="zákl. přenesená",J121,0)</f>
        <v>0</v>
      </c>
      <c r="BH121" s="164">
        <f>IF(N121="sníž. přenesená",J121,0)</f>
        <v>0</v>
      </c>
      <c r="BI121" s="164">
        <f>IF(N121="nulová",J121,0)</f>
        <v>0</v>
      </c>
      <c r="BJ121" s="17" t="s">
        <v>81</v>
      </c>
      <c r="BK121" s="164">
        <f>ROUND(I121*H121,2)</f>
        <v>0</v>
      </c>
      <c r="BL121" s="17" t="s">
        <v>530</v>
      </c>
      <c r="BM121" s="163" t="s">
        <v>531</v>
      </c>
    </row>
    <row r="122" spans="2:65" s="12" customFormat="1" ht="22.5">
      <c r="B122" s="165"/>
      <c r="D122" s="166" t="s">
        <v>150</v>
      </c>
      <c r="E122" s="167" t="s">
        <v>1</v>
      </c>
      <c r="F122" s="168" t="s">
        <v>532</v>
      </c>
      <c r="H122" s="167" t="s">
        <v>1</v>
      </c>
      <c r="I122" s="169"/>
      <c r="L122" s="165"/>
      <c r="M122" s="170"/>
      <c r="T122" s="171"/>
      <c r="AT122" s="167" t="s">
        <v>150</v>
      </c>
      <c r="AU122" s="167" t="s">
        <v>83</v>
      </c>
      <c r="AV122" s="12" t="s">
        <v>81</v>
      </c>
      <c r="AW122" s="12" t="s">
        <v>31</v>
      </c>
      <c r="AX122" s="12" t="s">
        <v>74</v>
      </c>
      <c r="AY122" s="167" t="s">
        <v>141</v>
      </c>
    </row>
    <row r="123" spans="2:65" s="13" customFormat="1" ht="11.25">
      <c r="B123" s="172"/>
      <c r="D123" s="166" t="s">
        <v>150</v>
      </c>
      <c r="E123" s="173" t="s">
        <v>1</v>
      </c>
      <c r="F123" s="174" t="s">
        <v>81</v>
      </c>
      <c r="H123" s="175">
        <v>1</v>
      </c>
      <c r="I123" s="176"/>
      <c r="L123" s="172"/>
      <c r="M123" s="177"/>
      <c r="T123" s="178"/>
      <c r="AT123" s="173" t="s">
        <v>150</v>
      </c>
      <c r="AU123" s="173" t="s">
        <v>83</v>
      </c>
      <c r="AV123" s="13" t="s">
        <v>83</v>
      </c>
      <c r="AW123" s="13" t="s">
        <v>31</v>
      </c>
      <c r="AX123" s="13" t="s">
        <v>81</v>
      </c>
      <c r="AY123" s="173" t="s">
        <v>141</v>
      </c>
    </row>
    <row r="124" spans="2:65" s="1" customFormat="1" ht="24" customHeight="1">
      <c r="B124" s="32"/>
      <c r="C124" s="152" t="s">
        <v>83</v>
      </c>
      <c r="D124" s="152" t="s">
        <v>143</v>
      </c>
      <c r="E124" s="153" t="s">
        <v>533</v>
      </c>
      <c r="F124" s="154" t="s">
        <v>534</v>
      </c>
      <c r="G124" s="155" t="s">
        <v>422</v>
      </c>
      <c r="H124" s="156">
        <v>1</v>
      </c>
      <c r="I124" s="157"/>
      <c r="J124" s="158">
        <f>ROUND(I124*H124,2)</f>
        <v>0</v>
      </c>
      <c r="K124" s="154" t="s">
        <v>1</v>
      </c>
      <c r="L124" s="32"/>
      <c r="M124" s="159" t="s">
        <v>1</v>
      </c>
      <c r="N124" s="160" t="s">
        <v>39</v>
      </c>
      <c r="P124" s="161">
        <f>O124*H124</f>
        <v>0</v>
      </c>
      <c r="Q124" s="161">
        <v>0</v>
      </c>
      <c r="R124" s="161">
        <f>Q124*H124</f>
        <v>0</v>
      </c>
      <c r="S124" s="161">
        <v>0</v>
      </c>
      <c r="T124" s="162">
        <f>S124*H124</f>
        <v>0</v>
      </c>
      <c r="AR124" s="163" t="s">
        <v>530</v>
      </c>
      <c r="AT124" s="163" t="s">
        <v>143</v>
      </c>
      <c r="AU124" s="163" t="s">
        <v>83</v>
      </c>
      <c r="AY124" s="17" t="s">
        <v>141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17" t="s">
        <v>81</v>
      </c>
      <c r="BK124" s="164">
        <f>ROUND(I124*H124,2)</f>
        <v>0</v>
      </c>
      <c r="BL124" s="17" t="s">
        <v>530</v>
      </c>
      <c r="BM124" s="163" t="s">
        <v>535</v>
      </c>
    </row>
    <row r="125" spans="2:65" s="13" customFormat="1" ht="11.25">
      <c r="B125" s="172"/>
      <c r="D125" s="166" t="s">
        <v>150</v>
      </c>
      <c r="E125" s="173" t="s">
        <v>1</v>
      </c>
      <c r="F125" s="174" t="s">
        <v>81</v>
      </c>
      <c r="H125" s="175">
        <v>1</v>
      </c>
      <c r="I125" s="176"/>
      <c r="L125" s="172"/>
      <c r="M125" s="211"/>
      <c r="N125" s="212"/>
      <c r="O125" s="212"/>
      <c r="P125" s="212"/>
      <c r="Q125" s="212"/>
      <c r="R125" s="212"/>
      <c r="S125" s="212"/>
      <c r="T125" s="213"/>
      <c r="AT125" s="173" t="s">
        <v>150</v>
      </c>
      <c r="AU125" s="173" t="s">
        <v>83</v>
      </c>
      <c r="AV125" s="13" t="s">
        <v>83</v>
      </c>
      <c r="AW125" s="13" t="s">
        <v>31</v>
      </c>
      <c r="AX125" s="13" t="s">
        <v>81</v>
      </c>
      <c r="AY125" s="173" t="s">
        <v>141</v>
      </c>
    </row>
    <row r="126" spans="2:65" s="1" customFormat="1" ht="6.95" customHeight="1">
      <c r="B126" s="44"/>
      <c r="C126" s="45"/>
      <c r="D126" s="45"/>
      <c r="E126" s="45"/>
      <c r="F126" s="45"/>
      <c r="G126" s="45"/>
      <c r="H126" s="45"/>
      <c r="I126" s="115"/>
      <c r="J126" s="45"/>
      <c r="K126" s="45"/>
      <c r="L126" s="32"/>
    </row>
  </sheetData>
  <sheetProtection algorithmName="SHA-512" hashValue="ZiZunzUJFlMGDT2Iq5CKa8ERIncCv7XXcfbFJ2L00FbNOJiEaYNDbEC9SmcD8tA70+OP2myRTvsqU1PEF/2OZA==" saltValue="LxxfYYARFr6bWWFxrhR4g1aQmVL42DuSCwZ0xwxzy0y/SVl2YCreDWyJ1nc0w6Ku7zA+bzfMEYX95ks5Vir/DQ==" spinCount="100000" sheet="1" objects="1" scenarios="1" formatColumns="0" formatRows="0" autoFilter="0"/>
  <autoFilter ref="C117:K125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2:46" ht="24.95" customHeight="1">
      <c r="B4" s="20"/>
      <c r="D4" s="21" t="s">
        <v>111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6" t="str">
        <f>'Rekapitulace stavby'!K6</f>
        <v>Oprava stávajícího chodníku na ul. Wolkerova, v Šumperku</v>
      </c>
      <c r="F7" s="257"/>
      <c r="G7" s="257"/>
      <c r="H7" s="257"/>
      <c r="L7" s="20"/>
    </row>
    <row r="8" spans="2:46" s="1" customFormat="1" ht="12" customHeight="1">
      <c r="B8" s="32"/>
      <c r="D8" s="27" t="s">
        <v>112</v>
      </c>
      <c r="I8" s="96"/>
      <c r="L8" s="32"/>
    </row>
    <row r="9" spans="2:46" s="1" customFormat="1" ht="36.950000000000003" customHeight="1">
      <c r="B9" s="32"/>
      <c r="E9" s="232" t="s">
        <v>536</v>
      </c>
      <c r="F9" s="258"/>
      <c r="G9" s="258"/>
      <c r="H9" s="258"/>
      <c r="I9" s="96"/>
      <c r="L9" s="32"/>
    </row>
    <row r="10" spans="2:46" s="1" customFormat="1" ht="11.25">
      <c r="B10" s="32"/>
      <c r="I10" s="96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9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97" t="s">
        <v>22</v>
      </c>
      <c r="J12" s="52" t="str">
        <f>'Rekapitulace stavby'!AN8</f>
        <v>1. 9. 2022</v>
      </c>
      <c r="L12" s="32"/>
    </row>
    <row r="13" spans="2:46" s="1" customFormat="1" ht="10.9" customHeight="1">
      <c r="B13" s="32"/>
      <c r="I13" s="96"/>
      <c r="L13" s="32"/>
    </row>
    <row r="14" spans="2:46" s="1" customFormat="1" ht="12" customHeight="1">
      <c r="B14" s="32"/>
      <c r="D14" s="27" t="s">
        <v>24</v>
      </c>
      <c r="I14" s="9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9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I16" s="96"/>
      <c r="L16" s="32"/>
    </row>
    <row r="17" spans="2:12" s="1" customFormat="1" ht="12" customHeight="1">
      <c r="B17" s="32"/>
      <c r="D17" s="27" t="s">
        <v>28</v>
      </c>
      <c r="I17" s="9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9" t="str">
        <f>'Rekapitulace stavby'!E14</f>
        <v>Vyplň údaj</v>
      </c>
      <c r="F18" s="235"/>
      <c r="G18" s="235"/>
      <c r="H18" s="235"/>
      <c r="I18" s="9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I19" s="96"/>
      <c r="L19" s="32"/>
    </row>
    <row r="20" spans="2:12" s="1" customFormat="1" ht="12" customHeight="1">
      <c r="B20" s="32"/>
      <c r="D20" s="27" t="s">
        <v>30</v>
      </c>
      <c r="I20" s="9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9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I22" s="96"/>
      <c r="L22" s="32"/>
    </row>
    <row r="23" spans="2:12" s="1" customFormat="1" ht="12" customHeight="1">
      <c r="B23" s="32"/>
      <c r="D23" s="27" t="s">
        <v>32</v>
      </c>
      <c r="I23" s="9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9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I25" s="96"/>
      <c r="L25" s="32"/>
    </row>
    <row r="26" spans="2:12" s="1" customFormat="1" ht="12" customHeight="1">
      <c r="B26" s="32"/>
      <c r="D26" s="27" t="s">
        <v>33</v>
      </c>
      <c r="I26" s="96"/>
      <c r="L26" s="32"/>
    </row>
    <row r="27" spans="2:12" s="7" customFormat="1" ht="16.5" customHeight="1">
      <c r="B27" s="98"/>
      <c r="E27" s="239" t="s">
        <v>1</v>
      </c>
      <c r="F27" s="239"/>
      <c r="G27" s="239"/>
      <c r="H27" s="239"/>
      <c r="I27" s="99"/>
      <c r="L27" s="98"/>
    </row>
    <row r="28" spans="2:12" s="1" customFormat="1" ht="6.95" customHeight="1">
      <c r="B28" s="32"/>
      <c r="I28" s="96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100"/>
      <c r="J29" s="53"/>
      <c r="K29" s="53"/>
      <c r="L29" s="32"/>
    </row>
    <row r="30" spans="2:12" s="1" customFormat="1" ht="25.35" customHeight="1">
      <c r="B30" s="32"/>
      <c r="D30" s="101" t="s">
        <v>34</v>
      </c>
      <c r="I30" s="96"/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14.45" customHeight="1">
      <c r="B32" s="32"/>
      <c r="F32" s="35" t="s">
        <v>36</v>
      </c>
      <c r="I32" s="102" t="s">
        <v>35</v>
      </c>
      <c r="J32" s="35" t="s">
        <v>37</v>
      </c>
      <c r="L32" s="32"/>
    </row>
    <row r="33" spans="2:12" s="1" customFormat="1" ht="14.45" customHeight="1">
      <c r="B33" s="32"/>
      <c r="D33" s="55" t="s">
        <v>38</v>
      </c>
      <c r="E33" s="27" t="s">
        <v>39</v>
      </c>
      <c r="F33" s="86">
        <f>ROUND((SUM(BE118:BE122)),  2)</f>
        <v>0</v>
      </c>
      <c r="I33" s="103">
        <v>0.21</v>
      </c>
      <c r="J33" s="86">
        <f>ROUND(((SUM(BE118:BE122))*I33),  2)</f>
        <v>0</v>
      </c>
      <c r="L33" s="32"/>
    </row>
    <row r="34" spans="2:12" s="1" customFormat="1" ht="14.45" customHeight="1">
      <c r="B34" s="32"/>
      <c r="E34" s="27" t="s">
        <v>40</v>
      </c>
      <c r="F34" s="86">
        <f>ROUND((SUM(BF118:BF122)),  2)</f>
        <v>0</v>
      </c>
      <c r="I34" s="103">
        <v>0.15</v>
      </c>
      <c r="J34" s="86">
        <f>ROUND(((SUM(BF118:BF122))*I34),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86">
        <f>ROUND((SUM(BG118:BG122)),  2)</f>
        <v>0</v>
      </c>
      <c r="I35" s="103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ROUND((SUM(BH118:BH122)),  2)</f>
        <v>0</v>
      </c>
      <c r="I36" s="103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ROUND((SUM(BI118:BI122)),  2)</f>
        <v>0</v>
      </c>
      <c r="I37" s="103">
        <v>0</v>
      </c>
      <c r="J37" s="86">
        <f>0</f>
        <v>0</v>
      </c>
      <c r="L37" s="32"/>
    </row>
    <row r="38" spans="2:12" s="1" customFormat="1" ht="6.95" customHeight="1">
      <c r="B38" s="32"/>
      <c r="I38" s="96"/>
      <c r="L38" s="32"/>
    </row>
    <row r="39" spans="2:12" s="1" customFormat="1" ht="25.35" customHeight="1">
      <c r="B39" s="32"/>
      <c r="C39" s="104"/>
      <c r="D39" s="105" t="s">
        <v>44</v>
      </c>
      <c r="E39" s="57"/>
      <c r="F39" s="57"/>
      <c r="G39" s="106" t="s">
        <v>45</v>
      </c>
      <c r="H39" s="107" t="s">
        <v>46</v>
      </c>
      <c r="I39" s="108"/>
      <c r="J39" s="109">
        <f>SUM(J30:J37)</f>
        <v>0</v>
      </c>
      <c r="K39" s="110"/>
      <c r="L39" s="32"/>
    </row>
    <row r="40" spans="2:12" s="1" customFormat="1" ht="14.45" customHeight="1">
      <c r="B40" s="32"/>
      <c r="I40" s="96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111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49</v>
      </c>
      <c r="E61" s="34"/>
      <c r="F61" s="112" t="s">
        <v>50</v>
      </c>
      <c r="G61" s="43" t="s">
        <v>49</v>
      </c>
      <c r="H61" s="34"/>
      <c r="I61" s="113"/>
      <c r="J61" s="114" t="s">
        <v>50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111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49</v>
      </c>
      <c r="E76" s="34"/>
      <c r="F76" s="112" t="s">
        <v>50</v>
      </c>
      <c r="G76" s="43" t="s">
        <v>49</v>
      </c>
      <c r="H76" s="34"/>
      <c r="I76" s="113"/>
      <c r="J76" s="114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116"/>
      <c r="J81" s="47"/>
      <c r="K81" s="47"/>
      <c r="L81" s="32"/>
    </row>
    <row r="82" spans="2:47" s="1" customFormat="1" ht="24.95" customHeight="1">
      <c r="B82" s="32"/>
      <c r="C82" s="21" t="s">
        <v>116</v>
      </c>
      <c r="I82" s="96"/>
      <c r="L82" s="32"/>
    </row>
    <row r="83" spans="2:47" s="1" customFormat="1" ht="6.95" customHeight="1">
      <c r="B83" s="32"/>
      <c r="I83" s="96"/>
      <c r="L83" s="32"/>
    </row>
    <row r="84" spans="2:47" s="1" customFormat="1" ht="12" customHeight="1">
      <c r="B84" s="32"/>
      <c r="C84" s="27" t="s">
        <v>16</v>
      </c>
      <c r="I84" s="96"/>
      <c r="L84" s="32"/>
    </row>
    <row r="85" spans="2:47" s="1" customFormat="1" ht="16.5" customHeight="1">
      <c r="B85" s="32"/>
      <c r="E85" s="256" t="str">
        <f>E7</f>
        <v>Oprava stávajícího chodníku na ul. Wolkerova, v Šumperku</v>
      </c>
      <c r="F85" s="257"/>
      <c r="G85" s="257"/>
      <c r="H85" s="257"/>
      <c r="I85" s="96"/>
      <c r="L85" s="32"/>
    </row>
    <row r="86" spans="2:47" s="1" customFormat="1" ht="12" customHeight="1">
      <c r="B86" s="32"/>
      <c r="C86" s="27" t="s">
        <v>112</v>
      </c>
      <c r="I86" s="96"/>
      <c r="L86" s="32"/>
    </row>
    <row r="87" spans="2:47" s="1" customFormat="1" ht="16.5" customHeight="1">
      <c r="B87" s="32"/>
      <c r="E87" s="232" t="str">
        <f>E9</f>
        <v>1020 - VRN</v>
      </c>
      <c r="F87" s="258"/>
      <c r="G87" s="258"/>
      <c r="H87" s="258"/>
      <c r="I87" s="96"/>
      <c r="L87" s="32"/>
    </row>
    <row r="88" spans="2:47" s="1" customFormat="1" ht="6.95" customHeight="1">
      <c r="B88" s="32"/>
      <c r="I88" s="96"/>
      <c r="L88" s="32"/>
    </row>
    <row r="89" spans="2:47" s="1" customFormat="1" ht="12" customHeight="1">
      <c r="B89" s="32"/>
      <c r="C89" s="27" t="s">
        <v>20</v>
      </c>
      <c r="F89" s="25" t="str">
        <f>F12</f>
        <v>Šumperk</v>
      </c>
      <c r="I89" s="97" t="s">
        <v>22</v>
      </c>
      <c r="J89" s="52" t="str">
        <f>IF(J12="","",J12)</f>
        <v>1. 9. 2022</v>
      </c>
      <c r="L89" s="32"/>
    </row>
    <row r="90" spans="2:47" s="1" customFormat="1" ht="6.95" customHeight="1">
      <c r="B90" s="32"/>
      <c r="I90" s="96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9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97" t="s">
        <v>32</v>
      </c>
      <c r="J92" s="30" t="str">
        <f>E24</f>
        <v xml:space="preserve"> </v>
      </c>
      <c r="L92" s="32"/>
    </row>
    <row r="93" spans="2:47" s="1" customFormat="1" ht="10.35" customHeight="1">
      <c r="B93" s="32"/>
      <c r="I93" s="96"/>
      <c r="L93" s="32"/>
    </row>
    <row r="94" spans="2:47" s="1" customFormat="1" ht="29.25" customHeight="1">
      <c r="B94" s="32"/>
      <c r="C94" s="117" t="s">
        <v>117</v>
      </c>
      <c r="D94" s="104"/>
      <c r="E94" s="104"/>
      <c r="F94" s="104"/>
      <c r="G94" s="104"/>
      <c r="H94" s="104"/>
      <c r="I94" s="118"/>
      <c r="J94" s="119" t="s">
        <v>118</v>
      </c>
      <c r="K94" s="104"/>
      <c r="L94" s="32"/>
    </row>
    <row r="95" spans="2:47" s="1" customFormat="1" ht="10.35" customHeight="1">
      <c r="B95" s="32"/>
      <c r="I95" s="96"/>
      <c r="L95" s="32"/>
    </row>
    <row r="96" spans="2:47" s="1" customFormat="1" ht="22.9" customHeight="1">
      <c r="B96" s="32"/>
      <c r="C96" s="120" t="s">
        <v>119</v>
      </c>
      <c r="I96" s="96"/>
      <c r="J96" s="66">
        <f>J118</f>
        <v>0</v>
      </c>
      <c r="L96" s="32"/>
      <c r="AU96" s="17" t="s">
        <v>120</v>
      </c>
    </row>
    <row r="97" spans="2:12" s="8" customFormat="1" ht="24.95" customHeight="1">
      <c r="B97" s="121"/>
      <c r="D97" s="122" t="s">
        <v>537</v>
      </c>
      <c r="E97" s="123"/>
      <c r="F97" s="123"/>
      <c r="G97" s="123"/>
      <c r="H97" s="123"/>
      <c r="I97" s="124"/>
      <c r="J97" s="125">
        <f>J119</f>
        <v>0</v>
      </c>
      <c r="L97" s="121"/>
    </row>
    <row r="98" spans="2:12" s="9" customFormat="1" ht="19.899999999999999" customHeight="1">
      <c r="B98" s="126"/>
      <c r="D98" s="127" t="s">
        <v>538</v>
      </c>
      <c r="E98" s="128"/>
      <c r="F98" s="128"/>
      <c r="G98" s="128"/>
      <c r="H98" s="128"/>
      <c r="I98" s="129"/>
      <c r="J98" s="130">
        <f>J120</f>
        <v>0</v>
      </c>
      <c r="L98" s="126"/>
    </row>
    <row r="99" spans="2:12" s="1" customFormat="1" ht="21.75" customHeight="1">
      <c r="B99" s="32"/>
      <c r="I99" s="96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11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116"/>
      <c r="J104" s="47"/>
      <c r="K104" s="47"/>
      <c r="L104" s="32"/>
    </row>
    <row r="105" spans="2:12" s="1" customFormat="1" ht="24.95" customHeight="1">
      <c r="B105" s="32"/>
      <c r="C105" s="21" t="s">
        <v>126</v>
      </c>
      <c r="I105" s="96"/>
      <c r="L105" s="32"/>
    </row>
    <row r="106" spans="2:12" s="1" customFormat="1" ht="6.95" customHeight="1">
      <c r="B106" s="32"/>
      <c r="I106" s="96"/>
      <c r="L106" s="32"/>
    </row>
    <row r="107" spans="2:12" s="1" customFormat="1" ht="12" customHeight="1">
      <c r="B107" s="32"/>
      <c r="C107" s="27" t="s">
        <v>16</v>
      </c>
      <c r="I107" s="96"/>
      <c r="L107" s="32"/>
    </row>
    <row r="108" spans="2:12" s="1" customFormat="1" ht="16.5" customHeight="1">
      <c r="B108" s="32"/>
      <c r="E108" s="256" t="str">
        <f>E7</f>
        <v>Oprava stávajícího chodníku na ul. Wolkerova, v Šumperku</v>
      </c>
      <c r="F108" s="257"/>
      <c r="G108" s="257"/>
      <c r="H108" s="257"/>
      <c r="I108" s="96"/>
      <c r="L108" s="32"/>
    </row>
    <row r="109" spans="2:12" s="1" customFormat="1" ht="12" customHeight="1">
      <c r="B109" s="32"/>
      <c r="C109" s="27" t="s">
        <v>112</v>
      </c>
      <c r="I109" s="96"/>
      <c r="L109" s="32"/>
    </row>
    <row r="110" spans="2:12" s="1" customFormat="1" ht="16.5" customHeight="1">
      <c r="B110" s="32"/>
      <c r="E110" s="232" t="str">
        <f>E9</f>
        <v>1020 - VRN</v>
      </c>
      <c r="F110" s="258"/>
      <c r="G110" s="258"/>
      <c r="H110" s="258"/>
      <c r="I110" s="96"/>
      <c r="L110" s="32"/>
    </row>
    <row r="111" spans="2:12" s="1" customFormat="1" ht="6.95" customHeight="1">
      <c r="B111" s="32"/>
      <c r="I111" s="96"/>
      <c r="L111" s="32"/>
    </row>
    <row r="112" spans="2:12" s="1" customFormat="1" ht="12" customHeight="1">
      <c r="B112" s="32"/>
      <c r="C112" s="27" t="s">
        <v>20</v>
      </c>
      <c r="F112" s="25" t="str">
        <f>F12</f>
        <v>Šumperk</v>
      </c>
      <c r="I112" s="97" t="s">
        <v>22</v>
      </c>
      <c r="J112" s="52" t="str">
        <f>IF(J12="","",J12)</f>
        <v>1. 9. 2022</v>
      </c>
      <c r="L112" s="32"/>
    </row>
    <row r="113" spans="2:65" s="1" customFormat="1" ht="6.95" customHeight="1">
      <c r="B113" s="32"/>
      <c r="I113" s="96"/>
      <c r="L113" s="32"/>
    </row>
    <row r="114" spans="2:65" s="1" customFormat="1" ht="15.2" customHeight="1">
      <c r="B114" s="32"/>
      <c r="C114" s="27" t="s">
        <v>24</v>
      </c>
      <c r="F114" s="25" t="str">
        <f>E15</f>
        <v xml:space="preserve"> </v>
      </c>
      <c r="I114" s="97" t="s">
        <v>30</v>
      </c>
      <c r="J114" s="30" t="str">
        <f>E21</f>
        <v xml:space="preserve"> </v>
      </c>
      <c r="L114" s="32"/>
    </row>
    <row r="115" spans="2:65" s="1" customFormat="1" ht="15.2" customHeight="1">
      <c r="B115" s="32"/>
      <c r="C115" s="27" t="s">
        <v>28</v>
      </c>
      <c r="F115" s="25" t="str">
        <f>IF(E18="","",E18)</f>
        <v>Vyplň údaj</v>
      </c>
      <c r="I115" s="97" t="s">
        <v>32</v>
      </c>
      <c r="J115" s="30" t="str">
        <f>E24</f>
        <v xml:space="preserve"> </v>
      </c>
      <c r="L115" s="32"/>
    </row>
    <row r="116" spans="2:65" s="1" customFormat="1" ht="10.35" customHeight="1">
      <c r="B116" s="32"/>
      <c r="I116" s="96"/>
      <c r="L116" s="32"/>
    </row>
    <row r="117" spans="2:65" s="10" customFormat="1" ht="29.25" customHeight="1">
      <c r="B117" s="131"/>
      <c r="C117" s="132" t="s">
        <v>127</v>
      </c>
      <c r="D117" s="133" t="s">
        <v>59</v>
      </c>
      <c r="E117" s="133" t="s">
        <v>55</v>
      </c>
      <c r="F117" s="133" t="s">
        <v>56</v>
      </c>
      <c r="G117" s="133" t="s">
        <v>128</v>
      </c>
      <c r="H117" s="133" t="s">
        <v>129</v>
      </c>
      <c r="I117" s="134" t="s">
        <v>130</v>
      </c>
      <c r="J117" s="133" t="s">
        <v>118</v>
      </c>
      <c r="K117" s="135" t="s">
        <v>131</v>
      </c>
      <c r="L117" s="131"/>
      <c r="M117" s="59" t="s">
        <v>1</v>
      </c>
      <c r="N117" s="60" t="s">
        <v>38</v>
      </c>
      <c r="O117" s="60" t="s">
        <v>132</v>
      </c>
      <c r="P117" s="60" t="s">
        <v>133</v>
      </c>
      <c r="Q117" s="60" t="s">
        <v>134</v>
      </c>
      <c r="R117" s="60" t="s">
        <v>135</v>
      </c>
      <c r="S117" s="60" t="s">
        <v>136</v>
      </c>
      <c r="T117" s="61" t="s">
        <v>137</v>
      </c>
    </row>
    <row r="118" spans="2:65" s="1" customFormat="1" ht="22.9" customHeight="1">
      <c r="B118" s="32"/>
      <c r="C118" s="64" t="s">
        <v>138</v>
      </c>
      <c r="I118" s="96"/>
      <c r="J118" s="136">
        <f>BK118</f>
        <v>0</v>
      </c>
      <c r="L118" s="32"/>
      <c r="M118" s="62"/>
      <c r="N118" s="53"/>
      <c r="O118" s="53"/>
      <c r="P118" s="137">
        <f>P119</f>
        <v>0</v>
      </c>
      <c r="Q118" s="53"/>
      <c r="R118" s="137">
        <f>R119</f>
        <v>0</v>
      </c>
      <c r="S118" s="53"/>
      <c r="T118" s="138">
        <f>T119</f>
        <v>0</v>
      </c>
      <c r="AT118" s="17" t="s">
        <v>73</v>
      </c>
      <c r="AU118" s="17" t="s">
        <v>120</v>
      </c>
      <c r="BK118" s="139">
        <f>BK119</f>
        <v>0</v>
      </c>
    </row>
    <row r="119" spans="2:65" s="11" customFormat="1" ht="25.9" customHeight="1">
      <c r="B119" s="140"/>
      <c r="D119" s="141" t="s">
        <v>73</v>
      </c>
      <c r="E119" s="142" t="s">
        <v>109</v>
      </c>
      <c r="F119" s="142" t="s">
        <v>539</v>
      </c>
      <c r="I119" s="143"/>
      <c r="J119" s="144">
        <f>BK119</f>
        <v>0</v>
      </c>
      <c r="L119" s="140"/>
      <c r="M119" s="145"/>
      <c r="P119" s="146">
        <f>P120</f>
        <v>0</v>
      </c>
      <c r="R119" s="146">
        <f>R120</f>
        <v>0</v>
      </c>
      <c r="T119" s="147">
        <f>T120</f>
        <v>0</v>
      </c>
      <c r="AR119" s="141" t="s">
        <v>172</v>
      </c>
      <c r="AT119" s="148" t="s">
        <v>73</v>
      </c>
      <c r="AU119" s="148" t="s">
        <v>74</v>
      </c>
      <c r="AY119" s="141" t="s">
        <v>141</v>
      </c>
      <c r="BK119" s="149">
        <f>BK120</f>
        <v>0</v>
      </c>
    </row>
    <row r="120" spans="2:65" s="11" customFormat="1" ht="22.9" customHeight="1">
      <c r="B120" s="140"/>
      <c r="D120" s="141" t="s">
        <v>73</v>
      </c>
      <c r="E120" s="150" t="s">
        <v>74</v>
      </c>
      <c r="F120" s="150" t="s">
        <v>539</v>
      </c>
      <c r="I120" s="143"/>
      <c r="J120" s="151">
        <f>BK120</f>
        <v>0</v>
      </c>
      <c r="L120" s="140"/>
      <c r="M120" s="145"/>
      <c r="P120" s="146">
        <f>SUM(P121:P122)</f>
        <v>0</v>
      </c>
      <c r="R120" s="146">
        <f>SUM(R121:R122)</f>
        <v>0</v>
      </c>
      <c r="T120" s="147">
        <f>SUM(T121:T122)</f>
        <v>0</v>
      </c>
      <c r="AR120" s="141" t="s">
        <v>172</v>
      </c>
      <c r="AT120" s="148" t="s">
        <v>73</v>
      </c>
      <c r="AU120" s="148" t="s">
        <v>81</v>
      </c>
      <c r="AY120" s="141" t="s">
        <v>141</v>
      </c>
      <c r="BK120" s="149">
        <f>SUM(BK121:BK122)</f>
        <v>0</v>
      </c>
    </row>
    <row r="121" spans="2:65" s="1" customFormat="1" ht="16.5" customHeight="1">
      <c r="B121" s="32"/>
      <c r="C121" s="152" t="s">
        <v>81</v>
      </c>
      <c r="D121" s="152" t="s">
        <v>143</v>
      </c>
      <c r="E121" s="153" t="s">
        <v>540</v>
      </c>
      <c r="F121" s="154" t="s">
        <v>541</v>
      </c>
      <c r="G121" s="155" t="s">
        <v>542</v>
      </c>
      <c r="H121" s="156">
        <v>1</v>
      </c>
      <c r="I121" s="157"/>
      <c r="J121" s="158">
        <f>ROUND(I121*H121,2)</f>
        <v>0</v>
      </c>
      <c r="K121" s="154" t="s">
        <v>543</v>
      </c>
      <c r="L121" s="32"/>
      <c r="M121" s="159" t="s">
        <v>1</v>
      </c>
      <c r="N121" s="160" t="s">
        <v>39</v>
      </c>
      <c r="P121" s="161">
        <f>O121*H121</f>
        <v>0</v>
      </c>
      <c r="Q121" s="161">
        <v>0</v>
      </c>
      <c r="R121" s="161">
        <f>Q121*H121</f>
        <v>0</v>
      </c>
      <c r="S121" s="161">
        <v>0</v>
      </c>
      <c r="T121" s="162">
        <f>S121*H121</f>
        <v>0</v>
      </c>
      <c r="AR121" s="163" t="s">
        <v>544</v>
      </c>
      <c r="AT121" s="163" t="s">
        <v>143</v>
      </c>
      <c r="AU121" s="163" t="s">
        <v>83</v>
      </c>
      <c r="AY121" s="17" t="s">
        <v>141</v>
      </c>
      <c r="BE121" s="164">
        <f>IF(N121="základní",J121,0)</f>
        <v>0</v>
      </c>
      <c r="BF121" s="164">
        <f>IF(N121="snížená",J121,0)</f>
        <v>0</v>
      </c>
      <c r="BG121" s="164">
        <f>IF(N121="zákl. přenesená",J121,0)</f>
        <v>0</v>
      </c>
      <c r="BH121" s="164">
        <f>IF(N121="sníž. přenesená",J121,0)</f>
        <v>0</v>
      </c>
      <c r="BI121" s="164">
        <f>IF(N121="nulová",J121,0)</f>
        <v>0</v>
      </c>
      <c r="BJ121" s="17" t="s">
        <v>81</v>
      </c>
      <c r="BK121" s="164">
        <f>ROUND(I121*H121,2)</f>
        <v>0</v>
      </c>
      <c r="BL121" s="17" t="s">
        <v>544</v>
      </c>
      <c r="BM121" s="163" t="s">
        <v>545</v>
      </c>
    </row>
    <row r="122" spans="2:65" s="1" customFormat="1" ht="16.5" customHeight="1">
      <c r="B122" s="32"/>
      <c r="C122" s="152" t="s">
        <v>83</v>
      </c>
      <c r="D122" s="152" t="s">
        <v>143</v>
      </c>
      <c r="E122" s="153" t="s">
        <v>546</v>
      </c>
      <c r="F122" s="154" t="s">
        <v>547</v>
      </c>
      <c r="G122" s="155" t="s">
        <v>542</v>
      </c>
      <c r="H122" s="156">
        <v>1</v>
      </c>
      <c r="I122" s="157"/>
      <c r="J122" s="158">
        <f>ROUND(I122*H122,2)</f>
        <v>0</v>
      </c>
      <c r="K122" s="154" t="s">
        <v>543</v>
      </c>
      <c r="L122" s="32"/>
      <c r="M122" s="206" t="s">
        <v>1</v>
      </c>
      <c r="N122" s="207" t="s">
        <v>39</v>
      </c>
      <c r="O122" s="208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AR122" s="163" t="s">
        <v>544</v>
      </c>
      <c r="AT122" s="163" t="s">
        <v>143</v>
      </c>
      <c r="AU122" s="163" t="s">
        <v>83</v>
      </c>
      <c r="AY122" s="17" t="s">
        <v>141</v>
      </c>
      <c r="BE122" s="164">
        <f>IF(N122="základní",J122,0)</f>
        <v>0</v>
      </c>
      <c r="BF122" s="164">
        <f>IF(N122="snížená",J122,0)</f>
        <v>0</v>
      </c>
      <c r="BG122" s="164">
        <f>IF(N122="zákl. přenesená",J122,0)</f>
        <v>0</v>
      </c>
      <c r="BH122" s="164">
        <f>IF(N122="sníž. přenesená",J122,0)</f>
        <v>0</v>
      </c>
      <c r="BI122" s="164">
        <f>IF(N122="nulová",J122,0)</f>
        <v>0</v>
      </c>
      <c r="BJ122" s="17" t="s">
        <v>81</v>
      </c>
      <c r="BK122" s="164">
        <f>ROUND(I122*H122,2)</f>
        <v>0</v>
      </c>
      <c r="BL122" s="17" t="s">
        <v>544</v>
      </c>
      <c r="BM122" s="163" t="s">
        <v>548</v>
      </c>
    </row>
    <row r="123" spans="2:65" s="1" customFormat="1" ht="6.95" customHeight="1">
      <c r="B123" s="44"/>
      <c r="C123" s="45"/>
      <c r="D123" s="45"/>
      <c r="E123" s="45"/>
      <c r="F123" s="45"/>
      <c r="G123" s="45"/>
      <c r="H123" s="45"/>
      <c r="I123" s="115"/>
      <c r="J123" s="45"/>
      <c r="K123" s="45"/>
      <c r="L123" s="32"/>
    </row>
  </sheetData>
  <sheetProtection algorithmName="SHA-512" hashValue="cZvPBP42CCA3tAGZqFr8eplsRA118cWKo5csmhEcNrBAsRpUeotfjCLvtEbw7nH+sUmrK0VXS1IDEaQyLNukMA==" saltValue="C2wzYKTL/jYm7LkSAYvFKCPPRS19UgGEpoXmWq1141IkQ9CURsJOwZLbIT9D0pqV/IMhUivqQWFCog+bxl+2WA==" spinCount="100000" sheet="1" objects="1" scenarios="1" formatColumns="0" formatRows="0" autoFilter="0"/>
  <autoFilter ref="C117:K122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 001a - Příprava území,...</vt:lpstr>
      <vt:lpstr>SO 001b - Příprava území,...</vt:lpstr>
      <vt:lpstr>SO 101 - Chodník</vt:lpstr>
      <vt:lpstr>SO 102 - Propojovací chod...</vt:lpstr>
      <vt:lpstr>SO 191 - Dopravní značení...</vt:lpstr>
      <vt:lpstr>SO 192 - Dopravní značení...</vt:lpstr>
      <vt:lpstr>1000 - Ostatní náklady</vt:lpstr>
      <vt:lpstr>1020 - VRN</vt:lpstr>
      <vt:lpstr>'1000 - Ostatní náklady'!Názvy_tisku</vt:lpstr>
      <vt:lpstr>'1020 - VRN'!Názvy_tisku</vt:lpstr>
      <vt:lpstr>'Rekapitulace stavby'!Názvy_tisku</vt:lpstr>
      <vt:lpstr>'SO 001a - Příprava území,...'!Názvy_tisku</vt:lpstr>
      <vt:lpstr>'SO 001b - Příprava území,...'!Názvy_tisku</vt:lpstr>
      <vt:lpstr>'SO 101 - Chodník'!Názvy_tisku</vt:lpstr>
      <vt:lpstr>'SO 102 - Propojovací chod...'!Názvy_tisku</vt:lpstr>
      <vt:lpstr>'SO 191 - Dopravní značení...'!Názvy_tisku</vt:lpstr>
      <vt:lpstr>'SO 192 - Dopravní značení...'!Názvy_tisku</vt:lpstr>
      <vt:lpstr>'1000 - Ostatní náklady'!Oblast_tisku</vt:lpstr>
      <vt:lpstr>'1020 - VRN'!Oblast_tisku</vt:lpstr>
      <vt:lpstr>'Rekapitulace stavby'!Oblast_tisku</vt:lpstr>
      <vt:lpstr>'SO 001a - Příprava území,...'!Oblast_tisku</vt:lpstr>
      <vt:lpstr>'SO 001b - Příprava území,...'!Oblast_tisku</vt:lpstr>
      <vt:lpstr>'SO 101 - Chodník'!Oblast_tisku</vt:lpstr>
      <vt:lpstr>'SO 102 - Propojovací chod...'!Oblast_tisku</vt:lpstr>
      <vt:lpstr>'SO 191 - Dopravní značení...'!Oblast_tisku</vt:lpstr>
      <vt:lpstr>'SO 192 - Dopravní značení...'!Oblast_tisku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DESKTOP-LR3EJNP\Sváťa</dc:creator>
  <cp:lastModifiedBy>Nádeníčková Eva, Ing.</cp:lastModifiedBy>
  <dcterms:created xsi:type="dcterms:W3CDTF">2022-09-01T13:40:04Z</dcterms:created>
  <dcterms:modified xsi:type="dcterms:W3CDTF">2023-03-06T12:51:06Z</dcterms:modified>
</cp:coreProperties>
</file>