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/>
  <bookViews>
    <workbookView xWindow="3720" yWindow="3720" windowWidth="21600" windowHeight="11385" activeTab="0"/>
  </bookViews>
  <sheets>
    <sheet name="Rekapitulace stavby" sheetId="1" r:id="rId1"/>
    <sheet name="SO 001 - Příprava území ,..." sheetId="2" r:id="rId2"/>
    <sheet name="SO 101 - Chodník" sheetId="3" r:id="rId3"/>
    <sheet name="SO 192 - Dopravní  značen..." sheetId="4" r:id="rId4"/>
    <sheet name="SO 1000 - Ostatní  náklady" sheetId="5" r:id="rId5"/>
    <sheet name="SO 1020 - VRN" sheetId="6" r:id="rId6"/>
  </sheets>
  <definedNames>
    <definedName name="_xlnm._FilterDatabase" localSheetId="1" hidden="1">'SO 001 - Příprava území ,...'!$C$123:$K$155</definedName>
    <definedName name="_xlnm._FilterDatabase" localSheetId="4" hidden="1">'SO 1000 - Ostatní  náklady'!$C$121:$K$133</definedName>
    <definedName name="_xlnm._FilterDatabase" localSheetId="2" hidden="1">'SO 101 - Chodník'!$C$125:$K$171</definedName>
    <definedName name="_xlnm._FilterDatabase" localSheetId="5" hidden="1">'SO 1020 - VRN'!$C$121:$K$126</definedName>
    <definedName name="_xlnm._FilterDatabase" localSheetId="3" hidden="1">'SO 192 - Dopravní  značen...'!$C$121:$K$140</definedName>
    <definedName name="_xlnm.Print_Area" localSheetId="0">'Rekapitulace stavby'!$D$4:$AO$76,'Rekapitulace stavby'!$C$82:$AQ$101</definedName>
    <definedName name="_xlnm.Print_Area" localSheetId="1">'SO 001 - Příprava území ,...'!$C$4:$J$76,'SO 001 - Příprava území ,...'!$C$82:$J$103,'SO 001 - Příprava území ,...'!$C$109:$K$155</definedName>
    <definedName name="_xlnm.Print_Area" localSheetId="4">'SO 1000 - Ostatní  náklady'!$C$4:$J$76,'SO 1000 - Ostatní  náklady'!$C$82:$J$101,'SO 1000 - Ostatní  náklady'!$C$107:$K$133</definedName>
    <definedName name="_xlnm.Print_Area" localSheetId="2">'SO 101 - Chodník'!$C$4:$J$76,'SO 101 - Chodník'!$C$82:$J$105,'SO 101 - Chodník'!$C$111:$K$171</definedName>
    <definedName name="_xlnm.Print_Area" localSheetId="5">'SO 1020 - VRN'!$C$4:$J$76,'SO 1020 - VRN'!$C$82:$J$101,'SO 1020 - VRN'!$C$107:$K$126</definedName>
    <definedName name="_xlnm.Print_Area" localSheetId="3">'SO 192 - Dopravní  značen...'!$C$4:$J$76,'SO 192 - Dopravní  značen...'!$C$82:$J$101,'SO 192 - Dopravní  značen...'!$C$107:$K$140</definedName>
    <definedName name="_xlnm.Print_Titles" localSheetId="0">'Rekapitulace stavby'!$92:$92</definedName>
    <definedName name="_xlnm.Print_Titles" localSheetId="2">'SO 101 - Chodník'!$125:$125</definedName>
    <definedName name="_xlnm.Print_Titles" localSheetId="3">'SO 192 - Dopravní  značen...'!$121:$121</definedName>
    <definedName name="_xlnm.Print_Titles" localSheetId="4">'SO 1000 - Ostatní  náklady'!$121:$121</definedName>
    <definedName name="_xlnm.Print_Titles" localSheetId="5">'SO 1020 - VRN'!$121:$121</definedName>
  </definedNames>
  <calcPr calcId="181029"/>
</workbook>
</file>

<file path=xl/sharedStrings.xml><?xml version="1.0" encoding="utf-8"?>
<sst xmlns="http://schemas.openxmlformats.org/spreadsheetml/2006/main" count="2025" uniqueCount="383">
  <si>
    <t>Export Komplet</t>
  </si>
  <si>
    <t/>
  </si>
  <si>
    <t>2.0</t>
  </si>
  <si>
    <t>ZAMOK</t>
  </si>
  <si>
    <t>False</t>
  </si>
  <si>
    <t>{dfeda5ac-ae7d-483f-9230-ef1d913487ff}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</si>
  <si>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</si>
  <si>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</si>
  <si>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</si>
  <si>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</si>
  <si>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</si>
  <si>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</si>
  <si>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</si>
  <si>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</si>
  <si>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ChodnikCSA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</si>
  <si>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</si>
  <si>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</si>
  <si>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chodníku na ul. Čsl.armády,před panelovými domy ,Šumperk</t>
  </si>
  <si>
    <t>KSO:</t>
  </si>
  <si>
    <t>CC-CZ:</t>
  </si>
  <si>
    <t>Místo:</t>
  </si>
  <si>
    <t>Šumperk</t>
  </si>
  <si>
    <t>Datum:</t>
  </si>
  <si>
    <t>11. 4. 2023</t>
  </si>
  <si>
    <t>Zadavatel:</t>
  </si>
  <si>
    <t>IČ:</t>
  </si>
  <si>
    <t>Město  Šumperk</t>
  </si>
  <si>
    <t>DIČ:</t>
  </si>
  <si>
    <t>Uchazeč:</t>
  </si>
  <si>
    <t>Vyplň údaj</t>
  </si>
  <si>
    <t>Projektant:</t>
  </si>
  <si>
    <t>Ing.Zdeněk  Vitásek</t>
  </si>
  <si>
    <t>True</t>
  </si>
  <si>
    <t>Zpracovatel:</t>
  </si>
  <si>
    <t>Martin  Pniok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</si>
  <si>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</si>
  <si>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</si>
  <si>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</si>
  <si>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</si>
  <si>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</si>
  <si>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</si>
  <si>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</si>
  <si>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</si>
  <si>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</si>
  <si>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</si>
  <si>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</si>
  <si>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</si>
  <si>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</si>
  <si>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</si>
  <si>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</si>
  <si>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</si>
  <si>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</si>
  <si>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</si>
  <si>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</si>
  <si>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</si>
  <si>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</si>
  <si>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</si>
  <si>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</si>
  <si>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</si>
  <si>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</si>
  <si>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</si>
  <si>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</si>
  <si>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</si>
  <si>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</si>
  <si>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</si>
  <si>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</si>
  <si>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</si>
  <si>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</si>
  <si>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</si>
  <si>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</si>
  <si>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</si>
  <si>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</si>
  <si>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</si>
  <si>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</si>
  <si>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</si>
  <si>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</si>
  <si>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</si>
  <si>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</si>
  <si>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</si>
  <si>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</si>
  <si>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01</t>
  </si>
  <si>
    <t>Oprava  chodníku</t>
  </si>
  <si>
    <t>STA</t>
  </si>
  <si>
    <t>1</t>
  </si>
  <si>
    <t>{a5f2d256-1765-40ff-b2c6-22311cd623c7}</t>
  </si>
  <si>
    <t>2</t>
  </si>
  <si>
    <t>/</t>
  </si>
  <si>
    <t>SO 001</t>
  </si>
  <si>
    <t>Příprava území , demolice stávajících zpevněných  ploch chodníku</t>
  </si>
  <si>
    <t>Soupis</t>
  </si>
  <si>
    <t>{f340674d-de3b-4bfc-8312-b6624bb94adb}</t>
  </si>
  <si>
    <t>SO 101</t>
  </si>
  <si>
    <t>Chodník</t>
  </si>
  <si>
    <t>{c9fe8161-9820-43dc-8832-f4ef1181c767}</t>
  </si>
  <si>
    <t>SO 192</t>
  </si>
  <si>
    <t>Dopravní  značení dočasné - DIO</t>
  </si>
  <si>
    <t>{3ac4978f-8346-4355-8d0d-8cb08c4db8a9}</t>
  </si>
  <si>
    <t>SO 1000</t>
  </si>
  <si>
    <t>Ostatní  náklady</t>
  </si>
  <si>
    <t>{536c4e5e-91ea-4c6b-9b49-06d0a754b13f}</t>
  </si>
  <si>
    <t>SO 1020</t>
  </si>
  <si>
    <t>VRN</t>
  </si>
  <si>
    <t>{ed0f975c-2e13-4e7e-adf6-ffa3a3b70fcf}</t>
  </si>
  <si>
    <t>KRYCÍ LIST SOUPISU PRACÍ</t>
  </si>
  <si>
    <t>Objekt:</t>
  </si>
  <si>
    <t>SO 01 - Oprava  chodníku</t>
  </si>
  <si>
    <t>Soupis:</t>
  </si>
  <si>
    <t>SO 001 - Příprava území , demolice stávajících zpevněných  ploch chodníku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</si>
  <si>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</si>
  <si>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</si>
  <si>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</si>
  <si>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</si>
  <si>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</si>
  <si>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</si>
  <si>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</si>
  <si>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</si>
  <si>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</si>
  <si>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</si>
  <si>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</si>
  <si>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</si>
  <si>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</si>
  <si>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</si>
  <si>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</si>
  <si>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</si>
  <si>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</si>
  <si>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</si>
  <si>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</si>
  <si>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</si>
  <si>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</si>
  <si>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</si>
  <si>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</si>
  <si>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</si>
  <si>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</si>
  <si>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</si>
  <si>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</si>
  <si>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</si>
  <si>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</si>
  <si>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</si>
  <si>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CS ÚRS 2023 01</t>
  </si>
  <si>
    <t>4</t>
  </si>
  <si>
    <t>589654022</t>
  </si>
  <si>
    <t>113106123</t>
  </si>
  <si>
    <t>Rozebrání dlažeb ze zámkových dlaždic komunikací pro pěší ručně</t>
  </si>
  <si>
    <t>-197695175</t>
  </si>
  <si>
    <t>3</t>
  </si>
  <si>
    <t>113106192</t>
  </si>
  <si>
    <t>Rozebrání vozovek ze silničních dílců se spárami zalitými cementovou maltou strojně pl do 50 m2</t>
  </si>
  <si>
    <t>2144894759</t>
  </si>
  <si>
    <t>VV</t>
  </si>
  <si>
    <t>1*2*10</t>
  </si>
  <si>
    <t>113107322</t>
  </si>
  <si>
    <t>Odstranění podkladu z kameniva drceného tl přes 100 do 200 mm strojně pl do 50 m2</t>
  </si>
  <si>
    <t>-787164293</t>
  </si>
  <si>
    <t>10*2*1</t>
  </si>
  <si>
    <t>5</t>
  </si>
  <si>
    <t>113107323</t>
  </si>
  <si>
    <t>Odstranění podkladu z kameniva drceného tl přes 200 do 300 mm strojně pl do 50 m2</t>
  </si>
  <si>
    <t>1680333961</t>
  </si>
  <si>
    <t>345+80</t>
  </si>
  <si>
    <t>6</t>
  </si>
  <si>
    <t>113107341</t>
  </si>
  <si>
    <t>Odstranění podkladu živičného tl 50 mm strojně pl do 50 m2</t>
  </si>
  <si>
    <t>-144967765</t>
  </si>
  <si>
    <t>7</t>
  </si>
  <si>
    <t>113202111</t>
  </si>
  <si>
    <t>Vytrhání obrub krajníků obrubníků stojatých</t>
  </si>
  <si>
    <t>m</t>
  </si>
  <si>
    <t>-1178351583</t>
  </si>
  <si>
    <t>9</t>
  </si>
  <si>
    <t>Ostatní konstrukce a práce, bourání</t>
  </si>
  <si>
    <t>8</t>
  </si>
  <si>
    <t>962052210</t>
  </si>
  <si>
    <t>Bourání zdiva nadzákladového ze ŽB do 1 m3</t>
  </si>
  <si>
    <t>m3</t>
  </si>
  <si>
    <t>1893285015</t>
  </si>
  <si>
    <t>6*0,2*0,8</t>
  </si>
  <si>
    <t>7*0,1*0,6</t>
  </si>
  <si>
    <t>Součet</t>
  </si>
  <si>
    <t>997</t>
  </si>
  <si>
    <t>Přesun sutě</t>
  </si>
  <si>
    <t>997221151</t>
  </si>
  <si>
    <t>Vodorovná doprava suti z kusových materiálů stavebním kolečkem do 50 m</t>
  </si>
  <si>
    <t>t</t>
  </si>
  <si>
    <t>1384697884</t>
  </si>
  <si>
    <t>2*0,06*2,2*2</t>
  </si>
  <si>
    <t>10</t>
  </si>
  <si>
    <t>997221551</t>
  </si>
  <si>
    <t>Vodorovná doprava suti ze sypkých materiálů do 1 km</t>
  </si>
  <si>
    <t>-1572957403</t>
  </si>
  <si>
    <t>11</t>
  </si>
  <si>
    <t>997221559</t>
  </si>
  <si>
    <t>Příplatek ZKD 1 km u vodorovné dopravy suti ze sypkých materiálů</t>
  </si>
  <si>
    <t>241725608</t>
  </si>
  <si>
    <t>287,822*3 'Přepočtené koeficientem množství</t>
  </si>
  <si>
    <t>12</t>
  </si>
  <si>
    <t>997221611</t>
  </si>
  <si>
    <t>Nakládání suti na dopravní prostředky pro vodorovnou dopravu</t>
  </si>
  <si>
    <t>1219316692</t>
  </si>
  <si>
    <t>13</t>
  </si>
  <si>
    <t>997221861</t>
  </si>
  <si>
    <t>Poplatek za uložení stavebního odpadu na recyklační skládce (skládkovné) z prostého betonu pod kódem 17 01 01</t>
  </si>
  <si>
    <t>-1959469559</t>
  </si>
  <si>
    <t>20,4+12</t>
  </si>
  <si>
    <t>14</t>
  </si>
  <si>
    <t>997221862</t>
  </si>
  <si>
    <t>Poplatek za uložení stavebního odpadu na recyklační skládce (skládkovné) z armovaného betonu pod kódem 17 01 01</t>
  </si>
  <si>
    <t>-1375803191</t>
  </si>
  <si>
    <t>3,312+8,5</t>
  </si>
  <si>
    <t>997221873</t>
  </si>
  <si>
    <t>Poplatek za uložení stavebního odpadu na recyklační skládce (skládkovné) zeminy a kamení zatříděného do Katalogu odpadů pod kódem 17 05 04</t>
  </si>
  <si>
    <t>-731292454</t>
  </si>
  <si>
    <t>5,8+204</t>
  </si>
  <si>
    <t>16</t>
  </si>
  <si>
    <t>997221875</t>
  </si>
  <si>
    <t>Poplatek za uložení stavebního odpadu na recyklační skládce (skládkovné) asfaltového bez obsahu dehtu zatříděného do Katalogu odpadů pod kódem 17 03 02</t>
  </si>
  <si>
    <t>1362565611</t>
  </si>
  <si>
    <t>SO 101 - Chodník</t>
  </si>
  <si>
    <t xml:space="preserve">    5 - Komunikace pozemní</t>
  </si>
  <si>
    <t xml:space="preserve">    8 - Trubní vedení</t>
  </si>
  <si>
    <t xml:space="preserve">    998 - Přesun hmot</t>
  </si>
  <si>
    <t>122251102</t>
  </si>
  <si>
    <t>Odkopávky a prokopávky nezapažené v hornině třídy těžitelnosti I skupiny 3 objem do 50 m3 strojně</t>
  </si>
  <si>
    <t>1249466316</t>
  </si>
  <si>
    <t>90*0,4</t>
  </si>
  <si>
    <t>162251102</t>
  </si>
  <si>
    <t>Vodorovné přemístění přes 20 do 50 m výkopku/sypaniny z horniny třídy těžitelnosti I skupiny 1 až 3</t>
  </si>
  <si>
    <t>1891102471</t>
  </si>
  <si>
    <t>162651111</t>
  </si>
  <si>
    <t>Vodorovné přemístění přes 3 000 do 4000 m výkopku/sypaniny z horniny třídy těžitelnosti I skupiny 1 až 3</t>
  </si>
  <si>
    <t>-2037655467</t>
  </si>
  <si>
    <t>167151101</t>
  </si>
  <si>
    <t>Nakládání výkopku z hornin třídy těžitelnosti I skupiny 1 až 3 do 100 m3</t>
  </si>
  <si>
    <t>-889592727</t>
  </si>
  <si>
    <t>171151112</t>
  </si>
  <si>
    <t>Uložení sypaniny z hornin nesoudržných kamenitých do násypů zhutněných strojně</t>
  </si>
  <si>
    <t>-1256960345</t>
  </si>
  <si>
    <t>M</t>
  </si>
  <si>
    <t>58344197</t>
  </si>
  <si>
    <t>štěrkodrť frakce 0/63</t>
  </si>
  <si>
    <t>244879380</t>
  </si>
  <si>
    <t>36*2 'Přepočtené koeficientem množství</t>
  </si>
  <si>
    <t>171201231</t>
  </si>
  <si>
    <t>Poplatek za uložení zeminy a kamení na recyklační skládce (skládkovné) kód odpadu 17 05 04</t>
  </si>
  <si>
    <t>815797190</t>
  </si>
  <si>
    <t>36*1,9 'Přepočtené koeficientem množství</t>
  </si>
  <si>
    <t>171251201</t>
  </si>
  <si>
    <t>Uložení sypaniny na skládky nebo meziskládky</t>
  </si>
  <si>
    <t>-479135481</t>
  </si>
  <si>
    <t>181311103</t>
  </si>
  <si>
    <t>Rozprostření ornice tl vrstvy do 200 mm v rovině nebo ve svahu do 1:5 ručně</t>
  </si>
  <si>
    <t>-1425150588</t>
  </si>
  <si>
    <t>252*0,25</t>
  </si>
  <si>
    <t>10364101</t>
  </si>
  <si>
    <t>zemina pro terénní úpravy - ornice</t>
  </si>
  <si>
    <t>858438668</t>
  </si>
  <si>
    <t>252*0,25*0,15*1,6</t>
  </si>
  <si>
    <t>181411131</t>
  </si>
  <si>
    <t>Založení parkového trávníku výsevem pl do 1000 m2 v rovině a ve svahu do 1:5</t>
  </si>
  <si>
    <t>-1246099773</t>
  </si>
  <si>
    <t>00572420</t>
  </si>
  <si>
    <t>osivo směs travní parková okrasná</t>
  </si>
  <si>
    <t>kg</t>
  </si>
  <si>
    <t>1698085438</t>
  </si>
  <si>
    <t>63*0,02 'Přepočtené koeficientem množství</t>
  </si>
  <si>
    <t>181912112</t>
  </si>
  <si>
    <t>Úprava pláně v hornině třídy těžitelnosti I skupiny 3 se zhutněním ručně</t>
  </si>
  <si>
    <t>-851363156</t>
  </si>
  <si>
    <t>393+42+2+90</t>
  </si>
  <si>
    <t>Komunikace pozemní</t>
  </si>
  <si>
    <t>564861111</t>
  </si>
  <si>
    <t>Podklad ze štěrkodrtě ŠD plochy přes 100 m2 tl 200 mm</t>
  </si>
  <si>
    <t>-295785671</t>
  </si>
  <si>
    <t>393+42</t>
  </si>
  <si>
    <t>596211112</t>
  </si>
  <si>
    <t>Kladení zámkové dlažby komunikací pro pěší ručně tl 60 mm skupiny A pl přes 100 do 300 m2</t>
  </si>
  <si>
    <t>-2133186747</t>
  </si>
  <si>
    <t>393+42+2</t>
  </si>
  <si>
    <t>59245018</t>
  </si>
  <si>
    <t>dlažba tvar obdélník betonová 200x100x60mm přírodní</t>
  </si>
  <si>
    <t>2088741192</t>
  </si>
  <si>
    <t>393*1,02</t>
  </si>
  <si>
    <t>17</t>
  </si>
  <si>
    <t>59245006</t>
  </si>
  <si>
    <t>dlažba tvar obdélník betonová pro nevidomé 200x100x60mm barevná</t>
  </si>
  <si>
    <t>-6709943</t>
  </si>
  <si>
    <t>42*1,02</t>
  </si>
  <si>
    <t>Trubní vedení</t>
  </si>
  <si>
    <t>18</t>
  </si>
  <si>
    <t>899331111</t>
  </si>
  <si>
    <t>Výšková úprava uličního vstupu nebo vpusti do 200 mm zvýšením poklopu</t>
  </si>
  <si>
    <t>kus</t>
  </si>
  <si>
    <t>-1974238709</t>
  </si>
  <si>
    <t>19</t>
  </si>
  <si>
    <t>899431111</t>
  </si>
  <si>
    <t>Výšková úprava uličního vstupu nebo vpusti do 200 mm zvýšením krycího hrnce, šoupěte nebo hydrantu</t>
  </si>
  <si>
    <t>-584874577</t>
  </si>
  <si>
    <t>20</t>
  </si>
  <si>
    <t>916231213</t>
  </si>
  <si>
    <t>Osazení chodníkového obrubníku betonového stojatého s boční opěrou do lože z betonu prostého</t>
  </si>
  <si>
    <t>-788424400</t>
  </si>
  <si>
    <t>59217017</t>
  </si>
  <si>
    <t>obrubník betonový chodníkový 1000x100x250mm</t>
  </si>
  <si>
    <t>1966045532</t>
  </si>
  <si>
    <t>22</t>
  </si>
  <si>
    <t>916991121</t>
  </si>
  <si>
    <t>Lože pod obrubníky, krajníky nebo obruby z dlažebních kostek z betonu prostého</t>
  </si>
  <si>
    <t>1020285283</t>
  </si>
  <si>
    <t>252*0,3*0,2</t>
  </si>
  <si>
    <t>23</t>
  </si>
  <si>
    <t>979054451</t>
  </si>
  <si>
    <t>Očištění vybouraných zámkových dlaždic s původním spárováním z kameniva těženého</t>
  </si>
  <si>
    <t>-1741424981</t>
  </si>
  <si>
    <t>998</t>
  </si>
  <si>
    <t>Přesun hmot</t>
  </si>
  <si>
    <t>24</t>
  </si>
  <si>
    <t>998223011</t>
  </si>
  <si>
    <t>Přesun hmot pro pozemní komunikace s krytem dlážděným</t>
  </si>
  <si>
    <t>1143583729</t>
  </si>
  <si>
    <t>SO 192 - Dopravní  značení dočasné - DIO</t>
  </si>
  <si>
    <t>913111111</t>
  </si>
  <si>
    <t>Montáž a demontáž plastového podstavce dočasné dopravní značky</t>
  </si>
  <si>
    <t>2027072802</t>
  </si>
  <si>
    <t>"Z4a"  6</t>
  </si>
  <si>
    <t>913111115</t>
  </si>
  <si>
    <t>Montáž a demontáž dočasné dopravní značky samostatné základní</t>
  </si>
  <si>
    <t>231332648</t>
  </si>
  <si>
    <t>"A15" 2</t>
  </si>
  <si>
    <t>913111211</t>
  </si>
  <si>
    <t>Příplatek k dočasnému podstavci plastovému za první a ZKD den použití</t>
  </si>
  <si>
    <t>739743776</t>
  </si>
  <si>
    <t>"Z4a"  6*4*7</t>
  </si>
  <si>
    <t>913111215</t>
  </si>
  <si>
    <t>Příplatek k dočasné dopravní značce samostatné základní za první a ZKD den použití</t>
  </si>
  <si>
    <t>-630680653</t>
  </si>
  <si>
    <t>"A15" 2*4*7</t>
  </si>
  <si>
    <t>913121111</t>
  </si>
  <si>
    <t>Montáž a demontáž dočasné dopravní značky kompletní základní</t>
  </si>
  <si>
    <t>-1962134307</t>
  </si>
  <si>
    <t>"B20a"  2</t>
  </si>
  <si>
    <t>913121211</t>
  </si>
  <si>
    <t>Příplatek k dočasné dopravní značce kompletní základní za první a ZKD den použití</t>
  </si>
  <si>
    <t>1955072749</t>
  </si>
  <si>
    <t>"B20a"  2*4*7</t>
  </si>
  <si>
    <t>913321111</t>
  </si>
  <si>
    <t>Montáž a demontáž dočasné dopravní směrové desky základní</t>
  </si>
  <si>
    <t>-535402291</t>
  </si>
  <si>
    <t>913321211</t>
  </si>
  <si>
    <t>Příplatek k dočasné směrové desce základní za první a ZKD den použití</t>
  </si>
  <si>
    <t>691588794</t>
  </si>
  <si>
    <t>SO 1000 - Ostatní  náklady</t>
  </si>
  <si>
    <t>OST - Ostatní</t>
  </si>
  <si>
    <t xml:space="preserve">    O01 - Ostatní</t>
  </si>
  <si>
    <t>OST</t>
  </si>
  <si>
    <t>Ostatní</t>
  </si>
  <si>
    <t>O01</t>
  </si>
  <si>
    <t>221500000</t>
  </si>
  <si>
    <t>Vytýčení stávajících inženýrských sítí</t>
  </si>
  <si>
    <t>kpl</t>
  </si>
  <si>
    <t>262144</t>
  </si>
  <si>
    <t>955888331</t>
  </si>
  <si>
    <t>"  vytýčení  stávajících podzemních inženýrských sítí před zahájením zemních prací a přeložek"</t>
  </si>
  <si>
    <t>823800000</t>
  </si>
  <si>
    <t>Vyřízení  povolení  zvláštního užívání  pozemní komunikace</t>
  </si>
  <si>
    <t>1775705263</t>
  </si>
  <si>
    <t>" fotodokumentace stavcby před a po stavbě- ucelené foto změny celé komunikace v jejím průběhu"</t>
  </si>
  <si>
    <t>" zařazení fotek do fotoalba v časové souslednosti s popisem činností a číslem objektu"</t>
  </si>
  <si>
    <t>" provedení v listinné a v digitální podobě"</t>
  </si>
  <si>
    <t>012203000</t>
  </si>
  <si>
    <t>Geodetické práce při provádění stavby</t>
  </si>
  <si>
    <t>-1188979583</t>
  </si>
  <si>
    <t>SO 1020 - VRN</t>
  </si>
  <si>
    <t>VRN - Vedlejší rozpočtové náklady</t>
  </si>
  <si>
    <t xml:space="preserve">    VRN3 - Zařízení staveniště</t>
  </si>
  <si>
    <t>Vedlejší rozpočtové náklady</t>
  </si>
  <si>
    <t>VRN3</t>
  </si>
  <si>
    <t>Zařízení staveniště</t>
  </si>
  <si>
    <t>030001000</t>
  </si>
  <si>
    <t>CS ÚRS 2022 01</t>
  </si>
  <si>
    <t>1024</t>
  </si>
  <si>
    <t>-1563799111</t>
  </si>
  <si>
    <t>034002000</t>
  </si>
  <si>
    <t>Zabezpečení staveniště</t>
  </si>
  <si>
    <t>-1539214316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</si>
</sst>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3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4" fillId="0" borderId="10" xfId="0" applyNumberFormat="1" applyFont="1" applyBorder="1"/>
    <xf numFmtId="166" fontId="34" fillId="0" borderId="11" xfId="0" applyNumberFormat="1" applyFont="1" applyBorder="1"/>
    <xf numFmtId="4" fontId="35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49" fontId="37" fillId="0" borderId="22" xfId="0" applyNumberFormat="1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 vertical="center" wrapText="1"/>
    </xf>
    <xf numFmtId="167" fontId="37" fillId="0" borderId="22" xfId="0" applyNumberFormat="1" applyFont="1" applyBorder="1" applyAlignment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left" vertical="center"/>
    </xf>
    <xf numFmtId="4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1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2"/>
  <sheetViews>
    <sheetView showGridLines="0" tabSelected="1" workbookViewId="0" topLeftCell="A16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213" t="s">
        <v>14</v>
      </c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R5" s="19"/>
      <c r="BE5" s="210" t="s">
        <v>15</v>
      </c>
      <c r="BS5" s="16" t="s">
        <v>6</v>
      </c>
    </row>
    <row r="6" spans="2:71" ht="36.95" customHeight="1">
      <c r="B6" s="19"/>
      <c r="D6" s="25" t="s">
        <v>16</v>
      </c>
      <c r="K6" s="215" t="s">
        <v>17</v>
      </c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R6" s="19"/>
      <c r="BE6" s="211"/>
      <c r="BS6" s="16" t="s">
        <v>6</v>
      </c>
    </row>
    <row r="7" spans="2:7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11"/>
      <c r="BS7" s="16" t="s">
        <v>6</v>
      </c>
    </row>
    <row r="8" spans="2:71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211"/>
      <c r="BS8" s="16" t="s">
        <v>6</v>
      </c>
    </row>
    <row r="9" spans="2:71" ht="14.45" customHeight="1">
      <c r="B9" s="19"/>
      <c r="AR9" s="19"/>
      <c r="BE9" s="211"/>
      <c r="BS9" s="16" t="s">
        <v>6</v>
      </c>
    </row>
    <row r="10" spans="2:71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211"/>
      <c r="BS10" s="16" t="s">
        <v>6</v>
      </c>
    </row>
    <row r="11" spans="2:71" ht="18.4" customHeight="1">
      <c r="B11" s="19"/>
      <c r="E11" s="24" t="s">
        <v>26</v>
      </c>
      <c r="AK11" s="26" t="s">
        <v>27</v>
      </c>
      <c r="AN11" s="24" t="s">
        <v>1</v>
      </c>
      <c r="AR11" s="19"/>
      <c r="BE11" s="211"/>
      <c r="BS11" s="16" t="s">
        <v>6</v>
      </c>
    </row>
    <row r="12" spans="2:71" ht="6.95" customHeight="1">
      <c r="B12" s="19"/>
      <c r="AR12" s="19"/>
      <c r="BE12" s="211"/>
      <c r="BS12" s="16" t="s">
        <v>6</v>
      </c>
    </row>
    <row r="13" spans="2:71" ht="12" customHeight="1">
      <c r="B13" s="19"/>
      <c r="D13" s="26" t="s">
        <v>28</v>
      </c>
      <c r="AK13" s="26" t="s">
        <v>25</v>
      </c>
      <c r="AN13" s="28" t="s">
        <v>29</v>
      </c>
      <c r="AR13" s="19"/>
      <c r="BE13" s="211"/>
      <c r="BS13" s="16" t="s">
        <v>6</v>
      </c>
    </row>
    <row r="14" spans="2:71" ht="12.75">
      <c r="B14" s="19"/>
      <c r="E14" s="216" t="s">
        <v>29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6" t="s">
        <v>27</v>
      </c>
      <c r="AN14" s="28" t="s">
        <v>29</v>
      </c>
      <c r="AR14" s="19"/>
      <c r="BE14" s="211"/>
      <c r="BS14" s="16" t="s">
        <v>6</v>
      </c>
    </row>
    <row r="15" spans="2:71" ht="6.95" customHeight="1">
      <c r="B15" s="19"/>
      <c r="AR15" s="19"/>
      <c r="BE15" s="211"/>
      <c r="BS15" s="16" t="s">
        <v>4</v>
      </c>
    </row>
    <row r="16" spans="2:71" ht="12" customHeight="1">
      <c r="B16" s="19"/>
      <c r="D16" s="26" t="s">
        <v>30</v>
      </c>
      <c r="AK16" s="26" t="s">
        <v>25</v>
      </c>
      <c r="AN16" s="24" t="s">
        <v>1</v>
      </c>
      <c r="AR16" s="19"/>
      <c r="BE16" s="211"/>
      <c r="BS16" s="16" t="s">
        <v>4</v>
      </c>
    </row>
    <row r="17" spans="2:71" ht="18.4" customHeight="1">
      <c r="B17" s="19"/>
      <c r="E17" s="24" t="s">
        <v>31</v>
      </c>
      <c r="AK17" s="26" t="s">
        <v>27</v>
      </c>
      <c r="AN17" s="24" t="s">
        <v>1</v>
      </c>
      <c r="AR17" s="19"/>
      <c r="BE17" s="211"/>
      <c r="BS17" s="16" t="s">
        <v>32</v>
      </c>
    </row>
    <row r="18" spans="2:71" ht="6.95" customHeight="1">
      <c r="B18" s="19"/>
      <c r="AR18" s="19"/>
      <c r="BE18" s="211"/>
      <c r="BS18" s="16" t="s">
        <v>6</v>
      </c>
    </row>
    <row r="19" spans="2:71" ht="12" customHeight="1">
      <c r="B19" s="19"/>
      <c r="D19" s="26" t="s">
        <v>33</v>
      </c>
      <c r="AK19" s="26" t="s">
        <v>25</v>
      </c>
      <c r="AN19" s="24" t="s">
        <v>1</v>
      </c>
      <c r="AR19" s="19"/>
      <c r="BE19" s="211"/>
      <c r="BS19" s="16" t="s">
        <v>6</v>
      </c>
    </row>
    <row r="20" spans="2:71" ht="18.4" customHeight="1">
      <c r="B20" s="19"/>
      <c r="E20" s="24" t="s">
        <v>34</v>
      </c>
      <c r="AK20" s="26" t="s">
        <v>27</v>
      </c>
      <c r="AN20" s="24" t="s">
        <v>1</v>
      </c>
      <c r="AR20" s="19"/>
      <c r="BE20" s="211"/>
      <c r="BS20" s="16" t="s">
        <v>32</v>
      </c>
    </row>
    <row r="21" spans="2:57" ht="6.95" customHeight="1">
      <c r="B21" s="19"/>
      <c r="AR21" s="19"/>
      <c r="BE21" s="211"/>
    </row>
    <row r="22" spans="2:57" ht="12" customHeight="1">
      <c r="B22" s="19"/>
      <c r="D22" s="26" t="s">
        <v>35</v>
      </c>
      <c r="AR22" s="19"/>
      <c r="BE22" s="211"/>
    </row>
    <row r="23" spans="2:57" ht="16.5" customHeight="1">
      <c r="B23" s="19"/>
      <c r="E23" s="218" t="s">
        <v>1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R23" s="19"/>
      <c r="BE23" s="211"/>
    </row>
    <row r="24" spans="2:57" ht="6.95" customHeight="1">
      <c r="B24" s="19"/>
      <c r="AR24" s="19"/>
      <c r="BE24" s="211"/>
    </row>
    <row r="25" spans="2:57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11"/>
    </row>
    <row r="26" spans="2:57" s="1" customFormat="1" ht="25.9" customHeight="1">
      <c r="B26" s="31"/>
      <c r="D26" s="32" t="s">
        <v>36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19">
        <f>ROUND(AG94,2)</f>
        <v>0</v>
      </c>
      <c r="AL26" s="220"/>
      <c r="AM26" s="220"/>
      <c r="AN26" s="220"/>
      <c r="AO26" s="220"/>
      <c r="AR26" s="31"/>
      <c r="BE26" s="211"/>
    </row>
    <row r="27" spans="2:57" s="1" customFormat="1" ht="6.95" customHeight="1">
      <c r="B27" s="31"/>
      <c r="AR27" s="31"/>
      <c r="BE27" s="211"/>
    </row>
    <row r="28" spans="2:57" s="1" customFormat="1" ht="12.75">
      <c r="B28" s="31"/>
      <c r="L28" s="221" t="s">
        <v>37</v>
      </c>
      <c r="M28" s="221"/>
      <c r="N28" s="221"/>
      <c r="O28" s="221"/>
      <c r="P28" s="221"/>
      <c r="W28" s="221" t="s">
        <v>38</v>
      </c>
      <c r="X28" s="221"/>
      <c r="Y28" s="221"/>
      <c r="Z28" s="221"/>
      <c r="AA28" s="221"/>
      <c r="AB28" s="221"/>
      <c r="AC28" s="221"/>
      <c r="AD28" s="221"/>
      <c r="AE28" s="221"/>
      <c r="AK28" s="221" t="s">
        <v>39</v>
      </c>
      <c r="AL28" s="221"/>
      <c r="AM28" s="221"/>
      <c r="AN28" s="221"/>
      <c r="AO28" s="221"/>
      <c r="AR28" s="31"/>
      <c r="BE28" s="211"/>
    </row>
    <row r="29" spans="2:57" s="2" customFormat="1" ht="14.45" customHeight="1">
      <c r="B29" s="35"/>
      <c r="D29" s="26" t="s">
        <v>40</v>
      </c>
      <c r="F29" s="26" t="s">
        <v>41</v>
      </c>
      <c r="L29" s="224">
        <v>0.21</v>
      </c>
      <c r="M29" s="223"/>
      <c r="N29" s="223"/>
      <c r="O29" s="223"/>
      <c r="P29" s="223"/>
      <c r="W29" s="222">
        <f>ROUND(AZ94,2)</f>
        <v>0</v>
      </c>
      <c r="X29" s="223"/>
      <c r="Y29" s="223"/>
      <c r="Z29" s="223"/>
      <c r="AA29" s="223"/>
      <c r="AB29" s="223"/>
      <c r="AC29" s="223"/>
      <c r="AD29" s="223"/>
      <c r="AE29" s="223"/>
      <c r="AK29" s="222">
        <f>ROUND(AV94,2)</f>
        <v>0</v>
      </c>
      <c r="AL29" s="223"/>
      <c r="AM29" s="223"/>
      <c r="AN29" s="223"/>
      <c r="AO29" s="223"/>
      <c r="AR29" s="35"/>
      <c r="BE29" s="212"/>
    </row>
    <row r="30" spans="2:57" s="2" customFormat="1" ht="14.45" customHeight="1">
      <c r="B30" s="35"/>
      <c r="F30" s="26" t="s">
        <v>42</v>
      </c>
      <c r="L30" s="224">
        <v>0.15</v>
      </c>
      <c r="M30" s="223"/>
      <c r="N30" s="223"/>
      <c r="O30" s="223"/>
      <c r="P30" s="223"/>
      <c r="W30" s="222">
        <f>ROUND(BA94,2)</f>
        <v>0</v>
      </c>
      <c r="X30" s="223"/>
      <c r="Y30" s="223"/>
      <c r="Z30" s="223"/>
      <c r="AA30" s="223"/>
      <c r="AB30" s="223"/>
      <c r="AC30" s="223"/>
      <c r="AD30" s="223"/>
      <c r="AE30" s="223"/>
      <c r="AK30" s="222">
        <f>ROUND(AW94,2)</f>
        <v>0</v>
      </c>
      <c r="AL30" s="223"/>
      <c r="AM30" s="223"/>
      <c r="AN30" s="223"/>
      <c r="AO30" s="223"/>
      <c r="AR30" s="35"/>
      <c r="BE30" s="212"/>
    </row>
    <row r="31" spans="2:57" s="2" customFormat="1" ht="14.45" customHeight="1" hidden="1">
      <c r="B31" s="35"/>
      <c r="F31" s="26" t="s">
        <v>43</v>
      </c>
      <c r="L31" s="224">
        <v>0.21</v>
      </c>
      <c r="M31" s="223"/>
      <c r="N31" s="223"/>
      <c r="O31" s="223"/>
      <c r="P31" s="223"/>
      <c r="W31" s="222">
        <f>ROUND(BB94,2)</f>
        <v>0</v>
      </c>
      <c r="X31" s="223"/>
      <c r="Y31" s="223"/>
      <c r="Z31" s="223"/>
      <c r="AA31" s="223"/>
      <c r="AB31" s="223"/>
      <c r="AC31" s="223"/>
      <c r="AD31" s="223"/>
      <c r="AE31" s="223"/>
      <c r="AK31" s="222">
        <v>0</v>
      </c>
      <c r="AL31" s="223"/>
      <c r="AM31" s="223"/>
      <c r="AN31" s="223"/>
      <c r="AO31" s="223"/>
      <c r="AR31" s="35"/>
      <c r="BE31" s="212"/>
    </row>
    <row r="32" spans="2:57" s="2" customFormat="1" ht="14.45" customHeight="1" hidden="1">
      <c r="B32" s="35"/>
      <c r="F32" s="26" t="s">
        <v>44</v>
      </c>
      <c r="L32" s="224">
        <v>0.15</v>
      </c>
      <c r="M32" s="223"/>
      <c r="N32" s="223"/>
      <c r="O32" s="223"/>
      <c r="P32" s="223"/>
      <c r="W32" s="222">
        <f>ROUND(BC94,2)</f>
        <v>0</v>
      </c>
      <c r="X32" s="223"/>
      <c r="Y32" s="223"/>
      <c r="Z32" s="223"/>
      <c r="AA32" s="223"/>
      <c r="AB32" s="223"/>
      <c r="AC32" s="223"/>
      <c r="AD32" s="223"/>
      <c r="AE32" s="223"/>
      <c r="AK32" s="222">
        <v>0</v>
      </c>
      <c r="AL32" s="223"/>
      <c r="AM32" s="223"/>
      <c r="AN32" s="223"/>
      <c r="AO32" s="223"/>
      <c r="AR32" s="35"/>
      <c r="BE32" s="212"/>
    </row>
    <row r="33" spans="2:57" s="2" customFormat="1" ht="14.45" customHeight="1" hidden="1">
      <c r="B33" s="35"/>
      <c r="F33" s="26" t="s">
        <v>45</v>
      </c>
      <c r="L33" s="224">
        <v>0</v>
      </c>
      <c r="M33" s="223"/>
      <c r="N33" s="223"/>
      <c r="O33" s="223"/>
      <c r="P33" s="223"/>
      <c r="W33" s="222">
        <f>ROUND(BD94,2)</f>
        <v>0</v>
      </c>
      <c r="X33" s="223"/>
      <c r="Y33" s="223"/>
      <c r="Z33" s="223"/>
      <c r="AA33" s="223"/>
      <c r="AB33" s="223"/>
      <c r="AC33" s="223"/>
      <c r="AD33" s="223"/>
      <c r="AE33" s="223"/>
      <c r="AK33" s="222">
        <v>0</v>
      </c>
      <c r="AL33" s="223"/>
      <c r="AM33" s="223"/>
      <c r="AN33" s="223"/>
      <c r="AO33" s="223"/>
      <c r="AR33" s="35"/>
      <c r="BE33" s="212"/>
    </row>
    <row r="34" spans="2:57" s="1" customFormat="1" ht="6.95" customHeight="1">
      <c r="B34" s="31"/>
      <c r="AR34" s="31"/>
      <c r="BE34" s="211"/>
    </row>
    <row r="35" spans="2:44" s="1" customFormat="1" ht="25.9" customHeight="1">
      <c r="B35" s="31"/>
      <c r="C35" s="36"/>
      <c r="D35" s="37" t="s">
        <v>46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47</v>
      </c>
      <c r="U35" s="38"/>
      <c r="V35" s="38"/>
      <c r="W35" s="38"/>
      <c r="X35" s="228" t="s">
        <v>48</v>
      </c>
      <c r="Y35" s="226"/>
      <c r="Z35" s="226"/>
      <c r="AA35" s="226"/>
      <c r="AB35" s="226"/>
      <c r="AC35" s="38"/>
      <c r="AD35" s="38"/>
      <c r="AE35" s="38"/>
      <c r="AF35" s="38"/>
      <c r="AG35" s="38"/>
      <c r="AH35" s="38"/>
      <c r="AI35" s="38"/>
      <c r="AJ35" s="38"/>
      <c r="AK35" s="225">
        <f>SUM(AK26:AK33)</f>
        <v>0</v>
      </c>
      <c r="AL35" s="226"/>
      <c r="AM35" s="226"/>
      <c r="AN35" s="226"/>
      <c r="AO35" s="227"/>
      <c r="AP35" s="36"/>
      <c r="AQ35" s="36"/>
      <c r="AR35" s="31"/>
    </row>
    <row r="36" spans="2:44" s="1" customFormat="1" ht="6.95" customHeight="1">
      <c r="B36" s="31"/>
      <c r="AR36" s="31"/>
    </row>
    <row r="37" spans="2:44" s="1" customFormat="1" ht="14.45" customHeight="1">
      <c r="B37" s="31"/>
      <c r="AR37" s="31"/>
    </row>
    <row r="38" spans="2:44" ht="14.45" customHeight="1">
      <c r="B38" s="19"/>
      <c r="AR38" s="19"/>
    </row>
    <row r="39" spans="2:44" ht="14.45" customHeight="1">
      <c r="B39" s="19"/>
      <c r="AR39" s="19"/>
    </row>
    <row r="40" spans="2:44" ht="14.45" customHeight="1">
      <c r="B40" s="19"/>
      <c r="AR40" s="19"/>
    </row>
    <row r="41" spans="2:44" ht="14.45" customHeight="1">
      <c r="B41" s="19"/>
      <c r="AR41" s="19"/>
    </row>
    <row r="42" spans="2:44" ht="14.45" customHeight="1">
      <c r="B42" s="19"/>
      <c r="AR42" s="19"/>
    </row>
    <row r="43" spans="2:44" ht="14.45" customHeight="1">
      <c r="B43" s="19"/>
      <c r="AR43" s="19"/>
    </row>
    <row r="44" spans="2:44" ht="14.45" customHeight="1">
      <c r="B44" s="19"/>
      <c r="AR44" s="19"/>
    </row>
    <row r="45" spans="2:44" ht="14.45" customHeight="1">
      <c r="B45" s="19"/>
      <c r="AR45" s="19"/>
    </row>
    <row r="46" spans="2:44" ht="14.45" customHeight="1">
      <c r="B46" s="19"/>
      <c r="AR46" s="19"/>
    </row>
    <row r="47" spans="2:44" ht="14.45" customHeight="1">
      <c r="B47" s="19"/>
      <c r="AR47" s="19"/>
    </row>
    <row r="48" spans="2:44" ht="14.45" customHeight="1">
      <c r="B48" s="19"/>
      <c r="AR48" s="19"/>
    </row>
    <row r="49" spans="2:44" s="1" customFormat="1" ht="14.45" customHeight="1">
      <c r="B49" s="31"/>
      <c r="D49" s="40" t="s">
        <v>49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50</v>
      </c>
      <c r="AI49" s="41"/>
      <c r="AJ49" s="41"/>
      <c r="AK49" s="41"/>
      <c r="AL49" s="41"/>
      <c r="AM49" s="41"/>
      <c r="AN49" s="41"/>
      <c r="AO49" s="41"/>
      <c r="AR49" s="31"/>
    </row>
    <row r="50" spans="2:44" ht="11.25">
      <c r="B50" s="19"/>
      <c r="AR50" s="19"/>
    </row>
    <row r="51" spans="2:44" ht="11.25">
      <c r="B51" s="19"/>
      <c r="AR51" s="19"/>
    </row>
    <row r="52" spans="2:44" ht="11.25">
      <c r="B52" s="19"/>
      <c r="AR52" s="19"/>
    </row>
    <row r="53" spans="2:44" ht="11.25">
      <c r="B53" s="19"/>
      <c r="AR53" s="19"/>
    </row>
    <row r="54" spans="2:44" ht="11.25">
      <c r="B54" s="19"/>
      <c r="AR54" s="19"/>
    </row>
    <row r="55" spans="2:44" ht="11.25">
      <c r="B55" s="19"/>
      <c r="AR55" s="19"/>
    </row>
    <row r="56" spans="2:44" ht="11.25">
      <c r="B56" s="19"/>
      <c r="AR56" s="19"/>
    </row>
    <row r="57" spans="2:44" ht="11.25">
      <c r="B57" s="19"/>
      <c r="AR57" s="19"/>
    </row>
    <row r="58" spans="2:44" ht="11.25">
      <c r="B58" s="19"/>
      <c r="AR58" s="19"/>
    </row>
    <row r="59" spans="2:44" ht="11.25">
      <c r="B59" s="19"/>
      <c r="AR59" s="19"/>
    </row>
    <row r="60" spans="2:44" s="1" customFormat="1" ht="12.75">
      <c r="B60" s="31"/>
      <c r="D60" s="42" t="s">
        <v>51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52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51</v>
      </c>
      <c r="AI60" s="33"/>
      <c r="AJ60" s="33"/>
      <c r="AK60" s="33"/>
      <c r="AL60" s="33"/>
      <c r="AM60" s="42" t="s">
        <v>52</v>
      </c>
      <c r="AN60" s="33"/>
      <c r="AO60" s="33"/>
      <c r="AR60" s="31"/>
    </row>
    <row r="61" spans="2:44" ht="11.25">
      <c r="B61" s="19"/>
      <c r="AR61" s="19"/>
    </row>
    <row r="62" spans="2:44" ht="11.25">
      <c r="B62" s="19"/>
      <c r="AR62" s="19"/>
    </row>
    <row r="63" spans="2:44" ht="11.25">
      <c r="B63" s="19"/>
      <c r="AR63" s="19"/>
    </row>
    <row r="64" spans="2:44" s="1" customFormat="1" ht="12.75">
      <c r="B64" s="31"/>
      <c r="D64" s="40" t="s">
        <v>53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54</v>
      </c>
      <c r="AI64" s="41"/>
      <c r="AJ64" s="41"/>
      <c r="AK64" s="41"/>
      <c r="AL64" s="41"/>
      <c r="AM64" s="41"/>
      <c r="AN64" s="41"/>
      <c r="AO64" s="41"/>
      <c r="AR64" s="31"/>
    </row>
    <row r="65" spans="2:44" ht="11.25">
      <c r="B65" s="19"/>
      <c r="AR65" s="19"/>
    </row>
    <row r="66" spans="2:44" ht="11.25">
      <c r="B66" s="19"/>
      <c r="AR66" s="19"/>
    </row>
    <row r="67" spans="2:44" ht="11.25">
      <c r="B67" s="19"/>
      <c r="AR67" s="19"/>
    </row>
    <row r="68" spans="2:44" ht="11.25">
      <c r="B68" s="19"/>
      <c r="AR68" s="19"/>
    </row>
    <row r="69" spans="2:44" ht="11.25">
      <c r="B69" s="19"/>
      <c r="AR69" s="19"/>
    </row>
    <row r="70" spans="2:44" ht="11.25">
      <c r="B70" s="19"/>
      <c r="AR70" s="19"/>
    </row>
    <row r="71" spans="2:44" ht="11.25">
      <c r="B71" s="19"/>
      <c r="AR71" s="19"/>
    </row>
    <row r="72" spans="2:44" ht="11.25">
      <c r="B72" s="19"/>
      <c r="AR72" s="19"/>
    </row>
    <row r="73" spans="2:44" ht="11.25">
      <c r="B73" s="19"/>
      <c r="AR73" s="19"/>
    </row>
    <row r="74" spans="2:44" ht="11.25">
      <c r="B74" s="19"/>
      <c r="AR74" s="19"/>
    </row>
    <row r="75" spans="2:44" s="1" customFormat="1" ht="12.75">
      <c r="B75" s="31"/>
      <c r="D75" s="42" t="s">
        <v>51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52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51</v>
      </c>
      <c r="AI75" s="33"/>
      <c r="AJ75" s="33"/>
      <c r="AK75" s="33"/>
      <c r="AL75" s="33"/>
      <c r="AM75" s="42" t="s">
        <v>52</v>
      </c>
      <c r="AN75" s="33"/>
      <c r="AO75" s="33"/>
      <c r="AR75" s="31"/>
    </row>
    <row r="76" spans="2:44" s="1" customFormat="1" ht="11.25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2:44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2:44" s="1" customFormat="1" ht="24.95" customHeight="1">
      <c r="B82" s="31"/>
      <c r="C82" s="20" t="s">
        <v>55</v>
      </c>
      <c r="AR82" s="31"/>
    </row>
    <row r="83" spans="2:44" s="1" customFormat="1" ht="6.95" customHeight="1">
      <c r="B83" s="31"/>
      <c r="AR83" s="31"/>
    </row>
    <row r="84" spans="2:44" s="3" customFormat="1" ht="12" customHeight="1">
      <c r="B84" s="47"/>
      <c r="C84" s="26" t="s">
        <v>13</v>
      </c>
      <c r="L84" s="3" t="str">
        <f>K5</f>
        <v>ChodnikCSA</v>
      </c>
      <c r="AR84" s="47"/>
    </row>
    <row r="85" spans="2:44" s="4" customFormat="1" ht="36.95" customHeight="1">
      <c r="B85" s="48"/>
      <c r="C85" s="49" t="s">
        <v>16</v>
      </c>
      <c r="L85" s="187" t="str">
        <f>K6</f>
        <v>Oprava chodníku na ul. Čsl.armády,před panelovými domy ,Šumperk</v>
      </c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R85" s="48"/>
    </row>
    <row r="86" spans="2:44" s="1" customFormat="1" ht="6.95" customHeight="1">
      <c r="B86" s="31"/>
      <c r="AR86" s="31"/>
    </row>
    <row r="87" spans="2:44" s="1" customFormat="1" ht="12" customHeight="1">
      <c r="B87" s="31"/>
      <c r="C87" s="26" t="s">
        <v>20</v>
      </c>
      <c r="L87" s="50" t="str">
        <f>IF(K8="","",K8)</f>
        <v>Šumperk</v>
      </c>
      <c r="AI87" s="26" t="s">
        <v>22</v>
      </c>
      <c r="AM87" s="189" t="str">
        <f>IF(AN8="","",AN8)</f>
        <v>11. 4. 2023</v>
      </c>
      <c r="AN87" s="189"/>
      <c r="AR87" s="31"/>
    </row>
    <row r="88" spans="2:44" s="1" customFormat="1" ht="6.95" customHeight="1">
      <c r="B88" s="31"/>
      <c r="AR88" s="31"/>
    </row>
    <row r="89" spans="2:56" s="1" customFormat="1" ht="15.2" customHeight="1">
      <c r="B89" s="31"/>
      <c r="C89" s="26" t="s">
        <v>24</v>
      </c>
      <c r="L89" s="3" t="str">
        <f>IF(E11="","",E11)</f>
        <v>Město  Šumperk</v>
      </c>
      <c r="AI89" s="26" t="s">
        <v>30</v>
      </c>
      <c r="AM89" s="194" t="str">
        <f>IF(E17="","",E17)</f>
        <v>Ing.Zdeněk  Vitásek</v>
      </c>
      <c r="AN89" s="195"/>
      <c r="AO89" s="195"/>
      <c r="AP89" s="195"/>
      <c r="AR89" s="31"/>
      <c r="AS89" s="190" t="s">
        <v>56</v>
      </c>
      <c r="AT89" s="191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56" s="1" customFormat="1" ht="15.2" customHeight="1">
      <c r="B90" s="31"/>
      <c r="C90" s="26" t="s">
        <v>28</v>
      </c>
      <c r="L90" s="3" t="str">
        <f>IF(E14="Vyplň údaj","",E14)</f>
        <v/>
      </c>
      <c r="AI90" s="26" t="s">
        <v>33</v>
      </c>
      <c r="AM90" s="194" t="str">
        <f>IF(E20="","",E20)</f>
        <v>Martin  Pniok</v>
      </c>
      <c r="AN90" s="195"/>
      <c r="AO90" s="195"/>
      <c r="AP90" s="195"/>
      <c r="AR90" s="31"/>
      <c r="AS90" s="192"/>
      <c r="AT90" s="193"/>
      <c r="BD90" s="55"/>
    </row>
    <row r="91" spans="2:56" s="1" customFormat="1" ht="10.9" customHeight="1">
      <c r="B91" s="31"/>
      <c r="AR91" s="31"/>
      <c r="AS91" s="192"/>
      <c r="AT91" s="193"/>
      <c r="BD91" s="55"/>
    </row>
    <row r="92" spans="2:56" s="1" customFormat="1" ht="29.25" customHeight="1">
      <c r="B92" s="31"/>
      <c r="C92" s="196" t="s">
        <v>57</v>
      </c>
      <c r="D92" s="197"/>
      <c r="E92" s="197"/>
      <c r="F92" s="197"/>
      <c r="G92" s="197"/>
      <c r="H92" s="56"/>
      <c r="I92" s="199" t="s">
        <v>58</v>
      </c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8" t="s">
        <v>59</v>
      </c>
      <c r="AH92" s="197"/>
      <c r="AI92" s="197"/>
      <c r="AJ92" s="197"/>
      <c r="AK92" s="197"/>
      <c r="AL92" s="197"/>
      <c r="AM92" s="197"/>
      <c r="AN92" s="199" t="s">
        <v>60</v>
      </c>
      <c r="AO92" s="197"/>
      <c r="AP92" s="200"/>
      <c r="AQ92" s="57" t="s">
        <v>61</v>
      </c>
      <c r="AR92" s="31"/>
      <c r="AS92" s="58" t="s">
        <v>62</v>
      </c>
      <c r="AT92" s="59" t="s">
        <v>63</v>
      </c>
      <c r="AU92" s="59" t="s">
        <v>64</v>
      </c>
      <c r="AV92" s="59" t="s">
        <v>65</v>
      </c>
      <c r="AW92" s="59" t="s">
        <v>66</v>
      </c>
      <c r="AX92" s="59" t="s">
        <v>67</v>
      </c>
      <c r="AY92" s="59" t="s">
        <v>68</v>
      </c>
      <c r="AZ92" s="59" t="s">
        <v>69</v>
      </c>
      <c r="BA92" s="59" t="s">
        <v>70</v>
      </c>
      <c r="BB92" s="59" t="s">
        <v>71</v>
      </c>
      <c r="BC92" s="59" t="s">
        <v>72</v>
      </c>
      <c r="BD92" s="60" t="s">
        <v>73</v>
      </c>
    </row>
    <row r="93" spans="2:56" s="1" customFormat="1" ht="10.9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0" s="5" customFormat="1" ht="32.45" customHeight="1">
      <c r="B94" s="62"/>
      <c r="C94" s="63" t="s">
        <v>74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08">
        <f>ROUND(AG95,2)</f>
        <v>0</v>
      </c>
      <c r="AH94" s="208"/>
      <c r="AI94" s="208"/>
      <c r="AJ94" s="208"/>
      <c r="AK94" s="208"/>
      <c r="AL94" s="208"/>
      <c r="AM94" s="208"/>
      <c r="AN94" s="209">
        <f aca="true" t="shared" si="0" ref="AN94:AN100">SUM(AG94,AT94)</f>
        <v>0</v>
      </c>
      <c r="AO94" s="209"/>
      <c r="AP94" s="209"/>
      <c r="AQ94" s="66" t="s">
        <v>1</v>
      </c>
      <c r="AR94" s="62"/>
      <c r="AS94" s="67">
        <f>ROUND(AS95,2)</f>
        <v>0</v>
      </c>
      <c r="AT94" s="68">
        <f aca="true" t="shared" si="1" ref="AT94:AT100">ROUND(SUM(AV94:AW94),2)</f>
        <v>0</v>
      </c>
      <c r="AU94" s="69">
        <f>ROUND(AU95,5)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75</v>
      </c>
      <c r="BT94" s="71" t="s">
        <v>76</v>
      </c>
      <c r="BU94" s="72" t="s">
        <v>77</v>
      </c>
      <c r="BV94" s="71" t="s">
        <v>78</v>
      </c>
      <c r="BW94" s="71" t="s">
        <v>5</v>
      </c>
      <c r="BX94" s="71" t="s">
        <v>79</v>
      </c>
      <c r="CL94" s="71" t="s">
        <v>1</v>
      </c>
    </row>
    <row r="95" spans="2:91" s="6" customFormat="1" ht="16.5" customHeight="1">
      <c r="B95" s="73"/>
      <c r="C95" s="74"/>
      <c r="D95" s="204" t="s">
        <v>80</v>
      </c>
      <c r="E95" s="204"/>
      <c r="F95" s="204"/>
      <c r="G95" s="204"/>
      <c r="H95" s="204"/>
      <c r="I95" s="75"/>
      <c r="J95" s="204" t="s">
        <v>81</v>
      </c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1">
        <f>ROUND(SUM(AG96:AG100),2)</f>
        <v>0</v>
      </c>
      <c r="AH95" s="202"/>
      <c r="AI95" s="202"/>
      <c r="AJ95" s="202"/>
      <c r="AK95" s="202"/>
      <c r="AL95" s="202"/>
      <c r="AM95" s="202"/>
      <c r="AN95" s="203">
        <f t="shared" si="0"/>
        <v>0</v>
      </c>
      <c r="AO95" s="202"/>
      <c r="AP95" s="202"/>
      <c r="AQ95" s="76" t="s">
        <v>82</v>
      </c>
      <c r="AR95" s="73"/>
      <c r="AS95" s="77">
        <f>ROUND(SUM(AS96:AS100),2)</f>
        <v>0</v>
      </c>
      <c r="AT95" s="78">
        <f t="shared" si="1"/>
        <v>0</v>
      </c>
      <c r="AU95" s="79">
        <f>ROUND(SUM(AU96:AU100),5)</f>
        <v>0</v>
      </c>
      <c r="AV95" s="78">
        <f>ROUND(AZ95*L29,2)</f>
        <v>0</v>
      </c>
      <c r="AW95" s="78">
        <f>ROUND(BA95*L30,2)</f>
        <v>0</v>
      </c>
      <c r="AX95" s="78">
        <f>ROUND(BB95*L29,2)</f>
        <v>0</v>
      </c>
      <c r="AY95" s="78">
        <f>ROUND(BC95*L30,2)</f>
        <v>0</v>
      </c>
      <c r="AZ95" s="78">
        <f>ROUND(SUM(AZ96:AZ100),2)</f>
        <v>0</v>
      </c>
      <c r="BA95" s="78">
        <f>ROUND(SUM(BA96:BA100),2)</f>
        <v>0</v>
      </c>
      <c r="BB95" s="78">
        <f>ROUND(SUM(BB96:BB100),2)</f>
        <v>0</v>
      </c>
      <c r="BC95" s="78">
        <f>ROUND(SUM(BC96:BC100),2)</f>
        <v>0</v>
      </c>
      <c r="BD95" s="80">
        <f>ROUND(SUM(BD96:BD100),2)</f>
        <v>0</v>
      </c>
      <c r="BS95" s="81" t="s">
        <v>75</v>
      </c>
      <c r="BT95" s="81" t="s">
        <v>83</v>
      </c>
      <c r="BU95" s="81" t="s">
        <v>77</v>
      </c>
      <c r="BV95" s="81" t="s">
        <v>78</v>
      </c>
      <c r="BW95" s="81" t="s">
        <v>84</v>
      </c>
      <c r="BX95" s="81" t="s">
        <v>5</v>
      </c>
      <c r="CL95" s="81" t="s">
        <v>1</v>
      </c>
      <c r="CM95" s="81" t="s">
        <v>85</v>
      </c>
    </row>
    <row r="96" spans="1:90" s="3" customFormat="1" ht="23.25" customHeight="1">
      <c r="A96" s="82" t="s">
        <v>86</v>
      </c>
      <c r="B96" s="47"/>
      <c r="C96" s="9"/>
      <c r="D96" s="9"/>
      <c r="E96" s="207" t="s">
        <v>87</v>
      </c>
      <c r="F96" s="207"/>
      <c r="G96" s="207"/>
      <c r="H96" s="207"/>
      <c r="I96" s="207"/>
      <c r="J96" s="9"/>
      <c r="K96" s="207" t="s">
        <v>88</v>
      </c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5">
        <f>'SO 001 - Příprava území ,...'!J32</f>
        <v>0</v>
      </c>
      <c r="AH96" s="206"/>
      <c r="AI96" s="206"/>
      <c r="AJ96" s="206"/>
      <c r="AK96" s="206"/>
      <c r="AL96" s="206"/>
      <c r="AM96" s="206"/>
      <c r="AN96" s="205">
        <f t="shared" si="0"/>
        <v>0</v>
      </c>
      <c r="AO96" s="206"/>
      <c r="AP96" s="206"/>
      <c r="AQ96" s="83" t="s">
        <v>89</v>
      </c>
      <c r="AR96" s="47"/>
      <c r="AS96" s="84">
        <v>0</v>
      </c>
      <c r="AT96" s="85">
        <f t="shared" si="1"/>
        <v>0</v>
      </c>
      <c r="AU96" s="86">
        <f>'SO 001 - Příprava území ,...'!P124</f>
        <v>0</v>
      </c>
      <c r="AV96" s="85">
        <f>'SO 001 - Příprava území ,...'!J35</f>
        <v>0</v>
      </c>
      <c r="AW96" s="85">
        <f>'SO 001 - Příprava území ,...'!J36</f>
        <v>0</v>
      </c>
      <c r="AX96" s="85">
        <f>'SO 001 - Příprava území ,...'!J37</f>
        <v>0</v>
      </c>
      <c r="AY96" s="85">
        <f>'SO 001 - Příprava území ,...'!J38</f>
        <v>0</v>
      </c>
      <c r="AZ96" s="85">
        <f>'SO 001 - Příprava území ,...'!F35</f>
        <v>0</v>
      </c>
      <c r="BA96" s="85">
        <f>'SO 001 - Příprava území ,...'!F36</f>
        <v>0</v>
      </c>
      <c r="BB96" s="85">
        <f>'SO 001 - Příprava území ,...'!F37</f>
        <v>0</v>
      </c>
      <c r="BC96" s="85">
        <f>'SO 001 - Příprava území ,...'!F38</f>
        <v>0</v>
      </c>
      <c r="BD96" s="87">
        <f>'SO 001 - Příprava území ,...'!F39</f>
        <v>0</v>
      </c>
      <c r="BT96" s="24" t="s">
        <v>85</v>
      </c>
      <c r="BV96" s="24" t="s">
        <v>78</v>
      </c>
      <c r="BW96" s="24" t="s">
        <v>90</v>
      </c>
      <c r="BX96" s="24" t="s">
        <v>84</v>
      </c>
      <c r="CL96" s="24" t="s">
        <v>1</v>
      </c>
    </row>
    <row r="97" spans="1:90" s="3" customFormat="1" ht="16.5" customHeight="1">
      <c r="A97" s="82" t="s">
        <v>86</v>
      </c>
      <c r="B97" s="47"/>
      <c r="C97" s="9"/>
      <c r="D97" s="9"/>
      <c r="E97" s="207" t="s">
        <v>91</v>
      </c>
      <c r="F97" s="207"/>
      <c r="G97" s="207"/>
      <c r="H97" s="207"/>
      <c r="I97" s="207"/>
      <c r="J97" s="9"/>
      <c r="K97" s="207" t="s">
        <v>92</v>
      </c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  <c r="AF97" s="207"/>
      <c r="AG97" s="205">
        <f>'SO 101 - Chodník'!J32</f>
        <v>0</v>
      </c>
      <c r="AH97" s="206"/>
      <c r="AI97" s="206"/>
      <c r="AJ97" s="206"/>
      <c r="AK97" s="206"/>
      <c r="AL97" s="206"/>
      <c r="AM97" s="206"/>
      <c r="AN97" s="205">
        <f t="shared" si="0"/>
        <v>0</v>
      </c>
      <c r="AO97" s="206"/>
      <c r="AP97" s="206"/>
      <c r="AQ97" s="83" t="s">
        <v>89</v>
      </c>
      <c r="AR97" s="47"/>
      <c r="AS97" s="84">
        <v>0</v>
      </c>
      <c r="AT97" s="85">
        <f t="shared" si="1"/>
        <v>0</v>
      </c>
      <c r="AU97" s="86">
        <f>'SO 101 - Chodník'!P126</f>
        <v>0</v>
      </c>
      <c r="AV97" s="85">
        <f>'SO 101 - Chodník'!J35</f>
        <v>0</v>
      </c>
      <c r="AW97" s="85">
        <f>'SO 101 - Chodník'!J36</f>
        <v>0</v>
      </c>
      <c r="AX97" s="85">
        <f>'SO 101 - Chodník'!J37</f>
        <v>0</v>
      </c>
      <c r="AY97" s="85">
        <f>'SO 101 - Chodník'!J38</f>
        <v>0</v>
      </c>
      <c r="AZ97" s="85">
        <f>'SO 101 - Chodník'!F35</f>
        <v>0</v>
      </c>
      <c r="BA97" s="85">
        <f>'SO 101 - Chodník'!F36</f>
        <v>0</v>
      </c>
      <c r="BB97" s="85">
        <f>'SO 101 - Chodník'!F37</f>
        <v>0</v>
      </c>
      <c r="BC97" s="85">
        <f>'SO 101 - Chodník'!F38</f>
        <v>0</v>
      </c>
      <c r="BD97" s="87">
        <f>'SO 101 - Chodník'!F39</f>
        <v>0</v>
      </c>
      <c r="BT97" s="24" t="s">
        <v>85</v>
      </c>
      <c r="BV97" s="24" t="s">
        <v>78</v>
      </c>
      <c r="BW97" s="24" t="s">
        <v>93</v>
      </c>
      <c r="BX97" s="24" t="s">
        <v>84</v>
      </c>
      <c r="CL97" s="24" t="s">
        <v>1</v>
      </c>
    </row>
    <row r="98" spans="1:90" s="3" customFormat="1" ht="16.5" customHeight="1">
      <c r="A98" s="82" t="s">
        <v>86</v>
      </c>
      <c r="B98" s="47"/>
      <c r="C98" s="9"/>
      <c r="D98" s="9"/>
      <c r="E98" s="207" t="s">
        <v>94</v>
      </c>
      <c r="F98" s="207"/>
      <c r="G98" s="207"/>
      <c r="H98" s="207"/>
      <c r="I98" s="207"/>
      <c r="J98" s="9"/>
      <c r="K98" s="207" t="s">
        <v>95</v>
      </c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5">
        <f>'SO 192 - Dopravní  značen...'!J32</f>
        <v>0</v>
      </c>
      <c r="AH98" s="206"/>
      <c r="AI98" s="206"/>
      <c r="AJ98" s="206"/>
      <c r="AK98" s="206"/>
      <c r="AL98" s="206"/>
      <c r="AM98" s="206"/>
      <c r="AN98" s="205">
        <f t="shared" si="0"/>
        <v>0</v>
      </c>
      <c r="AO98" s="206"/>
      <c r="AP98" s="206"/>
      <c r="AQ98" s="83" t="s">
        <v>89</v>
      </c>
      <c r="AR98" s="47"/>
      <c r="AS98" s="84">
        <v>0</v>
      </c>
      <c r="AT98" s="85">
        <f t="shared" si="1"/>
        <v>0</v>
      </c>
      <c r="AU98" s="86">
        <f>'SO 192 - Dopravní  značen...'!P122</f>
        <v>0</v>
      </c>
      <c r="AV98" s="85">
        <f>'SO 192 - Dopravní  značen...'!J35</f>
        <v>0</v>
      </c>
      <c r="AW98" s="85">
        <f>'SO 192 - Dopravní  značen...'!J36</f>
        <v>0</v>
      </c>
      <c r="AX98" s="85">
        <f>'SO 192 - Dopravní  značen...'!J37</f>
        <v>0</v>
      </c>
      <c r="AY98" s="85">
        <f>'SO 192 - Dopravní  značen...'!J38</f>
        <v>0</v>
      </c>
      <c r="AZ98" s="85">
        <f>'SO 192 - Dopravní  značen...'!F35</f>
        <v>0</v>
      </c>
      <c r="BA98" s="85">
        <f>'SO 192 - Dopravní  značen...'!F36</f>
        <v>0</v>
      </c>
      <c r="BB98" s="85">
        <f>'SO 192 - Dopravní  značen...'!F37</f>
        <v>0</v>
      </c>
      <c r="BC98" s="85">
        <f>'SO 192 - Dopravní  značen...'!F38</f>
        <v>0</v>
      </c>
      <c r="BD98" s="87">
        <f>'SO 192 - Dopravní  značen...'!F39</f>
        <v>0</v>
      </c>
      <c r="BT98" s="24" t="s">
        <v>85</v>
      </c>
      <c r="BV98" s="24" t="s">
        <v>78</v>
      </c>
      <c r="BW98" s="24" t="s">
        <v>96</v>
      </c>
      <c r="BX98" s="24" t="s">
        <v>84</v>
      </c>
      <c r="CL98" s="24" t="s">
        <v>1</v>
      </c>
    </row>
    <row r="99" spans="1:90" s="3" customFormat="1" ht="23.25" customHeight="1">
      <c r="A99" s="82" t="s">
        <v>86</v>
      </c>
      <c r="B99" s="47"/>
      <c r="C99" s="9"/>
      <c r="D99" s="9"/>
      <c r="E99" s="207" t="s">
        <v>97</v>
      </c>
      <c r="F99" s="207"/>
      <c r="G99" s="207"/>
      <c r="H99" s="207"/>
      <c r="I99" s="207"/>
      <c r="J99" s="9"/>
      <c r="K99" s="207" t="s">
        <v>98</v>
      </c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5">
        <f>'SO 1000 - Ostatní  náklady'!J32</f>
        <v>0</v>
      </c>
      <c r="AH99" s="206"/>
      <c r="AI99" s="206"/>
      <c r="AJ99" s="206"/>
      <c r="AK99" s="206"/>
      <c r="AL99" s="206"/>
      <c r="AM99" s="206"/>
      <c r="AN99" s="205">
        <f t="shared" si="0"/>
        <v>0</v>
      </c>
      <c r="AO99" s="206"/>
      <c r="AP99" s="206"/>
      <c r="AQ99" s="83" t="s">
        <v>89</v>
      </c>
      <c r="AR99" s="47"/>
      <c r="AS99" s="84">
        <v>0</v>
      </c>
      <c r="AT99" s="85">
        <f t="shared" si="1"/>
        <v>0</v>
      </c>
      <c r="AU99" s="86">
        <f>'SO 1000 - Ostatní  náklady'!P122</f>
        <v>0</v>
      </c>
      <c r="AV99" s="85">
        <f>'SO 1000 - Ostatní  náklady'!J35</f>
        <v>0</v>
      </c>
      <c r="AW99" s="85">
        <f>'SO 1000 - Ostatní  náklady'!J36</f>
        <v>0</v>
      </c>
      <c r="AX99" s="85">
        <f>'SO 1000 - Ostatní  náklady'!J37</f>
        <v>0</v>
      </c>
      <c r="AY99" s="85">
        <f>'SO 1000 - Ostatní  náklady'!J38</f>
        <v>0</v>
      </c>
      <c r="AZ99" s="85">
        <f>'SO 1000 - Ostatní  náklady'!F35</f>
        <v>0</v>
      </c>
      <c r="BA99" s="85">
        <f>'SO 1000 - Ostatní  náklady'!F36</f>
        <v>0</v>
      </c>
      <c r="BB99" s="85">
        <f>'SO 1000 - Ostatní  náklady'!F37</f>
        <v>0</v>
      </c>
      <c r="BC99" s="85">
        <f>'SO 1000 - Ostatní  náklady'!F38</f>
        <v>0</v>
      </c>
      <c r="BD99" s="87">
        <f>'SO 1000 - Ostatní  náklady'!F39</f>
        <v>0</v>
      </c>
      <c r="BT99" s="24" t="s">
        <v>85</v>
      </c>
      <c r="BV99" s="24" t="s">
        <v>78</v>
      </c>
      <c r="BW99" s="24" t="s">
        <v>99</v>
      </c>
      <c r="BX99" s="24" t="s">
        <v>84</v>
      </c>
      <c r="CL99" s="24" t="s">
        <v>1</v>
      </c>
    </row>
    <row r="100" spans="1:90" s="3" customFormat="1" ht="23.25" customHeight="1">
      <c r="A100" s="82" t="s">
        <v>86</v>
      </c>
      <c r="B100" s="47"/>
      <c r="C100" s="9"/>
      <c r="D100" s="9"/>
      <c r="E100" s="207" t="s">
        <v>100</v>
      </c>
      <c r="F100" s="207"/>
      <c r="G100" s="207"/>
      <c r="H100" s="207"/>
      <c r="I100" s="207"/>
      <c r="J100" s="9"/>
      <c r="K100" s="207" t="s">
        <v>101</v>
      </c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5">
        <f>'SO 1020 - VRN'!J32</f>
        <v>0</v>
      </c>
      <c r="AH100" s="206"/>
      <c r="AI100" s="206"/>
      <c r="AJ100" s="206"/>
      <c r="AK100" s="206"/>
      <c r="AL100" s="206"/>
      <c r="AM100" s="206"/>
      <c r="AN100" s="205">
        <f t="shared" si="0"/>
        <v>0</v>
      </c>
      <c r="AO100" s="206"/>
      <c r="AP100" s="206"/>
      <c r="AQ100" s="83" t="s">
        <v>89</v>
      </c>
      <c r="AR100" s="47"/>
      <c r="AS100" s="88">
        <v>0</v>
      </c>
      <c r="AT100" s="89">
        <f t="shared" si="1"/>
        <v>0</v>
      </c>
      <c r="AU100" s="90">
        <f>'SO 1020 - VRN'!P122</f>
        <v>0</v>
      </c>
      <c r="AV100" s="89">
        <f>'SO 1020 - VRN'!J35</f>
        <v>0</v>
      </c>
      <c r="AW100" s="89">
        <f>'SO 1020 - VRN'!J36</f>
        <v>0</v>
      </c>
      <c r="AX100" s="89">
        <f>'SO 1020 - VRN'!J37</f>
        <v>0</v>
      </c>
      <c r="AY100" s="89">
        <f>'SO 1020 - VRN'!J38</f>
        <v>0</v>
      </c>
      <c r="AZ100" s="89">
        <f>'SO 1020 - VRN'!F35</f>
        <v>0</v>
      </c>
      <c r="BA100" s="89">
        <f>'SO 1020 - VRN'!F36</f>
        <v>0</v>
      </c>
      <c r="BB100" s="89">
        <f>'SO 1020 - VRN'!F37</f>
        <v>0</v>
      </c>
      <c r="BC100" s="89">
        <f>'SO 1020 - VRN'!F38</f>
        <v>0</v>
      </c>
      <c r="BD100" s="91">
        <f>'SO 1020 - VRN'!F39</f>
        <v>0</v>
      </c>
      <c r="BT100" s="24" t="s">
        <v>85</v>
      </c>
      <c r="BV100" s="24" t="s">
        <v>78</v>
      </c>
      <c r="BW100" s="24" t="s">
        <v>102</v>
      </c>
      <c r="BX100" s="24" t="s">
        <v>84</v>
      </c>
      <c r="CL100" s="24" t="s">
        <v>1</v>
      </c>
    </row>
    <row r="101" spans="2:44" s="1" customFormat="1" ht="30" customHeight="1">
      <c r="B101" s="31"/>
      <c r="AR101" s="31"/>
    </row>
    <row r="102" spans="2:44" s="1" customFormat="1" ht="6.95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31"/>
    </row>
  </sheetData>
  <sheetProtection algorithmName="SHA-512" hashValue="AP2jttzfCisUM3BiVWyttcEr7bU1XPmJiPsoJwv0enHkJz4zLvQb+e0HctwaBMqPy7tWjr+mjyStUCMLjgO8JQ==" saltValue="W6UEipk6Jcqv+irIjiBNLjhVIps2zx7DOOXuDIL5NJOB/nibswTENh3aEKAKbAgjGy93uf46n8H6Ty3kaAIUWA==" spinCount="100000" sheet="1" objects="1" scenarios="1" formatColumns="0" formatRows="0"/>
  <mergeCells count="62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100:AP100"/>
    <mergeCell ref="AG100:AM100"/>
    <mergeCell ref="E100:I100"/>
    <mergeCell ref="K100:AF100"/>
    <mergeCell ref="AG94:AM94"/>
    <mergeCell ref="AN94:AP94"/>
    <mergeCell ref="AG98:AM98"/>
    <mergeCell ref="AN98:AP98"/>
    <mergeCell ref="E98:I98"/>
    <mergeCell ref="K98:AF98"/>
    <mergeCell ref="AN99:AP99"/>
    <mergeCell ref="AG99:AM99"/>
    <mergeCell ref="E99:I99"/>
    <mergeCell ref="K99:AF99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L85:AO85"/>
    <mergeCell ref="AM87:AN87"/>
    <mergeCell ref="AS89:AT91"/>
    <mergeCell ref="AM89:AP89"/>
    <mergeCell ref="AM90:AP90"/>
  </mergeCells>
  <hyperlinks>
    <hyperlink ref="A96" location="'SO 001 - Příprava území ,...'!C2" display="/"/>
    <hyperlink ref="A97" location="'SO 101 - Chodník'!C2" display="/"/>
    <hyperlink ref="A98" location="'SO 192 - Dopravní  značen...'!C2" display="/"/>
    <hyperlink ref="A99" location="'SO 1000 - Ostatní  náklady'!C2" display="/"/>
    <hyperlink ref="A100" location="'SO 1020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5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90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</row>
    <row r="4" spans="2:46" ht="24.95" customHeight="1">
      <c r="B4" s="19"/>
      <c r="D4" s="20" t="s">
        <v>103</v>
      </c>
      <c r="L4" s="19"/>
      <c r="M4" s="92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9" t="str">
        <f>'Rekapitulace stavby'!K6</f>
        <v>Oprava chodníku na ul. Čsl.armády,před panelovými domy ,Šumperk</v>
      </c>
      <c r="F7" s="230"/>
      <c r="G7" s="230"/>
      <c r="H7" s="230"/>
      <c r="L7" s="19"/>
    </row>
    <row r="8" spans="2:12" ht="12" customHeight="1">
      <c r="B8" s="19"/>
      <c r="D8" s="26" t="s">
        <v>104</v>
      </c>
      <c r="L8" s="19"/>
    </row>
    <row r="9" spans="2:12" s="1" customFormat="1" ht="16.5" customHeight="1">
      <c r="B9" s="31"/>
      <c r="E9" s="229" t="s">
        <v>105</v>
      </c>
      <c r="F9" s="231"/>
      <c r="G9" s="231"/>
      <c r="H9" s="231"/>
      <c r="L9" s="31"/>
    </row>
    <row r="10" spans="2:12" s="1" customFormat="1" ht="12" customHeight="1">
      <c r="B10" s="31"/>
      <c r="D10" s="26" t="s">
        <v>106</v>
      </c>
      <c r="L10" s="31"/>
    </row>
    <row r="11" spans="2:12" s="1" customFormat="1" ht="30" customHeight="1">
      <c r="B11" s="31"/>
      <c r="E11" s="187" t="s">
        <v>107</v>
      </c>
      <c r="F11" s="231"/>
      <c r="G11" s="231"/>
      <c r="H11" s="231"/>
      <c r="L11" s="31"/>
    </row>
    <row r="12" spans="2:12" s="1" customFormat="1" ht="11.25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11. 4. 2023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">
        <v>1</v>
      </c>
      <c r="L16" s="31"/>
    </row>
    <row r="17" spans="2:12" s="1" customFormat="1" ht="18" customHeight="1">
      <c r="B17" s="31"/>
      <c r="E17" s="24" t="s">
        <v>26</v>
      </c>
      <c r="I17" s="26" t="s">
        <v>27</v>
      </c>
      <c r="J17" s="24" t="s">
        <v>1</v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2" t="str">
        <f>'Rekapitulace stavby'!E14</f>
        <v>Vyplň údaj</v>
      </c>
      <c r="F20" s="213"/>
      <c r="G20" s="213"/>
      <c r="H20" s="213"/>
      <c r="I20" s="26" t="s">
        <v>27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25</v>
      </c>
      <c r="J22" s="24" t="s">
        <v>1</v>
      </c>
      <c r="L22" s="31"/>
    </row>
    <row r="23" spans="2:12" s="1" customFormat="1" ht="18" customHeight="1">
      <c r="B23" s="31"/>
      <c r="E23" s="24" t="s">
        <v>31</v>
      </c>
      <c r="I23" s="26" t="s">
        <v>27</v>
      </c>
      <c r="J23" s="24" t="s">
        <v>1</v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33</v>
      </c>
      <c r="I25" s="26" t="s">
        <v>25</v>
      </c>
      <c r="J25" s="24" t="s">
        <v>1</v>
      </c>
      <c r="L25" s="31"/>
    </row>
    <row r="26" spans="2:12" s="1" customFormat="1" ht="18" customHeight="1">
      <c r="B26" s="31"/>
      <c r="E26" s="24" t="s">
        <v>34</v>
      </c>
      <c r="I26" s="26" t="s">
        <v>27</v>
      </c>
      <c r="J26" s="24" t="s">
        <v>1</v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35</v>
      </c>
      <c r="L28" s="31"/>
    </row>
    <row r="29" spans="2:12" s="7" customFormat="1" ht="16.5" customHeight="1">
      <c r="B29" s="93"/>
      <c r="E29" s="218" t="s">
        <v>1</v>
      </c>
      <c r="F29" s="218"/>
      <c r="G29" s="218"/>
      <c r="H29" s="218"/>
      <c r="L29" s="93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36</v>
      </c>
      <c r="J32" s="65">
        <f>ROUND(J124,2)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45" customHeight="1">
      <c r="B35" s="31"/>
      <c r="D35" s="54" t="s">
        <v>40</v>
      </c>
      <c r="E35" s="26" t="s">
        <v>41</v>
      </c>
      <c r="F35" s="85">
        <f>ROUND((SUM(BE124:BE155)),2)</f>
        <v>0</v>
      </c>
      <c r="I35" s="95">
        <v>0.21</v>
      </c>
      <c r="J35" s="85">
        <f>ROUND(((SUM(BE124:BE155))*I35),2)</f>
        <v>0</v>
      </c>
      <c r="L35" s="31"/>
    </row>
    <row r="36" spans="2:12" s="1" customFormat="1" ht="14.45" customHeight="1">
      <c r="B36" s="31"/>
      <c r="E36" s="26" t="s">
        <v>42</v>
      </c>
      <c r="F36" s="85">
        <f>ROUND((SUM(BF124:BF155)),2)</f>
        <v>0</v>
      </c>
      <c r="I36" s="95">
        <v>0.15</v>
      </c>
      <c r="J36" s="85">
        <f>ROUND(((SUM(BF124:BF155))*I36),2)</f>
        <v>0</v>
      </c>
      <c r="L36" s="31"/>
    </row>
    <row r="37" spans="2:12" s="1" customFormat="1" ht="14.45" customHeight="1" hidden="1">
      <c r="B37" s="31"/>
      <c r="E37" s="26" t="s">
        <v>43</v>
      </c>
      <c r="F37" s="85">
        <f>ROUND((SUM(BG124:BG155)),2)</f>
        <v>0</v>
      </c>
      <c r="I37" s="95">
        <v>0.21</v>
      </c>
      <c r="J37" s="85">
        <f>0</f>
        <v>0</v>
      </c>
      <c r="L37" s="31"/>
    </row>
    <row r="38" spans="2:12" s="1" customFormat="1" ht="14.45" customHeight="1" hidden="1">
      <c r="B38" s="31"/>
      <c r="E38" s="26" t="s">
        <v>44</v>
      </c>
      <c r="F38" s="85">
        <f>ROUND((SUM(BH124:BH155)),2)</f>
        <v>0</v>
      </c>
      <c r="I38" s="95">
        <v>0.15</v>
      </c>
      <c r="J38" s="85">
        <f>0</f>
        <v>0</v>
      </c>
      <c r="L38" s="31"/>
    </row>
    <row r="39" spans="2:12" s="1" customFormat="1" ht="14.45" customHeight="1" hidden="1">
      <c r="B39" s="31"/>
      <c r="E39" s="26" t="s">
        <v>45</v>
      </c>
      <c r="F39" s="85">
        <f>ROUND((SUM(BI124:BI155)),2)</f>
        <v>0</v>
      </c>
      <c r="I39" s="95">
        <v>0</v>
      </c>
      <c r="J39" s="85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6"/>
      <c r="D41" s="97" t="s">
        <v>46</v>
      </c>
      <c r="E41" s="56"/>
      <c r="F41" s="56"/>
      <c r="G41" s="98" t="s">
        <v>47</v>
      </c>
      <c r="H41" s="99" t="s">
        <v>48</v>
      </c>
      <c r="I41" s="56"/>
      <c r="J41" s="100">
        <f>SUM(J32:J39)</f>
        <v>0</v>
      </c>
      <c r="K41" s="101"/>
      <c r="L41" s="31"/>
    </row>
    <row r="42" spans="2:12" s="1" customFormat="1" ht="14.45" customHeight="1">
      <c r="B42" s="31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51</v>
      </c>
      <c r="E61" s="33"/>
      <c r="F61" s="102" t="s">
        <v>52</v>
      </c>
      <c r="G61" s="42" t="s">
        <v>51</v>
      </c>
      <c r="H61" s="33"/>
      <c r="I61" s="33"/>
      <c r="J61" s="103" t="s">
        <v>52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51</v>
      </c>
      <c r="E76" s="33"/>
      <c r="F76" s="102" t="s">
        <v>52</v>
      </c>
      <c r="G76" s="42" t="s">
        <v>51</v>
      </c>
      <c r="H76" s="33"/>
      <c r="I76" s="33"/>
      <c r="J76" s="103" t="s">
        <v>52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108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9" t="str">
        <f>E7</f>
        <v>Oprava chodníku na ul. Čsl.armády,před panelovými domy ,Šumperk</v>
      </c>
      <c r="F85" s="230"/>
      <c r="G85" s="230"/>
      <c r="H85" s="230"/>
      <c r="L85" s="31"/>
    </row>
    <row r="86" spans="2:12" ht="12" customHeight="1">
      <c r="B86" s="19"/>
      <c r="C86" s="26" t="s">
        <v>104</v>
      </c>
      <c r="L86" s="19"/>
    </row>
    <row r="87" spans="2:12" s="1" customFormat="1" ht="16.5" customHeight="1">
      <c r="B87" s="31"/>
      <c r="E87" s="229" t="s">
        <v>105</v>
      </c>
      <c r="F87" s="231"/>
      <c r="G87" s="231"/>
      <c r="H87" s="231"/>
      <c r="L87" s="31"/>
    </row>
    <row r="88" spans="2:12" s="1" customFormat="1" ht="12" customHeight="1">
      <c r="B88" s="31"/>
      <c r="C88" s="26" t="s">
        <v>106</v>
      </c>
      <c r="L88" s="31"/>
    </row>
    <row r="89" spans="2:12" s="1" customFormat="1" ht="30" customHeight="1">
      <c r="B89" s="31"/>
      <c r="E89" s="187" t="str">
        <f>E11</f>
        <v>SO 001 - Příprava území , demolice stávajících zpevněných  ploch chodníku</v>
      </c>
      <c r="F89" s="231"/>
      <c r="G89" s="231"/>
      <c r="H89" s="231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>Šumperk</v>
      </c>
      <c r="I91" s="26" t="s">
        <v>22</v>
      </c>
      <c r="J91" s="51" t="str">
        <f>IF(J14="","",J14)</f>
        <v>11. 4. 2023</v>
      </c>
      <c r="L91" s="31"/>
    </row>
    <row r="92" spans="2:12" s="1" customFormat="1" ht="6.95" customHeight="1">
      <c r="B92" s="31"/>
      <c r="L92" s="31"/>
    </row>
    <row r="93" spans="2:12" s="1" customFormat="1" ht="15.2" customHeight="1">
      <c r="B93" s="31"/>
      <c r="C93" s="26" t="s">
        <v>24</v>
      </c>
      <c r="F93" s="24" t="str">
        <f>E17</f>
        <v>Město  Šumperk</v>
      </c>
      <c r="I93" s="26" t="s">
        <v>30</v>
      </c>
      <c r="J93" s="29" t="str">
        <f>E23</f>
        <v>Ing.Zdeněk  Vitásek</v>
      </c>
      <c r="L93" s="31"/>
    </row>
    <row r="94" spans="2:12" s="1" customFormat="1" ht="15.2" customHeight="1">
      <c r="B94" s="31"/>
      <c r="C94" s="26" t="s">
        <v>28</v>
      </c>
      <c r="F94" s="24" t="str">
        <f>IF(E20="","",E20)</f>
        <v>Vyplň údaj</v>
      </c>
      <c r="I94" s="26" t="s">
        <v>33</v>
      </c>
      <c r="J94" s="29" t="str">
        <f>E26</f>
        <v>Martin  Pniok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109</v>
      </c>
      <c r="D96" s="96"/>
      <c r="E96" s="96"/>
      <c r="F96" s="96"/>
      <c r="G96" s="96"/>
      <c r="H96" s="96"/>
      <c r="I96" s="96"/>
      <c r="J96" s="105" t="s">
        <v>110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9" customHeight="1">
      <c r="B98" s="31"/>
      <c r="C98" s="106" t="s">
        <v>111</v>
      </c>
      <c r="J98" s="65">
        <f>J124</f>
        <v>0</v>
      </c>
      <c r="L98" s="31"/>
      <c r="AU98" s="16" t="s">
        <v>112</v>
      </c>
    </row>
    <row r="99" spans="2:12" s="8" customFormat="1" ht="24.95" customHeight="1">
      <c r="B99" s="107"/>
      <c r="D99" s="108" t="s">
        <v>113</v>
      </c>
      <c r="E99" s="109"/>
      <c r="F99" s="109"/>
      <c r="G99" s="109"/>
      <c r="H99" s="109"/>
      <c r="I99" s="109"/>
      <c r="J99" s="110">
        <f>J125</f>
        <v>0</v>
      </c>
      <c r="L99" s="107"/>
    </row>
    <row r="100" spans="2:12" s="9" customFormat="1" ht="19.9" customHeight="1">
      <c r="B100" s="111"/>
      <c r="D100" s="112" t="s">
        <v>114</v>
      </c>
      <c r="E100" s="113"/>
      <c r="F100" s="113"/>
      <c r="G100" s="113"/>
      <c r="H100" s="113"/>
      <c r="I100" s="113"/>
      <c r="J100" s="114">
        <f>J126</f>
        <v>0</v>
      </c>
      <c r="L100" s="111"/>
    </row>
    <row r="101" spans="2:12" s="9" customFormat="1" ht="19.9" customHeight="1">
      <c r="B101" s="111"/>
      <c r="D101" s="112" t="s">
        <v>115</v>
      </c>
      <c r="E101" s="113"/>
      <c r="F101" s="113"/>
      <c r="G101" s="113"/>
      <c r="H101" s="113"/>
      <c r="I101" s="113"/>
      <c r="J101" s="114">
        <f>J137</f>
        <v>0</v>
      </c>
      <c r="L101" s="111"/>
    </row>
    <row r="102" spans="2:12" s="9" customFormat="1" ht="19.9" customHeight="1">
      <c r="B102" s="111"/>
      <c r="D102" s="112" t="s">
        <v>116</v>
      </c>
      <c r="E102" s="113"/>
      <c r="F102" s="113"/>
      <c r="G102" s="113"/>
      <c r="H102" s="113"/>
      <c r="I102" s="113"/>
      <c r="J102" s="114">
        <f>J142</f>
        <v>0</v>
      </c>
      <c r="L102" s="111"/>
    </row>
    <row r="103" spans="2:12" s="1" customFormat="1" ht="21.75" customHeight="1">
      <c r="B103" s="31"/>
      <c r="L103" s="31"/>
    </row>
    <row r="104" spans="2:12" s="1" customFormat="1" ht="6.95" customHeight="1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31"/>
    </row>
    <row r="108" spans="2:12" s="1" customFormat="1" ht="6.95" customHeight="1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31"/>
    </row>
    <row r="109" spans="2:12" s="1" customFormat="1" ht="24.95" customHeight="1">
      <c r="B109" s="31"/>
      <c r="C109" s="20" t="s">
        <v>117</v>
      </c>
      <c r="L109" s="31"/>
    </row>
    <row r="110" spans="2:12" s="1" customFormat="1" ht="6.95" customHeight="1">
      <c r="B110" s="31"/>
      <c r="L110" s="31"/>
    </row>
    <row r="111" spans="2:12" s="1" customFormat="1" ht="12" customHeight="1">
      <c r="B111" s="31"/>
      <c r="C111" s="26" t="s">
        <v>16</v>
      </c>
      <c r="L111" s="31"/>
    </row>
    <row r="112" spans="2:12" s="1" customFormat="1" ht="16.5" customHeight="1">
      <c r="B112" s="31"/>
      <c r="E112" s="229" t="str">
        <f>E7</f>
        <v>Oprava chodníku na ul. Čsl.armády,před panelovými domy ,Šumperk</v>
      </c>
      <c r="F112" s="230"/>
      <c r="G112" s="230"/>
      <c r="H112" s="230"/>
      <c r="L112" s="31"/>
    </row>
    <row r="113" spans="2:12" ht="12" customHeight="1">
      <c r="B113" s="19"/>
      <c r="C113" s="26" t="s">
        <v>104</v>
      </c>
      <c r="L113" s="19"/>
    </row>
    <row r="114" spans="2:12" s="1" customFormat="1" ht="16.5" customHeight="1">
      <c r="B114" s="31"/>
      <c r="E114" s="229" t="s">
        <v>105</v>
      </c>
      <c r="F114" s="231"/>
      <c r="G114" s="231"/>
      <c r="H114" s="231"/>
      <c r="L114" s="31"/>
    </row>
    <row r="115" spans="2:12" s="1" customFormat="1" ht="12" customHeight="1">
      <c r="B115" s="31"/>
      <c r="C115" s="26" t="s">
        <v>106</v>
      </c>
      <c r="L115" s="31"/>
    </row>
    <row r="116" spans="2:12" s="1" customFormat="1" ht="30" customHeight="1">
      <c r="B116" s="31"/>
      <c r="E116" s="187" t="str">
        <f>E11</f>
        <v>SO 001 - Příprava území , demolice stávajících zpevněných  ploch chodníku</v>
      </c>
      <c r="F116" s="231"/>
      <c r="G116" s="231"/>
      <c r="H116" s="231"/>
      <c r="L116" s="31"/>
    </row>
    <row r="117" spans="2:12" s="1" customFormat="1" ht="6.95" customHeight="1">
      <c r="B117" s="31"/>
      <c r="L117" s="31"/>
    </row>
    <row r="118" spans="2:12" s="1" customFormat="1" ht="12" customHeight="1">
      <c r="B118" s="31"/>
      <c r="C118" s="26" t="s">
        <v>20</v>
      </c>
      <c r="F118" s="24" t="str">
        <f>F14</f>
        <v>Šumperk</v>
      </c>
      <c r="I118" s="26" t="s">
        <v>22</v>
      </c>
      <c r="J118" s="51" t="str">
        <f>IF(J14="","",J14)</f>
        <v>11. 4. 2023</v>
      </c>
      <c r="L118" s="31"/>
    </row>
    <row r="119" spans="2:12" s="1" customFormat="1" ht="6.95" customHeight="1">
      <c r="B119" s="31"/>
      <c r="L119" s="31"/>
    </row>
    <row r="120" spans="2:12" s="1" customFormat="1" ht="15.2" customHeight="1">
      <c r="B120" s="31"/>
      <c r="C120" s="26" t="s">
        <v>24</v>
      </c>
      <c r="F120" s="24" t="str">
        <f>E17</f>
        <v>Město  Šumperk</v>
      </c>
      <c r="I120" s="26" t="s">
        <v>30</v>
      </c>
      <c r="J120" s="29" t="str">
        <f>E23</f>
        <v>Ing.Zdeněk  Vitásek</v>
      </c>
      <c r="L120" s="31"/>
    </row>
    <row r="121" spans="2:12" s="1" customFormat="1" ht="15.2" customHeight="1">
      <c r="B121" s="31"/>
      <c r="C121" s="26" t="s">
        <v>28</v>
      </c>
      <c r="F121" s="24" t="str">
        <f>IF(E20="","",E20)</f>
        <v>Vyplň údaj</v>
      </c>
      <c r="I121" s="26" t="s">
        <v>33</v>
      </c>
      <c r="J121" s="29" t="str">
        <f>E26</f>
        <v>Martin  Pniok</v>
      </c>
      <c r="L121" s="31"/>
    </row>
    <row r="122" spans="2:12" s="1" customFormat="1" ht="10.35" customHeight="1">
      <c r="B122" s="31"/>
      <c r="L122" s="31"/>
    </row>
    <row r="123" spans="2:20" s="10" customFormat="1" ht="29.25" customHeight="1">
      <c r="B123" s="115"/>
      <c r="C123" s="116" t="s">
        <v>118</v>
      </c>
      <c r="D123" s="117" t="s">
        <v>61</v>
      </c>
      <c r="E123" s="117" t="s">
        <v>57</v>
      </c>
      <c r="F123" s="117" t="s">
        <v>58</v>
      </c>
      <c r="G123" s="117" t="s">
        <v>119</v>
      </c>
      <c r="H123" s="117" t="s">
        <v>120</v>
      </c>
      <c r="I123" s="117" t="s">
        <v>121</v>
      </c>
      <c r="J123" s="117" t="s">
        <v>110</v>
      </c>
      <c r="K123" s="118" t="s">
        <v>122</v>
      </c>
      <c r="L123" s="115"/>
      <c r="M123" s="58" t="s">
        <v>1</v>
      </c>
      <c r="N123" s="59" t="s">
        <v>40</v>
      </c>
      <c r="O123" s="59" t="s">
        <v>123</v>
      </c>
      <c r="P123" s="59" t="s">
        <v>124</v>
      </c>
      <c r="Q123" s="59" t="s">
        <v>125</v>
      </c>
      <c r="R123" s="59" t="s">
        <v>126</v>
      </c>
      <c r="S123" s="59" t="s">
        <v>127</v>
      </c>
      <c r="T123" s="60" t="s">
        <v>128</v>
      </c>
    </row>
    <row r="124" spans="2:63" s="1" customFormat="1" ht="22.9" customHeight="1">
      <c r="B124" s="31"/>
      <c r="C124" s="63" t="s">
        <v>129</v>
      </c>
      <c r="J124" s="119">
        <f>BK124</f>
        <v>0</v>
      </c>
      <c r="L124" s="31"/>
      <c r="M124" s="61"/>
      <c r="N124" s="52"/>
      <c r="O124" s="52"/>
      <c r="P124" s="120">
        <f>P125</f>
        <v>0</v>
      </c>
      <c r="Q124" s="52"/>
      <c r="R124" s="120">
        <f>R125</f>
        <v>0</v>
      </c>
      <c r="S124" s="52"/>
      <c r="T124" s="121">
        <f>T125</f>
        <v>287.822</v>
      </c>
      <c r="AT124" s="16" t="s">
        <v>75</v>
      </c>
      <c r="AU124" s="16" t="s">
        <v>112</v>
      </c>
      <c r="BK124" s="122">
        <f>BK125</f>
        <v>0</v>
      </c>
    </row>
    <row r="125" spans="2:63" s="11" customFormat="1" ht="25.9" customHeight="1">
      <c r="B125" s="123"/>
      <c r="D125" s="124" t="s">
        <v>75</v>
      </c>
      <c r="E125" s="125" t="s">
        <v>130</v>
      </c>
      <c r="F125" s="125" t="s">
        <v>131</v>
      </c>
      <c r="I125" s="126"/>
      <c r="J125" s="127">
        <f>BK125</f>
        <v>0</v>
      </c>
      <c r="L125" s="123"/>
      <c r="M125" s="128"/>
      <c r="P125" s="129">
        <f>P126+P137+P142</f>
        <v>0</v>
      </c>
      <c r="R125" s="129">
        <f>R126+R137+R142</f>
        <v>0</v>
      </c>
      <c r="T125" s="130">
        <f>T126+T137+T142</f>
        <v>287.822</v>
      </c>
      <c r="AR125" s="124" t="s">
        <v>83</v>
      </c>
      <c r="AT125" s="131" t="s">
        <v>75</v>
      </c>
      <c r="AU125" s="131" t="s">
        <v>76</v>
      </c>
      <c r="AY125" s="124" t="s">
        <v>132</v>
      </c>
      <c r="BK125" s="132">
        <f>BK126+BK137+BK142</f>
        <v>0</v>
      </c>
    </row>
    <row r="126" spans="2:63" s="11" customFormat="1" ht="22.9" customHeight="1">
      <c r="B126" s="123"/>
      <c r="D126" s="124" t="s">
        <v>75</v>
      </c>
      <c r="E126" s="133" t="s">
        <v>83</v>
      </c>
      <c r="F126" s="133" t="s">
        <v>133</v>
      </c>
      <c r="I126" s="126"/>
      <c r="J126" s="134">
        <f>BK126</f>
        <v>0</v>
      </c>
      <c r="L126" s="123"/>
      <c r="M126" s="128"/>
      <c r="P126" s="129">
        <f>SUM(P127:P136)</f>
        <v>0</v>
      </c>
      <c r="R126" s="129">
        <f>SUM(R127:R136)</f>
        <v>0</v>
      </c>
      <c r="T126" s="130">
        <f>SUM(T127:T136)</f>
        <v>284.51</v>
      </c>
      <c r="AR126" s="124" t="s">
        <v>83</v>
      </c>
      <c r="AT126" s="131" t="s">
        <v>75</v>
      </c>
      <c r="AU126" s="131" t="s">
        <v>83</v>
      </c>
      <c r="AY126" s="124" t="s">
        <v>132</v>
      </c>
      <c r="BK126" s="132">
        <f>SUM(BK127:BK136)</f>
        <v>0</v>
      </c>
    </row>
    <row r="127" spans="2:65" s="1" customFormat="1" ht="24.2" customHeight="1">
      <c r="B127" s="31"/>
      <c r="C127" s="135" t="s">
        <v>83</v>
      </c>
      <c r="D127" s="135" t="s">
        <v>134</v>
      </c>
      <c r="E127" s="136" t="s">
        <v>135</v>
      </c>
      <c r="F127" s="137" t="s">
        <v>136</v>
      </c>
      <c r="G127" s="138" t="s">
        <v>137</v>
      </c>
      <c r="H127" s="139">
        <v>80</v>
      </c>
      <c r="I127" s="140"/>
      <c r="J127" s="141">
        <f>ROUND(I127*H127,2)</f>
        <v>0</v>
      </c>
      <c r="K127" s="137" t="s">
        <v>138</v>
      </c>
      <c r="L127" s="31"/>
      <c r="M127" s="142" t="s">
        <v>1</v>
      </c>
      <c r="N127" s="143" t="s">
        <v>41</v>
      </c>
      <c r="P127" s="144">
        <f>O127*H127</f>
        <v>0</v>
      </c>
      <c r="Q127" s="144">
        <v>0</v>
      </c>
      <c r="R127" s="144">
        <f>Q127*H127</f>
        <v>0</v>
      </c>
      <c r="S127" s="144">
        <v>0.255</v>
      </c>
      <c r="T127" s="145">
        <f>S127*H127</f>
        <v>20.4</v>
      </c>
      <c r="AR127" s="146" t="s">
        <v>139</v>
      </c>
      <c r="AT127" s="146" t="s">
        <v>134</v>
      </c>
      <c r="AU127" s="146" t="s">
        <v>85</v>
      </c>
      <c r="AY127" s="16" t="s">
        <v>132</v>
      </c>
      <c r="BE127" s="147">
        <f>IF(N127="základní",J127,0)</f>
        <v>0</v>
      </c>
      <c r="BF127" s="147">
        <f>IF(N127="snížená",J127,0)</f>
        <v>0</v>
      </c>
      <c r="BG127" s="147">
        <f>IF(N127="zákl. přenesená",J127,0)</f>
        <v>0</v>
      </c>
      <c r="BH127" s="147">
        <f>IF(N127="sníž. přenesená",J127,0)</f>
        <v>0</v>
      </c>
      <c r="BI127" s="147">
        <f>IF(N127="nulová",J127,0)</f>
        <v>0</v>
      </c>
      <c r="BJ127" s="16" t="s">
        <v>83</v>
      </c>
      <c r="BK127" s="147">
        <f>ROUND(I127*H127,2)</f>
        <v>0</v>
      </c>
      <c r="BL127" s="16" t="s">
        <v>139</v>
      </c>
      <c r="BM127" s="146" t="s">
        <v>140</v>
      </c>
    </row>
    <row r="128" spans="2:65" s="1" customFormat="1" ht="24.2" customHeight="1">
      <c r="B128" s="31"/>
      <c r="C128" s="135" t="s">
        <v>85</v>
      </c>
      <c r="D128" s="135" t="s">
        <v>134</v>
      </c>
      <c r="E128" s="136" t="s">
        <v>141</v>
      </c>
      <c r="F128" s="137" t="s">
        <v>142</v>
      </c>
      <c r="G128" s="138" t="s">
        <v>137</v>
      </c>
      <c r="H128" s="139">
        <v>2</v>
      </c>
      <c r="I128" s="140"/>
      <c r="J128" s="141">
        <f>ROUND(I128*H128,2)</f>
        <v>0</v>
      </c>
      <c r="K128" s="137" t="s">
        <v>138</v>
      </c>
      <c r="L128" s="31"/>
      <c r="M128" s="142" t="s">
        <v>1</v>
      </c>
      <c r="N128" s="143" t="s">
        <v>41</v>
      </c>
      <c r="P128" s="144">
        <f>O128*H128</f>
        <v>0</v>
      </c>
      <c r="Q128" s="144">
        <v>0</v>
      </c>
      <c r="R128" s="144">
        <f>Q128*H128</f>
        <v>0</v>
      </c>
      <c r="S128" s="144">
        <v>0</v>
      </c>
      <c r="T128" s="145">
        <f>S128*H128</f>
        <v>0</v>
      </c>
      <c r="AR128" s="146" t="s">
        <v>139</v>
      </c>
      <c r="AT128" s="146" t="s">
        <v>134</v>
      </c>
      <c r="AU128" s="146" t="s">
        <v>85</v>
      </c>
      <c r="AY128" s="16" t="s">
        <v>132</v>
      </c>
      <c r="BE128" s="147">
        <f>IF(N128="základní",J128,0)</f>
        <v>0</v>
      </c>
      <c r="BF128" s="147">
        <f>IF(N128="snížená",J128,0)</f>
        <v>0</v>
      </c>
      <c r="BG128" s="147">
        <f>IF(N128="zákl. přenesená",J128,0)</f>
        <v>0</v>
      </c>
      <c r="BH128" s="147">
        <f>IF(N128="sníž. přenesená",J128,0)</f>
        <v>0</v>
      </c>
      <c r="BI128" s="147">
        <f>IF(N128="nulová",J128,0)</f>
        <v>0</v>
      </c>
      <c r="BJ128" s="16" t="s">
        <v>83</v>
      </c>
      <c r="BK128" s="147">
        <f>ROUND(I128*H128,2)</f>
        <v>0</v>
      </c>
      <c r="BL128" s="16" t="s">
        <v>139</v>
      </c>
      <c r="BM128" s="146" t="s">
        <v>143</v>
      </c>
    </row>
    <row r="129" spans="2:65" s="1" customFormat="1" ht="33" customHeight="1">
      <c r="B129" s="31"/>
      <c r="C129" s="135" t="s">
        <v>144</v>
      </c>
      <c r="D129" s="135" t="s">
        <v>134</v>
      </c>
      <c r="E129" s="136" t="s">
        <v>145</v>
      </c>
      <c r="F129" s="137" t="s">
        <v>146</v>
      </c>
      <c r="G129" s="138" t="s">
        <v>137</v>
      </c>
      <c r="H129" s="139">
        <v>20</v>
      </c>
      <c r="I129" s="140"/>
      <c r="J129" s="141">
        <f>ROUND(I129*H129,2)</f>
        <v>0</v>
      </c>
      <c r="K129" s="137" t="s">
        <v>138</v>
      </c>
      <c r="L129" s="31"/>
      <c r="M129" s="142" t="s">
        <v>1</v>
      </c>
      <c r="N129" s="143" t="s">
        <v>41</v>
      </c>
      <c r="P129" s="144">
        <f>O129*H129</f>
        <v>0</v>
      </c>
      <c r="Q129" s="144">
        <v>0</v>
      </c>
      <c r="R129" s="144">
        <f>Q129*H129</f>
        <v>0</v>
      </c>
      <c r="S129" s="144">
        <v>0.425</v>
      </c>
      <c r="T129" s="145">
        <f>S129*H129</f>
        <v>8.5</v>
      </c>
      <c r="AR129" s="146" t="s">
        <v>139</v>
      </c>
      <c r="AT129" s="146" t="s">
        <v>134</v>
      </c>
      <c r="AU129" s="146" t="s">
        <v>85</v>
      </c>
      <c r="AY129" s="16" t="s">
        <v>132</v>
      </c>
      <c r="BE129" s="147">
        <f>IF(N129="základní",J129,0)</f>
        <v>0</v>
      </c>
      <c r="BF129" s="147">
        <f>IF(N129="snížená",J129,0)</f>
        <v>0</v>
      </c>
      <c r="BG129" s="147">
        <f>IF(N129="zákl. přenesená",J129,0)</f>
        <v>0</v>
      </c>
      <c r="BH129" s="147">
        <f>IF(N129="sníž. přenesená",J129,0)</f>
        <v>0</v>
      </c>
      <c r="BI129" s="147">
        <f>IF(N129="nulová",J129,0)</f>
        <v>0</v>
      </c>
      <c r="BJ129" s="16" t="s">
        <v>83</v>
      </c>
      <c r="BK129" s="147">
        <f>ROUND(I129*H129,2)</f>
        <v>0</v>
      </c>
      <c r="BL129" s="16" t="s">
        <v>139</v>
      </c>
      <c r="BM129" s="146" t="s">
        <v>147</v>
      </c>
    </row>
    <row r="130" spans="2:51" s="12" customFormat="1" ht="11.25">
      <c r="B130" s="148"/>
      <c r="D130" s="149" t="s">
        <v>148</v>
      </c>
      <c r="E130" s="150" t="s">
        <v>1</v>
      </c>
      <c r="F130" s="151" t="s">
        <v>149</v>
      </c>
      <c r="H130" s="152">
        <v>20</v>
      </c>
      <c r="I130" s="153"/>
      <c r="L130" s="148"/>
      <c r="M130" s="154"/>
      <c r="T130" s="155"/>
      <c r="AT130" s="150" t="s">
        <v>148</v>
      </c>
      <c r="AU130" s="150" t="s">
        <v>85</v>
      </c>
      <c r="AV130" s="12" t="s">
        <v>85</v>
      </c>
      <c r="AW130" s="12" t="s">
        <v>32</v>
      </c>
      <c r="AX130" s="12" t="s">
        <v>83</v>
      </c>
      <c r="AY130" s="150" t="s">
        <v>132</v>
      </c>
    </row>
    <row r="131" spans="2:65" s="1" customFormat="1" ht="24.2" customHeight="1">
      <c r="B131" s="31"/>
      <c r="C131" s="135" t="s">
        <v>139</v>
      </c>
      <c r="D131" s="135" t="s">
        <v>134</v>
      </c>
      <c r="E131" s="136" t="s">
        <v>150</v>
      </c>
      <c r="F131" s="137" t="s">
        <v>151</v>
      </c>
      <c r="G131" s="138" t="s">
        <v>137</v>
      </c>
      <c r="H131" s="139">
        <v>20</v>
      </c>
      <c r="I131" s="140"/>
      <c r="J131" s="141">
        <f>ROUND(I131*H131,2)</f>
        <v>0</v>
      </c>
      <c r="K131" s="137" t="s">
        <v>138</v>
      </c>
      <c r="L131" s="31"/>
      <c r="M131" s="142" t="s">
        <v>1</v>
      </c>
      <c r="N131" s="143" t="s">
        <v>41</v>
      </c>
      <c r="P131" s="144">
        <f>O131*H131</f>
        <v>0</v>
      </c>
      <c r="Q131" s="144">
        <v>0</v>
      </c>
      <c r="R131" s="144">
        <f>Q131*H131</f>
        <v>0</v>
      </c>
      <c r="S131" s="144">
        <v>0.29</v>
      </c>
      <c r="T131" s="145">
        <f>S131*H131</f>
        <v>5.8</v>
      </c>
      <c r="AR131" s="146" t="s">
        <v>139</v>
      </c>
      <c r="AT131" s="146" t="s">
        <v>134</v>
      </c>
      <c r="AU131" s="146" t="s">
        <v>85</v>
      </c>
      <c r="AY131" s="16" t="s">
        <v>132</v>
      </c>
      <c r="BE131" s="147">
        <f>IF(N131="základní",J131,0)</f>
        <v>0</v>
      </c>
      <c r="BF131" s="147">
        <f>IF(N131="snížená",J131,0)</f>
        <v>0</v>
      </c>
      <c r="BG131" s="147">
        <f>IF(N131="zákl. přenesená",J131,0)</f>
        <v>0</v>
      </c>
      <c r="BH131" s="147">
        <f>IF(N131="sníž. přenesená",J131,0)</f>
        <v>0</v>
      </c>
      <c r="BI131" s="147">
        <f>IF(N131="nulová",J131,0)</f>
        <v>0</v>
      </c>
      <c r="BJ131" s="16" t="s">
        <v>83</v>
      </c>
      <c r="BK131" s="147">
        <f>ROUND(I131*H131,2)</f>
        <v>0</v>
      </c>
      <c r="BL131" s="16" t="s">
        <v>139</v>
      </c>
      <c r="BM131" s="146" t="s">
        <v>152</v>
      </c>
    </row>
    <row r="132" spans="2:51" s="12" customFormat="1" ht="11.25">
      <c r="B132" s="148"/>
      <c r="D132" s="149" t="s">
        <v>148</v>
      </c>
      <c r="E132" s="150" t="s">
        <v>1</v>
      </c>
      <c r="F132" s="151" t="s">
        <v>153</v>
      </c>
      <c r="H132" s="152">
        <v>20</v>
      </c>
      <c r="I132" s="153"/>
      <c r="L132" s="148"/>
      <c r="M132" s="154"/>
      <c r="T132" s="155"/>
      <c r="AT132" s="150" t="s">
        <v>148</v>
      </c>
      <c r="AU132" s="150" t="s">
        <v>85</v>
      </c>
      <c r="AV132" s="12" t="s">
        <v>85</v>
      </c>
      <c r="AW132" s="12" t="s">
        <v>32</v>
      </c>
      <c r="AX132" s="12" t="s">
        <v>83</v>
      </c>
      <c r="AY132" s="150" t="s">
        <v>132</v>
      </c>
    </row>
    <row r="133" spans="2:65" s="1" customFormat="1" ht="24.2" customHeight="1">
      <c r="B133" s="31"/>
      <c r="C133" s="135" t="s">
        <v>154</v>
      </c>
      <c r="D133" s="135" t="s">
        <v>134</v>
      </c>
      <c r="E133" s="136" t="s">
        <v>155</v>
      </c>
      <c r="F133" s="137" t="s">
        <v>156</v>
      </c>
      <c r="G133" s="138" t="s">
        <v>137</v>
      </c>
      <c r="H133" s="139">
        <v>425</v>
      </c>
      <c r="I133" s="140"/>
      <c r="J133" s="141">
        <f>ROUND(I133*H133,2)</f>
        <v>0</v>
      </c>
      <c r="K133" s="137" t="s">
        <v>138</v>
      </c>
      <c r="L133" s="31"/>
      <c r="M133" s="142" t="s">
        <v>1</v>
      </c>
      <c r="N133" s="143" t="s">
        <v>41</v>
      </c>
      <c r="P133" s="144">
        <f>O133*H133</f>
        <v>0</v>
      </c>
      <c r="Q133" s="144">
        <v>0</v>
      </c>
      <c r="R133" s="144">
        <f>Q133*H133</f>
        <v>0</v>
      </c>
      <c r="S133" s="144">
        <v>0.48</v>
      </c>
      <c r="T133" s="145">
        <f>S133*H133</f>
        <v>204</v>
      </c>
      <c r="AR133" s="146" t="s">
        <v>139</v>
      </c>
      <c r="AT133" s="146" t="s">
        <v>134</v>
      </c>
      <c r="AU133" s="146" t="s">
        <v>85</v>
      </c>
      <c r="AY133" s="16" t="s">
        <v>132</v>
      </c>
      <c r="BE133" s="147">
        <f>IF(N133="základní",J133,0)</f>
        <v>0</v>
      </c>
      <c r="BF133" s="147">
        <f>IF(N133="snížená",J133,0)</f>
        <v>0</v>
      </c>
      <c r="BG133" s="147">
        <f>IF(N133="zákl. přenesená",J133,0)</f>
        <v>0</v>
      </c>
      <c r="BH133" s="147">
        <f>IF(N133="sníž. přenesená",J133,0)</f>
        <v>0</v>
      </c>
      <c r="BI133" s="147">
        <f>IF(N133="nulová",J133,0)</f>
        <v>0</v>
      </c>
      <c r="BJ133" s="16" t="s">
        <v>83</v>
      </c>
      <c r="BK133" s="147">
        <f>ROUND(I133*H133,2)</f>
        <v>0</v>
      </c>
      <c r="BL133" s="16" t="s">
        <v>139</v>
      </c>
      <c r="BM133" s="146" t="s">
        <v>157</v>
      </c>
    </row>
    <row r="134" spans="2:51" s="12" customFormat="1" ht="11.25">
      <c r="B134" s="148"/>
      <c r="D134" s="149" t="s">
        <v>148</v>
      </c>
      <c r="E134" s="150" t="s">
        <v>1</v>
      </c>
      <c r="F134" s="151" t="s">
        <v>158</v>
      </c>
      <c r="H134" s="152">
        <v>425</v>
      </c>
      <c r="I134" s="153"/>
      <c r="L134" s="148"/>
      <c r="M134" s="154"/>
      <c r="T134" s="155"/>
      <c r="AT134" s="150" t="s">
        <v>148</v>
      </c>
      <c r="AU134" s="150" t="s">
        <v>85</v>
      </c>
      <c r="AV134" s="12" t="s">
        <v>85</v>
      </c>
      <c r="AW134" s="12" t="s">
        <v>32</v>
      </c>
      <c r="AX134" s="12" t="s">
        <v>83</v>
      </c>
      <c r="AY134" s="150" t="s">
        <v>132</v>
      </c>
    </row>
    <row r="135" spans="2:65" s="1" customFormat="1" ht="24.2" customHeight="1">
      <c r="B135" s="31"/>
      <c r="C135" s="135" t="s">
        <v>159</v>
      </c>
      <c r="D135" s="135" t="s">
        <v>134</v>
      </c>
      <c r="E135" s="136" t="s">
        <v>160</v>
      </c>
      <c r="F135" s="137" t="s">
        <v>161</v>
      </c>
      <c r="G135" s="138" t="s">
        <v>137</v>
      </c>
      <c r="H135" s="139">
        <v>345</v>
      </c>
      <c r="I135" s="140"/>
      <c r="J135" s="141">
        <f>ROUND(I135*H135,2)</f>
        <v>0</v>
      </c>
      <c r="K135" s="137" t="s">
        <v>138</v>
      </c>
      <c r="L135" s="31"/>
      <c r="M135" s="142" t="s">
        <v>1</v>
      </c>
      <c r="N135" s="143" t="s">
        <v>41</v>
      </c>
      <c r="P135" s="144">
        <f>O135*H135</f>
        <v>0</v>
      </c>
      <c r="Q135" s="144">
        <v>0</v>
      </c>
      <c r="R135" s="144">
        <f>Q135*H135</f>
        <v>0</v>
      </c>
      <c r="S135" s="144">
        <v>0.098</v>
      </c>
      <c r="T135" s="145">
        <f>S135*H135</f>
        <v>33.81</v>
      </c>
      <c r="AR135" s="146" t="s">
        <v>139</v>
      </c>
      <c r="AT135" s="146" t="s">
        <v>134</v>
      </c>
      <c r="AU135" s="146" t="s">
        <v>85</v>
      </c>
      <c r="AY135" s="16" t="s">
        <v>132</v>
      </c>
      <c r="BE135" s="147">
        <f>IF(N135="základní",J135,0)</f>
        <v>0</v>
      </c>
      <c r="BF135" s="147">
        <f>IF(N135="snížená",J135,0)</f>
        <v>0</v>
      </c>
      <c r="BG135" s="147">
        <f>IF(N135="zákl. přenesená",J135,0)</f>
        <v>0</v>
      </c>
      <c r="BH135" s="147">
        <f>IF(N135="sníž. přenesená",J135,0)</f>
        <v>0</v>
      </c>
      <c r="BI135" s="147">
        <f>IF(N135="nulová",J135,0)</f>
        <v>0</v>
      </c>
      <c r="BJ135" s="16" t="s">
        <v>83</v>
      </c>
      <c r="BK135" s="147">
        <f>ROUND(I135*H135,2)</f>
        <v>0</v>
      </c>
      <c r="BL135" s="16" t="s">
        <v>139</v>
      </c>
      <c r="BM135" s="146" t="s">
        <v>162</v>
      </c>
    </row>
    <row r="136" spans="2:65" s="1" customFormat="1" ht="16.5" customHeight="1">
      <c r="B136" s="31"/>
      <c r="C136" s="135" t="s">
        <v>163</v>
      </c>
      <c r="D136" s="135" t="s">
        <v>134</v>
      </c>
      <c r="E136" s="136" t="s">
        <v>164</v>
      </c>
      <c r="F136" s="137" t="s">
        <v>165</v>
      </c>
      <c r="G136" s="138" t="s">
        <v>166</v>
      </c>
      <c r="H136" s="139">
        <v>120</v>
      </c>
      <c r="I136" s="140"/>
      <c r="J136" s="141">
        <f>ROUND(I136*H136,2)</f>
        <v>0</v>
      </c>
      <c r="K136" s="137" t="s">
        <v>138</v>
      </c>
      <c r="L136" s="31"/>
      <c r="M136" s="142" t="s">
        <v>1</v>
      </c>
      <c r="N136" s="143" t="s">
        <v>41</v>
      </c>
      <c r="P136" s="144">
        <f>O136*H136</f>
        <v>0</v>
      </c>
      <c r="Q136" s="144">
        <v>0</v>
      </c>
      <c r="R136" s="144">
        <f>Q136*H136</f>
        <v>0</v>
      </c>
      <c r="S136" s="144">
        <v>0.1</v>
      </c>
      <c r="T136" s="145">
        <f>S136*H136</f>
        <v>12</v>
      </c>
      <c r="AR136" s="146" t="s">
        <v>139</v>
      </c>
      <c r="AT136" s="146" t="s">
        <v>134</v>
      </c>
      <c r="AU136" s="146" t="s">
        <v>85</v>
      </c>
      <c r="AY136" s="16" t="s">
        <v>132</v>
      </c>
      <c r="BE136" s="147">
        <f>IF(N136="základní",J136,0)</f>
        <v>0</v>
      </c>
      <c r="BF136" s="147">
        <f>IF(N136="snížená",J136,0)</f>
        <v>0</v>
      </c>
      <c r="BG136" s="147">
        <f>IF(N136="zákl. přenesená",J136,0)</f>
        <v>0</v>
      </c>
      <c r="BH136" s="147">
        <f>IF(N136="sníž. přenesená",J136,0)</f>
        <v>0</v>
      </c>
      <c r="BI136" s="147">
        <f>IF(N136="nulová",J136,0)</f>
        <v>0</v>
      </c>
      <c r="BJ136" s="16" t="s">
        <v>83</v>
      </c>
      <c r="BK136" s="147">
        <f>ROUND(I136*H136,2)</f>
        <v>0</v>
      </c>
      <c r="BL136" s="16" t="s">
        <v>139</v>
      </c>
      <c r="BM136" s="146" t="s">
        <v>167</v>
      </c>
    </row>
    <row r="137" spans="2:63" s="11" customFormat="1" ht="22.9" customHeight="1">
      <c r="B137" s="123"/>
      <c r="D137" s="124" t="s">
        <v>75</v>
      </c>
      <c r="E137" s="133" t="s">
        <v>168</v>
      </c>
      <c r="F137" s="133" t="s">
        <v>169</v>
      </c>
      <c r="I137" s="126"/>
      <c r="J137" s="134">
        <f>BK137</f>
        <v>0</v>
      </c>
      <c r="L137" s="123"/>
      <c r="M137" s="128"/>
      <c r="P137" s="129">
        <f>SUM(P138:P141)</f>
        <v>0</v>
      </c>
      <c r="R137" s="129">
        <f>SUM(R138:R141)</f>
        <v>0</v>
      </c>
      <c r="T137" s="130">
        <f>SUM(T138:T141)</f>
        <v>3.312</v>
      </c>
      <c r="AR137" s="124" t="s">
        <v>83</v>
      </c>
      <c r="AT137" s="131" t="s">
        <v>75</v>
      </c>
      <c r="AU137" s="131" t="s">
        <v>83</v>
      </c>
      <c r="AY137" s="124" t="s">
        <v>132</v>
      </c>
      <c r="BK137" s="132">
        <f>SUM(BK138:BK141)</f>
        <v>0</v>
      </c>
    </row>
    <row r="138" spans="2:65" s="1" customFormat="1" ht="16.5" customHeight="1">
      <c r="B138" s="31"/>
      <c r="C138" s="135" t="s">
        <v>170</v>
      </c>
      <c r="D138" s="135" t="s">
        <v>134</v>
      </c>
      <c r="E138" s="136" t="s">
        <v>171</v>
      </c>
      <c r="F138" s="137" t="s">
        <v>172</v>
      </c>
      <c r="G138" s="138" t="s">
        <v>173</v>
      </c>
      <c r="H138" s="139">
        <v>1.38</v>
      </c>
      <c r="I138" s="140"/>
      <c r="J138" s="141">
        <f>ROUND(I138*H138,2)</f>
        <v>0</v>
      </c>
      <c r="K138" s="137" t="s">
        <v>138</v>
      </c>
      <c r="L138" s="31"/>
      <c r="M138" s="142" t="s">
        <v>1</v>
      </c>
      <c r="N138" s="143" t="s">
        <v>41</v>
      </c>
      <c r="P138" s="144">
        <f>O138*H138</f>
        <v>0</v>
      </c>
      <c r="Q138" s="144">
        <v>0</v>
      </c>
      <c r="R138" s="144">
        <f>Q138*H138</f>
        <v>0</v>
      </c>
      <c r="S138" s="144">
        <v>2.4</v>
      </c>
      <c r="T138" s="145">
        <f>S138*H138</f>
        <v>3.312</v>
      </c>
      <c r="AR138" s="146" t="s">
        <v>139</v>
      </c>
      <c r="AT138" s="146" t="s">
        <v>134</v>
      </c>
      <c r="AU138" s="146" t="s">
        <v>85</v>
      </c>
      <c r="AY138" s="16" t="s">
        <v>132</v>
      </c>
      <c r="BE138" s="147">
        <f>IF(N138="základní",J138,0)</f>
        <v>0</v>
      </c>
      <c r="BF138" s="147">
        <f>IF(N138="snížená",J138,0)</f>
        <v>0</v>
      </c>
      <c r="BG138" s="147">
        <f>IF(N138="zákl. přenesená",J138,0)</f>
        <v>0</v>
      </c>
      <c r="BH138" s="147">
        <f>IF(N138="sníž. přenesená",J138,0)</f>
        <v>0</v>
      </c>
      <c r="BI138" s="147">
        <f>IF(N138="nulová",J138,0)</f>
        <v>0</v>
      </c>
      <c r="BJ138" s="16" t="s">
        <v>83</v>
      </c>
      <c r="BK138" s="147">
        <f>ROUND(I138*H138,2)</f>
        <v>0</v>
      </c>
      <c r="BL138" s="16" t="s">
        <v>139</v>
      </c>
      <c r="BM138" s="146" t="s">
        <v>174</v>
      </c>
    </row>
    <row r="139" spans="2:51" s="12" customFormat="1" ht="11.25">
      <c r="B139" s="148"/>
      <c r="D139" s="149" t="s">
        <v>148</v>
      </c>
      <c r="E139" s="150" t="s">
        <v>1</v>
      </c>
      <c r="F139" s="151" t="s">
        <v>175</v>
      </c>
      <c r="H139" s="152">
        <v>0.96</v>
      </c>
      <c r="I139" s="153"/>
      <c r="L139" s="148"/>
      <c r="M139" s="154"/>
      <c r="T139" s="155"/>
      <c r="AT139" s="150" t="s">
        <v>148</v>
      </c>
      <c r="AU139" s="150" t="s">
        <v>85</v>
      </c>
      <c r="AV139" s="12" t="s">
        <v>85</v>
      </c>
      <c r="AW139" s="12" t="s">
        <v>32</v>
      </c>
      <c r="AX139" s="12" t="s">
        <v>76</v>
      </c>
      <c r="AY139" s="150" t="s">
        <v>132</v>
      </c>
    </row>
    <row r="140" spans="2:51" s="12" customFormat="1" ht="11.25">
      <c r="B140" s="148"/>
      <c r="D140" s="149" t="s">
        <v>148</v>
      </c>
      <c r="E140" s="150" t="s">
        <v>1</v>
      </c>
      <c r="F140" s="151" t="s">
        <v>176</v>
      </c>
      <c r="H140" s="152">
        <v>0.42</v>
      </c>
      <c r="I140" s="153"/>
      <c r="L140" s="148"/>
      <c r="M140" s="154"/>
      <c r="T140" s="155"/>
      <c r="AT140" s="150" t="s">
        <v>148</v>
      </c>
      <c r="AU140" s="150" t="s">
        <v>85</v>
      </c>
      <c r="AV140" s="12" t="s">
        <v>85</v>
      </c>
      <c r="AW140" s="12" t="s">
        <v>32</v>
      </c>
      <c r="AX140" s="12" t="s">
        <v>76</v>
      </c>
      <c r="AY140" s="150" t="s">
        <v>132</v>
      </c>
    </row>
    <row r="141" spans="2:51" s="13" customFormat="1" ht="11.25">
      <c r="B141" s="156"/>
      <c r="D141" s="149" t="s">
        <v>148</v>
      </c>
      <c r="E141" s="157" t="s">
        <v>1</v>
      </c>
      <c r="F141" s="158" t="s">
        <v>177</v>
      </c>
      <c r="H141" s="159">
        <v>1.38</v>
      </c>
      <c r="I141" s="160"/>
      <c r="L141" s="156"/>
      <c r="M141" s="161"/>
      <c r="T141" s="162"/>
      <c r="AT141" s="157" t="s">
        <v>148</v>
      </c>
      <c r="AU141" s="157" t="s">
        <v>85</v>
      </c>
      <c r="AV141" s="13" t="s">
        <v>139</v>
      </c>
      <c r="AW141" s="13" t="s">
        <v>32</v>
      </c>
      <c r="AX141" s="13" t="s">
        <v>83</v>
      </c>
      <c r="AY141" s="157" t="s">
        <v>132</v>
      </c>
    </row>
    <row r="142" spans="2:63" s="11" customFormat="1" ht="22.9" customHeight="1">
      <c r="B142" s="123"/>
      <c r="D142" s="124" t="s">
        <v>75</v>
      </c>
      <c r="E142" s="133" t="s">
        <v>178</v>
      </c>
      <c r="F142" s="133" t="s">
        <v>179</v>
      </c>
      <c r="I142" s="126"/>
      <c r="J142" s="134">
        <f>BK142</f>
        <v>0</v>
      </c>
      <c r="L142" s="123"/>
      <c r="M142" s="128"/>
      <c r="P142" s="129">
        <f>SUM(P143:P155)</f>
        <v>0</v>
      </c>
      <c r="R142" s="129">
        <f>SUM(R143:R155)</f>
        <v>0</v>
      </c>
      <c r="T142" s="130">
        <f>SUM(T143:T155)</f>
        <v>0</v>
      </c>
      <c r="AR142" s="124" t="s">
        <v>83</v>
      </c>
      <c r="AT142" s="131" t="s">
        <v>75</v>
      </c>
      <c r="AU142" s="131" t="s">
        <v>83</v>
      </c>
      <c r="AY142" s="124" t="s">
        <v>132</v>
      </c>
      <c r="BK142" s="132">
        <f>SUM(BK143:BK155)</f>
        <v>0</v>
      </c>
    </row>
    <row r="143" spans="2:65" s="1" customFormat="1" ht="24.2" customHeight="1">
      <c r="B143" s="31"/>
      <c r="C143" s="135" t="s">
        <v>168</v>
      </c>
      <c r="D143" s="135" t="s">
        <v>134</v>
      </c>
      <c r="E143" s="136" t="s">
        <v>180</v>
      </c>
      <c r="F143" s="137" t="s">
        <v>181</v>
      </c>
      <c r="G143" s="138" t="s">
        <v>182</v>
      </c>
      <c r="H143" s="139">
        <v>0.528</v>
      </c>
      <c r="I143" s="140"/>
      <c r="J143" s="141">
        <f>ROUND(I143*H143,2)</f>
        <v>0</v>
      </c>
      <c r="K143" s="137" t="s">
        <v>138</v>
      </c>
      <c r="L143" s="31"/>
      <c r="M143" s="142" t="s">
        <v>1</v>
      </c>
      <c r="N143" s="143" t="s">
        <v>41</v>
      </c>
      <c r="P143" s="144">
        <f>O143*H143</f>
        <v>0</v>
      </c>
      <c r="Q143" s="144">
        <v>0</v>
      </c>
      <c r="R143" s="144">
        <f>Q143*H143</f>
        <v>0</v>
      </c>
      <c r="S143" s="144">
        <v>0</v>
      </c>
      <c r="T143" s="145">
        <f>S143*H143</f>
        <v>0</v>
      </c>
      <c r="AR143" s="146" t="s">
        <v>139</v>
      </c>
      <c r="AT143" s="146" t="s">
        <v>134</v>
      </c>
      <c r="AU143" s="146" t="s">
        <v>85</v>
      </c>
      <c r="AY143" s="16" t="s">
        <v>132</v>
      </c>
      <c r="BE143" s="147">
        <f>IF(N143="základní",J143,0)</f>
        <v>0</v>
      </c>
      <c r="BF143" s="147">
        <f>IF(N143="snížená",J143,0)</f>
        <v>0</v>
      </c>
      <c r="BG143" s="147">
        <f>IF(N143="zákl. přenesená",J143,0)</f>
        <v>0</v>
      </c>
      <c r="BH143" s="147">
        <f>IF(N143="sníž. přenesená",J143,0)</f>
        <v>0</v>
      </c>
      <c r="BI143" s="147">
        <f>IF(N143="nulová",J143,0)</f>
        <v>0</v>
      </c>
      <c r="BJ143" s="16" t="s">
        <v>83</v>
      </c>
      <c r="BK143" s="147">
        <f>ROUND(I143*H143,2)</f>
        <v>0</v>
      </c>
      <c r="BL143" s="16" t="s">
        <v>139</v>
      </c>
      <c r="BM143" s="146" t="s">
        <v>183</v>
      </c>
    </row>
    <row r="144" spans="2:51" s="12" customFormat="1" ht="11.25">
      <c r="B144" s="148"/>
      <c r="D144" s="149" t="s">
        <v>148</v>
      </c>
      <c r="E144" s="150" t="s">
        <v>1</v>
      </c>
      <c r="F144" s="151" t="s">
        <v>184</v>
      </c>
      <c r="H144" s="152">
        <v>0.528</v>
      </c>
      <c r="I144" s="153"/>
      <c r="L144" s="148"/>
      <c r="M144" s="154"/>
      <c r="T144" s="155"/>
      <c r="AT144" s="150" t="s">
        <v>148</v>
      </c>
      <c r="AU144" s="150" t="s">
        <v>85</v>
      </c>
      <c r="AV144" s="12" t="s">
        <v>85</v>
      </c>
      <c r="AW144" s="12" t="s">
        <v>32</v>
      </c>
      <c r="AX144" s="12" t="s">
        <v>83</v>
      </c>
      <c r="AY144" s="150" t="s">
        <v>132</v>
      </c>
    </row>
    <row r="145" spans="2:65" s="1" customFormat="1" ht="21.75" customHeight="1">
      <c r="B145" s="31"/>
      <c r="C145" s="135" t="s">
        <v>185</v>
      </c>
      <c r="D145" s="135" t="s">
        <v>134</v>
      </c>
      <c r="E145" s="136" t="s">
        <v>186</v>
      </c>
      <c r="F145" s="137" t="s">
        <v>187</v>
      </c>
      <c r="G145" s="138" t="s">
        <v>182</v>
      </c>
      <c r="H145" s="139">
        <v>287.822</v>
      </c>
      <c r="I145" s="140"/>
      <c r="J145" s="141">
        <f>ROUND(I145*H145,2)</f>
        <v>0</v>
      </c>
      <c r="K145" s="137" t="s">
        <v>138</v>
      </c>
      <c r="L145" s="31"/>
      <c r="M145" s="142" t="s">
        <v>1</v>
      </c>
      <c r="N145" s="143" t="s">
        <v>41</v>
      </c>
      <c r="P145" s="144">
        <f>O145*H145</f>
        <v>0</v>
      </c>
      <c r="Q145" s="144">
        <v>0</v>
      </c>
      <c r="R145" s="144">
        <f>Q145*H145</f>
        <v>0</v>
      </c>
      <c r="S145" s="144">
        <v>0</v>
      </c>
      <c r="T145" s="145">
        <f>S145*H145</f>
        <v>0</v>
      </c>
      <c r="AR145" s="146" t="s">
        <v>139</v>
      </c>
      <c r="AT145" s="146" t="s">
        <v>134</v>
      </c>
      <c r="AU145" s="146" t="s">
        <v>85</v>
      </c>
      <c r="AY145" s="16" t="s">
        <v>132</v>
      </c>
      <c r="BE145" s="147">
        <f>IF(N145="základní",J145,0)</f>
        <v>0</v>
      </c>
      <c r="BF145" s="147">
        <f>IF(N145="snížená",J145,0)</f>
        <v>0</v>
      </c>
      <c r="BG145" s="147">
        <f>IF(N145="zákl. přenesená",J145,0)</f>
        <v>0</v>
      </c>
      <c r="BH145" s="147">
        <f>IF(N145="sníž. přenesená",J145,0)</f>
        <v>0</v>
      </c>
      <c r="BI145" s="147">
        <f>IF(N145="nulová",J145,0)</f>
        <v>0</v>
      </c>
      <c r="BJ145" s="16" t="s">
        <v>83</v>
      </c>
      <c r="BK145" s="147">
        <f>ROUND(I145*H145,2)</f>
        <v>0</v>
      </c>
      <c r="BL145" s="16" t="s">
        <v>139</v>
      </c>
      <c r="BM145" s="146" t="s">
        <v>188</v>
      </c>
    </row>
    <row r="146" spans="2:65" s="1" customFormat="1" ht="24.2" customHeight="1">
      <c r="B146" s="31"/>
      <c r="C146" s="135" t="s">
        <v>189</v>
      </c>
      <c r="D146" s="135" t="s">
        <v>134</v>
      </c>
      <c r="E146" s="136" t="s">
        <v>190</v>
      </c>
      <c r="F146" s="137" t="s">
        <v>191</v>
      </c>
      <c r="G146" s="138" t="s">
        <v>182</v>
      </c>
      <c r="H146" s="139">
        <v>863.466</v>
      </c>
      <c r="I146" s="140"/>
      <c r="J146" s="141">
        <f>ROUND(I146*H146,2)</f>
        <v>0</v>
      </c>
      <c r="K146" s="137" t="s">
        <v>138</v>
      </c>
      <c r="L146" s="31"/>
      <c r="M146" s="142" t="s">
        <v>1</v>
      </c>
      <c r="N146" s="143" t="s">
        <v>41</v>
      </c>
      <c r="P146" s="144">
        <f>O146*H146</f>
        <v>0</v>
      </c>
      <c r="Q146" s="144">
        <v>0</v>
      </c>
      <c r="R146" s="144">
        <f>Q146*H146</f>
        <v>0</v>
      </c>
      <c r="S146" s="144">
        <v>0</v>
      </c>
      <c r="T146" s="145">
        <f>S146*H146</f>
        <v>0</v>
      </c>
      <c r="AR146" s="146" t="s">
        <v>139</v>
      </c>
      <c r="AT146" s="146" t="s">
        <v>134</v>
      </c>
      <c r="AU146" s="146" t="s">
        <v>85</v>
      </c>
      <c r="AY146" s="16" t="s">
        <v>132</v>
      </c>
      <c r="BE146" s="147">
        <f>IF(N146="základní",J146,0)</f>
        <v>0</v>
      </c>
      <c r="BF146" s="147">
        <f>IF(N146="snížená",J146,0)</f>
        <v>0</v>
      </c>
      <c r="BG146" s="147">
        <f>IF(N146="zákl. přenesená",J146,0)</f>
        <v>0</v>
      </c>
      <c r="BH146" s="147">
        <f>IF(N146="sníž. přenesená",J146,0)</f>
        <v>0</v>
      </c>
      <c r="BI146" s="147">
        <f>IF(N146="nulová",J146,0)</f>
        <v>0</v>
      </c>
      <c r="BJ146" s="16" t="s">
        <v>83</v>
      </c>
      <c r="BK146" s="147">
        <f>ROUND(I146*H146,2)</f>
        <v>0</v>
      </c>
      <c r="BL146" s="16" t="s">
        <v>139</v>
      </c>
      <c r="BM146" s="146" t="s">
        <v>192</v>
      </c>
    </row>
    <row r="147" spans="2:51" s="12" customFormat="1" ht="11.25">
      <c r="B147" s="148"/>
      <c r="D147" s="149" t="s">
        <v>148</v>
      </c>
      <c r="F147" s="151" t="s">
        <v>193</v>
      </c>
      <c r="H147" s="152">
        <v>863.466</v>
      </c>
      <c r="I147" s="153"/>
      <c r="L147" s="148"/>
      <c r="M147" s="154"/>
      <c r="T147" s="155"/>
      <c r="AT147" s="150" t="s">
        <v>148</v>
      </c>
      <c r="AU147" s="150" t="s">
        <v>85</v>
      </c>
      <c r="AV147" s="12" t="s">
        <v>85</v>
      </c>
      <c r="AW147" s="12" t="s">
        <v>4</v>
      </c>
      <c r="AX147" s="12" t="s">
        <v>83</v>
      </c>
      <c r="AY147" s="150" t="s">
        <v>132</v>
      </c>
    </row>
    <row r="148" spans="2:65" s="1" customFormat="1" ht="24.2" customHeight="1">
      <c r="B148" s="31"/>
      <c r="C148" s="135" t="s">
        <v>194</v>
      </c>
      <c r="D148" s="135" t="s">
        <v>134</v>
      </c>
      <c r="E148" s="136" t="s">
        <v>195</v>
      </c>
      <c r="F148" s="137" t="s">
        <v>196</v>
      </c>
      <c r="G148" s="138" t="s">
        <v>182</v>
      </c>
      <c r="H148" s="139">
        <v>287.822</v>
      </c>
      <c r="I148" s="140"/>
      <c r="J148" s="141">
        <f>ROUND(I148*H148,2)</f>
        <v>0</v>
      </c>
      <c r="K148" s="137" t="s">
        <v>138</v>
      </c>
      <c r="L148" s="31"/>
      <c r="M148" s="142" t="s">
        <v>1</v>
      </c>
      <c r="N148" s="143" t="s">
        <v>41</v>
      </c>
      <c r="P148" s="144">
        <f>O148*H148</f>
        <v>0</v>
      </c>
      <c r="Q148" s="144">
        <v>0</v>
      </c>
      <c r="R148" s="144">
        <f>Q148*H148</f>
        <v>0</v>
      </c>
      <c r="S148" s="144">
        <v>0</v>
      </c>
      <c r="T148" s="145">
        <f>S148*H148</f>
        <v>0</v>
      </c>
      <c r="AR148" s="146" t="s">
        <v>139</v>
      </c>
      <c r="AT148" s="146" t="s">
        <v>134</v>
      </c>
      <c r="AU148" s="146" t="s">
        <v>85</v>
      </c>
      <c r="AY148" s="16" t="s">
        <v>132</v>
      </c>
      <c r="BE148" s="147">
        <f>IF(N148="základní",J148,0)</f>
        <v>0</v>
      </c>
      <c r="BF148" s="147">
        <f>IF(N148="snížená",J148,0)</f>
        <v>0</v>
      </c>
      <c r="BG148" s="147">
        <f>IF(N148="zákl. přenesená",J148,0)</f>
        <v>0</v>
      </c>
      <c r="BH148" s="147">
        <f>IF(N148="sníž. přenesená",J148,0)</f>
        <v>0</v>
      </c>
      <c r="BI148" s="147">
        <f>IF(N148="nulová",J148,0)</f>
        <v>0</v>
      </c>
      <c r="BJ148" s="16" t="s">
        <v>83</v>
      </c>
      <c r="BK148" s="147">
        <f>ROUND(I148*H148,2)</f>
        <v>0</v>
      </c>
      <c r="BL148" s="16" t="s">
        <v>139</v>
      </c>
      <c r="BM148" s="146" t="s">
        <v>197</v>
      </c>
    </row>
    <row r="149" spans="2:65" s="1" customFormat="1" ht="37.9" customHeight="1">
      <c r="B149" s="31"/>
      <c r="C149" s="135" t="s">
        <v>198</v>
      </c>
      <c r="D149" s="135" t="s">
        <v>134</v>
      </c>
      <c r="E149" s="136" t="s">
        <v>199</v>
      </c>
      <c r="F149" s="137" t="s">
        <v>200</v>
      </c>
      <c r="G149" s="138" t="s">
        <v>182</v>
      </c>
      <c r="H149" s="139">
        <v>32.4</v>
      </c>
      <c r="I149" s="140"/>
      <c r="J149" s="141">
        <f>ROUND(I149*H149,2)</f>
        <v>0</v>
      </c>
      <c r="K149" s="137" t="s">
        <v>138</v>
      </c>
      <c r="L149" s="31"/>
      <c r="M149" s="142" t="s">
        <v>1</v>
      </c>
      <c r="N149" s="143" t="s">
        <v>41</v>
      </c>
      <c r="P149" s="144">
        <f>O149*H149</f>
        <v>0</v>
      </c>
      <c r="Q149" s="144">
        <v>0</v>
      </c>
      <c r="R149" s="144">
        <f>Q149*H149</f>
        <v>0</v>
      </c>
      <c r="S149" s="144">
        <v>0</v>
      </c>
      <c r="T149" s="145">
        <f>S149*H149</f>
        <v>0</v>
      </c>
      <c r="AR149" s="146" t="s">
        <v>139</v>
      </c>
      <c r="AT149" s="146" t="s">
        <v>134</v>
      </c>
      <c r="AU149" s="146" t="s">
        <v>85</v>
      </c>
      <c r="AY149" s="16" t="s">
        <v>132</v>
      </c>
      <c r="BE149" s="147">
        <f>IF(N149="základní",J149,0)</f>
        <v>0</v>
      </c>
      <c r="BF149" s="147">
        <f>IF(N149="snížená",J149,0)</f>
        <v>0</v>
      </c>
      <c r="BG149" s="147">
        <f>IF(N149="zákl. přenesená",J149,0)</f>
        <v>0</v>
      </c>
      <c r="BH149" s="147">
        <f>IF(N149="sníž. přenesená",J149,0)</f>
        <v>0</v>
      </c>
      <c r="BI149" s="147">
        <f>IF(N149="nulová",J149,0)</f>
        <v>0</v>
      </c>
      <c r="BJ149" s="16" t="s">
        <v>83</v>
      </c>
      <c r="BK149" s="147">
        <f>ROUND(I149*H149,2)</f>
        <v>0</v>
      </c>
      <c r="BL149" s="16" t="s">
        <v>139</v>
      </c>
      <c r="BM149" s="146" t="s">
        <v>201</v>
      </c>
    </row>
    <row r="150" spans="2:51" s="12" customFormat="1" ht="11.25">
      <c r="B150" s="148"/>
      <c r="D150" s="149" t="s">
        <v>148</v>
      </c>
      <c r="E150" s="150" t="s">
        <v>1</v>
      </c>
      <c r="F150" s="151" t="s">
        <v>202</v>
      </c>
      <c r="H150" s="152">
        <v>32.4</v>
      </c>
      <c r="I150" s="153"/>
      <c r="L150" s="148"/>
      <c r="M150" s="154"/>
      <c r="T150" s="155"/>
      <c r="AT150" s="150" t="s">
        <v>148</v>
      </c>
      <c r="AU150" s="150" t="s">
        <v>85</v>
      </c>
      <c r="AV150" s="12" t="s">
        <v>85</v>
      </c>
      <c r="AW150" s="12" t="s">
        <v>32</v>
      </c>
      <c r="AX150" s="12" t="s">
        <v>83</v>
      </c>
      <c r="AY150" s="150" t="s">
        <v>132</v>
      </c>
    </row>
    <row r="151" spans="2:65" s="1" customFormat="1" ht="37.9" customHeight="1">
      <c r="B151" s="31"/>
      <c r="C151" s="135" t="s">
        <v>203</v>
      </c>
      <c r="D151" s="135" t="s">
        <v>134</v>
      </c>
      <c r="E151" s="136" t="s">
        <v>204</v>
      </c>
      <c r="F151" s="137" t="s">
        <v>205</v>
      </c>
      <c r="G151" s="138" t="s">
        <v>182</v>
      </c>
      <c r="H151" s="139">
        <v>11.812</v>
      </c>
      <c r="I151" s="140"/>
      <c r="J151" s="141">
        <f>ROUND(I151*H151,2)</f>
        <v>0</v>
      </c>
      <c r="K151" s="137" t="s">
        <v>138</v>
      </c>
      <c r="L151" s="31"/>
      <c r="M151" s="142" t="s">
        <v>1</v>
      </c>
      <c r="N151" s="143" t="s">
        <v>41</v>
      </c>
      <c r="P151" s="144">
        <f>O151*H151</f>
        <v>0</v>
      </c>
      <c r="Q151" s="144">
        <v>0</v>
      </c>
      <c r="R151" s="144">
        <f>Q151*H151</f>
        <v>0</v>
      </c>
      <c r="S151" s="144">
        <v>0</v>
      </c>
      <c r="T151" s="145">
        <f>S151*H151</f>
        <v>0</v>
      </c>
      <c r="AR151" s="146" t="s">
        <v>139</v>
      </c>
      <c r="AT151" s="146" t="s">
        <v>134</v>
      </c>
      <c r="AU151" s="146" t="s">
        <v>85</v>
      </c>
      <c r="AY151" s="16" t="s">
        <v>132</v>
      </c>
      <c r="BE151" s="147">
        <f>IF(N151="základní",J151,0)</f>
        <v>0</v>
      </c>
      <c r="BF151" s="147">
        <f>IF(N151="snížená",J151,0)</f>
        <v>0</v>
      </c>
      <c r="BG151" s="147">
        <f>IF(N151="zákl. přenesená",J151,0)</f>
        <v>0</v>
      </c>
      <c r="BH151" s="147">
        <f>IF(N151="sníž. přenesená",J151,0)</f>
        <v>0</v>
      </c>
      <c r="BI151" s="147">
        <f>IF(N151="nulová",J151,0)</f>
        <v>0</v>
      </c>
      <c r="BJ151" s="16" t="s">
        <v>83</v>
      </c>
      <c r="BK151" s="147">
        <f>ROUND(I151*H151,2)</f>
        <v>0</v>
      </c>
      <c r="BL151" s="16" t="s">
        <v>139</v>
      </c>
      <c r="BM151" s="146" t="s">
        <v>206</v>
      </c>
    </row>
    <row r="152" spans="2:51" s="12" customFormat="1" ht="11.25">
      <c r="B152" s="148"/>
      <c r="D152" s="149" t="s">
        <v>148</v>
      </c>
      <c r="E152" s="150" t="s">
        <v>1</v>
      </c>
      <c r="F152" s="151" t="s">
        <v>207</v>
      </c>
      <c r="H152" s="152">
        <v>11.812</v>
      </c>
      <c r="I152" s="153"/>
      <c r="L152" s="148"/>
      <c r="M152" s="154"/>
      <c r="T152" s="155"/>
      <c r="AT152" s="150" t="s">
        <v>148</v>
      </c>
      <c r="AU152" s="150" t="s">
        <v>85</v>
      </c>
      <c r="AV152" s="12" t="s">
        <v>85</v>
      </c>
      <c r="AW152" s="12" t="s">
        <v>32</v>
      </c>
      <c r="AX152" s="12" t="s">
        <v>83</v>
      </c>
      <c r="AY152" s="150" t="s">
        <v>132</v>
      </c>
    </row>
    <row r="153" spans="2:65" s="1" customFormat="1" ht="44.25" customHeight="1">
      <c r="B153" s="31"/>
      <c r="C153" s="135" t="s">
        <v>8</v>
      </c>
      <c r="D153" s="135" t="s">
        <v>134</v>
      </c>
      <c r="E153" s="136" t="s">
        <v>208</v>
      </c>
      <c r="F153" s="137" t="s">
        <v>209</v>
      </c>
      <c r="G153" s="138" t="s">
        <v>182</v>
      </c>
      <c r="H153" s="139">
        <v>209.8</v>
      </c>
      <c r="I153" s="140"/>
      <c r="J153" s="141">
        <f>ROUND(I153*H153,2)</f>
        <v>0</v>
      </c>
      <c r="K153" s="137" t="s">
        <v>138</v>
      </c>
      <c r="L153" s="31"/>
      <c r="M153" s="142" t="s">
        <v>1</v>
      </c>
      <c r="N153" s="143" t="s">
        <v>41</v>
      </c>
      <c r="P153" s="144">
        <f>O153*H153</f>
        <v>0</v>
      </c>
      <c r="Q153" s="144">
        <v>0</v>
      </c>
      <c r="R153" s="144">
        <f>Q153*H153</f>
        <v>0</v>
      </c>
      <c r="S153" s="144">
        <v>0</v>
      </c>
      <c r="T153" s="145">
        <f>S153*H153</f>
        <v>0</v>
      </c>
      <c r="AR153" s="146" t="s">
        <v>139</v>
      </c>
      <c r="AT153" s="146" t="s">
        <v>134</v>
      </c>
      <c r="AU153" s="146" t="s">
        <v>85</v>
      </c>
      <c r="AY153" s="16" t="s">
        <v>132</v>
      </c>
      <c r="BE153" s="147">
        <f>IF(N153="základní",J153,0)</f>
        <v>0</v>
      </c>
      <c r="BF153" s="147">
        <f>IF(N153="snížená",J153,0)</f>
        <v>0</v>
      </c>
      <c r="BG153" s="147">
        <f>IF(N153="zákl. přenesená",J153,0)</f>
        <v>0</v>
      </c>
      <c r="BH153" s="147">
        <f>IF(N153="sníž. přenesená",J153,0)</f>
        <v>0</v>
      </c>
      <c r="BI153" s="147">
        <f>IF(N153="nulová",J153,0)</f>
        <v>0</v>
      </c>
      <c r="BJ153" s="16" t="s">
        <v>83</v>
      </c>
      <c r="BK153" s="147">
        <f>ROUND(I153*H153,2)</f>
        <v>0</v>
      </c>
      <c r="BL153" s="16" t="s">
        <v>139</v>
      </c>
      <c r="BM153" s="146" t="s">
        <v>210</v>
      </c>
    </row>
    <row r="154" spans="2:51" s="12" customFormat="1" ht="11.25">
      <c r="B154" s="148"/>
      <c r="D154" s="149" t="s">
        <v>148</v>
      </c>
      <c r="E154" s="150" t="s">
        <v>1</v>
      </c>
      <c r="F154" s="151" t="s">
        <v>211</v>
      </c>
      <c r="H154" s="152">
        <v>209.8</v>
      </c>
      <c r="I154" s="153"/>
      <c r="L154" s="148"/>
      <c r="M154" s="154"/>
      <c r="T154" s="155"/>
      <c r="AT154" s="150" t="s">
        <v>148</v>
      </c>
      <c r="AU154" s="150" t="s">
        <v>85</v>
      </c>
      <c r="AV154" s="12" t="s">
        <v>85</v>
      </c>
      <c r="AW154" s="12" t="s">
        <v>32</v>
      </c>
      <c r="AX154" s="12" t="s">
        <v>83</v>
      </c>
      <c r="AY154" s="150" t="s">
        <v>132</v>
      </c>
    </row>
    <row r="155" spans="2:65" s="1" customFormat="1" ht="44.25" customHeight="1">
      <c r="B155" s="31"/>
      <c r="C155" s="135" t="s">
        <v>212</v>
      </c>
      <c r="D155" s="135" t="s">
        <v>134</v>
      </c>
      <c r="E155" s="136" t="s">
        <v>213</v>
      </c>
      <c r="F155" s="137" t="s">
        <v>214</v>
      </c>
      <c r="G155" s="138" t="s">
        <v>182</v>
      </c>
      <c r="H155" s="139">
        <v>33.81</v>
      </c>
      <c r="I155" s="140"/>
      <c r="J155" s="141">
        <f>ROUND(I155*H155,2)</f>
        <v>0</v>
      </c>
      <c r="K155" s="137" t="s">
        <v>138</v>
      </c>
      <c r="L155" s="31"/>
      <c r="M155" s="163" t="s">
        <v>1</v>
      </c>
      <c r="N155" s="164" t="s">
        <v>41</v>
      </c>
      <c r="O155" s="165"/>
      <c r="P155" s="166">
        <f>O155*H155</f>
        <v>0</v>
      </c>
      <c r="Q155" s="166">
        <v>0</v>
      </c>
      <c r="R155" s="166">
        <f>Q155*H155</f>
        <v>0</v>
      </c>
      <c r="S155" s="166">
        <v>0</v>
      </c>
      <c r="T155" s="167">
        <f>S155*H155</f>
        <v>0</v>
      </c>
      <c r="AR155" s="146" t="s">
        <v>139</v>
      </c>
      <c r="AT155" s="146" t="s">
        <v>134</v>
      </c>
      <c r="AU155" s="146" t="s">
        <v>85</v>
      </c>
      <c r="AY155" s="16" t="s">
        <v>132</v>
      </c>
      <c r="BE155" s="147">
        <f>IF(N155="základní",J155,0)</f>
        <v>0</v>
      </c>
      <c r="BF155" s="147">
        <f>IF(N155="snížená",J155,0)</f>
        <v>0</v>
      </c>
      <c r="BG155" s="147">
        <f>IF(N155="zákl. přenesená",J155,0)</f>
        <v>0</v>
      </c>
      <c r="BH155" s="147">
        <f>IF(N155="sníž. přenesená",J155,0)</f>
        <v>0</v>
      </c>
      <c r="BI155" s="147">
        <f>IF(N155="nulová",J155,0)</f>
        <v>0</v>
      </c>
      <c r="BJ155" s="16" t="s">
        <v>83</v>
      </c>
      <c r="BK155" s="147">
        <f>ROUND(I155*H155,2)</f>
        <v>0</v>
      </c>
      <c r="BL155" s="16" t="s">
        <v>139</v>
      </c>
      <c r="BM155" s="146" t="s">
        <v>215</v>
      </c>
    </row>
    <row r="156" spans="2:12" s="1" customFormat="1" ht="6.95" customHeight="1">
      <c r="B156" s="43"/>
      <c r="C156" s="44"/>
      <c r="D156" s="44"/>
      <c r="E156" s="44"/>
      <c r="F156" s="44"/>
      <c r="G156" s="44"/>
      <c r="H156" s="44"/>
      <c r="I156" s="44"/>
      <c r="J156" s="44"/>
      <c r="K156" s="44"/>
      <c r="L156" s="31"/>
    </row>
  </sheetData>
  <sheetProtection algorithmName="SHA-512" hashValue="Zn18p7wRliewPyFDeU6xWi480h5gQyimc3FIRJ57FGdjC/gaj9UM54HskovJZ6BnQ4xhavur0Q83OCj7HVHOEA==" saltValue="3UhuRyiNeCU7qo5GQGpk2i43IpaCd/AfxzRfNzTZ3hjD+SjdL6J1mfonq3zSvn3q6HscwQR05zavC/I0SqqQ4w==" spinCount="100000" sheet="1" objects="1" scenarios="1" formatColumns="0" formatRows="0" autoFilter="0"/>
  <autoFilter ref="C123:K155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7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93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</row>
    <row r="4" spans="2:46" ht="24.95" customHeight="1">
      <c r="B4" s="19"/>
      <c r="D4" s="20" t="s">
        <v>103</v>
      </c>
      <c r="L4" s="19"/>
      <c r="M4" s="92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9" t="str">
        <f>'Rekapitulace stavby'!K6</f>
        <v>Oprava chodníku na ul. Čsl.armády,před panelovými domy ,Šumperk</v>
      </c>
      <c r="F7" s="230"/>
      <c r="G7" s="230"/>
      <c r="H7" s="230"/>
      <c r="L7" s="19"/>
    </row>
    <row r="8" spans="2:12" ht="12" customHeight="1">
      <c r="B8" s="19"/>
      <c r="D8" s="26" t="s">
        <v>104</v>
      </c>
      <c r="L8" s="19"/>
    </row>
    <row r="9" spans="2:12" s="1" customFormat="1" ht="16.5" customHeight="1">
      <c r="B9" s="31"/>
      <c r="E9" s="229" t="s">
        <v>105</v>
      </c>
      <c r="F9" s="231"/>
      <c r="G9" s="231"/>
      <c r="H9" s="231"/>
      <c r="L9" s="31"/>
    </row>
    <row r="10" spans="2:12" s="1" customFormat="1" ht="12" customHeight="1">
      <c r="B10" s="31"/>
      <c r="D10" s="26" t="s">
        <v>106</v>
      </c>
      <c r="L10" s="31"/>
    </row>
    <row r="11" spans="2:12" s="1" customFormat="1" ht="16.5" customHeight="1">
      <c r="B11" s="31"/>
      <c r="E11" s="187" t="s">
        <v>216</v>
      </c>
      <c r="F11" s="231"/>
      <c r="G11" s="231"/>
      <c r="H11" s="231"/>
      <c r="L11" s="31"/>
    </row>
    <row r="12" spans="2:12" s="1" customFormat="1" ht="11.25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11. 4. 2023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">
        <v>1</v>
      </c>
      <c r="L16" s="31"/>
    </row>
    <row r="17" spans="2:12" s="1" customFormat="1" ht="18" customHeight="1">
      <c r="B17" s="31"/>
      <c r="E17" s="24" t="s">
        <v>26</v>
      </c>
      <c r="I17" s="26" t="s">
        <v>27</v>
      </c>
      <c r="J17" s="24" t="s">
        <v>1</v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2" t="str">
        <f>'Rekapitulace stavby'!E14</f>
        <v>Vyplň údaj</v>
      </c>
      <c r="F20" s="213"/>
      <c r="G20" s="213"/>
      <c r="H20" s="213"/>
      <c r="I20" s="26" t="s">
        <v>27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25</v>
      </c>
      <c r="J22" s="24" t="s">
        <v>1</v>
      </c>
      <c r="L22" s="31"/>
    </row>
    <row r="23" spans="2:12" s="1" customFormat="1" ht="18" customHeight="1">
      <c r="B23" s="31"/>
      <c r="E23" s="24" t="s">
        <v>31</v>
      </c>
      <c r="I23" s="26" t="s">
        <v>27</v>
      </c>
      <c r="J23" s="24" t="s">
        <v>1</v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33</v>
      </c>
      <c r="I25" s="26" t="s">
        <v>25</v>
      </c>
      <c r="J25" s="24" t="s">
        <v>1</v>
      </c>
      <c r="L25" s="31"/>
    </row>
    <row r="26" spans="2:12" s="1" customFormat="1" ht="18" customHeight="1">
      <c r="B26" s="31"/>
      <c r="E26" s="24" t="s">
        <v>34</v>
      </c>
      <c r="I26" s="26" t="s">
        <v>27</v>
      </c>
      <c r="J26" s="24" t="s">
        <v>1</v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35</v>
      </c>
      <c r="L28" s="31"/>
    </row>
    <row r="29" spans="2:12" s="7" customFormat="1" ht="16.5" customHeight="1">
      <c r="B29" s="93"/>
      <c r="E29" s="218" t="s">
        <v>1</v>
      </c>
      <c r="F29" s="218"/>
      <c r="G29" s="218"/>
      <c r="H29" s="218"/>
      <c r="L29" s="93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36</v>
      </c>
      <c r="J32" s="65">
        <f>ROUND(J126,2)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45" customHeight="1">
      <c r="B35" s="31"/>
      <c r="D35" s="54" t="s">
        <v>40</v>
      </c>
      <c r="E35" s="26" t="s">
        <v>41</v>
      </c>
      <c r="F35" s="85">
        <f>ROUND((SUM(BE126:BE171)),2)</f>
        <v>0</v>
      </c>
      <c r="I35" s="95">
        <v>0.21</v>
      </c>
      <c r="J35" s="85">
        <f>ROUND(((SUM(BE126:BE171))*I35),2)</f>
        <v>0</v>
      </c>
      <c r="L35" s="31"/>
    </row>
    <row r="36" spans="2:12" s="1" customFormat="1" ht="14.45" customHeight="1">
      <c r="B36" s="31"/>
      <c r="E36" s="26" t="s">
        <v>42</v>
      </c>
      <c r="F36" s="85">
        <f>ROUND((SUM(BF126:BF171)),2)</f>
        <v>0</v>
      </c>
      <c r="I36" s="95">
        <v>0.15</v>
      </c>
      <c r="J36" s="85">
        <f>ROUND(((SUM(BF126:BF171))*I36),2)</f>
        <v>0</v>
      </c>
      <c r="L36" s="31"/>
    </row>
    <row r="37" spans="2:12" s="1" customFormat="1" ht="14.45" customHeight="1" hidden="1">
      <c r="B37" s="31"/>
      <c r="E37" s="26" t="s">
        <v>43</v>
      </c>
      <c r="F37" s="85">
        <f>ROUND((SUM(BG126:BG171)),2)</f>
        <v>0</v>
      </c>
      <c r="I37" s="95">
        <v>0.21</v>
      </c>
      <c r="J37" s="85">
        <f>0</f>
        <v>0</v>
      </c>
      <c r="L37" s="31"/>
    </row>
    <row r="38" spans="2:12" s="1" customFormat="1" ht="14.45" customHeight="1" hidden="1">
      <c r="B38" s="31"/>
      <c r="E38" s="26" t="s">
        <v>44</v>
      </c>
      <c r="F38" s="85">
        <f>ROUND((SUM(BH126:BH171)),2)</f>
        <v>0</v>
      </c>
      <c r="I38" s="95">
        <v>0.15</v>
      </c>
      <c r="J38" s="85">
        <f>0</f>
        <v>0</v>
      </c>
      <c r="L38" s="31"/>
    </row>
    <row r="39" spans="2:12" s="1" customFormat="1" ht="14.45" customHeight="1" hidden="1">
      <c r="B39" s="31"/>
      <c r="E39" s="26" t="s">
        <v>45</v>
      </c>
      <c r="F39" s="85">
        <f>ROUND((SUM(BI126:BI171)),2)</f>
        <v>0</v>
      </c>
      <c r="I39" s="95">
        <v>0</v>
      </c>
      <c r="J39" s="85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6"/>
      <c r="D41" s="97" t="s">
        <v>46</v>
      </c>
      <c r="E41" s="56"/>
      <c r="F41" s="56"/>
      <c r="G41" s="98" t="s">
        <v>47</v>
      </c>
      <c r="H41" s="99" t="s">
        <v>48</v>
      </c>
      <c r="I41" s="56"/>
      <c r="J41" s="100">
        <f>SUM(J32:J39)</f>
        <v>0</v>
      </c>
      <c r="K41" s="101"/>
      <c r="L41" s="31"/>
    </row>
    <row r="42" spans="2:12" s="1" customFormat="1" ht="14.45" customHeight="1">
      <c r="B42" s="31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51</v>
      </c>
      <c r="E61" s="33"/>
      <c r="F61" s="102" t="s">
        <v>52</v>
      </c>
      <c r="G61" s="42" t="s">
        <v>51</v>
      </c>
      <c r="H61" s="33"/>
      <c r="I61" s="33"/>
      <c r="J61" s="103" t="s">
        <v>52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51</v>
      </c>
      <c r="E76" s="33"/>
      <c r="F76" s="102" t="s">
        <v>52</v>
      </c>
      <c r="G76" s="42" t="s">
        <v>51</v>
      </c>
      <c r="H76" s="33"/>
      <c r="I76" s="33"/>
      <c r="J76" s="103" t="s">
        <v>52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108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9" t="str">
        <f>E7</f>
        <v>Oprava chodníku na ul. Čsl.armády,před panelovými domy ,Šumperk</v>
      </c>
      <c r="F85" s="230"/>
      <c r="G85" s="230"/>
      <c r="H85" s="230"/>
      <c r="L85" s="31"/>
    </row>
    <row r="86" spans="2:12" ht="12" customHeight="1">
      <c r="B86" s="19"/>
      <c r="C86" s="26" t="s">
        <v>104</v>
      </c>
      <c r="L86" s="19"/>
    </row>
    <row r="87" spans="2:12" s="1" customFormat="1" ht="16.5" customHeight="1">
      <c r="B87" s="31"/>
      <c r="E87" s="229" t="s">
        <v>105</v>
      </c>
      <c r="F87" s="231"/>
      <c r="G87" s="231"/>
      <c r="H87" s="231"/>
      <c r="L87" s="31"/>
    </row>
    <row r="88" spans="2:12" s="1" customFormat="1" ht="12" customHeight="1">
      <c r="B88" s="31"/>
      <c r="C88" s="26" t="s">
        <v>106</v>
      </c>
      <c r="L88" s="31"/>
    </row>
    <row r="89" spans="2:12" s="1" customFormat="1" ht="16.5" customHeight="1">
      <c r="B89" s="31"/>
      <c r="E89" s="187" t="str">
        <f>E11</f>
        <v>SO 101 - Chodník</v>
      </c>
      <c r="F89" s="231"/>
      <c r="G89" s="231"/>
      <c r="H89" s="231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>Šumperk</v>
      </c>
      <c r="I91" s="26" t="s">
        <v>22</v>
      </c>
      <c r="J91" s="51" t="str">
        <f>IF(J14="","",J14)</f>
        <v>11. 4. 2023</v>
      </c>
      <c r="L91" s="31"/>
    </row>
    <row r="92" spans="2:12" s="1" customFormat="1" ht="6.95" customHeight="1">
      <c r="B92" s="31"/>
      <c r="L92" s="31"/>
    </row>
    <row r="93" spans="2:12" s="1" customFormat="1" ht="15.2" customHeight="1">
      <c r="B93" s="31"/>
      <c r="C93" s="26" t="s">
        <v>24</v>
      </c>
      <c r="F93" s="24" t="str">
        <f>E17</f>
        <v>Město  Šumperk</v>
      </c>
      <c r="I93" s="26" t="s">
        <v>30</v>
      </c>
      <c r="J93" s="29" t="str">
        <f>E23</f>
        <v>Ing.Zdeněk  Vitásek</v>
      </c>
      <c r="L93" s="31"/>
    </row>
    <row r="94" spans="2:12" s="1" customFormat="1" ht="15.2" customHeight="1">
      <c r="B94" s="31"/>
      <c r="C94" s="26" t="s">
        <v>28</v>
      </c>
      <c r="F94" s="24" t="str">
        <f>IF(E20="","",E20)</f>
        <v>Vyplň údaj</v>
      </c>
      <c r="I94" s="26" t="s">
        <v>33</v>
      </c>
      <c r="J94" s="29" t="str">
        <f>E26</f>
        <v>Martin  Pniok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109</v>
      </c>
      <c r="D96" s="96"/>
      <c r="E96" s="96"/>
      <c r="F96" s="96"/>
      <c r="G96" s="96"/>
      <c r="H96" s="96"/>
      <c r="I96" s="96"/>
      <c r="J96" s="105" t="s">
        <v>110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9" customHeight="1">
      <c r="B98" s="31"/>
      <c r="C98" s="106" t="s">
        <v>111</v>
      </c>
      <c r="J98" s="65">
        <f>J126</f>
        <v>0</v>
      </c>
      <c r="L98" s="31"/>
      <c r="AU98" s="16" t="s">
        <v>112</v>
      </c>
    </row>
    <row r="99" spans="2:12" s="8" customFormat="1" ht="24.95" customHeight="1">
      <c r="B99" s="107"/>
      <c r="D99" s="108" t="s">
        <v>113</v>
      </c>
      <c r="E99" s="109"/>
      <c r="F99" s="109"/>
      <c r="G99" s="109"/>
      <c r="H99" s="109"/>
      <c r="I99" s="109"/>
      <c r="J99" s="110">
        <f>J127</f>
        <v>0</v>
      </c>
      <c r="L99" s="107"/>
    </row>
    <row r="100" spans="2:12" s="9" customFormat="1" ht="19.9" customHeight="1">
      <c r="B100" s="111"/>
      <c r="D100" s="112" t="s">
        <v>114</v>
      </c>
      <c r="E100" s="113"/>
      <c r="F100" s="113"/>
      <c r="G100" s="113"/>
      <c r="H100" s="113"/>
      <c r="I100" s="113"/>
      <c r="J100" s="114">
        <f>J128</f>
        <v>0</v>
      </c>
      <c r="L100" s="111"/>
    </row>
    <row r="101" spans="2:12" s="9" customFormat="1" ht="19.9" customHeight="1">
      <c r="B101" s="111"/>
      <c r="D101" s="112" t="s">
        <v>217</v>
      </c>
      <c r="E101" s="113"/>
      <c r="F101" s="113"/>
      <c r="G101" s="113"/>
      <c r="H101" s="113"/>
      <c r="I101" s="113"/>
      <c r="J101" s="114">
        <f>J152</f>
        <v>0</v>
      </c>
      <c r="L101" s="111"/>
    </row>
    <row r="102" spans="2:12" s="9" customFormat="1" ht="19.9" customHeight="1">
      <c r="B102" s="111"/>
      <c r="D102" s="112" t="s">
        <v>218</v>
      </c>
      <c r="E102" s="113"/>
      <c r="F102" s="113"/>
      <c r="G102" s="113"/>
      <c r="H102" s="113"/>
      <c r="I102" s="113"/>
      <c r="J102" s="114">
        <f>J161</f>
        <v>0</v>
      </c>
      <c r="L102" s="111"/>
    </row>
    <row r="103" spans="2:12" s="9" customFormat="1" ht="19.9" customHeight="1">
      <c r="B103" s="111"/>
      <c r="D103" s="112" t="s">
        <v>115</v>
      </c>
      <c r="E103" s="113"/>
      <c r="F103" s="113"/>
      <c r="G103" s="113"/>
      <c r="H103" s="113"/>
      <c r="I103" s="113"/>
      <c r="J103" s="114">
        <f>J164</f>
        <v>0</v>
      </c>
      <c r="L103" s="111"/>
    </row>
    <row r="104" spans="2:12" s="9" customFormat="1" ht="19.9" customHeight="1">
      <c r="B104" s="111"/>
      <c r="D104" s="112" t="s">
        <v>219</v>
      </c>
      <c r="E104" s="113"/>
      <c r="F104" s="113"/>
      <c r="G104" s="113"/>
      <c r="H104" s="113"/>
      <c r="I104" s="113"/>
      <c r="J104" s="114">
        <f>J170</f>
        <v>0</v>
      </c>
      <c r="L104" s="111"/>
    </row>
    <row r="105" spans="2:12" s="1" customFormat="1" ht="21.75" customHeight="1">
      <c r="B105" s="31"/>
      <c r="L105" s="31"/>
    </row>
    <row r="106" spans="2:12" s="1" customFormat="1" ht="6.95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1"/>
    </row>
    <row r="110" spans="2:12" s="1" customFormat="1" ht="6.95" customHeight="1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31"/>
    </row>
    <row r="111" spans="2:12" s="1" customFormat="1" ht="24.95" customHeight="1">
      <c r="B111" s="31"/>
      <c r="C111" s="20" t="s">
        <v>117</v>
      </c>
      <c r="L111" s="31"/>
    </row>
    <row r="112" spans="2:12" s="1" customFormat="1" ht="6.95" customHeight="1">
      <c r="B112" s="31"/>
      <c r="L112" s="31"/>
    </row>
    <row r="113" spans="2:12" s="1" customFormat="1" ht="12" customHeight="1">
      <c r="B113" s="31"/>
      <c r="C113" s="26" t="s">
        <v>16</v>
      </c>
      <c r="L113" s="31"/>
    </row>
    <row r="114" spans="2:12" s="1" customFormat="1" ht="16.5" customHeight="1">
      <c r="B114" s="31"/>
      <c r="E114" s="229" t="str">
        <f>E7</f>
        <v>Oprava chodníku na ul. Čsl.armády,před panelovými domy ,Šumperk</v>
      </c>
      <c r="F114" s="230"/>
      <c r="G114" s="230"/>
      <c r="H114" s="230"/>
      <c r="L114" s="31"/>
    </row>
    <row r="115" spans="2:12" ht="12" customHeight="1">
      <c r="B115" s="19"/>
      <c r="C115" s="26" t="s">
        <v>104</v>
      </c>
      <c r="L115" s="19"/>
    </row>
    <row r="116" spans="2:12" s="1" customFormat="1" ht="16.5" customHeight="1">
      <c r="B116" s="31"/>
      <c r="E116" s="229" t="s">
        <v>105</v>
      </c>
      <c r="F116" s="231"/>
      <c r="G116" s="231"/>
      <c r="H116" s="231"/>
      <c r="L116" s="31"/>
    </row>
    <row r="117" spans="2:12" s="1" customFormat="1" ht="12" customHeight="1">
      <c r="B117" s="31"/>
      <c r="C117" s="26" t="s">
        <v>106</v>
      </c>
      <c r="L117" s="31"/>
    </row>
    <row r="118" spans="2:12" s="1" customFormat="1" ht="16.5" customHeight="1">
      <c r="B118" s="31"/>
      <c r="E118" s="187" t="str">
        <f>E11</f>
        <v>SO 101 - Chodník</v>
      </c>
      <c r="F118" s="231"/>
      <c r="G118" s="231"/>
      <c r="H118" s="231"/>
      <c r="L118" s="31"/>
    </row>
    <row r="119" spans="2:12" s="1" customFormat="1" ht="6.95" customHeight="1">
      <c r="B119" s="31"/>
      <c r="L119" s="31"/>
    </row>
    <row r="120" spans="2:12" s="1" customFormat="1" ht="12" customHeight="1">
      <c r="B120" s="31"/>
      <c r="C120" s="26" t="s">
        <v>20</v>
      </c>
      <c r="F120" s="24" t="str">
        <f>F14</f>
        <v>Šumperk</v>
      </c>
      <c r="I120" s="26" t="s">
        <v>22</v>
      </c>
      <c r="J120" s="51" t="str">
        <f>IF(J14="","",J14)</f>
        <v>11. 4. 2023</v>
      </c>
      <c r="L120" s="31"/>
    </row>
    <row r="121" spans="2:12" s="1" customFormat="1" ht="6.95" customHeight="1">
      <c r="B121" s="31"/>
      <c r="L121" s="31"/>
    </row>
    <row r="122" spans="2:12" s="1" customFormat="1" ht="15.2" customHeight="1">
      <c r="B122" s="31"/>
      <c r="C122" s="26" t="s">
        <v>24</v>
      </c>
      <c r="F122" s="24" t="str">
        <f>E17</f>
        <v>Město  Šumperk</v>
      </c>
      <c r="I122" s="26" t="s">
        <v>30</v>
      </c>
      <c r="J122" s="29" t="str">
        <f>E23</f>
        <v>Ing.Zdeněk  Vitásek</v>
      </c>
      <c r="L122" s="31"/>
    </row>
    <row r="123" spans="2:12" s="1" customFormat="1" ht="15.2" customHeight="1">
      <c r="B123" s="31"/>
      <c r="C123" s="26" t="s">
        <v>28</v>
      </c>
      <c r="F123" s="24" t="str">
        <f>IF(E20="","",E20)</f>
        <v>Vyplň údaj</v>
      </c>
      <c r="I123" s="26" t="s">
        <v>33</v>
      </c>
      <c r="J123" s="29" t="str">
        <f>E26</f>
        <v>Martin  Pniok</v>
      </c>
      <c r="L123" s="31"/>
    </row>
    <row r="124" spans="2:12" s="1" customFormat="1" ht="10.35" customHeight="1">
      <c r="B124" s="31"/>
      <c r="L124" s="31"/>
    </row>
    <row r="125" spans="2:20" s="10" customFormat="1" ht="29.25" customHeight="1">
      <c r="B125" s="115"/>
      <c r="C125" s="116" t="s">
        <v>118</v>
      </c>
      <c r="D125" s="117" t="s">
        <v>61</v>
      </c>
      <c r="E125" s="117" t="s">
        <v>57</v>
      </c>
      <c r="F125" s="117" t="s">
        <v>58</v>
      </c>
      <c r="G125" s="117" t="s">
        <v>119</v>
      </c>
      <c r="H125" s="117" t="s">
        <v>120</v>
      </c>
      <c r="I125" s="117" t="s">
        <v>121</v>
      </c>
      <c r="J125" s="117" t="s">
        <v>110</v>
      </c>
      <c r="K125" s="118" t="s">
        <v>122</v>
      </c>
      <c r="L125" s="115"/>
      <c r="M125" s="58" t="s">
        <v>1</v>
      </c>
      <c r="N125" s="59" t="s">
        <v>40</v>
      </c>
      <c r="O125" s="59" t="s">
        <v>123</v>
      </c>
      <c r="P125" s="59" t="s">
        <v>124</v>
      </c>
      <c r="Q125" s="59" t="s">
        <v>125</v>
      </c>
      <c r="R125" s="59" t="s">
        <v>126</v>
      </c>
      <c r="S125" s="59" t="s">
        <v>127</v>
      </c>
      <c r="T125" s="60" t="s">
        <v>128</v>
      </c>
    </row>
    <row r="126" spans="2:63" s="1" customFormat="1" ht="22.9" customHeight="1">
      <c r="B126" s="31"/>
      <c r="C126" s="63" t="s">
        <v>129</v>
      </c>
      <c r="J126" s="119">
        <f>BK126</f>
        <v>0</v>
      </c>
      <c r="L126" s="31"/>
      <c r="M126" s="61"/>
      <c r="N126" s="52"/>
      <c r="O126" s="52"/>
      <c r="P126" s="120">
        <f>P127</f>
        <v>0</v>
      </c>
      <c r="Q126" s="52"/>
      <c r="R126" s="120">
        <f>R127</f>
        <v>466.2701608</v>
      </c>
      <c r="S126" s="52"/>
      <c r="T126" s="121">
        <f>T127</f>
        <v>0</v>
      </c>
      <c r="AT126" s="16" t="s">
        <v>75</v>
      </c>
      <c r="AU126" s="16" t="s">
        <v>112</v>
      </c>
      <c r="BK126" s="122">
        <f>BK127</f>
        <v>0</v>
      </c>
    </row>
    <row r="127" spans="2:63" s="11" customFormat="1" ht="25.9" customHeight="1">
      <c r="B127" s="123"/>
      <c r="D127" s="124" t="s">
        <v>75</v>
      </c>
      <c r="E127" s="125" t="s">
        <v>130</v>
      </c>
      <c r="F127" s="125" t="s">
        <v>131</v>
      </c>
      <c r="I127" s="126"/>
      <c r="J127" s="127">
        <f>BK127</f>
        <v>0</v>
      </c>
      <c r="L127" s="123"/>
      <c r="M127" s="128"/>
      <c r="P127" s="129">
        <f>P128+P152+P161+P164+P170</f>
        <v>0</v>
      </c>
      <c r="R127" s="129">
        <f>R128+R152+R161+R164+R170</f>
        <v>466.2701608</v>
      </c>
      <c r="T127" s="130">
        <f>T128+T152+T161+T164+T170</f>
        <v>0</v>
      </c>
      <c r="AR127" s="124" t="s">
        <v>83</v>
      </c>
      <c r="AT127" s="131" t="s">
        <v>75</v>
      </c>
      <c r="AU127" s="131" t="s">
        <v>76</v>
      </c>
      <c r="AY127" s="124" t="s">
        <v>132</v>
      </c>
      <c r="BK127" s="132">
        <f>BK128+BK152+BK161+BK164+BK170</f>
        <v>0</v>
      </c>
    </row>
    <row r="128" spans="2:63" s="11" customFormat="1" ht="22.9" customHeight="1">
      <c r="B128" s="123"/>
      <c r="D128" s="124" t="s">
        <v>75</v>
      </c>
      <c r="E128" s="133" t="s">
        <v>83</v>
      </c>
      <c r="F128" s="133" t="s">
        <v>133</v>
      </c>
      <c r="I128" s="126"/>
      <c r="J128" s="134">
        <f>BK128</f>
        <v>0</v>
      </c>
      <c r="L128" s="123"/>
      <c r="M128" s="128"/>
      <c r="P128" s="129">
        <f>SUM(P129:P151)</f>
        <v>0</v>
      </c>
      <c r="R128" s="129">
        <f>SUM(R129:R151)</f>
        <v>87.12126</v>
      </c>
      <c r="T128" s="130">
        <f>SUM(T129:T151)</f>
        <v>0</v>
      </c>
      <c r="AR128" s="124" t="s">
        <v>83</v>
      </c>
      <c r="AT128" s="131" t="s">
        <v>75</v>
      </c>
      <c r="AU128" s="131" t="s">
        <v>83</v>
      </c>
      <c r="AY128" s="124" t="s">
        <v>132</v>
      </c>
      <c r="BK128" s="132">
        <f>SUM(BK129:BK151)</f>
        <v>0</v>
      </c>
    </row>
    <row r="129" spans="2:65" s="1" customFormat="1" ht="33" customHeight="1">
      <c r="B129" s="31"/>
      <c r="C129" s="135" t="s">
        <v>83</v>
      </c>
      <c r="D129" s="135" t="s">
        <v>134</v>
      </c>
      <c r="E129" s="136" t="s">
        <v>220</v>
      </c>
      <c r="F129" s="137" t="s">
        <v>221</v>
      </c>
      <c r="G129" s="138" t="s">
        <v>173</v>
      </c>
      <c r="H129" s="139">
        <v>36</v>
      </c>
      <c r="I129" s="140"/>
      <c r="J129" s="141">
        <f>ROUND(I129*H129,2)</f>
        <v>0</v>
      </c>
      <c r="K129" s="137" t="s">
        <v>138</v>
      </c>
      <c r="L129" s="31"/>
      <c r="M129" s="142" t="s">
        <v>1</v>
      </c>
      <c r="N129" s="143" t="s">
        <v>41</v>
      </c>
      <c r="P129" s="144">
        <f>O129*H129</f>
        <v>0</v>
      </c>
      <c r="Q129" s="144">
        <v>0</v>
      </c>
      <c r="R129" s="144">
        <f>Q129*H129</f>
        <v>0</v>
      </c>
      <c r="S129" s="144">
        <v>0</v>
      </c>
      <c r="T129" s="145">
        <f>S129*H129</f>
        <v>0</v>
      </c>
      <c r="AR129" s="146" t="s">
        <v>139</v>
      </c>
      <c r="AT129" s="146" t="s">
        <v>134</v>
      </c>
      <c r="AU129" s="146" t="s">
        <v>85</v>
      </c>
      <c r="AY129" s="16" t="s">
        <v>132</v>
      </c>
      <c r="BE129" s="147">
        <f>IF(N129="základní",J129,0)</f>
        <v>0</v>
      </c>
      <c r="BF129" s="147">
        <f>IF(N129="snížená",J129,0)</f>
        <v>0</v>
      </c>
      <c r="BG129" s="147">
        <f>IF(N129="zákl. přenesená",J129,0)</f>
        <v>0</v>
      </c>
      <c r="BH129" s="147">
        <f>IF(N129="sníž. přenesená",J129,0)</f>
        <v>0</v>
      </c>
      <c r="BI129" s="147">
        <f>IF(N129="nulová",J129,0)</f>
        <v>0</v>
      </c>
      <c r="BJ129" s="16" t="s">
        <v>83</v>
      </c>
      <c r="BK129" s="147">
        <f>ROUND(I129*H129,2)</f>
        <v>0</v>
      </c>
      <c r="BL129" s="16" t="s">
        <v>139</v>
      </c>
      <c r="BM129" s="146" t="s">
        <v>222</v>
      </c>
    </row>
    <row r="130" spans="2:51" s="12" customFormat="1" ht="11.25">
      <c r="B130" s="148"/>
      <c r="D130" s="149" t="s">
        <v>148</v>
      </c>
      <c r="E130" s="150" t="s">
        <v>1</v>
      </c>
      <c r="F130" s="151" t="s">
        <v>223</v>
      </c>
      <c r="H130" s="152">
        <v>36</v>
      </c>
      <c r="I130" s="153"/>
      <c r="L130" s="148"/>
      <c r="M130" s="154"/>
      <c r="T130" s="155"/>
      <c r="AT130" s="150" t="s">
        <v>148</v>
      </c>
      <c r="AU130" s="150" t="s">
        <v>85</v>
      </c>
      <c r="AV130" s="12" t="s">
        <v>85</v>
      </c>
      <c r="AW130" s="12" t="s">
        <v>32</v>
      </c>
      <c r="AX130" s="12" t="s">
        <v>83</v>
      </c>
      <c r="AY130" s="150" t="s">
        <v>132</v>
      </c>
    </row>
    <row r="131" spans="2:65" s="1" customFormat="1" ht="37.9" customHeight="1">
      <c r="B131" s="31"/>
      <c r="C131" s="135" t="s">
        <v>85</v>
      </c>
      <c r="D131" s="135" t="s">
        <v>134</v>
      </c>
      <c r="E131" s="136" t="s">
        <v>224</v>
      </c>
      <c r="F131" s="137" t="s">
        <v>225</v>
      </c>
      <c r="G131" s="138" t="s">
        <v>173</v>
      </c>
      <c r="H131" s="139">
        <v>36</v>
      </c>
      <c r="I131" s="140"/>
      <c r="J131" s="141">
        <f>ROUND(I131*H131,2)</f>
        <v>0</v>
      </c>
      <c r="K131" s="137" t="s">
        <v>138</v>
      </c>
      <c r="L131" s="31"/>
      <c r="M131" s="142" t="s">
        <v>1</v>
      </c>
      <c r="N131" s="143" t="s">
        <v>41</v>
      </c>
      <c r="P131" s="144">
        <f>O131*H131</f>
        <v>0</v>
      </c>
      <c r="Q131" s="144">
        <v>0</v>
      </c>
      <c r="R131" s="144">
        <f>Q131*H131</f>
        <v>0</v>
      </c>
      <c r="S131" s="144">
        <v>0</v>
      </c>
      <c r="T131" s="145">
        <f>S131*H131</f>
        <v>0</v>
      </c>
      <c r="AR131" s="146" t="s">
        <v>139</v>
      </c>
      <c r="AT131" s="146" t="s">
        <v>134</v>
      </c>
      <c r="AU131" s="146" t="s">
        <v>85</v>
      </c>
      <c r="AY131" s="16" t="s">
        <v>132</v>
      </c>
      <c r="BE131" s="147">
        <f>IF(N131="základní",J131,0)</f>
        <v>0</v>
      </c>
      <c r="BF131" s="147">
        <f>IF(N131="snížená",J131,0)</f>
        <v>0</v>
      </c>
      <c r="BG131" s="147">
        <f>IF(N131="zákl. přenesená",J131,0)</f>
        <v>0</v>
      </c>
      <c r="BH131" s="147">
        <f>IF(N131="sníž. přenesená",J131,0)</f>
        <v>0</v>
      </c>
      <c r="BI131" s="147">
        <f>IF(N131="nulová",J131,0)</f>
        <v>0</v>
      </c>
      <c r="BJ131" s="16" t="s">
        <v>83</v>
      </c>
      <c r="BK131" s="147">
        <f>ROUND(I131*H131,2)</f>
        <v>0</v>
      </c>
      <c r="BL131" s="16" t="s">
        <v>139</v>
      </c>
      <c r="BM131" s="146" t="s">
        <v>226</v>
      </c>
    </row>
    <row r="132" spans="2:51" s="12" customFormat="1" ht="11.25">
      <c r="B132" s="148"/>
      <c r="D132" s="149" t="s">
        <v>148</v>
      </c>
      <c r="E132" s="150" t="s">
        <v>1</v>
      </c>
      <c r="F132" s="151" t="s">
        <v>223</v>
      </c>
      <c r="H132" s="152">
        <v>36</v>
      </c>
      <c r="I132" s="153"/>
      <c r="L132" s="148"/>
      <c r="M132" s="154"/>
      <c r="T132" s="155"/>
      <c r="AT132" s="150" t="s">
        <v>148</v>
      </c>
      <c r="AU132" s="150" t="s">
        <v>85</v>
      </c>
      <c r="AV132" s="12" t="s">
        <v>85</v>
      </c>
      <c r="AW132" s="12" t="s">
        <v>32</v>
      </c>
      <c r="AX132" s="12" t="s">
        <v>83</v>
      </c>
      <c r="AY132" s="150" t="s">
        <v>132</v>
      </c>
    </row>
    <row r="133" spans="2:65" s="1" customFormat="1" ht="37.9" customHeight="1">
      <c r="B133" s="31"/>
      <c r="C133" s="135" t="s">
        <v>144</v>
      </c>
      <c r="D133" s="135" t="s">
        <v>134</v>
      </c>
      <c r="E133" s="136" t="s">
        <v>227</v>
      </c>
      <c r="F133" s="137" t="s">
        <v>228</v>
      </c>
      <c r="G133" s="138" t="s">
        <v>173</v>
      </c>
      <c r="H133" s="139">
        <v>36</v>
      </c>
      <c r="I133" s="140"/>
      <c r="J133" s="141">
        <f>ROUND(I133*H133,2)</f>
        <v>0</v>
      </c>
      <c r="K133" s="137" t="s">
        <v>138</v>
      </c>
      <c r="L133" s="31"/>
      <c r="M133" s="142" t="s">
        <v>1</v>
      </c>
      <c r="N133" s="143" t="s">
        <v>41</v>
      </c>
      <c r="P133" s="144">
        <f>O133*H133</f>
        <v>0</v>
      </c>
      <c r="Q133" s="144">
        <v>0</v>
      </c>
      <c r="R133" s="144">
        <f>Q133*H133</f>
        <v>0</v>
      </c>
      <c r="S133" s="144">
        <v>0</v>
      </c>
      <c r="T133" s="145">
        <f>S133*H133</f>
        <v>0</v>
      </c>
      <c r="AR133" s="146" t="s">
        <v>139</v>
      </c>
      <c r="AT133" s="146" t="s">
        <v>134</v>
      </c>
      <c r="AU133" s="146" t="s">
        <v>85</v>
      </c>
      <c r="AY133" s="16" t="s">
        <v>132</v>
      </c>
      <c r="BE133" s="147">
        <f>IF(N133="základní",J133,0)</f>
        <v>0</v>
      </c>
      <c r="BF133" s="147">
        <f>IF(N133="snížená",J133,0)</f>
        <v>0</v>
      </c>
      <c r="BG133" s="147">
        <f>IF(N133="zákl. přenesená",J133,0)</f>
        <v>0</v>
      </c>
      <c r="BH133" s="147">
        <f>IF(N133="sníž. přenesená",J133,0)</f>
        <v>0</v>
      </c>
      <c r="BI133" s="147">
        <f>IF(N133="nulová",J133,0)</f>
        <v>0</v>
      </c>
      <c r="BJ133" s="16" t="s">
        <v>83</v>
      </c>
      <c r="BK133" s="147">
        <f>ROUND(I133*H133,2)</f>
        <v>0</v>
      </c>
      <c r="BL133" s="16" t="s">
        <v>139</v>
      </c>
      <c r="BM133" s="146" t="s">
        <v>229</v>
      </c>
    </row>
    <row r="134" spans="2:65" s="1" customFormat="1" ht="24.2" customHeight="1">
      <c r="B134" s="31"/>
      <c r="C134" s="135" t="s">
        <v>139</v>
      </c>
      <c r="D134" s="135" t="s">
        <v>134</v>
      </c>
      <c r="E134" s="136" t="s">
        <v>230</v>
      </c>
      <c r="F134" s="137" t="s">
        <v>231</v>
      </c>
      <c r="G134" s="138" t="s">
        <v>173</v>
      </c>
      <c r="H134" s="139">
        <v>36</v>
      </c>
      <c r="I134" s="140"/>
      <c r="J134" s="141">
        <f>ROUND(I134*H134,2)</f>
        <v>0</v>
      </c>
      <c r="K134" s="137" t="s">
        <v>138</v>
      </c>
      <c r="L134" s="31"/>
      <c r="M134" s="142" t="s">
        <v>1</v>
      </c>
      <c r="N134" s="143" t="s">
        <v>41</v>
      </c>
      <c r="P134" s="144">
        <f>O134*H134</f>
        <v>0</v>
      </c>
      <c r="Q134" s="144">
        <v>0</v>
      </c>
      <c r="R134" s="144">
        <f>Q134*H134</f>
        <v>0</v>
      </c>
      <c r="S134" s="144">
        <v>0</v>
      </c>
      <c r="T134" s="145">
        <f>S134*H134</f>
        <v>0</v>
      </c>
      <c r="AR134" s="146" t="s">
        <v>139</v>
      </c>
      <c r="AT134" s="146" t="s">
        <v>134</v>
      </c>
      <c r="AU134" s="146" t="s">
        <v>85</v>
      </c>
      <c r="AY134" s="16" t="s">
        <v>132</v>
      </c>
      <c r="BE134" s="147">
        <f>IF(N134="základní",J134,0)</f>
        <v>0</v>
      </c>
      <c r="BF134" s="147">
        <f>IF(N134="snížená",J134,0)</f>
        <v>0</v>
      </c>
      <c r="BG134" s="147">
        <f>IF(N134="zákl. přenesená",J134,0)</f>
        <v>0</v>
      </c>
      <c r="BH134" s="147">
        <f>IF(N134="sníž. přenesená",J134,0)</f>
        <v>0</v>
      </c>
      <c r="BI134" s="147">
        <f>IF(N134="nulová",J134,0)</f>
        <v>0</v>
      </c>
      <c r="BJ134" s="16" t="s">
        <v>83</v>
      </c>
      <c r="BK134" s="147">
        <f>ROUND(I134*H134,2)</f>
        <v>0</v>
      </c>
      <c r="BL134" s="16" t="s">
        <v>139</v>
      </c>
      <c r="BM134" s="146" t="s">
        <v>232</v>
      </c>
    </row>
    <row r="135" spans="2:65" s="1" customFormat="1" ht="24.2" customHeight="1">
      <c r="B135" s="31"/>
      <c r="C135" s="135" t="s">
        <v>154</v>
      </c>
      <c r="D135" s="135" t="s">
        <v>134</v>
      </c>
      <c r="E135" s="136" t="s">
        <v>233</v>
      </c>
      <c r="F135" s="137" t="s">
        <v>234</v>
      </c>
      <c r="G135" s="138" t="s">
        <v>173</v>
      </c>
      <c r="H135" s="139">
        <v>36</v>
      </c>
      <c r="I135" s="140"/>
      <c r="J135" s="141">
        <f>ROUND(I135*H135,2)</f>
        <v>0</v>
      </c>
      <c r="K135" s="137" t="s">
        <v>138</v>
      </c>
      <c r="L135" s="31"/>
      <c r="M135" s="142" t="s">
        <v>1</v>
      </c>
      <c r="N135" s="143" t="s">
        <v>41</v>
      </c>
      <c r="P135" s="144">
        <f>O135*H135</f>
        <v>0</v>
      </c>
      <c r="Q135" s="144">
        <v>0</v>
      </c>
      <c r="R135" s="144">
        <f>Q135*H135</f>
        <v>0</v>
      </c>
      <c r="S135" s="144">
        <v>0</v>
      </c>
      <c r="T135" s="145">
        <f>S135*H135</f>
        <v>0</v>
      </c>
      <c r="AR135" s="146" t="s">
        <v>139</v>
      </c>
      <c r="AT135" s="146" t="s">
        <v>134</v>
      </c>
      <c r="AU135" s="146" t="s">
        <v>85</v>
      </c>
      <c r="AY135" s="16" t="s">
        <v>132</v>
      </c>
      <c r="BE135" s="147">
        <f>IF(N135="základní",J135,0)</f>
        <v>0</v>
      </c>
      <c r="BF135" s="147">
        <f>IF(N135="snížená",J135,0)</f>
        <v>0</v>
      </c>
      <c r="BG135" s="147">
        <f>IF(N135="zákl. přenesená",J135,0)</f>
        <v>0</v>
      </c>
      <c r="BH135" s="147">
        <f>IF(N135="sníž. přenesená",J135,0)</f>
        <v>0</v>
      </c>
      <c r="BI135" s="147">
        <f>IF(N135="nulová",J135,0)</f>
        <v>0</v>
      </c>
      <c r="BJ135" s="16" t="s">
        <v>83</v>
      </c>
      <c r="BK135" s="147">
        <f>ROUND(I135*H135,2)</f>
        <v>0</v>
      </c>
      <c r="BL135" s="16" t="s">
        <v>139</v>
      </c>
      <c r="BM135" s="146" t="s">
        <v>235</v>
      </c>
    </row>
    <row r="136" spans="2:51" s="12" customFormat="1" ht="11.25">
      <c r="B136" s="148"/>
      <c r="D136" s="149" t="s">
        <v>148</v>
      </c>
      <c r="E136" s="150" t="s">
        <v>1</v>
      </c>
      <c r="F136" s="151" t="s">
        <v>223</v>
      </c>
      <c r="H136" s="152">
        <v>36</v>
      </c>
      <c r="I136" s="153"/>
      <c r="L136" s="148"/>
      <c r="M136" s="154"/>
      <c r="T136" s="155"/>
      <c r="AT136" s="150" t="s">
        <v>148</v>
      </c>
      <c r="AU136" s="150" t="s">
        <v>85</v>
      </c>
      <c r="AV136" s="12" t="s">
        <v>85</v>
      </c>
      <c r="AW136" s="12" t="s">
        <v>32</v>
      </c>
      <c r="AX136" s="12" t="s">
        <v>83</v>
      </c>
      <c r="AY136" s="150" t="s">
        <v>132</v>
      </c>
    </row>
    <row r="137" spans="2:65" s="1" customFormat="1" ht="16.5" customHeight="1">
      <c r="B137" s="31"/>
      <c r="C137" s="168" t="s">
        <v>159</v>
      </c>
      <c r="D137" s="168" t="s">
        <v>236</v>
      </c>
      <c r="E137" s="169" t="s">
        <v>237</v>
      </c>
      <c r="F137" s="170" t="s">
        <v>238</v>
      </c>
      <c r="G137" s="171" t="s">
        <v>182</v>
      </c>
      <c r="H137" s="172">
        <v>72</v>
      </c>
      <c r="I137" s="173"/>
      <c r="J137" s="174">
        <f>ROUND(I137*H137,2)</f>
        <v>0</v>
      </c>
      <c r="K137" s="170" t="s">
        <v>138</v>
      </c>
      <c r="L137" s="175"/>
      <c r="M137" s="176" t="s">
        <v>1</v>
      </c>
      <c r="N137" s="177" t="s">
        <v>41</v>
      </c>
      <c r="P137" s="144">
        <f>O137*H137</f>
        <v>0</v>
      </c>
      <c r="Q137" s="144">
        <v>1</v>
      </c>
      <c r="R137" s="144">
        <f>Q137*H137</f>
        <v>72</v>
      </c>
      <c r="S137" s="144">
        <v>0</v>
      </c>
      <c r="T137" s="145">
        <f>S137*H137</f>
        <v>0</v>
      </c>
      <c r="AR137" s="146" t="s">
        <v>170</v>
      </c>
      <c r="AT137" s="146" t="s">
        <v>236</v>
      </c>
      <c r="AU137" s="146" t="s">
        <v>85</v>
      </c>
      <c r="AY137" s="16" t="s">
        <v>132</v>
      </c>
      <c r="BE137" s="147">
        <f>IF(N137="základní",J137,0)</f>
        <v>0</v>
      </c>
      <c r="BF137" s="147">
        <f>IF(N137="snížená",J137,0)</f>
        <v>0</v>
      </c>
      <c r="BG137" s="147">
        <f>IF(N137="zákl. přenesená",J137,0)</f>
        <v>0</v>
      </c>
      <c r="BH137" s="147">
        <f>IF(N137="sníž. přenesená",J137,0)</f>
        <v>0</v>
      </c>
      <c r="BI137" s="147">
        <f>IF(N137="nulová",J137,0)</f>
        <v>0</v>
      </c>
      <c r="BJ137" s="16" t="s">
        <v>83</v>
      </c>
      <c r="BK137" s="147">
        <f>ROUND(I137*H137,2)</f>
        <v>0</v>
      </c>
      <c r="BL137" s="16" t="s">
        <v>139</v>
      </c>
      <c r="BM137" s="146" t="s">
        <v>239</v>
      </c>
    </row>
    <row r="138" spans="2:51" s="12" customFormat="1" ht="11.25">
      <c r="B138" s="148"/>
      <c r="D138" s="149" t="s">
        <v>148</v>
      </c>
      <c r="F138" s="151" t="s">
        <v>240</v>
      </c>
      <c r="H138" s="152">
        <v>72</v>
      </c>
      <c r="I138" s="153"/>
      <c r="L138" s="148"/>
      <c r="M138" s="154"/>
      <c r="T138" s="155"/>
      <c r="AT138" s="150" t="s">
        <v>148</v>
      </c>
      <c r="AU138" s="150" t="s">
        <v>85</v>
      </c>
      <c r="AV138" s="12" t="s">
        <v>85</v>
      </c>
      <c r="AW138" s="12" t="s">
        <v>4</v>
      </c>
      <c r="AX138" s="12" t="s">
        <v>83</v>
      </c>
      <c r="AY138" s="150" t="s">
        <v>132</v>
      </c>
    </row>
    <row r="139" spans="2:65" s="1" customFormat="1" ht="33" customHeight="1">
      <c r="B139" s="31"/>
      <c r="C139" s="135" t="s">
        <v>163</v>
      </c>
      <c r="D139" s="135" t="s">
        <v>134</v>
      </c>
      <c r="E139" s="136" t="s">
        <v>241</v>
      </c>
      <c r="F139" s="137" t="s">
        <v>242</v>
      </c>
      <c r="G139" s="138" t="s">
        <v>182</v>
      </c>
      <c r="H139" s="139">
        <v>68.4</v>
      </c>
      <c r="I139" s="140"/>
      <c r="J139" s="141">
        <f>ROUND(I139*H139,2)</f>
        <v>0</v>
      </c>
      <c r="K139" s="137" t="s">
        <v>138</v>
      </c>
      <c r="L139" s="31"/>
      <c r="M139" s="142" t="s">
        <v>1</v>
      </c>
      <c r="N139" s="143" t="s">
        <v>41</v>
      </c>
      <c r="P139" s="144">
        <f>O139*H139</f>
        <v>0</v>
      </c>
      <c r="Q139" s="144">
        <v>0</v>
      </c>
      <c r="R139" s="144">
        <f>Q139*H139</f>
        <v>0</v>
      </c>
      <c r="S139" s="144">
        <v>0</v>
      </c>
      <c r="T139" s="145">
        <f>S139*H139</f>
        <v>0</v>
      </c>
      <c r="AR139" s="146" t="s">
        <v>139</v>
      </c>
      <c r="AT139" s="146" t="s">
        <v>134</v>
      </c>
      <c r="AU139" s="146" t="s">
        <v>85</v>
      </c>
      <c r="AY139" s="16" t="s">
        <v>132</v>
      </c>
      <c r="BE139" s="147">
        <f>IF(N139="základní",J139,0)</f>
        <v>0</v>
      </c>
      <c r="BF139" s="147">
        <f>IF(N139="snížená",J139,0)</f>
        <v>0</v>
      </c>
      <c r="BG139" s="147">
        <f>IF(N139="zákl. přenesená",J139,0)</f>
        <v>0</v>
      </c>
      <c r="BH139" s="147">
        <f>IF(N139="sníž. přenesená",J139,0)</f>
        <v>0</v>
      </c>
      <c r="BI139" s="147">
        <f>IF(N139="nulová",J139,0)</f>
        <v>0</v>
      </c>
      <c r="BJ139" s="16" t="s">
        <v>83</v>
      </c>
      <c r="BK139" s="147">
        <f>ROUND(I139*H139,2)</f>
        <v>0</v>
      </c>
      <c r="BL139" s="16" t="s">
        <v>139</v>
      </c>
      <c r="BM139" s="146" t="s">
        <v>243</v>
      </c>
    </row>
    <row r="140" spans="2:51" s="12" customFormat="1" ht="11.25">
      <c r="B140" s="148"/>
      <c r="D140" s="149" t="s">
        <v>148</v>
      </c>
      <c r="F140" s="151" t="s">
        <v>244</v>
      </c>
      <c r="H140" s="152">
        <v>68.4</v>
      </c>
      <c r="I140" s="153"/>
      <c r="L140" s="148"/>
      <c r="M140" s="154"/>
      <c r="T140" s="155"/>
      <c r="AT140" s="150" t="s">
        <v>148</v>
      </c>
      <c r="AU140" s="150" t="s">
        <v>85</v>
      </c>
      <c r="AV140" s="12" t="s">
        <v>85</v>
      </c>
      <c r="AW140" s="12" t="s">
        <v>4</v>
      </c>
      <c r="AX140" s="12" t="s">
        <v>83</v>
      </c>
      <c r="AY140" s="150" t="s">
        <v>132</v>
      </c>
    </row>
    <row r="141" spans="2:65" s="1" customFormat="1" ht="16.5" customHeight="1">
      <c r="B141" s="31"/>
      <c r="C141" s="135" t="s">
        <v>170</v>
      </c>
      <c r="D141" s="135" t="s">
        <v>134</v>
      </c>
      <c r="E141" s="136" t="s">
        <v>245</v>
      </c>
      <c r="F141" s="137" t="s">
        <v>246</v>
      </c>
      <c r="G141" s="138" t="s">
        <v>173</v>
      </c>
      <c r="H141" s="139">
        <v>36</v>
      </c>
      <c r="I141" s="140"/>
      <c r="J141" s="141">
        <f>ROUND(I141*H141,2)</f>
        <v>0</v>
      </c>
      <c r="K141" s="137" t="s">
        <v>138</v>
      </c>
      <c r="L141" s="31"/>
      <c r="M141" s="142" t="s">
        <v>1</v>
      </c>
      <c r="N141" s="143" t="s">
        <v>41</v>
      </c>
      <c r="P141" s="144">
        <f>O141*H141</f>
        <v>0</v>
      </c>
      <c r="Q141" s="144">
        <v>0</v>
      </c>
      <c r="R141" s="144">
        <f>Q141*H141</f>
        <v>0</v>
      </c>
      <c r="S141" s="144">
        <v>0</v>
      </c>
      <c r="T141" s="145">
        <f>S141*H141</f>
        <v>0</v>
      </c>
      <c r="AR141" s="146" t="s">
        <v>139</v>
      </c>
      <c r="AT141" s="146" t="s">
        <v>134</v>
      </c>
      <c r="AU141" s="146" t="s">
        <v>85</v>
      </c>
      <c r="AY141" s="16" t="s">
        <v>132</v>
      </c>
      <c r="BE141" s="147">
        <f>IF(N141="základní",J141,0)</f>
        <v>0</v>
      </c>
      <c r="BF141" s="147">
        <f>IF(N141="snížená",J141,0)</f>
        <v>0</v>
      </c>
      <c r="BG141" s="147">
        <f>IF(N141="zákl. přenesená",J141,0)</f>
        <v>0</v>
      </c>
      <c r="BH141" s="147">
        <f>IF(N141="sníž. přenesená",J141,0)</f>
        <v>0</v>
      </c>
      <c r="BI141" s="147">
        <f>IF(N141="nulová",J141,0)</f>
        <v>0</v>
      </c>
      <c r="BJ141" s="16" t="s">
        <v>83</v>
      </c>
      <c r="BK141" s="147">
        <f>ROUND(I141*H141,2)</f>
        <v>0</v>
      </c>
      <c r="BL141" s="16" t="s">
        <v>139</v>
      </c>
      <c r="BM141" s="146" t="s">
        <v>247</v>
      </c>
    </row>
    <row r="142" spans="2:65" s="1" customFormat="1" ht="24.2" customHeight="1">
      <c r="B142" s="31"/>
      <c r="C142" s="135" t="s">
        <v>168</v>
      </c>
      <c r="D142" s="135" t="s">
        <v>134</v>
      </c>
      <c r="E142" s="136" t="s">
        <v>248</v>
      </c>
      <c r="F142" s="137" t="s">
        <v>249</v>
      </c>
      <c r="G142" s="138" t="s">
        <v>137</v>
      </c>
      <c r="H142" s="139">
        <v>63</v>
      </c>
      <c r="I142" s="140"/>
      <c r="J142" s="141">
        <f>ROUND(I142*H142,2)</f>
        <v>0</v>
      </c>
      <c r="K142" s="137" t="s">
        <v>138</v>
      </c>
      <c r="L142" s="31"/>
      <c r="M142" s="142" t="s">
        <v>1</v>
      </c>
      <c r="N142" s="143" t="s">
        <v>41</v>
      </c>
      <c r="P142" s="144">
        <f>O142*H142</f>
        <v>0</v>
      </c>
      <c r="Q142" s="144">
        <v>0</v>
      </c>
      <c r="R142" s="144">
        <f>Q142*H142</f>
        <v>0</v>
      </c>
      <c r="S142" s="144">
        <v>0</v>
      </c>
      <c r="T142" s="145">
        <f>S142*H142</f>
        <v>0</v>
      </c>
      <c r="AR142" s="146" t="s">
        <v>139</v>
      </c>
      <c r="AT142" s="146" t="s">
        <v>134</v>
      </c>
      <c r="AU142" s="146" t="s">
        <v>85</v>
      </c>
      <c r="AY142" s="16" t="s">
        <v>132</v>
      </c>
      <c r="BE142" s="147">
        <f>IF(N142="základní",J142,0)</f>
        <v>0</v>
      </c>
      <c r="BF142" s="147">
        <f>IF(N142="snížená",J142,0)</f>
        <v>0</v>
      </c>
      <c r="BG142" s="147">
        <f>IF(N142="zákl. přenesená",J142,0)</f>
        <v>0</v>
      </c>
      <c r="BH142" s="147">
        <f>IF(N142="sníž. přenesená",J142,0)</f>
        <v>0</v>
      </c>
      <c r="BI142" s="147">
        <f>IF(N142="nulová",J142,0)</f>
        <v>0</v>
      </c>
      <c r="BJ142" s="16" t="s">
        <v>83</v>
      </c>
      <c r="BK142" s="147">
        <f>ROUND(I142*H142,2)</f>
        <v>0</v>
      </c>
      <c r="BL142" s="16" t="s">
        <v>139</v>
      </c>
      <c r="BM142" s="146" t="s">
        <v>250</v>
      </c>
    </row>
    <row r="143" spans="2:51" s="12" customFormat="1" ht="11.25">
      <c r="B143" s="148"/>
      <c r="D143" s="149" t="s">
        <v>148</v>
      </c>
      <c r="E143" s="150" t="s">
        <v>1</v>
      </c>
      <c r="F143" s="151" t="s">
        <v>251</v>
      </c>
      <c r="H143" s="152">
        <v>63</v>
      </c>
      <c r="I143" s="153"/>
      <c r="L143" s="148"/>
      <c r="M143" s="154"/>
      <c r="T143" s="155"/>
      <c r="AT143" s="150" t="s">
        <v>148</v>
      </c>
      <c r="AU143" s="150" t="s">
        <v>85</v>
      </c>
      <c r="AV143" s="12" t="s">
        <v>85</v>
      </c>
      <c r="AW143" s="12" t="s">
        <v>32</v>
      </c>
      <c r="AX143" s="12" t="s">
        <v>83</v>
      </c>
      <c r="AY143" s="150" t="s">
        <v>132</v>
      </c>
    </row>
    <row r="144" spans="2:65" s="1" customFormat="1" ht="16.5" customHeight="1">
      <c r="B144" s="31"/>
      <c r="C144" s="168" t="s">
        <v>185</v>
      </c>
      <c r="D144" s="168" t="s">
        <v>236</v>
      </c>
      <c r="E144" s="169" t="s">
        <v>252</v>
      </c>
      <c r="F144" s="170" t="s">
        <v>253</v>
      </c>
      <c r="G144" s="171" t="s">
        <v>182</v>
      </c>
      <c r="H144" s="172">
        <v>15.12</v>
      </c>
      <c r="I144" s="173"/>
      <c r="J144" s="174">
        <f>ROUND(I144*H144,2)</f>
        <v>0</v>
      </c>
      <c r="K144" s="170" t="s">
        <v>138</v>
      </c>
      <c r="L144" s="175"/>
      <c r="M144" s="176" t="s">
        <v>1</v>
      </c>
      <c r="N144" s="177" t="s">
        <v>41</v>
      </c>
      <c r="P144" s="144">
        <f>O144*H144</f>
        <v>0</v>
      </c>
      <c r="Q144" s="144">
        <v>1</v>
      </c>
      <c r="R144" s="144">
        <f>Q144*H144</f>
        <v>15.12</v>
      </c>
      <c r="S144" s="144">
        <v>0</v>
      </c>
      <c r="T144" s="145">
        <f>S144*H144</f>
        <v>0</v>
      </c>
      <c r="AR144" s="146" t="s">
        <v>170</v>
      </c>
      <c r="AT144" s="146" t="s">
        <v>236</v>
      </c>
      <c r="AU144" s="146" t="s">
        <v>85</v>
      </c>
      <c r="AY144" s="16" t="s">
        <v>132</v>
      </c>
      <c r="BE144" s="147">
        <f>IF(N144="základní",J144,0)</f>
        <v>0</v>
      </c>
      <c r="BF144" s="147">
        <f>IF(N144="snížená",J144,0)</f>
        <v>0</v>
      </c>
      <c r="BG144" s="147">
        <f>IF(N144="zákl. přenesená",J144,0)</f>
        <v>0</v>
      </c>
      <c r="BH144" s="147">
        <f>IF(N144="sníž. přenesená",J144,0)</f>
        <v>0</v>
      </c>
      <c r="BI144" s="147">
        <f>IF(N144="nulová",J144,0)</f>
        <v>0</v>
      </c>
      <c r="BJ144" s="16" t="s">
        <v>83</v>
      </c>
      <c r="BK144" s="147">
        <f>ROUND(I144*H144,2)</f>
        <v>0</v>
      </c>
      <c r="BL144" s="16" t="s">
        <v>139</v>
      </c>
      <c r="BM144" s="146" t="s">
        <v>254</v>
      </c>
    </row>
    <row r="145" spans="2:51" s="12" customFormat="1" ht="11.25">
      <c r="B145" s="148"/>
      <c r="D145" s="149" t="s">
        <v>148</v>
      </c>
      <c r="E145" s="150" t="s">
        <v>1</v>
      </c>
      <c r="F145" s="151" t="s">
        <v>255</v>
      </c>
      <c r="H145" s="152">
        <v>15.12</v>
      </c>
      <c r="I145" s="153"/>
      <c r="L145" s="148"/>
      <c r="M145" s="154"/>
      <c r="T145" s="155"/>
      <c r="AT145" s="150" t="s">
        <v>148</v>
      </c>
      <c r="AU145" s="150" t="s">
        <v>85</v>
      </c>
      <c r="AV145" s="12" t="s">
        <v>85</v>
      </c>
      <c r="AW145" s="12" t="s">
        <v>32</v>
      </c>
      <c r="AX145" s="12" t="s">
        <v>83</v>
      </c>
      <c r="AY145" s="150" t="s">
        <v>132</v>
      </c>
    </row>
    <row r="146" spans="2:65" s="1" customFormat="1" ht="24.2" customHeight="1">
      <c r="B146" s="31"/>
      <c r="C146" s="135" t="s">
        <v>189</v>
      </c>
      <c r="D146" s="135" t="s">
        <v>134</v>
      </c>
      <c r="E146" s="136" t="s">
        <v>256</v>
      </c>
      <c r="F146" s="137" t="s">
        <v>257</v>
      </c>
      <c r="G146" s="138" t="s">
        <v>137</v>
      </c>
      <c r="H146" s="139">
        <v>63</v>
      </c>
      <c r="I146" s="140"/>
      <c r="J146" s="141">
        <f>ROUND(I146*H146,2)</f>
        <v>0</v>
      </c>
      <c r="K146" s="137" t="s">
        <v>138</v>
      </c>
      <c r="L146" s="31"/>
      <c r="M146" s="142" t="s">
        <v>1</v>
      </c>
      <c r="N146" s="143" t="s">
        <v>41</v>
      </c>
      <c r="P146" s="144">
        <f>O146*H146</f>
        <v>0</v>
      </c>
      <c r="Q146" s="144">
        <v>0</v>
      </c>
      <c r="R146" s="144">
        <f>Q146*H146</f>
        <v>0</v>
      </c>
      <c r="S146" s="144">
        <v>0</v>
      </c>
      <c r="T146" s="145">
        <f>S146*H146</f>
        <v>0</v>
      </c>
      <c r="AR146" s="146" t="s">
        <v>139</v>
      </c>
      <c r="AT146" s="146" t="s">
        <v>134</v>
      </c>
      <c r="AU146" s="146" t="s">
        <v>85</v>
      </c>
      <c r="AY146" s="16" t="s">
        <v>132</v>
      </c>
      <c r="BE146" s="147">
        <f>IF(N146="základní",J146,0)</f>
        <v>0</v>
      </c>
      <c r="BF146" s="147">
        <f>IF(N146="snížená",J146,0)</f>
        <v>0</v>
      </c>
      <c r="BG146" s="147">
        <f>IF(N146="zákl. přenesená",J146,0)</f>
        <v>0</v>
      </c>
      <c r="BH146" s="147">
        <f>IF(N146="sníž. přenesená",J146,0)</f>
        <v>0</v>
      </c>
      <c r="BI146" s="147">
        <f>IF(N146="nulová",J146,0)</f>
        <v>0</v>
      </c>
      <c r="BJ146" s="16" t="s">
        <v>83</v>
      </c>
      <c r="BK146" s="147">
        <f>ROUND(I146*H146,2)</f>
        <v>0</v>
      </c>
      <c r="BL146" s="16" t="s">
        <v>139</v>
      </c>
      <c r="BM146" s="146" t="s">
        <v>258</v>
      </c>
    </row>
    <row r="147" spans="2:51" s="12" customFormat="1" ht="11.25">
      <c r="B147" s="148"/>
      <c r="D147" s="149" t="s">
        <v>148</v>
      </c>
      <c r="E147" s="150" t="s">
        <v>1</v>
      </c>
      <c r="F147" s="151" t="s">
        <v>251</v>
      </c>
      <c r="H147" s="152">
        <v>63</v>
      </c>
      <c r="I147" s="153"/>
      <c r="L147" s="148"/>
      <c r="M147" s="154"/>
      <c r="T147" s="155"/>
      <c r="AT147" s="150" t="s">
        <v>148</v>
      </c>
      <c r="AU147" s="150" t="s">
        <v>85</v>
      </c>
      <c r="AV147" s="12" t="s">
        <v>85</v>
      </c>
      <c r="AW147" s="12" t="s">
        <v>32</v>
      </c>
      <c r="AX147" s="12" t="s">
        <v>83</v>
      </c>
      <c r="AY147" s="150" t="s">
        <v>132</v>
      </c>
    </row>
    <row r="148" spans="2:65" s="1" customFormat="1" ht="16.5" customHeight="1">
      <c r="B148" s="31"/>
      <c r="C148" s="168" t="s">
        <v>194</v>
      </c>
      <c r="D148" s="168" t="s">
        <v>236</v>
      </c>
      <c r="E148" s="169" t="s">
        <v>259</v>
      </c>
      <c r="F148" s="170" t="s">
        <v>260</v>
      </c>
      <c r="G148" s="171" t="s">
        <v>261</v>
      </c>
      <c r="H148" s="172">
        <v>1.26</v>
      </c>
      <c r="I148" s="173"/>
      <c r="J148" s="174">
        <f>ROUND(I148*H148,2)</f>
        <v>0</v>
      </c>
      <c r="K148" s="170" t="s">
        <v>138</v>
      </c>
      <c r="L148" s="175"/>
      <c r="M148" s="176" t="s">
        <v>1</v>
      </c>
      <c r="N148" s="177" t="s">
        <v>41</v>
      </c>
      <c r="P148" s="144">
        <f>O148*H148</f>
        <v>0</v>
      </c>
      <c r="Q148" s="144">
        <v>0.001</v>
      </c>
      <c r="R148" s="144">
        <f>Q148*H148</f>
        <v>0.00126</v>
      </c>
      <c r="S148" s="144">
        <v>0</v>
      </c>
      <c r="T148" s="145">
        <f>S148*H148</f>
        <v>0</v>
      </c>
      <c r="AR148" s="146" t="s">
        <v>170</v>
      </c>
      <c r="AT148" s="146" t="s">
        <v>236</v>
      </c>
      <c r="AU148" s="146" t="s">
        <v>85</v>
      </c>
      <c r="AY148" s="16" t="s">
        <v>132</v>
      </c>
      <c r="BE148" s="147">
        <f>IF(N148="základní",J148,0)</f>
        <v>0</v>
      </c>
      <c r="BF148" s="147">
        <f>IF(N148="snížená",J148,0)</f>
        <v>0</v>
      </c>
      <c r="BG148" s="147">
        <f>IF(N148="zákl. přenesená",J148,0)</f>
        <v>0</v>
      </c>
      <c r="BH148" s="147">
        <f>IF(N148="sníž. přenesená",J148,0)</f>
        <v>0</v>
      </c>
      <c r="BI148" s="147">
        <f>IF(N148="nulová",J148,0)</f>
        <v>0</v>
      </c>
      <c r="BJ148" s="16" t="s">
        <v>83</v>
      </c>
      <c r="BK148" s="147">
        <f>ROUND(I148*H148,2)</f>
        <v>0</v>
      </c>
      <c r="BL148" s="16" t="s">
        <v>139</v>
      </c>
      <c r="BM148" s="146" t="s">
        <v>262</v>
      </c>
    </row>
    <row r="149" spans="2:51" s="12" customFormat="1" ht="11.25">
      <c r="B149" s="148"/>
      <c r="D149" s="149" t="s">
        <v>148</v>
      </c>
      <c r="F149" s="151" t="s">
        <v>263</v>
      </c>
      <c r="H149" s="152">
        <v>1.26</v>
      </c>
      <c r="I149" s="153"/>
      <c r="L149" s="148"/>
      <c r="M149" s="154"/>
      <c r="T149" s="155"/>
      <c r="AT149" s="150" t="s">
        <v>148</v>
      </c>
      <c r="AU149" s="150" t="s">
        <v>85</v>
      </c>
      <c r="AV149" s="12" t="s">
        <v>85</v>
      </c>
      <c r="AW149" s="12" t="s">
        <v>4</v>
      </c>
      <c r="AX149" s="12" t="s">
        <v>83</v>
      </c>
      <c r="AY149" s="150" t="s">
        <v>132</v>
      </c>
    </row>
    <row r="150" spans="2:65" s="1" customFormat="1" ht="24.2" customHeight="1">
      <c r="B150" s="31"/>
      <c r="C150" s="135" t="s">
        <v>198</v>
      </c>
      <c r="D150" s="135" t="s">
        <v>134</v>
      </c>
      <c r="E150" s="136" t="s">
        <v>264</v>
      </c>
      <c r="F150" s="137" t="s">
        <v>265</v>
      </c>
      <c r="G150" s="138" t="s">
        <v>137</v>
      </c>
      <c r="H150" s="139">
        <v>527</v>
      </c>
      <c r="I150" s="140"/>
      <c r="J150" s="141">
        <f>ROUND(I150*H150,2)</f>
        <v>0</v>
      </c>
      <c r="K150" s="137" t="s">
        <v>138</v>
      </c>
      <c r="L150" s="31"/>
      <c r="M150" s="142" t="s">
        <v>1</v>
      </c>
      <c r="N150" s="143" t="s">
        <v>41</v>
      </c>
      <c r="P150" s="144">
        <f>O150*H150</f>
        <v>0</v>
      </c>
      <c r="Q150" s="144">
        <v>0</v>
      </c>
      <c r="R150" s="144">
        <f>Q150*H150</f>
        <v>0</v>
      </c>
      <c r="S150" s="144">
        <v>0</v>
      </c>
      <c r="T150" s="145">
        <f>S150*H150</f>
        <v>0</v>
      </c>
      <c r="AR150" s="146" t="s">
        <v>139</v>
      </c>
      <c r="AT150" s="146" t="s">
        <v>134</v>
      </c>
      <c r="AU150" s="146" t="s">
        <v>85</v>
      </c>
      <c r="AY150" s="16" t="s">
        <v>132</v>
      </c>
      <c r="BE150" s="147">
        <f>IF(N150="základní",J150,0)</f>
        <v>0</v>
      </c>
      <c r="BF150" s="147">
        <f>IF(N150="snížená",J150,0)</f>
        <v>0</v>
      </c>
      <c r="BG150" s="147">
        <f>IF(N150="zákl. přenesená",J150,0)</f>
        <v>0</v>
      </c>
      <c r="BH150" s="147">
        <f>IF(N150="sníž. přenesená",J150,0)</f>
        <v>0</v>
      </c>
      <c r="BI150" s="147">
        <f>IF(N150="nulová",J150,0)</f>
        <v>0</v>
      </c>
      <c r="BJ150" s="16" t="s">
        <v>83</v>
      </c>
      <c r="BK150" s="147">
        <f>ROUND(I150*H150,2)</f>
        <v>0</v>
      </c>
      <c r="BL150" s="16" t="s">
        <v>139</v>
      </c>
      <c r="BM150" s="146" t="s">
        <v>266</v>
      </c>
    </row>
    <row r="151" spans="2:51" s="12" customFormat="1" ht="11.25">
      <c r="B151" s="148"/>
      <c r="D151" s="149" t="s">
        <v>148</v>
      </c>
      <c r="E151" s="150" t="s">
        <v>1</v>
      </c>
      <c r="F151" s="151" t="s">
        <v>267</v>
      </c>
      <c r="H151" s="152">
        <v>527</v>
      </c>
      <c r="I151" s="153"/>
      <c r="L151" s="148"/>
      <c r="M151" s="154"/>
      <c r="T151" s="155"/>
      <c r="AT151" s="150" t="s">
        <v>148</v>
      </c>
      <c r="AU151" s="150" t="s">
        <v>85</v>
      </c>
      <c r="AV151" s="12" t="s">
        <v>85</v>
      </c>
      <c r="AW151" s="12" t="s">
        <v>32</v>
      </c>
      <c r="AX151" s="12" t="s">
        <v>83</v>
      </c>
      <c r="AY151" s="150" t="s">
        <v>132</v>
      </c>
    </row>
    <row r="152" spans="2:63" s="11" customFormat="1" ht="22.9" customHeight="1">
      <c r="B152" s="123"/>
      <c r="D152" s="124" t="s">
        <v>75</v>
      </c>
      <c r="E152" s="133" t="s">
        <v>154</v>
      </c>
      <c r="F152" s="133" t="s">
        <v>268</v>
      </c>
      <c r="I152" s="126"/>
      <c r="J152" s="134">
        <f>BK152</f>
        <v>0</v>
      </c>
      <c r="L152" s="123"/>
      <c r="M152" s="128"/>
      <c r="P152" s="129">
        <f>SUM(P153:P160)</f>
        <v>0</v>
      </c>
      <c r="R152" s="129">
        <f>SUM(R153:R160)</f>
        <v>297.21384</v>
      </c>
      <c r="T152" s="130">
        <f>SUM(T153:T160)</f>
        <v>0</v>
      </c>
      <c r="AR152" s="124" t="s">
        <v>83</v>
      </c>
      <c r="AT152" s="131" t="s">
        <v>75</v>
      </c>
      <c r="AU152" s="131" t="s">
        <v>83</v>
      </c>
      <c r="AY152" s="124" t="s">
        <v>132</v>
      </c>
      <c r="BK152" s="132">
        <f>SUM(BK153:BK160)</f>
        <v>0</v>
      </c>
    </row>
    <row r="153" spans="2:65" s="1" customFormat="1" ht="24.2" customHeight="1">
      <c r="B153" s="31"/>
      <c r="C153" s="135" t="s">
        <v>203</v>
      </c>
      <c r="D153" s="135" t="s">
        <v>134</v>
      </c>
      <c r="E153" s="136" t="s">
        <v>269</v>
      </c>
      <c r="F153" s="137" t="s">
        <v>270</v>
      </c>
      <c r="G153" s="138" t="s">
        <v>137</v>
      </c>
      <c r="H153" s="139">
        <v>435</v>
      </c>
      <c r="I153" s="140"/>
      <c r="J153" s="141">
        <f>ROUND(I153*H153,2)</f>
        <v>0</v>
      </c>
      <c r="K153" s="137" t="s">
        <v>138</v>
      </c>
      <c r="L153" s="31"/>
      <c r="M153" s="142" t="s">
        <v>1</v>
      </c>
      <c r="N153" s="143" t="s">
        <v>41</v>
      </c>
      <c r="P153" s="144">
        <f>O153*H153</f>
        <v>0</v>
      </c>
      <c r="Q153" s="144">
        <v>0.46</v>
      </c>
      <c r="R153" s="144">
        <f>Q153*H153</f>
        <v>200.10000000000002</v>
      </c>
      <c r="S153" s="144">
        <v>0</v>
      </c>
      <c r="T153" s="145">
        <f>S153*H153</f>
        <v>0</v>
      </c>
      <c r="AR153" s="146" t="s">
        <v>139</v>
      </c>
      <c r="AT153" s="146" t="s">
        <v>134</v>
      </c>
      <c r="AU153" s="146" t="s">
        <v>85</v>
      </c>
      <c r="AY153" s="16" t="s">
        <v>132</v>
      </c>
      <c r="BE153" s="147">
        <f>IF(N153="základní",J153,0)</f>
        <v>0</v>
      </c>
      <c r="BF153" s="147">
        <f>IF(N153="snížená",J153,0)</f>
        <v>0</v>
      </c>
      <c r="BG153" s="147">
        <f>IF(N153="zákl. přenesená",J153,0)</f>
        <v>0</v>
      </c>
      <c r="BH153" s="147">
        <f>IF(N153="sníž. přenesená",J153,0)</f>
        <v>0</v>
      </c>
      <c r="BI153" s="147">
        <f>IF(N153="nulová",J153,0)</f>
        <v>0</v>
      </c>
      <c r="BJ153" s="16" t="s">
        <v>83</v>
      </c>
      <c r="BK153" s="147">
        <f>ROUND(I153*H153,2)</f>
        <v>0</v>
      </c>
      <c r="BL153" s="16" t="s">
        <v>139</v>
      </c>
      <c r="BM153" s="146" t="s">
        <v>271</v>
      </c>
    </row>
    <row r="154" spans="2:51" s="12" customFormat="1" ht="11.25">
      <c r="B154" s="148"/>
      <c r="D154" s="149" t="s">
        <v>148</v>
      </c>
      <c r="E154" s="150" t="s">
        <v>1</v>
      </c>
      <c r="F154" s="151" t="s">
        <v>272</v>
      </c>
      <c r="H154" s="152">
        <v>435</v>
      </c>
      <c r="I154" s="153"/>
      <c r="L154" s="148"/>
      <c r="M154" s="154"/>
      <c r="T154" s="155"/>
      <c r="AT154" s="150" t="s">
        <v>148</v>
      </c>
      <c r="AU154" s="150" t="s">
        <v>85</v>
      </c>
      <c r="AV154" s="12" t="s">
        <v>85</v>
      </c>
      <c r="AW154" s="12" t="s">
        <v>32</v>
      </c>
      <c r="AX154" s="12" t="s">
        <v>83</v>
      </c>
      <c r="AY154" s="150" t="s">
        <v>132</v>
      </c>
    </row>
    <row r="155" spans="2:65" s="1" customFormat="1" ht="33" customHeight="1">
      <c r="B155" s="31"/>
      <c r="C155" s="135" t="s">
        <v>8</v>
      </c>
      <c r="D155" s="135" t="s">
        <v>134</v>
      </c>
      <c r="E155" s="136" t="s">
        <v>273</v>
      </c>
      <c r="F155" s="137" t="s">
        <v>274</v>
      </c>
      <c r="G155" s="138" t="s">
        <v>137</v>
      </c>
      <c r="H155" s="139">
        <v>437</v>
      </c>
      <c r="I155" s="140"/>
      <c r="J155" s="141">
        <f>ROUND(I155*H155,2)</f>
        <v>0</v>
      </c>
      <c r="K155" s="137" t="s">
        <v>138</v>
      </c>
      <c r="L155" s="31"/>
      <c r="M155" s="142" t="s">
        <v>1</v>
      </c>
      <c r="N155" s="143" t="s">
        <v>41</v>
      </c>
      <c r="P155" s="144">
        <f>O155*H155</f>
        <v>0</v>
      </c>
      <c r="Q155" s="144">
        <v>0.08922</v>
      </c>
      <c r="R155" s="144">
        <f>Q155*H155</f>
        <v>38.98914</v>
      </c>
      <c r="S155" s="144">
        <v>0</v>
      </c>
      <c r="T155" s="145">
        <f>S155*H155</f>
        <v>0</v>
      </c>
      <c r="AR155" s="146" t="s">
        <v>139</v>
      </c>
      <c r="AT155" s="146" t="s">
        <v>134</v>
      </c>
      <c r="AU155" s="146" t="s">
        <v>85</v>
      </c>
      <c r="AY155" s="16" t="s">
        <v>132</v>
      </c>
      <c r="BE155" s="147">
        <f>IF(N155="základní",J155,0)</f>
        <v>0</v>
      </c>
      <c r="BF155" s="147">
        <f>IF(N155="snížená",J155,0)</f>
        <v>0</v>
      </c>
      <c r="BG155" s="147">
        <f>IF(N155="zákl. přenesená",J155,0)</f>
        <v>0</v>
      </c>
      <c r="BH155" s="147">
        <f>IF(N155="sníž. přenesená",J155,0)</f>
        <v>0</v>
      </c>
      <c r="BI155" s="147">
        <f>IF(N155="nulová",J155,0)</f>
        <v>0</v>
      </c>
      <c r="BJ155" s="16" t="s">
        <v>83</v>
      </c>
      <c r="BK155" s="147">
        <f>ROUND(I155*H155,2)</f>
        <v>0</v>
      </c>
      <c r="BL155" s="16" t="s">
        <v>139</v>
      </c>
      <c r="BM155" s="146" t="s">
        <v>275</v>
      </c>
    </row>
    <row r="156" spans="2:51" s="12" customFormat="1" ht="11.25">
      <c r="B156" s="148"/>
      <c r="D156" s="149" t="s">
        <v>148</v>
      </c>
      <c r="E156" s="150" t="s">
        <v>1</v>
      </c>
      <c r="F156" s="151" t="s">
        <v>276</v>
      </c>
      <c r="H156" s="152">
        <v>437</v>
      </c>
      <c r="I156" s="153"/>
      <c r="L156" s="148"/>
      <c r="M156" s="154"/>
      <c r="T156" s="155"/>
      <c r="AT156" s="150" t="s">
        <v>148</v>
      </c>
      <c r="AU156" s="150" t="s">
        <v>85</v>
      </c>
      <c r="AV156" s="12" t="s">
        <v>85</v>
      </c>
      <c r="AW156" s="12" t="s">
        <v>32</v>
      </c>
      <c r="AX156" s="12" t="s">
        <v>83</v>
      </c>
      <c r="AY156" s="150" t="s">
        <v>132</v>
      </c>
    </row>
    <row r="157" spans="2:65" s="1" customFormat="1" ht="21.75" customHeight="1">
      <c r="B157" s="31"/>
      <c r="C157" s="168" t="s">
        <v>212</v>
      </c>
      <c r="D157" s="168" t="s">
        <v>236</v>
      </c>
      <c r="E157" s="169" t="s">
        <v>277</v>
      </c>
      <c r="F157" s="170" t="s">
        <v>278</v>
      </c>
      <c r="G157" s="171" t="s">
        <v>137</v>
      </c>
      <c r="H157" s="172">
        <v>400.86</v>
      </c>
      <c r="I157" s="173"/>
      <c r="J157" s="174">
        <f>ROUND(I157*H157,2)</f>
        <v>0</v>
      </c>
      <c r="K157" s="170" t="s">
        <v>138</v>
      </c>
      <c r="L157" s="175"/>
      <c r="M157" s="176" t="s">
        <v>1</v>
      </c>
      <c r="N157" s="177" t="s">
        <v>41</v>
      </c>
      <c r="P157" s="144">
        <f>O157*H157</f>
        <v>0</v>
      </c>
      <c r="Q157" s="144">
        <v>0.131</v>
      </c>
      <c r="R157" s="144">
        <f>Q157*H157</f>
        <v>52.512660000000004</v>
      </c>
      <c r="S157" s="144">
        <v>0</v>
      </c>
      <c r="T157" s="145">
        <f>S157*H157</f>
        <v>0</v>
      </c>
      <c r="AR157" s="146" t="s">
        <v>170</v>
      </c>
      <c r="AT157" s="146" t="s">
        <v>236</v>
      </c>
      <c r="AU157" s="146" t="s">
        <v>85</v>
      </c>
      <c r="AY157" s="16" t="s">
        <v>132</v>
      </c>
      <c r="BE157" s="147">
        <f>IF(N157="základní",J157,0)</f>
        <v>0</v>
      </c>
      <c r="BF157" s="147">
        <f>IF(N157="snížená",J157,0)</f>
        <v>0</v>
      </c>
      <c r="BG157" s="147">
        <f>IF(N157="zákl. přenesená",J157,0)</f>
        <v>0</v>
      </c>
      <c r="BH157" s="147">
        <f>IF(N157="sníž. přenesená",J157,0)</f>
        <v>0</v>
      </c>
      <c r="BI157" s="147">
        <f>IF(N157="nulová",J157,0)</f>
        <v>0</v>
      </c>
      <c r="BJ157" s="16" t="s">
        <v>83</v>
      </c>
      <c r="BK157" s="147">
        <f>ROUND(I157*H157,2)</f>
        <v>0</v>
      </c>
      <c r="BL157" s="16" t="s">
        <v>139</v>
      </c>
      <c r="BM157" s="146" t="s">
        <v>279</v>
      </c>
    </row>
    <row r="158" spans="2:51" s="12" customFormat="1" ht="11.25">
      <c r="B158" s="148"/>
      <c r="D158" s="149" t="s">
        <v>148</v>
      </c>
      <c r="E158" s="150" t="s">
        <v>1</v>
      </c>
      <c r="F158" s="151" t="s">
        <v>280</v>
      </c>
      <c r="H158" s="152">
        <v>400.86</v>
      </c>
      <c r="I158" s="153"/>
      <c r="L158" s="148"/>
      <c r="M158" s="154"/>
      <c r="T158" s="155"/>
      <c r="AT158" s="150" t="s">
        <v>148</v>
      </c>
      <c r="AU158" s="150" t="s">
        <v>85</v>
      </c>
      <c r="AV158" s="12" t="s">
        <v>85</v>
      </c>
      <c r="AW158" s="12" t="s">
        <v>32</v>
      </c>
      <c r="AX158" s="12" t="s">
        <v>83</v>
      </c>
      <c r="AY158" s="150" t="s">
        <v>132</v>
      </c>
    </row>
    <row r="159" spans="2:65" s="1" customFormat="1" ht="24.2" customHeight="1">
      <c r="B159" s="31"/>
      <c r="C159" s="168" t="s">
        <v>281</v>
      </c>
      <c r="D159" s="168" t="s">
        <v>236</v>
      </c>
      <c r="E159" s="169" t="s">
        <v>282</v>
      </c>
      <c r="F159" s="170" t="s">
        <v>283</v>
      </c>
      <c r="G159" s="171" t="s">
        <v>137</v>
      </c>
      <c r="H159" s="172">
        <v>42.84</v>
      </c>
      <c r="I159" s="173"/>
      <c r="J159" s="174">
        <f>ROUND(I159*H159,2)</f>
        <v>0</v>
      </c>
      <c r="K159" s="170" t="s">
        <v>138</v>
      </c>
      <c r="L159" s="175"/>
      <c r="M159" s="176" t="s">
        <v>1</v>
      </c>
      <c r="N159" s="177" t="s">
        <v>41</v>
      </c>
      <c r="P159" s="144">
        <f>O159*H159</f>
        <v>0</v>
      </c>
      <c r="Q159" s="144">
        <v>0.131</v>
      </c>
      <c r="R159" s="144">
        <f>Q159*H159</f>
        <v>5.61204</v>
      </c>
      <c r="S159" s="144">
        <v>0</v>
      </c>
      <c r="T159" s="145">
        <f>S159*H159</f>
        <v>0</v>
      </c>
      <c r="AR159" s="146" t="s">
        <v>170</v>
      </c>
      <c r="AT159" s="146" t="s">
        <v>236</v>
      </c>
      <c r="AU159" s="146" t="s">
        <v>85</v>
      </c>
      <c r="AY159" s="16" t="s">
        <v>132</v>
      </c>
      <c r="BE159" s="147">
        <f>IF(N159="základní",J159,0)</f>
        <v>0</v>
      </c>
      <c r="BF159" s="147">
        <f>IF(N159="snížená",J159,0)</f>
        <v>0</v>
      </c>
      <c r="BG159" s="147">
        <f>IF(N159="zákl. přenesená",J159,0)</f>
        <v>0</v>
      </c>
      <c r="BH159" s="147">
        <f>IF(N159="sníž. přenesená",J159,0)</f>
        <v>0</v>
      </c>
      <c r="BI159" s="147">
        <f>IF(N159="nulová",J159,0)</f>
        <v>0</v>
      </c>
      <c r="BJ159" s="16" t="s">
        <v>83</v>
      </c>
      <c r="BK159" s="147">
        <f>ROUND(I159*H159,2)</f>
        <v>0</v>
      </c>
      <c r="BL159" s="16" t="s">
        <v>139</v>
      </c>
      <c r="BM159" s="146" t="s">
        <v>284</v>
      </c>
    </row>
    <row r="160" spans="2:51" s="12" customFormat="1" ht="11.25">
      <c r="B160" s="148"/>
      <c r="D160" s="149" t="s">
        <v>148</v>
      </c>
      <c r="E160" s="150" t="s">
        <v>1</v>
      </c>
      <c r="F160" s="151" t="s">
        <v>285</v>
      </c>
      <c r="H160" s="152">
        <v>42.84</v>
      </c>
      <c r="I160" s="153"/>
      <c r="L160" s="148"/>
      <c r="M160" s="154"/>
      <c r="T160" s="155"/>
      <c r="AT160" s="150" t="s">
        <v>148</v>
      </c>
      <c r="AU160" s="150" t="s">
        <v>85</v>
      </c>
      <c r="AV160" s="12" t="s">
        <v>85</v>
      </c>
      <c r="AW160" s="12" t="s">
        <v>32</v>
      </c>
      <c r="AX160" s="12" t="s">
        <v>83</v>
      </c>
      <c r="AY160" s="150" t="s">
        <v>132</v>
      </c>
    </row>
    <row r="161" spans="2:63" s="11" customFormat="1" ht="22.9" customHeight="1">
      <c r="B161" s="123"/>
      <c r="D161" s="124" t="s">
        <v>75</v>
      </c>
      <c r="E161" s="133" t="s">
        <v>170</v>
      </c>
      <c r="F161" s="133" t="s">
        <v>286</v>
      </c>
      <c r="I161" s="126"/>
      <c r="J161" s="134">
        <f>BK161</f>
        <v>0</v>
      </c>
      <c r="L161" s="123"/>
      <c r="M161" s="128"/>
      <c r="P161" s="129">
        <f>SUM(P162:P163)</f>
        <v>0</v>
      </c>
      <c r="R161" s="129">
        <f>SUM(R162:R163)</f>
        <v>1.04296</v>
      </c>
      <c r="T161" s="130">
        <f>SUM(T162:T163)</f>
        <v>0</v>
      </c>
      <c r="AR161" s="124" t="s">
        <v>83</v>
      </c>
      <c r="AT161" s="131" t="s">
        <v>75</v>
      </c>
      <c r="AU161" s="131" t="s">
        <v>83</v>
      </c>
      <c r="AY161" s="124" t="s">
        <v>132</v>
      </c>
      <c r="BK161" s="132">
        <f>SUM(BK162:BK163)</f>
        <v>0</v>
      </c>
    </row>
    <row r="162" spans="2:65" s="1" customFormat="1" ht="24.2" customHeight="1">
      <c r="B162" s="31"/>
      <c r="C162" s="135" t="s">
        <v>287</v>
      </c>
      <c r="D162" s="135" t="s">
        <v>134</v>
      </c>
      <c r="E162" s="136" t="s">
        <v>288</v>
      </c>
      <c r="F162" s="137" t="s">
        <v>289</v>
      </c>
      <c r="G162" s="138" t="s">
        <v>290</v>
      </c>
      <c r="H162" s="139">
        <v>1</v>
      </c>
      <c r="I162" s="140"/>
      <c r="J162" s="141">
        <f>ROUND(I162*H162,2)</f>
        <v>0</v>
      </c>
      <c r="K162" s="137" t="s">
        <v>138</v>
      </c>
      <c r="L162" s="31"/>
      <c r="M162" s="142" t="s">
        <v>1</v>
      </c>
      <c r="N162" s="143" t="s">
        <v>41</v>
      </c>
      <c r="P162" s="144">
        <f>O162*H162</f>
        <v>0</v>
      </c>
      <c r="Q162" s="144">
        <v>0.4208</v>
      </c>
      <c r="R162" s="144">
        <f>Q162*H162</f>
        <v>0.4208</v>
      </c>
      <c r="S162" s="144">
        <v>0</v>
      </c>
      <c r="T162" s="145">
        <f>S162*H162</f>
        <v>0</v>
      </c>
      <c r="AR162" s="146" t="s">
        <v>139</v>
      </c>
      <c r="AT162" s="146" t="s">
        <v>134</v>
      </c>
      <c r="AU162" s="146" t="s">
        <v>85</v>
      </c>
      <c r="AY162" s="16" t="s">
        <v>132</v>
      </c>
      <c r="BE162" s="147">
        <f>IF(N162="základní",J162,0)</f>
        <v>0</v>
      </c>
      <c r="BF162" s="147">
        <f>IF(N162="snížená",J162,0)</f>
        <v>0</v>
      </c>
      <c r="BG162" s="147">
        <f>IF(N162="zákl. přenesená",J162,0)</f>
        <v>0</v>
      </c>
      <c r="BH162" s="147">
        <f>IF(N162="sníž. přenesená",J162,0)</f>
        <v>0</v>
      </c>
      <c r="BI162" s="147">
        <f>IF(N162="nulová",J162,0)</f>
        <v>0</v>
      </c>
      <c r="BJ162" s="16" t="s">
        <v>83</v>
      </c>
      <c r="BK162" s="147">
        <f>ROUND(I162*H162,2)</f>
        <v>0</v>
      </c>
      <c r="BL162" s="16" t="s">
        <v>139</v>
      </c>
      <c r="BM162" s="146" t="s">
        <v>291</v>
      </c>
    </row>
    <row r="163" spans="2:65" s="1" customFormat="1" ht="33" customHeight="1">
      <c r="B163" s="31"/>
      <c r="C163" s="135" t="s">
        <v>292</v>
      </c>
      <c r="D163" s="135" t="s">
        <v>134</v>
      </c>
      <c r="E163" s="136" t="s">
        <v>293</v>
      </c>
      <c r="F163" s="137" t="s">
        <v>294</v>
      </c>
      <c r="G163" s="138" t="s">
        <v>290</v>
      </c>
      <c r="H163" s="139">
        <v>2</v>
      </c>
      <c r="I163" s="140"/>
      <c r="J163" s="141">
        <f>ROUND(I163*H163,2)</f>
        <v>0</v>
      </c>
      <c r="K163" s="137" t="s">
        <v>138</v>
      </c>
      <c r="L163" s="31"/>
      <c r="M163" s="142" t="s">
        <v>1</v>
      </c>
      <c r="N163" s="143" t="s">
        <v>41</v>
      </c>
      <c r="P163" s="144">
        <f>O163*H163</f>
        <v>0</v>
      </c>
      <c r="Q163" s="144">
        <v>0.31108</v>
      </c>
      <c r="R163" s="144">
        <f>Q163*H163</f>
        <v>0.62216</v>
      </c>
      <c r="S163" s="144">
        <v>0</v>
      </c>
      <c r="T163" s="145">
        <f>S163*H163</f>
        <v>0</v>
      </c>
      <c r="AR163" s="146" t="s">
        <v>139</v>
      </c>
      <c r="AT163" s="146" t="s">
        <v>134</v>
      </c>
      <c r="AU163" s="146" t="s">
        <v>85</v>
      </c>
      <c r="AY163" s="16" t="s">
        <v>132</v>
      </c>
      <c r="BE163" s="147">
        <f>IF(N163="základní",J163,0)</f>
        <v>0</v>
      </c>
      <c r="BF163" s="147">
        <f>IF(N163="snížená",J163,0)</f>
        <v>0</v>
      </c>
      <c r="BG163" s="147">
        <f>IF(N163="zákl. přenesená",J163,0)</f>
        <v>0</v>
      </c>
      <c r="BH163" s="147">
        <f>IF(N163="sníž. přenesená",J163,0)</f>
        <v>0</v>
      </c>
      <c r="BI163" s="147">
        <f>IF(N163="nulová",J163,0)</f>
        <v>0</v>
      </c>
      <c r="BJ163" s="16" t="s">
        <v>83</v>
      </c>
      <c r="BK163" s="147">
        <f>ROUND(I163*H163,2)</f>
        <v>0</v>
      </c>
      <c r="BL163" s="16" t="s">
        <v>139</v>
      </c>
      <c r="BM163" s="146" t="s">
        <v>295</v>
      </c>
    </row>
    <row r="164" spans="2:63" s="11" customFormat="1" ht="22.9" customHeight="1">
      <c r="B164" s="123"/>
      <c r="D164" s="124" t="s">
        <v>75</v>
      </c>
      <c r="E164" s="133" t="s">
        <v>168</v>
      </c>
      <c r="F164" s="133" t="s">
        <v>169</v>
      </c>
      <c r="I164" s="126"/>
      <c r="J164" s="134">
        <f>BK164</f>
        <v>0</v>
      </c>
      <c r="L164" s="123"/>
      <c r="M164" s="128"/>
      <c r="P164" s="129">
        <f>SUM(P165:P169)</f>
        <v>0</v>
      </c>
      <c r="R164" s="129">
        <f>SUM(R165:R169)</f>
        <v>80.8921008</v>
      </c>
      <c r="T164" s="130">
        <f>SUM(T165:T169)</f>
        <v>0</v>
      </c>
      <c r="AR164" s="124" t="s">
        <v>83</v>
      </c>
      <c r="AT164" s="131" t="s">
        <v>75</v>
      </c>
      <c r="AU164" s="131" t="s">
        <v>83</v>
      </c>
      <c r="AY164" s="124" t="s">
        <v>132</v>
      </c>
      <c r="BK164" s="132">
        <f>SUM(BK165:BK169)</f>
        <v>0</v>
      </c>
    </row>
    <row r="165" spans="2:65" s="1" customFormat="1" ht="33" customHeight="1">
      <c r="B165" s="31"/>
      <c r="C165" s="135" t="s">
        <v>296</v>
      </c>
      <c r="D165" s="135" t="s">
        <v>134</v>
      </c>
      <c r="E165" s="136" t="s">
        <v>297</v>
      </c>
      <c r="F165" s="137" t="s">
        <v>298</v>
      </c>
      <c r="G165" s="138" t="s">
        <v>166</v>
      </c>
      <c r="H165" s="139">
        <v>252</v>
      </c>
      <c r="I165" s="140"/>
      <c r="J165" s="141">
        <f>ROUND(I165*H165,2)</f>
        <v>0</v>
      </c>
      <c r="K165" s="137" t="s">
        <v>138</v>
      </c>
      <c r="L165" s="31"/>
      <c r="M165" s="142" t="s">
        <v>1</v>
      </c>
      <c r="N165" s="143" t="s">
        <v>41</v>
      </c>
      <c r="P165" s="144">
        <f>O165*H165</f>
        <v>0</v>
      </c>
      <c r="Q165" s="144">
        <v>0.1295</v>
      </c>
      <c r="R165" s="144">
        <f>Q165*H165</f>
        <v>32.634</v>
      </c>
      <c r="S165" s="144">
        <v>0</v>
      </c>
      <c r="T165" s="145">
        <f>S165*H165</f>
        <v>0</v>
      </c>
      <c r="AR165" s="146" t="s">
        <v>139</v>
      </c>
      <c r="AT165" s="146" t="s">
        <v>134</v>
      </c>
      <c r="AU165" s="146" t="s">
        <v>85</v>
      </c>
      <c r="AY165" s="16" t="s">
        <v>132</v>
      </c>
      <c r="BE165" s="147">
        <f>IF(N165="základní",J165,0)</f>
        <v>0</v>
      </c>
      <c r="BF165" s="147">
        <f>IF(N165="snížená",J165,0)</f>
        <v>0</v>
      </c>
      <c r="BG165" s="147">
        <f>IF(N165="zákl. přenesená",J165,0)</f>
        <v>0</v>
      </c>
      <c r="BH165" s="147">
        <f>IF(N165="sníž. přenesená",J165,0)</f>
        <v>0</v>
      </c>
      <c r="BI165" s="147">
        <f>IF(N165="nulová",J165,0)</f>
        <v>0</v>
      </c>
      <c r="BJ165" s="16" t="s">
        <v>83</v>
      </c>
      <c r="BK165" s="147">
        <f>ROUND(I165*H165,2)</f>
        <v>0</v>
      </c>
      <c r="BL165" s="16" t="s">
        <v>139</v>
      </c>
      <c r="BM165" s="146" t="s">
        <v>299</v>
      </c>
    </row>
    <row r="166" spans="2:65" s="1" customFormat="1" ht="16.5" customHeight="1">
      <c r="B166" s="31"/>
      <c r="C166" s="168" t="s">
        <v>7</v>
      </c>
      <c r="D166" s="168" t="s">
        <v>236</v>
      </c>
      <c r="E166" s="169" t="s">
        <v>300</v>
      </c>
      <c r="F166" s="170" t="s">
        <v>301</v>
      </c>
      <c r="G166" s="171" t="s">
        <v>166</v>
      </c>
      <c r="H166" s="172">
        <v>252</v>
      </c>
      <c r="I166" s="173"/>
      <c r="J166" s="174">
        <f>ROUND(I166*H166,2)</f>
        <v>0</v>
      </c>
      <c r="K166" s="170" t="s">
        <v>138</v>
      </c>
      <c r="L166" s="175"/>
      <c r="M166" s="176" t="s">
        <v>1</v>
      </c>
      <c r="N166" s="177" t="s">
        <v>41</v>
      </c>
      <c r="P166" s="144">
        <f>O166*H166</f>
        <v>0</v>
      </c>
      <c r="Q166" s="144">
        <v>0.05612</v>
      </c>
      <c r="R166" s="144">
        <f>Q166*H166</f>
        <v>14.142240000000001</v>
      </c>
      <c r="S166" s="144">
        <v>0</v>
      </c>
      <c r="T166" s="145">
        <f>S166*H166</f>
        <v>0</v>
      </c>
      <c r="AR166" s="146" t="s">
        <v>170</v>
      </c>
      <c r="AT166" s="146" t="s">
        <v>236</v>
      </c>
      <c r="AU166" s="146" t="s">
        <v>85</v>
      </c>
      <c r="AY166" s="16" t="s">
        <v>132</v>
      </c>
      <c r="BE166" s="147">
        <f>IF(N166="základní",J166,0)</f>
        <v>0</v>
      </c>
      <c r="BF166" s="147">
        <f>IF(N166="snížená",J166,0)</f>
        <v>0</v>
      </c>
      <c r="BG166" s="147">
        <f>IF(N166="zákl. přenesená",J166,0)</f>
        <v>0</v>
      </c>
      <c r="BH166" s="147">
        <f>IF(N166="sníž. přenesená",J166,0)</f>
        <v>0</v>
      </c>
      <c r="BI166" s="147">
        <f>IF(N166="nulová",J166,0)</f>
        <v>0</v>
      </c>
      <c r="BJ166" s="16" t="s">
        <v>83</v>
      </c>
      <c r="BK166" s="147">
        <f>ROUND(I166*H166,2)</f>
        <v>0</v>
      </c>
      <c r="BL166" s="16" t="s">
        <v>139</v>
      </c>
      <c r="BM166" s="146" t="s">
        <v>302</v>
      </c>
    </row>
    <row r="167" spans="2:65" s="1" customFormat="1" ht="24.2" customHeight="1">
      <c r="B167" s="31"/>
      <c r="C167" s="135" t="s">
        <v>303</v>
      </c>
      <c r="D167" s="135" t="s">
        <v>134</v>
      </c>
      <c r="E167" s="136" t="s">
        <v>304</v>
      </c>
      <c r="F167" s="137" t="s">
        <v>305</v>
      </c>
      <c r="G167" s="138" t="s">
        <v>173</v>
      </c>
      <c r="H167" s="139">
        <v>15.12</v>
      </c>
      <c r="I167" s="140"/>
      <c r="J167" s="141">
        <f>ROUND(I167*H167,2)</f>
        <v>0</v>
      </c>
      <c r="K167" s="137" t="s">
        <v>138</v>
      </c>
      <c r="L167" s="31"/>
      <c r="M167" s="142" t="s">
        <v>1</v>
      </c>
      <c r="N167" s="143" t="s">
        <v>41</v>
      </c>
      <c r="P167" s="144">
        <f>O167*H167</f>
        <v>0</v>
      </c>
      <c r="Q167" s="144">
        <v>2.25634</v>
      </c>
      <c r="R167" s="144">
        <f>Q167*H167</f>
        <v>34.11586079999999</v>
      </c>
      <c r="S167" s="144">
        <v>0</v>
      </c>
      <c r="T167" s="145">
        <f>S167*H167</f>
        <v>0</v>
      </c>
      <c r="AR167" s="146" t="s">
        <v>139</v>
      </c>
      <c r="AT167" s="146" t="s">
        <v>134</v>
      </c>
      <c r="AU167" s="146" t="s">
        <v>85</v>
      </c>
      <c r="AY167" s="16" t="s">
        <v>132</v>
      </c>
      <c r="BE167" s="147">
        <f>IF(N167="základní",J167,0)</f>
        <v>0</v>
      </c>
      <c r="BF167" s="147">
        <f>IF(N167="snížená",J167,0)</f>
        <v>0</v>
      </c>
      <c r="BG167" s="147">
        <f>IF(N167="zákl. přenesená",J167,0)</f>
        <v>0</v>
      </c>
      <c r="BH167" s="147">
        <f>IF(N167="sníž. přenesená",J167,0)</f>
        <v>0</v>
      </c>
      <c r="BI167" s="147">
        <f>IF(N167="nulová",J167,0)</f>
        <v>0</v>
      </c>
      <c r="BJ167" s="16" t="s">
        <v>83</v>
      </c>
      <c r="BK167" s="147">
        <f>ROUND(I167*H167,2)</f>
        <v>0</v>
      </c>
      <c r="BL167" s="16" t="s">
        <v>139</v>
      </c>
      <c r="BM167" s="146" t="s">
        <v>306</v>
      </c>
    </row>
    <row r="168" spans="2:51" s="12" customFormat="1" ht="11.25">
      <c r="B168" s="148"/>
      <c r="D168" s="149" t="s">
        <v>148</v>
      </c>
      <c r="E168" s="150" t="s">
        <v>1</v>
      </c>
      <c r="F168" s="151" t="s">
        <v>307</v>
      </c>
      <c r="H168" s="152">
        <v>15.12</v>
      </c>
      <c r="I168" s="153"/>
      <c r="L168" s="148"/>
      <c r="M168" s="154"/>
      <c r="T168" s="155"/>
      <c r="AT168" s="150" t="s">
        <v>148</v>
      </c>
      <c r="AU168" s="150" t="s">
        <v>85</v>
      </c>
      <c r="AV168" s="12" t="s">
        <v>85</v>
      </c>
      <c r="AW168" s="12" t="s">
        <v>32</v>
      </c>
      <c r="AX168" s="12" t="s">
        <v>83</v>
      </c>
      <c r="AY168" s="150" t="s">
        <v>132</v>
      </c>
    </row>
    <row r="169" spans="2:65" s="1" customFormat="1" ht="24.2" customHeight="1">
      <c r="B169" s="31"/>
      <c r="C169" s="135" t="s">
        <v>308</v>
      </c>
      <c r="D169" s="135" t="s">
        <v>134</v>
      </c>
      <c r="E169" s="136" t="s">
        <v>309</v>
      </c>
      <c r="F169" s="137" t="s">
        <v>310</v>
      </c>
      <c r="G169" s="138" t="s">
        <v>137</v>
      </c>
      <c r="H169" s="139">
        <v>2</v>
      </c>
      <c r="I169" s="140"/>
      <c r="J169" s="141">
        <f>ROUND(I169*H169,2)</f>
        <v>0</v>
      </c>
      <c r="K169" s="137" t="s">
        <v>138</v>
      </c>
      <c r="L169" s="31"/>
      <c r="M169" s="142" t="s">
        <v>1</v>
      </c>
      <c r="N169" s="143" t="s">
        <v>41</v>
      </c>
      <c r="P169" s="144">
        <f>O169*H169</f>
        <v>0</v>
      </c>
      <c r="Q169" s="144">
        <v>0</v>
      </c>
      <c r="R169" s="144">
        <f>Q169*H169</f>
        <v>0</v>
      </c>
      <c r="S169" s="144">
        <v>0</v>
      </c>
      <c r="T169" s="145">
        <f>S169*H169</f>
        <v>0</v>
      </c>
      <c r="AR169" s="146" t="s">
        <v>139</v>
      </c>
      <c r="AT169" s="146" t="s">
        <v>134</v>
      </c>
      <c r="AU169" s="146" t="s">
        <v>85</v>
      </c>
      <c r="AY169" s="16" t="s">
        <v>132</v>
      </c>
      <c r="BE169" s="147">
        <f>IF(N169="základní",J169,0)</f>
        <v>0</v>
      </c>
      <c r="BF169" s="147">
        <f>IF(N169="snížená",J169,0)</f>
        <v>0</v>
      </c>
      <c r="BG169" s="147">
        <f>IF(N169="zákl. přenesená",J169,0)</f>
        <v>0</v>
      </c>
      <c r="BH169" s="147">
        <f>IF(N169="sníž. přenesená",J169,0)</f>
        <v>0</v>
      </c>
      <c r="BI169" s="147">
        <f>IF(N169="nulová",J169,0)</f>
        <v>0</v>
      </c>
      <c r="BJ169" s="16" t="s">
        <v>83</v>
      </c>
      <c r="BK169" s="147">
        <f>ROUND(I169*H169,2)</f>
        <v>0</v>
      </c>
      <c r="BL169" s="16" t="s">
        <v>139</v>
      </c>
      <c r="BM169" s="146" t="s">
        <v>311</v>
      </c>
    </row>
    <row r="170" spans="2:63" s="11" customFormat="1" ht="22.9" customHeight="1">
      <c r="B170" s="123"/>
      <c r="D170" s="124" t="s">
        <v>75</v>
      </c>
      <c r="E170" s="133" t="s">
        <v>312</v>
      </c>
      <c r="F170" s="133" t="s">
        <v>313</v>
      </c>
      <c r="I170" s="126"/>
      <c r="J170" s="134">
        <f>BK170</f>
        <v>0</v>
      </c>
      <c r="L170" s="123"/>
      <c r="M170" s="128"/>
      <c r="P170" s="129">
        <f>P171</f>
        <v>0</v>
      </c>
      <c r="R170" s="129">
        <f>R171</f>
        <v>0</v>
      </c>
      <c r="T170" s="130">
        <f>T171</f>
        <v>0</v>
      </c>
      <c r="AR170" s="124" t="s">
        <v>83</v>
      </c>
      <c r="AT170" s="131" t="s">
        <v>75</v>
      </c>
      <c r="AU170" s="131" t="s">
        <v>83</v>
      </c>
      <c r="AY170" s="124" t="s">
        <v>132</v>
      </c>
      <c r="BK170" s="132">
        <f>BK171</f>
        <v>0</v>
      </c>
    </row>
    <row r="171" spans="2:65" s="1" customFormat="1" ht="24.2" customHeight="1">
      <c r="B171" s="31"/>
      <c r="C171" s="135" t="s">
        <v>314</v>
      </c>
      <c r="D171" s="135" t="s">
        <v>134</v>
      </c>
      <c r="E171" s="136" t="s">
        <v>315</v>
      </c>
      <c r="F171" s="137" t="s">
        <v>316</v>
      </c>
      <c r="G171" s="138" t="s">
        <v>182</v>
      </c>
      <c r="H171" s="139">
        <v>466.27</v>
      </c>
      <c r="I171" s="140"/>
      <c r="J171" s="141">
        <f>ROUND(I171*H171,2)</f>
        <v>0</v>
      </c>
      <c r="K171" s="137" t="s">
        <v>138</v>
      </c>
      <c r="L171" s="31"/>
      <c r="M171" s="163" t="s">
        <v>1</v>
      </c>
      <c r="N171" s="164" t="s">
        <v>41</v>
      </c>
      <c r="O171" s="165"/>
      <c r="P171" s="166">
        <f>O171*H171</f>
        <v>0</v>
      </c>
      <c r="Q171" s="166">
        <v>0</v>
      </c>
      <c r="R171" s="166">
        <f>Q171*H171</f>
        <v>0</v>
      </c>
      <c r="S171" s="166">
        <v>0</v>
      </c>
      <c r="T171" s="167">
        <f>S171*H171</f>
        <v>0</v>
      </c>
      <c r="AR171" s="146" t="s">
        <v>139</v>
      </c>
      <c r="AT171" s="146" t="s">
        <v>134</v>
      </c>
      <c r="AU171" s="146" t="s">
        <v>85</v>
      </c>
      <c r="AY171" s="16" t="s">
        <v>132</v>
      </c>
      <c r="BE171" s="147">
        <f>IF(N171="základní",J171,0)</f>
        <v>0</v>
      </c>
      <c r="BF171" s="147">
        <f>IF(N171="snížená",J171,0)</f>
        <v>0</v>
      </c>
      <c r="BG171" s="147">
        <f>IF(N171="zákl. přenesená",J171,0)</f>
        <v>0</v>
      </c>
      <c r="BH171" s="147">
        <f>IF(N171="sníž. přenesená",J171,0)</f>
        <v>0</v>
      </c>
      <c r="BI171" s="147">
        <f>IF(N171="nulová",J171,0)</f>
        <v>0</v>
      </c>
      <c r="BJ171" s="16" t="s">
        <v>83</v>
      </c>
      <c r="BK171" s="147">
        <f>ROUND(I171*H171,2)</f>
        <v>0</v>
      </c>
      <c r="BL171" s="16" t="s">
        <v>139</v>
      </c>
      <c r="BM171" s="146" t="s">
        <v>317</v>
      </c>
    </row>
    <row r="172" spans="2:12" s="1" customFormat="1" ht="6.95" customHeight="1">
      <c r="B172" s="43"/>
      <c r="C172" s="44"/>
      <c r="D172" s="44"/>
      <c r="E172" s="44"/>
      <c r="F172" s="44"/>
      <c r="G172" s="44"/>
      <c r="H172" s="44"/>
      <c r="I172" s="44"/>
      <c r="J172" s="44"/>
      <c r="K172" s="44"/>
      <c r="L172" s="31"/>
    </row>
  </sheetData>
  <sheetProtection algorithmName="SHA-512" hashValue="WD6zlIakj4/sQ0nC1wyauwhfi3Eesns9Gn/rRO9hCTixiRw/2UBOm5oTgh7DoI7URmX41lwvzWX9NAourVCrAw==" saltValue="k6yp+q8F+MD/X9K8M/eiRWjWBfCMktSyiMrgYEXzqfBi/ZAzXXZQ1yC/Ea4U+fdjsVgfrLkmAsGZ1ZPm2L48ZQ==" spinCount="100000" sheet="1" objects="1" scenarios="1" formatColumns="0" formatRows="0" autoFilter="0"/>
  <autoFilter ref="C125:K171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4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96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</row>
    <row r="4" spans="2:46" ht="24.95" customHeight="1">
      <c r="B4" s="19"/>
      <c r="D4" s="20" t="s">
        <v>103</v>
      </c>
      <c r="L4" s="19"/>
      <c r="M4" s="92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9" t="str">
        <f>'Rekapitulace stavby'!K6</f>
        <v>Oprava chodníku na ul. Čsl.armády,před panelovými domy ,Šumperk</v>
      </c>
      <c r="F7" s="230"/>
      <c r="G7" s="230"/>
      <c r="H7" s="230"/>
      <c r="L7" s="19"/>
    </row>
    <row r="8" spans="2:12" ht="12" customHeight="1">
      <c r="B8" s="19"/>
      <c r="D8" s="26" t="s">
        <v>104</v>
      </c>
      <c r="L8" s="19"/>
    </row>
    <row r="9" spans="2:12" s="1" customFormat="1" ht="16.5" customHeight="1">
      <c r="B9" s="31"/>
      <c r="E9" s="229" t="s">
        <v>105</v>
      </c>
      <c r="F9" s="231"/>
      <c r="G9" s="231"/>
      <c r="H9" s="231"/>
      <c r="L9" s="31"/>
    </row>
    <row r="10" spans="2:12" s="1" customFormat="1" ht="12" customHeight="1">
      <c r="B10" s="31"/>
      <c r="D10" s="26" t="s">
        <v>106</v>
      </c>
      <c r="L10" s="31"/>
    </row>
    <row r="11" spans="2:12" s="1" customFormat="1" ht="16.5" customHeight="1">
      <c r="B11" s="31"/>
      <c r="E11" s="187" t="s">
        <v>318</v>
      </c>
      <c r="F11" s="231"/>
      <c r="G11" s="231"/>
      <c r="H11" s="231"/>
      <c r="L11" s="31"/>
    </row>
    <row r="12" spans="2:12" s="1" customFormat="1" ht="11.25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11. 4. 2023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">
        <v>1</v>
      </c>
      <c r="L16" s="31"/>
    </row>
    <row r="17" spans="2:12" s="1" customFormat="1" ht="18" customHeight="1">
      <c r="B17" s="31"/>
      <c r="E17" s="24" t="s">
        <v>26</v>
      </c>
      <c r="I17" s="26" t="s">
        <v>27</v>
      </c>
      <c r="J17" s="24" t="s">
        <v>1</v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2" t="str">
        <f>'Rekapitulace stavby'!E14</f>
        <v>Vyplň údaj</v>
      </c>
      <c r="F20" s="213"/>
      <c r="G20" s="213"/>
      <c r="H20" s="213"/>
      <c r="I20" s="26" t="s">
        <v>27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25</v>
      </c>
      <c r="J22" s="24" t="s">
        <v>1</v>
      </c>
      <c r="L22" s="31"/>
    </row>
    <row r="23" spans="2:12" s="1" customFormat="1" ht="18" customHeight="1">
      <c r="B23" s="31"/>
      <c r="E23" s="24" t="s">
        <v>31</v>
      </c>
      <c r="I23" s="26" t="s">
        <v>27</v>
      </c>
      <c r="J23" s="24" t="s">
        <v>1</v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33</v>
      </c>
      <c r="I25" s="26" t="s">
        <v>25</v>
      </c>
      <c r="J25" s="24" t="s">
        <v>1</v>
      </c>
      <c r="L25" s="31"/>
    </row>
    <row r="26" spans="2:12" s="1" customFormat="1" ht="18" customHeight="1">
      <c r="B26" s="31"/>
      <c r="E26" s="24" t="s">
        <v>34</v>
      </c>
      <c r="I26" s="26" t="s">
        <v>27</v>
      </c>
      <c r="J26" s="24" t="s">
        <v>1</v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35</v>
      </c>
      <c r="L28" s="31"/>
    </row>
    <row r="29" spans="2:12" s="7" customFormat="1" ht="16.5" customHeight="1">
      <c r="B29" s="93"/>
      <c r="E29" s="218" t="s">
        <v>1</v>
      </c>
      <c r="F29" s="218"/>
      <c r="G29" s="218"/>
      <c r="H29" s="218"/>
      <c r="L29" s="93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36</v>
      </c>
      <c r="J32" s="65">
        <f>ROUND(J122,2)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45" customHeight="1">
      <c r="B35" s="31"/>
      <c r="D35" s="54" t="s">
        <v>40</v>
      </c>
      <c r="E35" s="26" t="s">
        <v>41</v>
      </c>
      <c r="F35" s="85">
        <f>ROUND((SUM(BE122:BE140)),2)</f>
        <v>0</v>
      </c>
      <c r="I35" s="95">
        <v>0.21</v>
      </c>
      <c r="J35" s="85">
        <f>ROUND(((SUM(BE122:BE140))*I35),2)</f>
        <v>0</v>
      </c>
      <c r="L35" s="31"/>
    </row>
    <row r="36" spans="2:12" s="1" customFormat="1" ht="14.45" customHeight="1">
      <c r="B36" s="31"/>
      <c r="E36" s="26" t="s">
        <v>42</v>
      </c>
      <c r="F36" s="85">
        <f>ROUND((SUM(BF122:BF140)),2)</f>
        <v>0</v>
      </c>
      <c r="I36" s="95">
        <v>0.15</v>
      </c>
      <c r="J36" s="85">
        <f>ROUND(((SUM(BF122:BF140))*I36),2)</f>
        <v>0</v>
      </c>
      <c r="L36" s="31"/>
    </row>
    <row r="37" spans="2:12" s="1" customFormat="1" ht="14.45" customHeight="1" hidden="1">
      <c r="B37" s="31"/>
      <c r="E37" s="26" t="s">
        <v>43</v>
      </c>
      <c r="F37" s="85">
        <f>ROUND((SUM(BG122:BG140)),2)</f>
        <v>0</v>
      </c>
      <c r="I37" s="95">
        <v>0.21</v>
      </c>
      <c r="J37" s="85">
        <f>0</f>
        <v>0</v>
      </c>
      <c r="L37" s="31"/>
    </row>
    <row r="38" spans="2:12" s="1" customFormat="1" ht="14.45" customHeight="1" hidden="1">
      <c r="B38" s="31"/>
      <c r="E38" s="26" t="s">
        <v>44</v>
      </c>
      <c r="F38" s="85">
        <f>ROUND((SUM(BH122:BH140)),2)</f>
        <v>0</v>
      </c>
      <c r="I38" s="95">
        <v>0.15</v>
      </c>
      <c r="J38" s="85">
        <f>0</f>
        <v>0</v>
      </c>
      <c r="L38" s="31"/>
    </row>
    <row r="39" spans="2:12" s="1" customFormat="1" ht="14.45" customHeight="1" hidden="1">
      <c r="B39" s="31"/>
      <c r="E39" s="26" t="s">
        <v>45</v>
      </c>
      <c r="F39" s="85">
        <f>ROUND((SUM(BI122:BI140)),2)</f>
        <v>0</v>
      </c>
      <c r="I39" s="95">
        <v>0</v>
      </c>
      <c r="J39" s="85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6"/>
      <c r="D41" s="97" t="s">
        <v>46</v>
      </c>
      <c r="E41" s="56"/>
      <c r="F41" s="56"/>
      <c r="G41" s="98" t="s">
        <v>47</v>
      </c>
      <c r="H41" s="99" t="s">
        <v>48</v>
      </c>
      <c r="I41" s="56"/>
      <c r="J41" s="100">
        <f>SUM(J32:J39)</f>
        <v>0</v>
      </c>
      <c r="K41" s="101"/>
      <c r="L41" s="31"/>
    </row>
    <row r="42" spans="2:12" s="1" customFormat="1" ht="14.45" customHeight="1">
      <c r="B42" s="31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51</v>
      </c>
      <c r="E61" s="33"/>
      <c r="F61" s="102" t="s">
        <v>52</v>
      </c>
      <c r="G61" s="42" t="s">
        <v>51</v>
      </c>
      <c r="H61" s="33"/>
      <c r="I61" s="33"/>
      <c r="J61" s="103" t="s">
        <v>52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51</v>
      </c>
      <c r="E76" s="33"/>
      <c r="F76" s="102" t="s">
        <v>52</v>
      </c>
      <c r="G76" s="42" t="s">
        <v>51</v>
      </c>
      <c r="H76" s="33"/>
      <c r="I76" s="33"/>
      <c r="J76" s="103" t="s">
        <v>52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108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9" t="str">
        <f>E7</f>
        <v>Oprava chodníku na ul. Čsl.armády,před panelovými domy ,Šumperk</v>
      </c>
      <c r="F85" s="230"/>
      <c r="G85" s="230"/>
      <c r="H85" s="230"/>
      <c r="L85" s="31"/>
    </row>
    <row r="86" spans="2:12" ht="12" customHeight="1">
      <c r="B86" s="19"/>
      <c r="C86" s="26" t="s">
        <v>104</v>
      </c>
      <c r="L86" s="19"/>
    </row>
    <row r="87" spans="2:12" s="1" customFormat="1" ht="16.5" customHeight="1">
      <c r="B87" s="31"/>
      <c r="E87" s="229" t="s">
        <v>105</v>
      </c>
      <c r="F87" s="231"/>
      <c r="G87" s="231"/>
      <c r="H87" s="231"/>
      <c r="L87" s="31"/>
    </row>
    <row r="88" spans="2:12" s="1" customFormat="1" ht="12" customHeight="1">
      <c r="B88" s="31"/>
      <c r="C88" s="26" t="s">
        <v>106</v>
      </c>
      <c r="L88" s="31"/>
    </row>
    <row r="89" spans="2:12" s="1" customFormat="1" ht="16.5" customHeight="1">
      <c r="B89" s="31"/>
      <c r="E89" s="187" t="str">
        <f>E11</f>
        <v>SO 192 - Dopravní  značení dočasné - DIO</v>
      </c>
      <c r="F89" s="231"/>
      <c r="G89" s="231"/>
      <c r="H89" s="231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>Šumperk</v>
      </c>
      <c r="I91" s="26" t="s">
        <v>22</v>
      </c>
      <c r="J91" s="51" t="str">
        <f>IF(J14="","",J14)</f>
        <v>11. 4. 2023</v>
      </c>
      <c r="L91" s="31"/>
    </row>
    <row r="92" spans="2:12" s="1" customFormat="1" ht="6.95" customHeight="1">
      <c r="B92" s="31"/>
      <c r="L92" s="31"/>
    </row>
    <row r="93" spans="2:12" s="1" customFormat="1" ht="15.2" customHeight="1">
      <c r="B93" s="31"/>
      <c r="C93" s="26" t="s">
        <v>24</v>
      </c>
      <c r="F93" s="24" t="str">
        <f>E17</f>
        <v>Město  Šumperk</v>
      </c>
      <c r="I93" s="26" t="s">
        <v>30</v>
      </c>
      <c r="J93" s="29" t="str">
        <f>E23</f>
        <v>Ing.Zdeněk  Vitásek</v>
      </c>
      <c r="L93" s="31"/>
    </row>
    <row r="94" spans="2:12" s="1" customFormat="1" ht="15.2" customHeight="1">
      <c r="B94" s="31"/>
      <c r="C94" s="26" t="s">
        <v>28</v>
      </c>
      <c r="F94" s="24" t="str">
        <f>IF(E20="","",E20)</f>
        <v>Vyplň údaj</v>
      </c>
      <c r="I94" s="26" t="s">
        <v>33</v>
      </c>
      <c r="J94" s="29" t="str">
        <f>E26</f>
        <v>Martin  Pniok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109</v>
      </c>
      <c r="D96" s="96"/>
      <c r="E96" s="96"/>
      <c r="F96" s="96"/>
      <c r="G96" s="96"/>
      <c r="H96" s="96"/>
      <c r="I96" s="96"/>
      <c r="J96" s="105" t="s">
        <v>110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9" customHeight="1">
      <c r="B98" s="31"/>
      <c r="C98" s="106" t="s">
        <v>111</v>
      </c>
      <c r="J98" s="65">
        <f>J122</f>
        <v>0</v>
      </c>
      <c r="L98" s="31"/>
      <c r="AU98" s="16" t="s">
        <v>112</v>
      </c>
    </row>
    <row r="99" spans="2:12" s="8" customFormat="1" ht="24.95" customHeight="1">
      <c r="B99" s="107"/>
      <c r="D99" s="108" t="s">
        <v>113</v>
      </c>
      <c r="E99" s="109"/>
      <c r="F99" s="109"/>
      <c r="G99" s="109"/>
      <c r="H99" s="109"/>
      <c r="I99" s="109"/>
      <c r="J99" s="110">
        <f>J123</f>
        <v>0</v>
      </c>
      <c r="L99" s="107"/>
    </row>
    <row r="100" spans="2:12" s="9" customFormat="1" ht="19.9" customHeight="1">
      <c r="B100" s="111"/>
      <c r="D100" s="112" t="s">
        <v>115</v>
      </c>
      <c r="E100" s="113"/>
      <c r="F100" s="113"/>
      <c r="G100" s="113"/>
      <c r="H100" s="113"/>
      <c r="I100" s="113"/>
      <c r="J100" s="114">
        <f>J124</f>
        <v>0</v>
      </c>
      <c r="L100" s="111"/>
    </row>
    <row r="101" spans="2:12" s="1" customFormat="1" ht="21.75" customHeight="1">
      <c r="B101" s="31"/>
      <c r="L101" s="31"/>
    </row>
    <row r="102" spans="2:12" s="1" customFormat="1" ht="6.95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31"/>
    </row>
    <row r="106" spans="2:12" s="1" customFormat="1" ht="6.95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31"/>
    </row>
    <row r="107" spans="2:12" s="1" customFormat="1" ht="24.95" customHeight="1">
      <c r="B107" s="31"/>
      <c r="C107" s="20" t="s">
        <v>117</v>
      </c>
      <c r="L107" s="31"/>
    </row>
    <row r="108" spans="2:12" s="1" customFormat="1" ht="6.95" customHeight="1">
      <c r="B108" s="31"/>
      <c r="L108" s="31"/>
    </row>
    <row r="109" spans="2:12" s="1" customFormat="1" ht="12" customHeight="1">
      <c r="B109" s="31"/>
      <c r="C109" s="26" t="s">
        <v>16</v>
      </c>
      <c r="L109" s="31"/>
    </row>
    <row r="110" spans="2:12" s="1" customFormat="1" ht="16.5" customHeight="1">
      <c r="B110" s="31"/>
      <c r="E110" s="229" t="str">
        <f>E7</f>
        <v>Oprava chodníku na ul. Čsl.armády,před panelovými domy ,Šumperk</v>
      </c>
      <c r="F110" s="230"/>
      <c r="G110" s="230"/>
      <c r="H110" s="230"/>
      <c r="L110" s="31"/>
    </row>
    <row r="111" spans="2:12" ht="12" customHeight="1">
      <c r="B111" s="19"/>
      <c r="C111" s="26" t="s">
        <v>104</v>
      </c>
      <c r="L111" s="19"/>
    </row>
    <row r="112" spans="2:12" s="1" customFormat="1" ht="16.5" customHeight="1">
      <c r="B112" s="31"/>
      <c r="E112" s="229" t="s">
        <v>105</v>
      </c>
      <c r="F112" s="231"/>
      <c r="G112" s="231"/>
      <c r="H112" s="231"/>
      <c r="L112" s="31"/>
    </row>
    <row r="113" spans="2:12" s="1" customFormat="1" ht="12" customHeight="1">
      <c r="B113" s="31"/>
      <c r="C113" s="26" t="s">
        <v>106</v>
      </c>
      <c r="L113" s="31"/>
    </row>
    <row r="114" spans="2:12" s="1" customFormat="1" ht="16.5" customHeight="1">
      <c r="B114" s="31"/>
      <c r="E114" s="187" t="str">
        <f>E11</f>
        <v>SO 192 - Dopravní  značení dočasné - DIO</v>
      </c>
      <c r="F114" s="231"/>
      <c r="G114" s="231"/>
      <c r="H114" s="231"/>
      <c r="L114" s="31"/>
    </row>
    <row r="115" spans="2:12" s="1" customFormat="1" ht="6.95" customHeight="1">
      <c r="B115" s="31"/>
      <c r="L115" s="31"/>
    </row>
    <row r="116" spans="2:12" s="1" customFormat="1" ht="12" customHeight="1">
      <c r="B116" s="31"/>
      <c r="C116" s="26" t="s">
        <v>20</v>
      </c>
      <c r="F116" s="24" t="str">
        <f>F14</f>
        <v>Šumperk</v>
      </c>
      <c r="I116" s="26" t="s">
        <v>22</v>
      </c>
      <c r="J116" s="51" t="str">
        <f>IF(J14="","",J14)</f>
        <v>11. 4. 2023</v>
      </c>
      <c r="L116" s="31"/>
    </row>
    <row r="117" spans="2:12" s="1" customFormat="1" ht="6.95" customHeight="1">
      <c r="B117" s="31"/>
      <c r="L117" s="31"/>
    </row>
    <row r="118" spans="2:12" s="1" customFormat="1" ht="15.2" customHeight="1">
      <c r="B118" s="31"/>
      <c r="C118" s="26" t="s">
        <v>24</v>
      </c>
      <c r="F118" s="24" t="str">
        <f>E17</f>
        <v>Město  Šumperk</v>
      </c>
      <c r="I118" s="26" t="s">
        <v>30</v>
      </c>
      <c r="J118" s="29" t="str">
        <f>E23</f>
        <v>Ing.Zdeněk  Vitásek</v>
      </c>
      <c r="L118" s="31"/>
    </row>
    <row r="119" spans="2:12" s="1" customFormat="1" ht="15.2" customHeight="1">
      <c r="B119" s="31"/>
      <c r="C119" s="26" t="s">
        <v>28</v>
      </c>
      <c r="F119" s="24" t="str">
        <f>IF(E20="","",E20)</f>
        <v>Vyplň údaj</v>
      </c>
      <c r="I119" s="26" t="s">
        <v>33</v>
      </c>
      <c r="J119" s="29" t="str">
        <f>E26</f>
        <v>Martin  Pniok</v>
      </c>
      <c r="L119" s="31"/>
    </row>
    <row r="120" spans="2:12" s="1" customFormat="1" ht="10.35" customHeight="1">
      <c r="B120" s="31"/>
      <c r="L120" s="31"/>
    </row>
    <row r="121" spans="2:20" s="10" customFormat="1" ht="29.25" customHeight="1">
      <c r="B121" s="115"/>
      <c r="C121" s="116" t="s">
        <v>118</v>
      </c>
      <c r="D121" s="117" t="s">
        <v>61</v>
      </c>
      <c r="E121" s="117" t="s">
        <v>57</v>
      </c>
      <c r="F121" s="117" t="s">
        <v>58</v>
      </c>
      <c r="G121" s="117" t="s">
        <v>119</v>
      </c>
      <c r="H121" s="117" t="s">
        <v>120</v>
      </c>
      <c r="I121" s="117" t="s">
        <v>121</v>
      </c>
      <c r="J121" s="117" t="s">
        <v>110</v>
      </c>
      <c r="K121" s="118" t="s">
        <v>122</v>
      </c>
      <c r="L121" s="115"/>
      <c r="M121" s="58" t="s">
        <v>1</v>
      </c>
      <c r="N121" s="59" t="s">
        <v>40</v>
      </c>
      <c r="O121" s="59" t="s">
        <v>123</v>
      </c>
      <c r="P121" s="59" t="s">
        <v>124</v>
      </c>
      <c r="Q121" s="59" t="s">
        <v>125</v>
      </c>
      <c r="R121" s="59" t="s">
        <v>126</v>
      </c>
      <c r="S121" s="59" t="s">
        <v>127</v>
      </c>
      <c r="T121" s="60" t="s">
        <v>128</v>
      </c>
    </row>
    <row r="122" spans="2:63" s="1" customFormat="1" ht="22.9" customHeight="1">
      <c r="B122" s="31"/>
      <c r="C122" s="63" t="s">
        <v>129</v>
      </c>
      <c r="J122" s="119">
        <f>BK122</f>
        <v>0</v>
      </c>
      <c r="L122" s="31"/>
      <c r="M122" s="61"/>
      <c r="N122" s="52"/>
      <c r="O122" s="52"/>
      <c r="P122" s="120">
        <f>P123</f>
        <v>0</v>
      </c>
      <c r="Q122" s="52"/>
      <c r="R122" s="120">
        <f>R123</f>
        <v>0</v>
      </c>
      <c r="S122" s="52"/>
      <c r="T122" s="121">
        <f>T123</f>
        <v>0</v>
      </c>
      <c r="AT122" s="16" t="s">
        <v>75</v>
      </c>
      <c r="AU122" s="16" t="s">
        <v>112</v>
      </c>
      <c r="BK122" s="122">
        <f>BK123</f>
        <v>0</v>
      </c>
    </row>
    <row r="123" spans="2:63" s="11" customFormat="1" ht="25.9" customHeight="1">
      <c r="B123" s="123"/>
      <c r="D123" s="124" t="s">
        <v>75</v>
      </c>
      <c r="E123" s="125" t="s">
        <v>130</v>
      </c>
      <c r="F123" s="125" t="s">
        <v>131</v>
      </c>
      <c r="I123" s="126"/>
      <c r="J123" s="127">
        <f>BK123</f>
        <v>0</v>
      </c>
      <c r="L123" s="123"/>
      <c r="M123" s="128"/>
      <c r="P123" s="129">
        <f>P124</f>
        <v>0</v>
      </c>
      <c r="R123" s="129">
        <f>R124</f>
        <v>0</v>
      </c>
      <c r="T123" s="130">
        <f>T124</f>
        <v>0</v>
      </c>
      <c r="AR123" s="124" t="s">
        <v>83</v>
      </c>
      <c r="AT123" s="131" t="s">
        <v>75</v>
      </c>
      <c r="AU123" s="131" t="s">
        <v>76</v>
      </c>
      <c r="AY123" s="124" t="s">
        <v>132</v>
      </c>
      <c r="BK123" s="132">
        <f>BK124</f>
        <v>0</v>
      </c>
    </row>
    <row r="124" spans="2:63" s="11" customFormat="1" ht="22.9" customHeight="1">
      <c r="B124" s="123"/>
      <c r="D124" s="124" t="s">
        <v>75</v>
      </c>
      <c r="E124" s="133" t="s">
        <v>168</v>
      </c>
      <c r="F124" s="133" t="s">
        <v>169</v>
      </c>
      <c r="I124" s="126"/>
      <c r="J124" s="134">
        <f>BK124</f>
        <v>0</v>
      </c>
      <c r="L124" s="123"/>
      <c r="M124" s="128"/>
      <c r="P124" s="129">
        <f>SUM(P125:P140)</f>
        <v>0</v>
      </c>
      <c r="R124" s="129">
        <f>SUM(R125:R140)</f>
        <v>0</v>
      </c>
      <c r="T124" s="130">
        <f>SUM(T125:T140)</f>
        <v>0</v>
      </c>
      <c r="AR124" s="124" t="s">
        <v>83</v>
      </c>
      <c r="AT124" s="131" t="s">
        <v>75</v>
      </c>
      <c r="AU124" s="131" t="s">
        <v>83</v>
      </c>
      <c r="AY124" s="124" t="s">
        <v>132</v>
      </c>
      <c r="BK124" s="132">
        <f>SUM(BK125:BK140)</f>
        <v>0</v>
      </c>
    </row>
    <row r="125" spans="2:65" s="1" customFormat="1" ht="24.2" customHeight="1">
      <c r="B125" s="31"/>
      <c r="C125" s="135" t="s">
        <v>83</v>
      </c>
      <c r="D125" s="135" t="s">
        <v>134</v>
      </c>
      <c r="E125" s="136" t="s">
        <v>319</v>
      </c>
      <c r="F125" s="137" t="s">
        <v>320</v>
      </c>
      <c r="G125" s="138" t="s">
        <v>290</v>
      </c>
      <c r="H125" s="139">
        <v>6</v>
      </c>
      <c r="I125" s="140"/>
      <c r="J125" s="141">
        <f>ROUND(I125*H125,2)</f>
        <v>0</v>
      </c>
      <c r="K125" s="137" t="s">
        <v>138</v>
      </c>
      <c r="L125" s="31"/>
      <c r="M125" s="142" t="s">
        <v>1</v>
      </c>
      <c r="N125" s="143" t="s">
        <v>41</v>
      </c>
      <c r="P125" s="144">
        <f>O125*H125</f>
        <v>0</v>
      </c>
      <c r="Q125" s="144">
        <v>0</v>
      </c>
      <c r="R125" s="144">
        <f>Q125*H125</f>
        <v>0</v>
      </c>
      <c r="S125" s="144">
        <v>0</v>
      </c>
      <c r="T125" s="145">
        <f>S125*H125</f>
        <v>0</v>
      </c>
      <c r="AR125" s="146" t="s">
        <v>139</v>
      </c>
      <c r="AT125" s="146" t="s">
        <v>134</v>
      </c>
      <c r="AU125" s="146" t="s">
        <v>85</v>
      </c>
      <c r="AY125" s="16" t="s">
        <v>132</v>
      </c>
      <c r="BE125" s="147">
        <f>IF(N125="základní",J125,0)</f>
        <v>0</v>
      </c>
      <c r="BF125" s="147">
        <f>IF(N125="snížená",J125,0)</f>
        <v>0</v>
      </c>
      <c r="BG125" s="147">
        <f>IF(N125="zákl. přenesená",J125,0)</f>
        <v>0</v>
      </c>
      <c r="BH125" s="147">
        <f>IF(N125="sníž. přenesená",J125,0)</f>
        <v>0</v>
      </c>
      <c r="BI125" s="147">
        <f>IF(N125="nulová",J125,0)</f>
        <v>0</v>
      </c>
      <c r="BJ125" s="16" t="s">
        <v>83</v>
      </c>
      <c r="BK125" s="147">
        <f>ROUND(I125*H125,2)</f>
        <v>0</v>
      </c>
      <c r="BL125" s="16" t="s">
        <v>139</v>
      </c>
      <c r="BM125" s="146" t="s">
        <v>321</v>
      </c>
    </row>
    <row r="126" spans="2:51" s="12" customFormat="1" ht="11.25">
      <c r="B126" s="148"/>
      <c r="D126" s="149" t="s">
        <v>148</v>
      </c>
      <c r="E126" s="150" t="s">
        <v>1</v>
      </c>
      <c r="F126" s="151" t="s">
        <v>322</v>
      </c>
      <c r="H126" s="152">
        <v>6</v>
      </c>
      <c r="I126" s="153"/>
      <c r="L126" s="148"/>
      <c r="M126" s="154"/>
      <c r="T126" s="155"/>
      <c r="AT126" s="150" t="s">
        <v>148</v>
      </c>
      <c r="AU126" s="150" t="s">
        <v>85</v>
      </c>
      <c r="AV126" s="12" t="s">
        <v>85</v>
      </c>
      <c r="AW126" s="12" t="s">
        <v>32</v>
      </c>
      <c r="AX126" s="12" t="s">
        <v>83</v>
      </c>
      <c r="AY126" s="150" t="s">
        <v>132</v>
      </c>
    </row>
    <row r="127" spans="2:65" s="1" customFormat="1" ht="24.2" customHeight="1">
      <c r="B127" s="31"/>
      <c r="C127" s="135" t="s">
        <v>85</v>
      </c>
      <c r="D127" s="135" t="s">
        <v>134</v>
      </c>
      <c r="E127" s="136" t="s">
        <v>323</v>
      </c>
      <c r="F127" s="137" t="s">
        <v>324</v>
      </c>
      <c r="G127" s="138" t="s">
        <v>290</v>
      </c>
      <c r="H127" s="139">
        <v>2</v>
      </c>
      <c r="I127" s="140"/>
      <c r="J127" s="141">
        <f>ROUND(I127*H127,2)</f>
        <v>0</v>
      </c>
      <c r="K127" s="137" t="s">
        <v>138</v>
      </c>
      <c r="L127" s="31"/>
      <c r="M127" s="142" t="s">
        <v>1</v>
      </c>
      <c r="N127" s="143" t="s">
        <v>41</v>
      </c>
      <c r="P127" s="144">
        <f>O127*H127</f>
        <v>0</v>
      </c>
      <c r="Q127" s="144">
        <v>0</v>
      </c>
      <c r="R127" s="144">
        <f>Q127*H127</f>
        <v>0</v>
      </c>
      <c r="S127" s="144">
        <v>0</v>
      </c>
      <c r="T127" s="145">
        <f>S127*H127</f>
        <v>0</v>
      </c>
      <c r="AR127" s="146" t="s">
        <v>139</v>
      </c>
      <c r="AT127" s="146" t="s">
        <v>134</v>
      </c>
      <c r="AU127" s="146" t="s">
        <v>85</v>
      </c>
      <c r="AY127" s="16" t="s">
        <v>132</v>
      </c>
      <c r="BE127" s="147">
        <f>IF(N127="základní",J127,0)</f>
        <v>0</v>
      </c>
      <c r="BF127" s="147">
        <f>IF(N127="snížená",J127,0)</f>
        <v>0</v>
      </c>
      <c r="BG127" s="147">
        <f>IF(N127="zákl. přenesená",J127,0)</f>
        <v>0</v>
      </c>
      <c r="BH127" s="147">
        <f>IF(N127="sníž. přenesená",J127,0)</f>
        <v>0</v>
      </c>
      <c r="BI127" s="147">
        <f>IF(N127="nulová",J127,0)</f>
        <v>0</v>
      </c>
      <c r="BJ127" s="16" t="s">
        <v>83</v>
      </c>
      <c r="BK127" s="147">
        <f>ROUND(I127*H127,2)</f>
        <v>0</v>
      </c>
      <c r="BL127" s="16" t="s">
        <v>139</v>
      </c>
      <c r="BM127" s="146" t="s">
        <v>325</v>
      </c>
    </row>
    <row r="128" spans="2:51" s="12" customFormat="1" ht="11.25">
      <c r="B128" s="148"/>
      <c r="D128" s="149" t="s">
        <v>148</v>
      </c>
      <c r="E128" s="150" t="s">
        <v>1</v>
      </c>
      <c r="F128" s="151" t="s">
        <v>326</v>
      </c>
      <c r="H128" s="152">
        <v>2</v>
      </c>
      <c r="I128" s="153"/>
      <c r="L128" s="148"/>
      <c r="M128" s="154"/>
      <c r="T128" s="155"/>
      <c r="AT128" s="150" t="s">
        <v>148</v>
      </c>
      <c r="AU128" s="150" t="s">
        <v>85</v>
      </c>
      <c r="AV128" s="12" t="s">
        <v>85</v>
      </c>
      <c r="AW128" s="12" t="s">
        <v>32</v>
      </c>
      <c r="AX128" s="12" t="s">
        <v>83</v>
      </c>
      <c r="AY128" s="150" t="s">
        <v>132</v>
      </c>
    </row>
    <row r="129" spans="2:65" s="1" customFormat="1" ht="24.2" customHeight="1">
      <c r="B129" s="31"/>
      <c r="C129" s="135" t="s">
        <v>144</v>
      </c>
      <c r="D129" s="135" t="s">
        <v>134</v>
      </c>
      <c r="E129" s="136" t="s">
        <v>327</v>
      </c>
      <c r="F129" s="137" t="s">
        <v>328</v>
      </c>
      <c r="G129" s="138" t="s">
        <v>290</v>
      </c>
      <c r="H129" s="139">
        <v>168</v>
      </c>
      <c r="I129" s="140"/>
      <c r="J129" s="141">
        <f>ROUND(I129*H129,2)</f>
        <v>0</v>
      </c>
      <c r="K129" s="137" t="s">
        <v>138</v>
      </c>
      <c r="L129" s="31"/>
      <c r="M129" s="142" t="s">
        <v>1</v>
      </c>
      <c r="N129" s="143" t="s">
        <v>41</v>
      </c>
      <c r="P129" s="144">
        <f>O129*H129</f>
        <v>0</v>
      </c>
      <c r="Q129" s="144">
        <v>0</v>
      </c>
      <c r="R129" s="144">
        <f>Q129*H129</f>
        <v>0</v>
      </c>
      <c r="S129" s="144">
        <v>0</v>
      </c>
      <c r="T129" s="145">
        <f>S129*H129</f>
        <v>0</v>
      </c>
      <c r="AR129" s="146" t="s">
        <v>139</v>
      </c>
      <c r="AT129" s="146" t="s">
        <v>134</v>
      </c>
      <c r="AU129" s="146" t="s">
        <v>85</v>
      </c>
      <c r="AY129" s="16" t="s">
        <v>132</v>
      </c>
      <c r="BE129" s="147">
        <f>IF(N129="základní",J129,0)</f>
        <v>0</v>
      </c>
      <c r="BF129" s="147">
        <f>IF(N129="snížená",J129,0)</f>
        <v>0</v>
      </c>
      <c r="BG129" s="147">
        <f>IF(N129="zákl. přenesená",J129,0)</f>
        <v>0</v>
      </c>
      <c r="BH129" s="147">
        <f>IF(N129="sníž. přenesená",J129,0)</f>
        <v>0</v>
      </c>
      <c r="BI129" s="147">
        <f>IF(N129="nulová",J129,0)</f>
        <v>0</v>
      </c>
      <c r="BJ129" s="16" t="s">
        <v>83</v>
      </c>
      <c r="BK129" s="147">
        <f>ROUND(I129*H129,2)</f>
        <v>0</v>
      </c>
      <c r="BL129" s="16" t="s">
        <v>139</v>
      </c>
      <c r="BM129" s="146" t="s">
        <v>329</v>
      </c>
    </row>
    <row r="130" spans="2:51" s="12" customFormat="1" ht="11.25">
      <c r="B130" s="148"/>
      <c r="D130" s="149" t="s">
        <v>148</v>
      </c>
      <c r="E130" s="150" t="s">
        <v>1</v>
      </c>
      <c r="F130" s="151" t="s">
        <v>330</v>
      </c>
      <c r="H130" s="152">
        <v>168</v>
      </c>
      <c r="I130" s="153"/>
      <c r="L130" s="148"/>
      <c r="M130" s="154"/>
      <c r="T130" s="155"/>
      <c r="AT130" s="150" t="s">
        <v>148</v>
      </c>
      <c r="AU130" s="150" t="s">
        <v>85</v>
      </c>
      <c r="AV130" s="12" t="s">
        <v>85</v>
      </c>
      <c r="AW130" s="12" t="s">
        <v>32</v>
      </c>
      <c r="AX130" s="12" t="s">
        <v>83</v>
      </c>
      <c r="AY130" s="150" t="s">
        <v>132</v>
      </c>
    </row>
    <row r="131" spans="2:65" s="1" customFormat="1" ht="24.2" customHeight="1">
      <c r="B131" s="31"/>
      <c r="C131" s="135" t="s">
        <v>139</v>
      </c>
      <c r="D131" s="135" t="s">
        <v>134</v>
      </c>
      <c r="E131" s="136" t="s">
        <v>331</v>
      </c>
      <c r="F131" s="137" t="s">
        <v>332</v>
      </c>
      <c r="G131" s="138" t="s">
        <v>290</v>
      </c>
      <c r="H131" s="139">
        <v>56</v>
      </c>
      <c r="I131" s="140"/>
      <c r="J131" s="141">
        <f>ROUND(I131*H131,2)</f>
        <v>0</v>
      </c>
      <c r="K131" s="137" t="s">
        <v>138</v>
      </c>
      <c r="L131" s="31"/>
      <c r="M131" s="142" t="s">
        <v>1</v>
      </c>
      <c r="N131" s="143" t="s">
        <v>41</v>
      </c>
      <c r="P131" s="144">
        <f>O131*H131</f>
        <v>0</v>
      </c>
      <c r="Q131" s="144">
        <v>0</v>
      </c>
      <c r="R131" s="144">
        <f>Q131*H131</f>
        <v>0</v>
      </c>
      <c r="S131" s="144">
        <v>0</v>
      </c>
      <c r="T131" s="145">
        <f>S131*H131</f>
        <v>0</v>
      </c>
      <c r="AR131" s="146" t="s">
        <v>139</v>
      </c>
      <c r="AT131" s="146" t="s">
        <v>134</v>
      </c>
      <c r="AU131" s="146" t="s">
        <v>85</v>
      </c>
      <c r="AY131" s="16" t="s">
        <v>132</v>
      </c>
      <c r="BE131" s="147">
        <f>IF(N131="základní",J131,0)</f>
        <v>0</v>
      </c>
      <c r="BF131" s="147">
        <f>IF(N131="snížená",J131,0)</f>
        <v>0</v>
      </c>
      <c r="BG131" s="147">
        <f>IF(N131="zákl. přenesená",J131,0)</f>
        <v>0</v>
      </c>
      <c r="BH131" s="147">
        <f>IF(N131="sníž. přenesená",J131,0)</f>
        <v>0</v>
      </c>
      <c r="BI131" s="147">
        <f>IF(N131="nulová",J131,0)</f>
        <v>0</v>
      </c>
      <c r="BJ131" s="16" t="s">
        <v>83</v>
      </c>
      <c r="BK131" s="147">
        <f>ROUND(I131*H131,2)</f>
        <v>0</v>
      </c>
      <c r="BL131" s="16" t="s">
        <v>139</v>
      </c>
      <c r="BM131" s="146" t="s">
        <v>333</v>
      </c>
    </row>
    <row r="132" spans="2:51" s="12" customFormat="1" ht="11.25">
      <c r="B132" s="148"/>
      <c r="D132" s="149" t="s">
        <v>148</v>
      </c>
      <c r="E132" s="150" t="s">
        <v>1</v>
      </c>
      <c r="F132" s="151" t="s">
        <v>334</v>
      </c>
      <c r="H132" s="152">
        <v>56</v>
      </c>
      <c r="I132" s="153"/>
      <c r="L132" s="148"/>
      <c r="M132" s="154"/>
      <c r="T132" s="155"/>
      <c r="AT132" s="150" t="s">
        <v>148</v>
      </c>
      <c r="AU132" s="150" t="s">
        <v>85</v>
      </c>
      <c r="AV132" s="12" t="s">
        <v>85</v>
      </c>
      <c r="AW132" s="12" t="s">
        <v>32</v>
      </c>
      <c r="AX132" s="12" t="s">
        <v>83</v>
      </c>
      <c r="AY132" s="150" t="s">
        <v>132</v>
      </c>
    </row>
    <row r="133" spans="2:65" s="1" customFormat="1" ht="24.2" customHeight="1">
      <c r="B133" s="31"/>
      <c r="C133" s="135" t="s">
        <v>154</v>
      </c>
      <c r="D133" s="135" t="s">
        <v>134</v>
      </c>
      <c r="E133" s="136" t="s">
        <v>335</v>
      </c>
      <c r="F133" s="137" t="s">
        <v>336</v>
      </c>
      <c r="G133" s="138" t="s">
        <v>290</v>
      </c>
      <c r="H133" s="139">
        <v>2</v>
      </c>
      <c r="I133" s="140"/>
      <c r="J133" s="141">
        <f>ROUND(I133*H133,2)</f>
        <v>0</v>
      </c>
      <c r="K133" s="137" t="s">
        <v>138</v>
      </c>
      <c r="L133" s="31"/>
      <c r="M133" s="142" t="s">
        <v>1</v>
      </c>
      <c r="N133" s="143" t="s">
        <v>41</v>
      </c>
      <c r="P133" s="144">
        <f>O133*H133</f>
        <v>0</v>
      </c>
      <c r="Q133" s="144">
        <v>0</v>
      </c>
      <c r="R133" s="144">
        <f>Q133*H133</f>
        <v>0</v>
      </c>
      <c r="S133" s="144">
        <v>0</v>
      </c>
      <c r="T133" s="145">
        <f>S133*H133</f>
        <v>0</v>
      </c>
      <c r="AR133" s="146" t="s">
        <v>139</v>
      </c>
      <c r="AT133" s="146" t="s">
        <v>134</v>
      </c>
      <c r="AU133" s="146" t="s">
        <v>85</v>
      </c>
      <c r="AY133" s="16" t="s">
        <v>132</v>
      </c>
      <c r="BE133" s="147">
        <f>IF(N133="základní",J133,0)</f>
        <v>0</v>
      </c>
      <c r="BF133" s="147">
        <f>IF(N133="snížená",J133,0)</f>
        <v>0</v>
      </c>
      <c r="BG133" s="147">
        <f>IF(N133="zákl. přenesená",J133,0)</f>
        <v>0</v>
      </c>
      <c r="BH133" s="147">
        <f>IF(N133="sníž. přenesená",J133,0)</f>
        <v>0</v>
      </c>
      <c r="BI133" s="147">
        <f>IF(N133="nulová",J133,0)</f>
        <v>0</v>
      </c>
      <c r="BJ133" s="16" t="s">
        <v>83</v>
      </c>
      <c r="BK133" s="147">
        <f>ROUND(I133*H133,2)</f>
        <v>0</v>
      </c>
      <c r="BL133" s="16" t="s">
        <v>139</v>
      </c>
      <c r="BM133" s="146" t="s">
        <v>337</v>
      </c>
    </row>
    <row r="134" spans="2:51" s="12" customFormat="1" ht="11.25">
      <c r="B134" s="148"/>
      <c r="D134" s="149" t="s">
        <v>148</v>
      </c>
      <c r="E134" s="150" t="s">
        <v>1</v>
      </c>
      <c r="F134" s="151" t="s">
        <v>338</v>
      </c>
      <c r="H134" s="152">
        <v>2</v>
      </c>
      <c r="I134" s="153"/>
      <c r="L134" s="148"/>
      <c r="M134" s="154"/>
      <c r="T134" s="155"/>
      <c r="AT134" s="150" t="s">
        <v>148</v>
      </c>
      <c r="AU134" s="150" t="s">
        <v>85</v>
      </c>
      <c r="AV134" s="12" t="s">
        <v>85</v>
      </c>
      <c r="AW134" s="12" t="s">
        <v>32</v>
      </c>
      <c r="AX134" s="12" t="s">
        <v>83</v>
      </c>
      <c r="AY134" s="150" t="s">
        <v>132</v>
      </c>
    </row>
    <row r="135" spans="2:65" s="1" customFormat="1" ht="24.2" customHeight="1">
      <c r="B135" s="31"/>
      <c r="C135" s="135" t="s">
        <v>159</v>
      </c>
      <c r="D135" s="135" t="s">
        <v>134</v>
      </c>
      <c r="E135" s="136" t="s">
        <v>339</v>
      </c>
      <c r="F135" s="137" t="s">
        <v>340</v>
      </c>
      <c r="G135" s="138" t="s">
        <v>290</v>
      </c>
      <c r="H135" s="139">
        <v>56</v>
      </c>
      <c r="I135" s="140"/>
      <c r="J135" s="141">
        <f>ROUND(I135*H135,2)</f>
        <v>0</v>
      </c>
      <c r="K135" s="137" t="s">
        <v>138</v>
      </c>
      <c r="L135" s="31"/>
      <c r="M135" s="142" t="s">
        <v>1</v>
      </c>
      <c r="N135" s="143" t="s">
        <v>41</v>
      </c>
      <c r="P135" s="144">
        <f>O135*H135</f>
        <v>0</v>
      </c>
      <c r="Q135" s="144">
        <v>0</v>
      </c>
      <c r="R135" s="144">
        <f>Q135*H135</f>
        <v>0</v>
      </c>
      <c r="S135" s="144">
        <v>0</v>
      </c>
      <c r="T135" s="145">
        <f>S135*H135</f>
        <v>0</v>
      </c>
      <c r="AR135" s="146" t="s">
        <v>139</v>
      </c>
      <c r="AT135" s="146" t="s">
        <v>134</v>
      </c>
      <c r="AU135" s="146" t="s">
        <v>85</v>
      </c>
      <c r="AY135" s="16" t="s">
        <v>132</v>
      </c>
      <c r="BE135" s="147">
        <f>IF(N135="základní",J135,0)</f>
        <v>0</v>
      </c>
      <c r="BF135" s="147">
        <f>IF(N135="snížená",J135,0)</f>
        <v>0</v>
      </c>
      <c r="BG135" s="147">
        <f>IF(N135="zákl. přenesená",J135,0)</f>
        <v>0</v>
      </c>
      <c r="BH135" s="147">
        <f>IF(N135="sníž. přenesená",J135,0)</f>
        <v>0</v>
      </c>
      <c r="BI135" s="147">
        <f>IF(N135="nulová",J135,0)</f>
        <v>0</v>
      </c>
      <c r="BJ135" s="16" t="s">
        <v>83</v>
      </c>
      <c r="BK135" s="147">
        <f>ROUND(I135*H135,2)</f>
        <v>0</v>
      </c>
      <c r="BL135" s="16" t="s">
        <v>139</v>
      </c>
      <c r="BM135" s="146" t="s">
        <v>341</v>
      </c>
    </row>
    <row r="136" spans="2:51" s="12" customFormat="1" ht="11.25">
      <c r="B136" s="148"/>
      <c r="D136" s="149" t="s">
        <v>148</v>
      </c>
      <c r="E136" s="150" t="s">
        <v>1</v>
      </c>
      <c r="F136" s="151" t="s">
        <v>342</v>
      </c>
      <c r="H136" s="152">
        <v>56</v>
      </c>
      <c r="I136" s="153"/>
      <c r="L136" s="148"/>
      <c r="M136" s="154"/>
      <c r="T136" s="155"/>
      <c r="AT136" s="150" t="s">
        <v>148</v>
      </c>
      <c r="AU136" s="150" t="s">
        <v>85</v>
      </c>
      <c r="AV136" s="12" t="s">
        <v>85</v>
      </c>
      <c r="AW136" s="12" t="s">
        <v>32</v>
      </c>
      <c r="AX136" s="12" t="s">
        <v>83</v>
      </c>
      <c r="AY136" s="150" t="s">
        <v>132</v>
      </c>
    </row>
    <row r="137" spans="2:65" s="1" customFormat="1" ht="24.2" customHeight="1">
      <c r="B137" s="31"/>
      <c r="C137" s="135" t="s">
        <v>163</v>
      </c>
      <c r="D137" s="135" t="s">
        <v>134</v>
      </c>
      <c r="E137" s="136" t="s">
        <v>343</v>
      </c>
      <c r="F137" s="137" t="s">
        <v>344</v>
      </c>
      <c r="G137" s="138" t="s">
        <v>290</v>
      </c>
      <c r="H137" s="139">
        <v>6</v>
      </c>
      <c r="I137" s="140"/>
      <c r="J137" s="141">
        <f>ROUND(I137*H137,2)</f>
        <v>0</v>
      </c>
      <c r="K137" s="137" t="s">
        <v>138</v>
      </c>
      <c r="L137" s="31"/>
      <c r="M137" s="142" t="s">
        <v>1</v>
      </c>
      <c r="N137" s="143" t="s">
        <v>41</v>
      </c>
      <c r="P137" s="144">
        <f>O137*H137</f>
        <v>0</v>
      </c>
      <c r="Q137" s="144">
        <v>0</v>
      </c>
      <c r="R137" s="144">
        <f>Q137*H137</f>
        <v>0</v>
      </c>
      <c r="S137" s="144">
        <v>0</v>
      </c>
      <c r="T137" s="145">
        <f>S137*H137</f>
        <v>0</v>
      </c>
      <c r="AR137" s="146" t="s">
        <v>139</v>
      </c>
      <c r="AT137" s="146" t="s">
        <v>134</v>
      </c>
      <c r="AU137" s="146" t="s">
        <v>85</v>
      </c>
      <c r="AY137" s="16" t="s">
        <v>132</v>
      </c>
      <c r="BE137" s="147">
        <f>IF(N137="základní",J137,0)</f>
        <v>0</v>
      </c>
      <c r="BF137" s="147">
        <f>IF(N137="snížená",J137,0)</f>
        <v>0</v>
      </c>
      <c r="BG137" s="147">
        <f>IF(N137="zákl. přenesená",J137,0)</f>
        <v>0</v>
      </c>
      <c r="BH137" s="147">
        <f>IF(N137="sníž. přenesená",J137,0)</f>
        <v>0</v>
      </c>
      <c r="BI137" s="147">
        <f>IF(N137="nulová",J137,0)</f>
        <v>0</v>
      </c>
      <c r="BJ137" s="16" t="s">
        <v>83</v>
      </c>
      <c r="BK137" s="147">
        <f>ROUND(I137*H137,2)</f>
        <v>0</v>
      </c>
      <c r="BL137" s="16" t="s">
        <v>139</v>
      </c>
      <c r="BM137" s="146" t="s">
        <v>345</v>
      </c>
    </row>
    <row r="138" spans="2:51" s="12" customFormat="1" ht="11.25">
      <c r="B138" s="148"/>
      <c r="D138" s="149" t="s">
        <v>148</v>
      </c>
      <c r="E138" s="150" t="s">
        <v>1</v>
      </c>
      <c r="F138" s="151" t="s">
        <v>322</v>
      </c>
      <c r="H138" s="152">
        <v>6</v>
      </c>
      <c r="I138" s="153"/>
      <c r="L138" s="148"/>
      <c r="M138" s="154"/>
      <c r="T138" s="155"/>
      <c r="AT138" s="150" t="s">
        <v>148</v>
      </c>
      <c r="AU138" s="150" t="s">
        <v>85</v>
      </c>
      <c r="AV138" s="12" t="s">
        <v>85</v>
      </c>
      <c r="AW138" s="12" t="s">
        <v>32</v>
      </c>
      <c r="AX138" s="12" t="s">
        <v>83</v>
      </c>
      <c r="AY138" s="150" t="s">
        <v>132</v>
      </c>
    </row>
    <row r="139" spans="2:65" s="1" customFormat="1" ht="24.2" customHeight="1">
      <c r="B139" s="31"/>
      <c r="C139" s="135" t="s">
        <v>170</v>
      </c>
      <c r="D139" s="135" t="s">
        <v>134</v>
      </c>
      <c r="E139" s="136" t="s">
        <v>346</v>
      </c>
      <c r="F139" s="137" t="s">
        <v>347</v>
      </c>
      <c r="G139" s="138" t="s">
        <v>290</v>
      </c>
      <c r="H139" s="139">
        <v>168</v>
      </c>
      <c r="I139" s="140"/>
      <c r="J139" s="141">
        <f>ROUND(I139*H139,2)</f>
        <v>0</v>
      </c>
      <c r="K139" s="137" t="s">
        <v>138</v>
      </c>
      <c r="L139" s="31"/>
      <c r="M139" s="142" t="s">
        <v>1</v>
      </c>
      <c r="N139" s="143" t="s">
        <v>41</v>
      </c>
      <c r="P139" s="144">
        <f>O139*H139</f>
        <v>0</v>
      </c>
      <c r="Q139" s="144">
        <v>0</v>
      </c>
      <c r="R139" s="144">
        <f>Q139*H139</f>
        <v>0</v>
      </c>
      <c r="S139" s="144">
        <v>0</v>
      </c>
      <c r="T139" s="145">
        <f>S139*H139</f>
        <v>0</v>
      </c>
      <c r="AR139" s="146" t="s">
        <v>139</v>
      </c>
      <c r="AT139" s="146" t="s">
        <v>134</v>
      </c>
      <c r="AU139" s="146" t="s">
        <v>85</v>
      </c>
      <c r="AY139" s="16" t="s">
        <v>132</v>
      </c>
      <c r="BE139" s="147">
        <f>IF(N139="základní",J139,0)</f>
        <v>0</v>
      </c>
      <c r="BF139" s="147">
        <f>IF(N139="snížená",J139,0)</f>
        <v>0</v>
      </c>
      <c r="BG139" s="147">
        <f>IF(N139="zákl. přenesená",J139,0)</f>
        <v>0</v>
      </c>
      <c r="BH139" s="147">
        <f>IF(N139="sníž. přenesená",J139,0)</f>
        <v>0</v>
      </c>
      <c r="BI139" s="147">
        <f>IF(N139="nulová",J139,0)</f>
        <v>0</v>
      </c>
      <c r="BJ139" s="16" t="s">
        <v>83</v>
      </c>
      <c r="BK139" s="147">
        <f>ROUND(I139*H139,2)</f>
        <v>0</v>
      </c>
      <c r="BL139" s="16" t="s">
        <v>139</v>
      </c>
      <c r="BM139" s="146" t="s">
        <v>348</v>
      </c>
    </row>
    <row r="140" spans="2:51" s="12" customFormat="1" ht="11.25">
      <c r="B140" s="148"/>
      <c r="D140" s="149" t="s">
        <v>148</v>
      </c>
      <c r="E140" s="150" t="s">
        <v>1</v>
      </c>
      <c r="F140" s="151" t="s">
        <v>330</v>
      </c>
      <c r="H140" s="152">
        <v>168</v>
      </c>
      <c r="I140" s="153"/>
      <c r="L140" s="148"/>
      <c r="M140" s="178"/>
      <c r="N140" s="179"/>
      <c r="O140" s="179"/>
      <c r="P140" s="179"/>
      <c r="Q140" s="179"/>
      <c r="R140" s="179"/>
      <c r="S140" s="179"/>
      <c r="T140" s="180"/>
      <c r="AT140" s="150" t="s">
        <v>148</v>
      </c>
      <c r="AU140" s="150" t="s">
        <v>85</v>
      </c>
      <c r="AV140" s="12" t="s">
        <v>85</v>
      </c>
      <c r="AW140" s="12" t="s">
        <v>32</v>
      </c>
      <c r="AX140" s="12" t="s">
        <v>83</v>
      </c>
      <c r="AY140" s="150" t="s">
        <v>132</v>
      </c>
    </row>
    <row r="141" spans="2:12" s="1" customFormat="1" ht="6.95" customHeight="1">
      <c r="B141" s="43"/>
      <c r="C141" s="44"/>
      <c r="D141" s="44"/>
      <c r="E141" s="44"/>
      <c r="F141" s="44"/>
      <c r="G141" s="44"/>
      <c r="H141" s="44"/>
      <c r="I141" s="44"/>
      <c r="J141" s="44"/>
      <c r="K141" s="44"/>
      <c r="L141" s="31"/>
    </row>
  </sheetData>
  <sheetProtection algorithmName="SHA-512" hashValue="EYhFYC6kV/utv7wtjRRpVTD298vko/W2e5Ik3pQP3SHzpmvMw/GR1JdUssv629gEot7f5GypTKS2q41SmzTZWQ==" saltValue="IoyvaIFWd+sbT7Y/SLjtYU/FNmZlP4eQR1Lg1pWnqZB3l9r9KSwkrFzJgLJzivYMhpfKXg2e55IMVBDlrS6tow==" spinCount="100000" sheet="1" objects="1" scenarios="1" formatColumns="0" formatRows="0" autoFilter="0"/>
  <autoFilter ref="C121:K140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3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99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</row>
    <row r="4" spans="2:46" ht="24.95" customHeight="1">
      <c r="B4" s="19"/>
      <c r="D4" s="20" t="s">
        <v>103</v>
      </c>
      <c r="L4" s="19"/>
      <c r="M4" s="92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9" t="str">
        <f>'Rekapitulace stavby'!K6</f>
        <v>Oprava chodníku na ul. Čsl.armády,před panelovými domy ,Šumperk</v>
      </c>
      <c r="F7" s="230"/>
      <c r="G7" s="230"/>
      <c r="H7" s="230"/>
      <c r="L7" s="19"/>
    </row>
    <row r="8" spans="2:12" ht="12" customHeight="1">
      <c r="B8" s="19"/>
      <c r="D8" s="26" t="s">
        <v>104</v>
      </c>
      <c r="L8" s="19"/>
    </row>
    <row r="9" spans="2:12" s="1" customFormat="1" ht="16.5" customHeight="1">
      <c r="B9" s="31"/>
      <c r="E9" s="229" t="s">
        <v>105</v>
      </c>
      <c r="F9" s="231"/>
      <c r="G9" s="231"/>
      <c r="H9" s="231"/>
      <c r="L9" s="31"/>
    </row>
    <row r="10" spans="2:12" s="1" customFormat="1" ht="12" customHeight="1">
      <c r="B10" s="31"/>
      <c r="D10" s="26" t="s">
        <v>106</v>
      </c>
      <c r="L10" s="31"/>
    </row>
    <row r="11" spans="2:12" s="1" customFormat="1" ht="16.5" customHeight="1">
      <c r="B11" s="31"/>
      <c r="E11" s="187" t="s">
        <v>349</v>
      </c>
      <c r="F11" s="231"/>
      <c r="G11" s="231"/>
      <c r="H11" s="231"/>
      <c r="L11" s="31"/>
    </row>
    <row r="12" spans="2:12" s="1" customFormat="1" ht="11.25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11. 4. 2023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">
        <v>1</v>
      </c>
      <c r="L16" s="31"/>
    </row>
    <row r="17" spans="2:12" s="1" customFormat="1" ht="18" customHeight="1">
      <c r="B17" s="31"/>
      <c r="E17" s="24" t="s">
        <v>26</v>
      </c>
      <c r="I17" s="26" t="s">
        <v>27</v>
      </c>
      <c r="J17" s="24" t="s">
        <v>1</v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2" t="str">
        <f>'Rekapitulace stavby'!E14</f>
        <v>Vyplň údaj</v>
      </c>
      <c r="F20" s="213"/>
      <c r="G20" s="213"/>
      <c r="H20" s="213"/>
      <c r="I20" s="26" t="s">
        <v>27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25</v>
      </c>
      <c r="J22" s="24" t="s">
        <v>1</v>
      </c>
      <c r="L22" s="31"/>
    </row>
    <row r="23" spans="2:12" s="1" customFormat="1" ht="18" customHeight="1">
      <c r="B23" s="31"/>
      <c r="E23" s="24" t="s">
        <v>31</v>
      </c>
      <c r="I23" s="26" t="s">
        <v>27</v>
      </c>
      <c r="J23" s="24" t="s">
        <v>1</v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33</v>
      </c>
      <c r="I25" s="26" t="s">
        <v>25</v>
      </c>
      <c r="J25" s="24" t="s">
        <v>1</v>
      </c>
      <c r="L25" s="31"/>
    </row>
    <row r="26" spans="2:12" s="1" customFormat="1" ht="18" customHeight="1">
      <c r="B26" s="31"/>
      <c r="E26" s="24" t="s">
        <v>34</v>
      </c>
      <c r="I26" s="26" t="s">
        <v>27</v>
      </c>
      <c r="J26" s="24" t="s">
        <v>1</v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35</v>
      </c>
      <c r="L28" s="31"/>
    </row>
    <row r="29" spans="2:12" s="7" customFormat="1" ht="16.5" customHeight="1">
      <c r="B29" s="93"/>
      <c r="E29" s="218" t="s">
        <v>1</v>
      </c>
      <c r="F29" s="218"/>
      <c r="G29" s="218"/>
      <c r="H29" s="218"/>
      <c r="L29" s="93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36</v>
      </c>
      <c r="J32" s="65">
        <f>ROUND(J122,2)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45" customHeight="1">
      <c r="B35" s="31"/>
      <c r="D35" s="54" t="s">
        <v>40</v>
      </c>
      <c r="E35" s="26" t="s">
        <v>41</v>
      </c>
      <c r="F35" s="85">
        <f>ROUND((SUM(BE122:BE133)),2)</f>
        <v>0</v>
      </c>
      <c r="I35" s="95">
        <v>0.21</v>
      </c>
      <c r="J35" s="85">
        <f>ROUND(((SUM(BE122:BE133))*I35),2)</f>
        <v>0</v>
      </c>
      <c r="L35" s="31"/>
    </row>
    <row r="36" spans="2:12" s="1" customFormat="1" ht="14.45" customHeight="1">
      <c r="B36" s="31"/>
      <c r="E36" s="26" t="s">
        <v>42</v>
      </c>
      <c r="F36" s="85">
        <f>ROUND((SUM(BF122:BF133)),2)</f>
        <v>0</v>
      </c>
      <c r="I36" s="95">
        <v>0.15</v>
      </c>
      <c r="J36" s="85">
        <f>ROUND(((SUM(BF122:BF133))*I36),2)</f>
        <v>0</v>
      </c>
      <c r="L36" s="31"/>
    </row>
    <row r="37" spans="2:12" s="1" customFormat="1" ht="14.45" customHeight="1" hidden="1">
      <c r="B37" s="31"/>
      <c r="E37" s="26" t="s">
        <v>43</v>
      </c>
      <c r="F37" s="85">
        <f>ROUND((SUM(BG122:BG133)),2)</f>
        <v>0</v>
      </c>
      <c r="I37" s="95">
        <v>0.21</v>
      </c>
      <c r="J37" s="85">
        <f>0</f>
        <v>0</v>
      </c>
      <c r="L37" s="31"/>
    </row>
    <row r="38" spans="2:12" s="1" customFormat="1" ht="14.45" customHeight="1" hidden="1">
      <c r="B38" s="31"/>
      <c r="E38" s="26" t="s">
        <v>44</v>
      </c>
      <c r="F38" s="85">
        <f>ROUND((SUM(BH122:BH133)),2)</f>
        <v>0</v>
      </c>
      <c r="I38" s="95">
        <v>0.15</v>
      </c>
      <c r="J38" s="85">
        <f>0</f>
        <v>0</v>
      </c>
      <c r="L38" s="31"/>
    </row>
    <row r="39" spans="2:12" s="1" customFormat="1" ht="14.45" customHeight="1" hidden="1">
      <c r="B39" s="31"/>
      <c r="E39" s="26" t="s">
        <v>45</v>
      </c>
      <c r="F39" s="85">
        <f>ROUND((SUM(BI122:BI133)),2)</f>
        <v>0</v>
      </c>
      <c r="I39" s="95">
        <v>0</v>
      </c>
      <c r="J39" s="85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6"/>
      <c r="D41" s="97" t="s">
        <v>46</v>
      </c>
      <c r="E41" s="56"/>
      <c r="F41" s="56"/>
      <c r="G41" s="98" t="s">
        <v>47</v>
      </c>
      <c r="H41" s="99" t="s">
        <v>48</v>
      </c>
      <c r="I41" s="56"/>
      <c r="J41" s="100">
        <f>SUM(J32:J39)</f>
        <v>0</v>
      </c>
      <c r="K41" s="101"/>
      <c r="L41" s="31"/>
    </row>
    <row r="42" spans="2:12" s="1" customFormat="1" ht="14.45" customHeight="1">
      <c r="B42" s="31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51</v>
      </c>
      <c r="E61" s="33"/>
      <c r="F61" s="102" t="s">
        <v>52</v>
      </c>
      <c r="G61" s="42" t="s">
        <v>51</v>
      </c>
      <c r="H61" s="33"/>
      <c r="I61" s="33"/>
      <c r="J61" s="103" t="s">
        <v>52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51</v>
      </c>
      <c r="E76" s="33"/>
      <c r="F76" s="102" t="s">
        <v>52</v>
      </c>
      <c r="G76" s="42" t="s">
        <v>51</v>
      </c>
      <c r="H76" s="33"/>
      <c r="I76" s="33"/>
      <c r="J76" s="103" t="s">
        <v>52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108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9" t="str">
        <f>E7</f>
        <v>Oprava chodníku na ul. Čsl.armády,před panelovými domy ,Šumperk</v>
      </c>
      <c r="F85" s="230"/>
      <c r="G85" s="230"/>
      <c r="H85" s="230"/>
      <c r="L85" s="31"/>
    </row>
    <row r="86" spans="2:12" ht="12" customHeight="1">
      <c r="B86" s="19"/>
      <c r="C86" s="26" t="s">
        <v>104</v>
      </c>
      <c r="L86" s="19"/>
    </row>
    <row r="87" spans="2:12" s="1" customFormat="1" ht="16.5" customHeight="1">
      <c r="B87" s="31"/>
      <c r="E87" s="229" t="s">
        <v>105</v>
      </c>
      <c r="F87" s="231"/>
      <c r="G87" s="231"/>
      <c r="H87" s="231"/>
      <c r="L87" s="31"/>
    </row>
    <row r="88" spans="2:12" s="1" customFormat="1" ht="12" customHeight="1">
      <c r="B88" s="31"/>
      <c r="C88" s="26" t="s">
        <v>106</v>
      </c>
      <c r="L88" s="31"/>
    </row>
    <row r="89" spans="2:12" s="1" customFormat="1" ht="16.5" customHeight="1">
      <c r="B89" s="31"/>
      <c r="E89" s="187" t="str">
        <f>E11</f>
        <v>SO 1000 - Ostatní  náklady</v>
      </c>
      <c r="F89" s="231"/>
      <c r="G89" s="231"/>
      <c r="H89" s="231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>Šumperk</v>
      </c>
      <c r="I91" s="26" t="s">
        <v>22</v>
      </c>
      <c r="J91" s="51" t="str">
        <f>IF(J14="","",J14)</f>
        <v>11. 4. 2023</v>
      </c>
      <c r="L91" s="31"/>
    </row>
    <row r="92" spans="2:12" s="1" customFormat="1" ht="6.95" customHeight="1">
      <c r="B92" s="31"/>
      <c r="L92" s="31"/>
    </row>
    <row r="93" spans="2:12" s="1" customFormat="1" ht="15.2" customHeight="1">
      <c r="B93" s="31"/>
      <c r="C93" s="26" t="s">
        <v>24</v>
      </c>
      <c r="F93" s="24" t="str">
        <f>E17</f>
        <v>Město  Šumperk</v>
      </c>
      <c r="I93" s="26" t="s">
        <v>30</v>
      </c>
      <c r="J93" s="29" t="str">
        <f>E23</f>
        <v>Ing.Zdeněk  Vitásek</v>
      </c>
      <c r="L93" s="31"/>
    </row>
    <row r="94" spans="2:12" s="1" customFormat="1" ht="15.2" customHeight="1">
      <c r="B94" s="31"/>
      <c r="C94" s="26" t="s">
        <v>28</v>
      </c>
      <c r="F94" s="24" t="str">
        <f>IF(E20="","",E20)</f>
        <v>Vyplň údaj</v>
      </c>
      <c r="I94" s="26" t="s">
        <v>33</v>
      </c>
      <c r="J94" s="29" t="str">
        <f>E26</f>
        <v>Martin  Pniok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109</v>
      </c>
      <c r="D96" s="96"/>
      <c r="E96" s="96"/>
      <c r="F96" s="96"/>
      <c r="G96" s="96"/>
      <c r="H96" s="96"/>
      <c r="I96" s="96"/>
      <c r="J96" s="105" t="s">
        <v>110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9" customHeight="1">
      <c r="B98" s="31"/>
      <c r="C98" s="106" t="s">
        <v>111</v>
      </c>
      <c r="J98" s="65">
        <f>J122</f>
        <v>0</v>
      </c>
      <c r="L98" s="31"/>
      <c r="AU98" s="16" t="s">
        <v>112</v>
      </c>
    </row>
    <row r="99" spans="2:12" s="8" customFormat="1" ht="24.95" customHeight="1">
      <c r="B99" s="107"/>
      <c r="D99" s="108" t="s">
        <v>350</v>
      </c>
      <c r="E99" s="109"/>
      <c r="F99" s="109"/>
      <c r="G99" s="109"/>
      <c r="H99" s="109"/>
      <c r="I99" s="109"/>
      <c r="J99" s="110">
        <f>J123</f>
        <v>0</v>
      </c>
      <c r="L99" s="107"/>
    </row>
    <row r="100" spans="2:12" s="9" customFormat="1" ht="19.9" customHeight="1">
      <c r="B100" s="111"/>
      <c r="D100" s="112" t="s">
        <v>351</v>
      </c>
      <c r="E100" s="113"/>
      <c r="F100" s="113"/>
      <c r="G100" s="113"/>
      <c r="H100" s="113"/>
      <c r="I100" s="113"/>
      <c r="J100" s="114">
        <f>J124</f>
        <v>0</v>
      </c>
      <c r="L100" s="111"/>
    </row>
    <row r="101" spans="2:12" s="1" customFormat="1" ht="21.75" customHeight="1">
      <c r="B101" s="31"/>
      <c r="L101" s="31"/>
    </row>
    <row r="102" spans="2:12" s="1" customFormat="1" ht="6.95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31"/>
    </row>
    <row r="106" spans="2:12" s="1" customFormat="1" ht="6.95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31"/>
    </row>
    <row r="107" spans="2:12" s="1" customFormat="1" ht="24.95" customHeight="1">
      <c r="B107" s="31"/>
      <c r="C107" s="20" t="s">
        <v>117</v>
      </c>
      <c r="L107" s="31"/>
    </row>
    <row r="108" spans="2:12" s="1" customFormat="1" ht="6.95" customHeight="1">
      <c r="B108" s="31"/>
      <c r="L108" s="31"/>
    </row>
    <row r="109" spans="2:12" s="1" customFormat="1" ht="12" customHeight="1">
      <c r="B109" s="31"/>
      <c r="C109" s="26" t="s">
        <v>16</v>
      </c>
      <c r="L109" s="31"/>
    </row>
    <row r="110" spans="2:12" s="1" customFormat="1" ht="16.5" customHeight="1">
      <c r="B110" s="31"/>
      <c r="E110" s="229" t="str">
        <f>E7</f>
        <v>Oprava chodníku na ul. Čsl.armády,před panelovými domy ,Šumperk</v>
      </c>
      <c r="F110" s="230"/>
      <c r="G110" s="230"/>
      <c r="H110" s="230"/>
      <c r="L110" s="31"/>
    </row>
    <row r="111" spans="2:12" ht="12" customHeight="1">
      <c r="B111" s="19"/>
      <c r="C111" s="26" t="s">
        <v>104</v>
      </c>
      <c r="L111" s="19"/>
    </row>
    <row r="112" spans="2:12" s="1" customFormat="1" ht="16.5" customHeight="1">
      <c r="B112" s="31"/>
      <c r="E112" s="229" t="s">
        <v>105</v>
      </c>
      <c r="F112" s="231"/>
      <c r="G112" s="231"/>
      <c r="H112" s="231"/>
      <c r="L112" s="31"/>
    </row>
    <row r="113" spans="2:12" s="1" customFormat="1" ht="12" customHeight="1">
      <c r="B113" s="31"/>
      <c r="C113" s="26" t="s">
        <v>106</v>
      </c>
      <c r="L113" s="31"/>
    </row>
    <row r="114" spans="2:12" s="1" customFormat="1" ht="16.5" customHeight="1">
      <c r="B114" s="31"/>
      <c r="E114" s="187" t="str">
        <f>E11</f>
        <v>SO 1000 - Ostatní  náklady</v>
      </c>
      <c r="F114" s="231"/>
      <c r="G114" s="231"/>
      <c r="H114" s="231"/>
      <c r="L114" s="31"/>
    </row>
    <row r="115" spans="2:12" s="1" customFormat="1" ht="6.95" customHeight="1">
      <c r="B115" s="31"/>
      <c r="L115" s="31"/>
    </row>
    <row r="116" spans="2:12" s="1" customFormat="1" ht="12" customHeight="1">
      <c r="B116" s="31"/>
      <c r="C116" s="26" t="s">
        <v>20</v>
      </c>
      <c r="F116" s="24" t="str">
        <f>F14</f>
        <v>Šumperk</v>
      </c>
      <c r="I116" s="26" t="s">
        <v>22</v>
      </c>
      <c r="J116" s="51" t="str">
        <f>IF(J14="","",J14)</f>
        <v>11. 4. 2023</v>
      </c>
      <c r="L116" s="31"/>
    </row>
    <row r="117" spans="2:12" s="1" customFormat="1" ht="6.95" customHeight="1">
      <c r="B117" s="31"/>
      <c r="L117" s="31"/>
    </row>
    <row r="118" spans="2:12" s="1" customFormat="1" ht="15.2" customHeight="1">
      <c r="B118" s="31"/>
      <c r="C118" s="26" t="s">
        <v>24</v>
      </c>
      <c r="F118" s="24" t="str">
        <f>E17</f>
        <v>Město  Šumperk</v>
      </c>
      <c r="I118" s="26" t="s">
        <v>30</v>
      </c>
      <c r="J118" s="29" t="str">
        <f>E23</f>
        <v>Ing.Zdeněk  Vitásek</v>
      </c>
      <c r="L118" s="31"/>
    </row>
    <row r="119" spans="2:12" s="1" customFormat="1" ht="15.2" customHeight="1">
      <c r="B119" s="31"/>
      <c r="C119" s="26" t="s">
        <v>28</v>
      </c>
      <c r="F119" s="24" t="str">
        <f>IF(E20="","",E20)</f>
        <v>Vyplň údaj</v>
      </c>
      <c r="I119" s="26" t="s">
        <v>33</v>
      </c>
      <c r="J119" s="29" t="str">
        <f>E26</f>
        <v>Martin  Pniok</v>
      </c>
      <c r="L119" s="31"/>
    </row>
    <row r="120" spans="2:12" s="1" customFormat="1" ht="10.35" customHeight="1">
      <c r="B120" s="31"/>
      <c r="L120" s="31"/>
    </row>
    <row r="121" spans="2:20" s="10" customFormat="1" ht="29.25" customHeight="1">
      <c r="B121" s="115"/>
      <c r="C121" s="116" t="s">
        <v>118</v>
      </c>
      <c r="D121" s="117" t="s">
        <v>61</v>
      </c>
      <c r="E121" s="117" t="s">
        <v>57</v>
      </c>
      <c r="F121" s="117" t="s">
        <v>58</v>
      </c>
      <c r="G121" s="117" t="s">
        <v>119</v>
      </c>
      <c r="H121" s="117" t="s">
        <v>120</v>
      </c>
      <c r="I121" s="117" t="s">
        <v>121</v>
      </c>
      <c r="J121" s="117" t="s">
        <v>110</v>
      </c>
      <c r="K121" s="118" t="s">
        <v>122</v>
      </c>
      <c r="L121" s="115"/>
      <c r="M121" s="58" t="s">
        <v>1</v>
      </c>
      <c r="N121" s="59" t="s">
        <v>40</v>
      </c>
      <c r="O121" s="59" t="s">
        <v>123</v>
      </c>
      <c r="P121" s="59" t="s">
        <v>124</v>
      </c>
      <c r="Q121" s="59" t="s">
        <v>125</v>
      </c>
      <c r="R121" s="59" t="s">
        <v>126</v>
      </c>
      <c r="S121" s="59" t="s">
        <v>127</v>
      </c>
      <c r="T121" s="60" t="s">
        <v>128</v>
      </c>
    </row>
    <row r="122" spans="2:63" s="1" customFormat="1" ht="22.9" customHeight="1">
      <c r="B122" s="31"/>
      <c r="C122" s="63" t="s">
        <v>129</v>
      </c>
      <c r="J122" s="119">
        <f>BK122</f>
        <v>0</v>
      </c>
      <c r="L122" s="31"/>
      <c r="M122" s="61"/>
      <c r="N122" s="52"/>
      <c r="O122" s="52"/>
      <c r="P122" s="120">
        <f>P123</f>
        <v>0</v>
      </c>
      <c r="Q122" s="52"/>
      <c r="R122" s="120">
        <f>R123</f>
        <v>0</v>
      </c>
      <c r="S122" s="52"/>
      <c r="T122" s="121">
        <f>T123</f>
        <v>0</v>
      </c>
      <c r="AT122" s="16" t="s">
        <v>75</v>
      </c>
      <c r="AU122" s="16" t="s">
        <v>112</v>
      </c>
      <c r="BK122" s="122">
        <f>BK123</f>
        <v>0</v>
      </c>
    </row>
    <row r="123" spans="2:63" s="11" customFormat="1" ht="25.9" customHeight="1">
      <c r="B123" s="123"/>
      <c r="D123" s="124" t="s">
        <v>75</v>
      </c>
      <c r="E123" s="125" t="s">
        <v>352</v>
      </c>
      <c r="F123" s="125" t="s">
        <v>353</v>
      </c>
      <c r="I123" s="126"/>
      <c r="J123" s="127">
        <f>BK123</f>
        <v>0</v>
      </c>
      <c r="L123" s="123"/>
      <c r="M123" s="128"/>
      <c r="P123" s="129">
        <f>P124</f>
        <v>0</v>
      </c>
      <c r="R123" s="129">
        <f>R124</f>
        <v>0</v>
      </c>
      <c r="T123" s="130">
        <f>T124</f>
        <v>0</v>
      </c>
      <c r="AR123" s="124" t="s">
        <v>139</v>
      </c>
      <c r="AT123" s="131" t="s">
        <v>75</v>
      </c>
      <c r="AU123" s="131" t="s">
        <v>76</v>
      </c>
      <c r="AY123" s="124" t="s">
        <v>132</v>
      </c>
      <c r="BK123" s="132">
        <f>BK124</f>
        <v>0</v>
      </c>
    </row>
    <row r="124" spans="2:63" s="11" customFormat="1" ht="22.9" customHeight="1">
      <c r="B124" s="123"/>
      <c r="D124" s="124" t="s">
        <v>75</v>
      </c>
      <c r="E124" s="133" t="s">
        <v>354</v>
      </c>
      <c r="F124" s="133" t="s">
        <v>353</v>
      </c>
      <c r="I124" s="126"/>
      <c r="J124" s="134">
        <f>BK124</f>
        <v>0</v>
      </c>
      <c r="L124" s="123"/>
      <c r="M124" s="128"/>
      <c r="P124" s="129">
        <f>SUM(P125:P133)</f>
        <v>0</v>
      </c>
      <c r="R124" s="129">
        <f>SUM(R125:R133)</f>
        <v>0</v>
      </c>
      <c r="T124" s="130">
        <f>SUM(T125:T133)</f>
        <v>0</v>
      </c>
      <c r="AR124" s="124" t="s">
        <v>139</v>
      </c>
      <c r="AT124" s="131" t="s">
        <v>75</v>
      </c>
      <c r="AU124" s="131" t="s">
        <v>83</v>
      </c>
      <c r="AY124" s="124" t="s">
        <v>132</v>
      </c>
      <c r="BK124" s="132">
        <f>SUM(BK125:BK133)</f>
        <v>0</v>
      </c>
    </row>
    <row r="125" spans="2:65" s="1" customFormat="1" ht="16.5" customHeight="1">
      <c r="B125" s="31"/>
      <c r="C125" s="135" t="s">
        <v>83</v>
      </c>
      <c r="D125" s="135" t="s">
        <v>134</v>
      </c>
      <c r="E125" s="136" t="s">
        <v>355</v>
      </c>
      <c r="F125" s="137" t="s">
        <v>356</v>
      </c>
      <c r="G125" s="138" t="s">
        <v>357</v>
      </c>
      <c r="H125" s="139">
        <v>1</v>
      </c>
      <c r="I125" s="140"/>
      <c r="J125" s="141">
        <f>ROUND(I125*H125,2)</f>
        <v>0</v>
      </c>
      <c r="K125" s="137" t="s">
        <v>1</v>
      </c>
      <c r="L125" s="31"/>
      <c r="M125" s="142" t="s">
        <v>1</v>
      </c>
      <c r="N125" s="143" t="s">
        <v>41</v>
      </c>
      <c r="P125" s="144">
        <f>O125*H125</f>
        <v>0</v>
      </c>
      <c r="Q125" s="144">
        <v>0</v>
      </c>
      <c r="R125" s="144">
        <f>Q125*H125</f>
        <v>0</v>
      </c>
      <c r="S125" s="144">
        <v>0</v>
      </c>
      <c r="T125" s="145">
        <f>S125*H125</f>
        <v>0</v>
      </c>
      <c r="AR125" s="146" t="s">
        <v>358</v>
      </c>
      <c r="AT125" s="146" t="s">
        <v>134</v>
      </c>
      <c r="AU125" s="146" t="s">
        <v>85</v>
      </c>
      <c r="AY125" s="16" t="s">
        <v>132</v>
      </c>
      <c r="BE125" s="147">
        <f>IF(N125="základní",J125,0)</f>
        <v>0</v>
      </c>
      <c r="BF125" s="147">
        <f>IF(N125="snížená",J125,0)</f>
        <v>0</v>
      </c>
      <c r="BG125" s="147">
        <f>IF(N125="zákl. přenesená",J125,0)</f>
        <v>0</v>
      </c>
      <c r="BH125" s="147">
        <f>IF(N125="sníž. přenesená",J125,0)</f>
        <v>0</v>
      </c>
      <c r="BI125" s="147">
        <f>IF(N125="nulová",J125,0)</f>
        <v>0</v>
      </c>
      <c r="BJ125" s="16" t="s">
        <v>83</v>
      </c>
      <c r="BK125" s="147">
        <f>ROUND(I125*H125,2)</f>
        <v>0</v>
      </c>
      <c r="BL125" s="16" t="s">
        <v>358</v>
      </c>
      <c r="BM125" s="146" t="s">
        <v>359</v>
      </c>
    </row>
    <row r="126" spans="2:51" s="14" customFormat="1" ht="22.5">
      <c r="B126" s="181"/>
      <c r="D126" s="149" t="s">
        <v>148</v>
      </c>
      <c r="E126" s="182" t="s">
        <v>1</v>
      </c>
      <c r="F126" s="183" t="s">
        <v>360</v>
      </c>
      <c r="H126" s="182" t="s">
        <v>1</v>
      </c>
      <c r="I126" s="184"/>
      <c r="L126" s="181"/>
      <c r="M126" s="185"/>
      <c r="T126" s="186"/>
      <c r="AT126" s="182" t="s">
        <v>148</v>
      </c>
      <c r="AU126" s="182" t="s">
        <v>85</v>
      </c>
      <c r="AV126" s="14" t="s">
        <v>83</v>
      </c>
      <c r="AW126" s="14" t="s">
        <v>32</v>
      </c>
      <c r="AX126" s="14" t="s">
        <v>76</v>
      </c>
      <c r="AY126" s="182" t="s">
        <v>132</v>
      </c>
    </row>
    <row r="127" spans="2:51" s="12" customFormat="1" ht="11.25">
      <c r="B127" s="148"/>
      <c r="D127" s="149" t="s">
        <v>148</v>
      </c>
      <c r="E127" s="150" t="s">
        <v>1</v>
      </c>
      <c r="F127" s="151" t="s">
        <v>83</v>
      </c>
      <c r="H127" s="152">
        <v>1</v>
      </c>
      <c r="I127" s="153"/>
      <c r="L127" s="148"/>
      <c r="M127" s="154"/>
      <c r="T127" s="155"/>
      <c r="AT127" s="150" t="s">
        <v>148</v>
      </c>
      <c r="AU127" s="150" t="s">
        <v>85</v>
      </c>
      <c r="AV127" s="12" t="s">
        <v>85</v>
      </c>
      <c r="AW127" s="12" t="s">
        <v>32</v>
      </c>
      <c r="AX127" s="12" t="s">
        <v>83</v>
      </c>
      <c r="AY127" s="150" t="s">
        <v>132</v>
      </c>
    </row>
    <row r="128" spans="2:65" s="1" customFormat="1" ht="24.2" customHeight="1">
      <c r="B128" s="31"/>
      <c r="C128" s="135" t="s">
        <v>85</v>
      </c>
      <c r="D128" s="135" t="s">
        <v>134</v>
      </c>
      <c r="E128" s="136" t="s">
        <v>361</v>
      </c>
      <c r="F128" s="137" t="s">
        <v>362</v>
      </c>
      <c r="G128" s="138" t="s">
        <v>357</v>
      </c>
      <c r="H128" s="139">
        <v>1</v>
      </c>
      <c r="I128" s="140"/>
      <c r="J128" s="141">
        <f>ROUND(I128*H128,2)</f>
        <v>0</v>
      </c>
      <c r="K128" s="137" t="s">
        <v>1</v>
      </c>
      <c r="L128" s="31"/>
      <c r="M128" s="142" t="s">
        <v>1</v>
      </c>
      <c r="N128" s="143" t="s">
        <v>41</v>
      </c>
      <c r="P128" s="144">
        <f>O128*H128</f>
        <v>0</v>
      </c>
      <c r="Q128" s="144">
        <v>0</v>
      </c>
      <c r="R128" s="144">
        <f>Q128*H128</f>
        <v>0</v>
      </c>
      <c r="S128" s="144">
        <v>0</v>
      </c>
      <c r="T128" s="145">
        <f>S128*H128</f>
        <v>0</v>
      </c>
      <c r="AR128" s="146" t="s">
        <v>358</v>
      </c>
      <c r="AT128" s="146" t="s">
        <v>134</v>
      </c>
      <c r="AU128" s="146" t="s">
        <v>85</v>
      </c>
      <c r="AY128" s="16" t="s">
        <v>132</v>
      </c>
      <c r="BE128" s="147">
        <f>IF(N128="základní",J128,0)</f>
        <v>0</v>
      </c>
      <c r="BF128" s="147">
        <f>IF(N128="snížená",J128,0)</f>
        <v>0</v>
      </c>
      <c r="BG128" s="147">
        <f>IF(N128="zákl. přenesená",J128,0)</f>
        <v>0</v>
      </c>
      <c r="BH128" s="147">
        <f>IF(N128="sníž. přenesená",J128,0)</f>
        <v>0</v>
      </c>
      <c r="BI128" s="147">
        <f>IF(N128="nulová",J128,0)</f>
        <v>0</v>
      </c>
      <c r="BJ128" s="16" t="s">
        <v>83</v>
      </c>
      <c r="BK128" s="147">
        <f>ROUND(I128*H128,2)</f>
        <v>0</v>
      </c>
      <c r="BL128" s="16" t="s">
        <v>358</v>
      </c>
      <c r="BM128" s="146" t="s">
        <v>363</v>
      </c>
    </row>
    <row r="129" spans="2:51" s="14" customFormat="1" ht="22.5">
      <c r="B129" s="181"/>
      <c r="D129" s="149" t="s">
        <v>148</v>
      </c>
      <c r="E129" s="182" t="s">
        <v>1</v>
      </c>
      <c r="F129" s="183" t="s">
        <v>364</v>
      </c>
      <c r="H129" s="182" t="s">
        <v>1</v>
      </c>
      <c r="I129" s="184"/>
      <c r="L129" s="181"/>
      <c r="M129" s="185"/>
      <c r="T129" s="186"/>
      <c r="AT129" s="182" t="s">
        <v>148</v>
      </c>
      <c r="AU129" s="182" t="s">
        <v>85</v>
      </c>
      <c r="AV129" s="14" t="s">
        <v>83</v>
      </c>
      <c r="AW129" s="14" t="s">
        <v>32</v>
      </c>
      <c r="AX129" s="14" t="s">
        <v>76</v>
      </c>
      <c r="AY129" s="182" t="s">
        <v>132</v>
      </c>
    </row>
    <row r="130" spans="2:51" s="14" customFormat="1" ht="22.5">
      <c r="B130" s="181"/>
      <c r="D130" s="149" t="s">
        <v>148</v>
      </c>
      <c r="E130" s="182" t="s">
        <v>1</v>
      </c>
      <c r="F130" s="183" t="s">
        <v>365</v>
      </c>
      <c r="H130" s="182" t="s">
        <v>1</v>
      </c>
      <c r="I130" s="184"/>
      <c r="L130" s="181"/>
      <c r="M130" s="185"/>
      <c r="T130" s="186"/>
      <c r="AT130" s="182" t="s">
        <v>148</v>
      </c>
      <c r="AU130" s="182" t="s">
        <v>85</v>
      </c>
      <c r="AV130" s="14" t="s">
        <v>83</v>
      </c>
      <c r="AW130" s="14" t="s">
        <v>32</v>
      </c>
      <c r="AX130" s="14" t="s">
        <v>76</v>
      </c>
      <c r="AY130" s="182" t="s">
        <v>132</v>
      </c>
    </row>
    <row r="131" spans="2:51" s="14" customFormat="1" ht="11.25">
      <c r="B131" s="181"/>
      <c r="D131" s="149" t="s">
        <v>148</v>
      </c>
      <c r="E131" s="182" t="s">
        <v>1</v>
      </c>
      <c r="F131" s="183" t="s">
        <v>366</v>
      </c>
      <c r="H131" s="182" t="s">
        <v>1</v>
      </c>
      <c r="I131" s="184"/>
      <c r="L131" s="181"/>
      <c r="M131" s="185"/>
      <c r="T131" s="186"/>
      <c r="AT131" s="182" t="s">
        <v>148</v>
      </c>
      <c r="AU131" s="182" t="s">
        <v>85</v>
      </c>
      <c r="AV131" s="14" t="s">
        <v>83</v>
      </c>
      <c r="AW131" s="14" t="s">
        <v>32</v>
      </c>
      <c r="AX131" s="14" t="s">
        <v>76</v>
      </c>
      <c r="AY131" s="182" t="s">
        <v>132</v>
      </c>
    </row>
    <row r="132" spans="2:51" s="12" customFormat="1" ht="11.25">
      <c r="B132" s="148"/>
      <c r="D132" s="149" t="s">
        <v>148</v>
      </c>
      <c r="E132" s="150" t="s">
        <v>1</v>
      </c>
      <c r="F132" s="151" t="s">
        <v>83</v>
      </c>
      <c r="H132" s="152">
        <v>1</v>
      </c>
      <c r="I132" s="153"/>
      <c r="L132" s="148"/>
      <c r="M132" s="154"/>
      <c r="T132" s="155"/>
      <c r="AT132" s="150" t="s">
        <v>148</v>
      </c>
      <c r="AU132" s="150" t="s">
        <v>85</v>
      </c>
      <c r="AV132" s="12" t="s">
        <v>85</v>
      </c>
      <c r="AW132" s="12" t="s">
        <v>32</v>
      </c>
      <c r="AX132" s="12" t="s">
        <v>83</v>
      </c>
      <c r="AY132" s="150" t="s">
        <v>132</v>
      </c>
    </row>
    <row r="133" spans="2:65" s="1" customFormat="1" ht="16.5" customHeight="1">
      <c r="B133" s="31"/>
      <c r="C133" s="135" t="s">
        <v>144</v>
      </c>
      <c r="D133" s="135" t="s">
        <v>134</v>
      </c>
      <c r="E133" s="136" t="s">
        <v>367</v>
      </c>
      <c r="F133" s="137" t="s">
        <v>368</v>
      </c>
      <c r="G133" s="138" t="s">
        <v>357</v>
      </c>
      <c r="H133" s="139">
        <v>1</v>
      </c>
      <c r="I133" s="140"/>
      <c r="J133" s="141">
        <f>ROUND(I133*H133,2)</f>
        <v>0</v>
      </c>
      <c r="K133" s="137" t="s">
        <v>138</v>
      </c>
      <c r="L133" s="31"/>
      <c r="M133" s="163" t="s">
        <v>1</v>
      </c>
      <c r="N133" s="164" t="s">
        <v>41</v>
      </c>
      <c r="O133" s="165"/>
      <c r="P133" s="166">
        <f>O133*H133</f>
        <v>0</v>
      </c>
      <c r="Q133" s="166">
        <v>0</v>
      </c>
      <c r="R133" s="166">
        <f>Q133*H133</f>
        <v>0</v>
      </c>
      <c r="S133" s="166">
        <v>0</v>
      </c>
      <c r="T133" s="167">
        <f>S133*H133</f>
        <v>0</v>
      </c>
      <c r="AR133" s="146" t="s">
        <v>358</v>
      </c>
      <c r="AT133" s="146" t="s">
        <v>134</v>
      </c>
      <c r="AU133" s="146" t="s">
        <v>85</v>
      </c>
      <c r="AY133" s="16" t="s">
        <v>132</v>
      </c>
      <c r="BE133" s="147">
        <f>IF(N133="základní",J133,0)</f>
        <v>0</v>
      </c>
      <c r="BF133" s="147">
        <f>IF(N133="snížená",J133,0)</f>
        <v>0</v>
      </c>
      <c r="BG133" s="147">
        <f>IF(N133="zákl. přenesená",J133,0)</f>
        <v>0</v>
      </c>
      <c r="BH133" s="147">
        <f>IF(N133="sníž. přenesená",J133,0)</f>
        <v>0</v>
      </c>
      <c r="BI133" s="147">
        <f>IF(N133="nulová",J133,0)</f>
        <v>0</v>
      </c>
      <c r="BJ133" s="16" t="s">
        <v>83</v>
      </c>
      <c r="BK133" s="147">
        <f>ROUND(I133*H133,2)</f>
        <v>0</v>
      </c>
      <c r="BL133" s="16" t="s">
        <v>358</v>
      </c>
      <c r="BM133" s="146" t="s">
        <v>369</v>
      </c>
    </row>
    <row r="134" spans="2:12" s="1" customFormat="1" ht="6.95" customHeight="1">
      <c r="B134" s="43"/>
      <c r="C134" s="44"/>
      <c r="D134" s="44"/>
      <c r="E134" s="44"/>
      <c r="F134" s="44"/>
      <c r="G134" s="44"/>
      <c r="H134" s="44"/>
      <c r="I134" s="44"/>
      <c r="J134" s="44"/>
      <c r="K134" s="44"/>
      <c r="L134" s="31"/>
    </row>
  </sheetData>
  <sheetProtection algorithmName="SHA-512" hashValue="dzSQZcTkcVdd1QILfzLD8ZitQdOCgXWEw2eKZeCKp1zy8TKxVsPZiO3ToP0BDvhu5b/XI/KtLnNDeVInJmPVzA==" saltValue="95VZVM8RQH3fDzP71mm/MHAjVUGwuoqY8bmNUmHB5Vr+wVHRm5ljs7q1F4moZqJnhZ82XCFkv8FSTY07ODC77A==" spinCount="100000" sheet="1" objects="1" scenarios="1" formatColumns="0" formatRows="0" autoFilter="0"/>
  <autoFilter ref="C121:K133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2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102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</row>
    <row r="4" spans="2:46" ht="24.95" customHeight="1">
      <c r="B4" s="19"/>
      <c r="D4" s="20" t="s">
        <v>103</v>
      </c>
      <c r="L4" s="19"/>
      <c r="M4" s="92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9" t="str">
        <f>'Rekapitulace stavby'!K6</f>
        <v>Oprava chodníku na ul. Čsl.armády,před panelovými domy ,Šumperk</v>
      </c>
      <c r="F7" s="230"/>
      <c r="G7" s="230"/>
      <c r="H7" s="230"/>
      <c r="L7" s="19"/>
    </row>
    <row r="8" spans="2:12" ht="12" customHeight="1">
      <c r="B8" s="19"/>
      <c r="D8" s="26" t="s">
        <v>104</v>
      </c>
      <c r="L8" s="19"/>
    </row>
    <row r="9" spans="2:12" s="1" customFormat="1" ht="16.5" customHeight="1">
      <c r="B9" s="31"/>
      <c r="E9" s="229" t="s">
        <v>105</v>
      </c>
      <c r="F9" s="231"/>
      <c r="G9" s="231"/>
      <c r="H9" s="231"/>
      <c r="L9" s="31"/>
    </row>
    <row r="10" spans="2:12" s="1" customFormat="1" ht="12" customHeight="1">
      <c r="B10" s="31"/>
      <c r="D10" s="26" t="s">
        <v>106</v>
      </c>
      <c r="L10" s="31"/>
    </row>
    <row r="11" spans="2:12" s="1" customFormat="1" ht="16.5" customHeight="1">
      <c r="B11" s="31"/>
      <c r="E11" s="187" t="s">
        <v>370</v>
      </c>
      <c r="F11" s="231"/>
      <c r="G11" s="231"/>
      <c r="H11" s="231"/>
      <c r="L11" s="31"/>
    </row>
    <row r="12" spans="2:12" s="1" customFormat="1" ht="11.25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11. 4. 2023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">
        <v>1</v>
      </c>
      <c r="L16" s="31"/>
    </row>
    <row r="17" spans="2:12" s="1" customFormat="1" ht="18" customHeight="1">
      <c r="B17" s="31"/>
      <c r="E17" s="24" t="s">
        <v>26</v>
      </c>
      <c r="I17" s="26" t="s">
        <v>27</v>
      </c>
      <c r="J17" s="24" t="s">
        <v>1</v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2" t="str">
        <f>'Rekapitulace stavby'!E14</f>
        <v>Vyplň údaj</v>
      </c>
      <c r="F20" s="213"/>
      <c r="G20" s="213"/>
      <c r="H20" s="213"/>
      <c r="I20" s="26" t="s">
        <v>27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25</v>
      </c>
      <c r="J22" s="24" t="s">
        <v>1</v>
      </c>
      <c r="L22" s="31"/>
    </row>
    <row r="23" spans="2:12" s="1" customFormat="1" ht="18" customHeight="1">
      <c r="B23" s="31"/>
      <c r="E23" s="24" t="s">
        <v>31</v>
      </c>
      <c r="I23" s="26" t="s">
        <v>27</v>
      </c>
      <c r="J23" s="24" t="s">
        <v>1</v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33</v>
      </c>
      <c r="I25" s="26" t="s">
        <v>25</v>
      </c>
      <c r="J25" s="24" t="s">
        <v>1</v>
      </c>
      <c r="L25" s="31"/>
    </row>
    <row r="26" spans="2:12" s="1" customFormat="1" ht="18" customHeight="1">
      <c r="B26" s="31"/>
      <c r="E26" s="24" t="s">
        <v>34</v>
      </c>
      <c r="I26" s="26" t="s">
        <v>27</v>
      </c>
      <c r="J26" s="24" t="s">
        <v>1</v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35</v>
      </c>
      <c r="L28" s="31"/>
    </row>
    <row r="29" spans="2:12" s="7" customFormat="1" ht="16.5" customHeight="1">
      <c r="B29" s="93"/>
      <c r="E29" s="218" t="s">
        <v>1</v>
      </c>
      <c r="F29" s="218"/>
      <c r="G29" s="218"/>
      <c r="H29" s="218"/>
      <c r="L29" s="93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36</v>
      </c>
      <c r="J32" s="65">
        <f>ROUND(J122,2)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45" customHeight="1">
      <c r="B35" s="31"/>
      <c r="D35" s="54" t="s">
        <v>40</v>
      </c>
      <c r="E35" s="26" t="s">
        <v>41</v>
      </c>
      <c r="F35" s="85">
        <f>ROUND((SUM(BE122:BE126)),2)</f>
        <v>0</v>
      </c>
      <c r="I35" s="95">
        <v>0.21</v>
      </c>
      <c r="J35" s="85">
        <f>ROUND(((SUM(BE122:BE126))*I35),2)</f>
        <v>0</v>
      </c>
      <c r="L35" s="31"/>
    </row>
    <row r="36" spans="2:12" s="1" customFormat="1" ht="14.45" customHeight="1">
      <c r="B36" s="31"/>
      <c r="E36" s="26" t="s">
        <v>42</v>
      </c>
      <c r="F36" s="85">
        <f>ROUND((SUM(BF122:BF126)),2)</f>
        <v>0</v>
      </c>
      <c r="I36" s="95">
        <v>0.15</v>
      </c>
      <c r="J36" s="85">
        <f>ROUND(((SUM(BF122:BF126))*I36),2)</f>
        <v>0</v>
      </c>
      <c r="L36" s="31"/>
    </row>
    <row r="37" spans="2:12" s="1" customFormat="1" ht="14.45" customHeight="1" hidden="1">
      <c r="B37" s="31"/>
      <c r="E37" s="26" t="s">
        <v>43</v>
      </c>
      <c r="F37" s="85">
        <f>ROUND((SUM(BG122:BG126)),2)</f>
        <v>0</v>
      </c>
      <c r="I37" s="95">
        <v>0.21</v>
      </c>
      <c r="J37" s="85">
        <f>0</f>
        <v>0</v>
      </c>
      <c r="L37" s="31"/>
    </row>
    <row r="38" spans="2:12" s="1" customFormat="1" ht="14.45" customHeight="1" hidden="1">
      <c r="B38" s="31"/>
      <c r="E38" s="26" t="s">
        <v>44</v>
      </c>
      <c r="F38" s="85">
        <f>ROUND((SUM(BH122:BH126)),2)</f>
        <v>0</v>
      </c>
      <c r="I38" s="95">
        <v>0.15</v>
      </c>
      <c r="J38" s="85">
        <f>0</f>
        <v>0</v>
      </c>
      <c r="L38" s="31"/>
    </row>
    <row r="39" spans="2:12" s="1" customFormat="1" ht="14.45" customHeight="1" hidden="1">
      <c r="B39" s="31"/>
      <c r="E39" s="26" t="s">
        <v>45</v>
      </c>
      <c r="F39" s="85">
        <f>ROUND((SUM(BI122:BI126)),2)</f>
        <v>0</v>
      </c>
      <c r="I39" s="95">
        <v>0</v>
      </c>
      <c r="J39" s="85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6"/>
      <c r="D41" s="97" t="s">
        <v>46</v>
      </c>
      <c r="E41" s="56"/>
      <c r="F41" s="56"/>
      <c r="G41" s="98" t="s">
        <v>47</v>
      </c>
      <c r="H41" s="99" t="s">
        <v>48</v>
      </c>
      <c r="I41" s="56"/>
      <c r="J41" s="100">
        <f>SUM(J32:J39)</f>
        <v>0</v>
      </c>
      <c r="K41" s="101"/>
      <c r="L41" s="31"/>
    </row>
    <row r="42" spans="2:12" s="1" customFormat="1" ht="14.45" customHeight="1">
      <c r="B42" s="31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51</v>
      </c>
      <c r="E61" s="33"/>
      <c r="F61" s="102" t="s">
        <v>52</v>
      </c>
      <c r="G61" s="42" t="s">
        <v>51</v>
      </c>
      <c r="H61" s="33"/>
      <c r="I61" s="33"/>
      <c r="J61" s="103" t="s">
        <v>52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51</v>
      </c>
      <c r="E76" s="33"/>
      <c r="F76" s="102" t="s">
        <v>52</v>
      </c>
      <c r="G76" s="42" t="s">
        <v>51</v>
      </c>
      <c r="H76" s="33"/>
      <c r="I76" s="33"/>
      <c r="J76" s="103" t="s">
        <v>52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108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9" t="str">
        <f>E7</f>
        <v>Oprava chodníku na ul. Čsl.armády,před panelovými domy ,Šumperk</v>
      </c>
      <c r="F85" s="230"/>
      <c r="G85" s="230"/>
      <c r="H85" s="230"/>
      <c r="L85" s="31"/>
    </row>
    <row r="86" spans="2:12" ht="12" customHeight="1">
      <c r="B86" s="19"/>
      <c r="C86" s="26" t="s">
        <v>104</v>
      </c>
      <c r="L86" s="19"/>
    </row>
    <row r="87" spans="2:12" s="1" customFormat="1" ht="16.5" customHeight="1">
      <c r="B87" s="31"/>
      <c r="E87" s="229" t="s">
        <v>105</v>
      </c>
      <c r="F87" s="231"/>
      <c r="G87" s="231"/>
      <c r="H87" s="231"/>
      <c r="L87" s="31"/>
    </row>
    <row r="88" spans="2:12" s="1" customFormat="1" ht="12" customHeight="1">
      <c r="B88" s="31"/>
      <c r="C88" s="26" t="s">
        <v>106</v>
      </c>
      <c r="L88" s="31"/>
    </row>
    <row r="89" spans="2:12" s="1" customFormat="1" ht="16.5" customHeight="1">
      <c r="B89" s="31"/>
      <c r="E89" s="187" t="str">
        <f>E11</f>
        <v>SO 1020 - VRN</v>
      </c>
      <c r="F89" s="231"/>
      <c r="G89" s="231"/>
      <c r="H89" s="231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>Šumperk</v>
      </c>
      <c r="I91" s="26" t="s">
        <v>22</v>
      </c>
      <c r="J91" s="51" t="str">
        <f>IF(J14="","",J14)</f>
        <v>11. 4. 2023</v>
      </c>
      <c r="L91" s="31"/>
    </row>
    <row r="92" spans="2:12" s="1" customFormat="1" ht="6.95" customHeight="1">
      <c r="B92" s="31"/>
      <c r="L92" s="31"/>
    </row>
    <row r="93" spans="2:12" s="1" customFormat="1" ht="15.2" customHeight="1">
      <c r="B93" s="31"/>
      <c r="C93" s="26" t="s">
        <v>24</v>
      </c>
      <c r="F93" s="24" t="str">
        <f>E17</f>
        <v>Město  Šumperk</v>
      </c>
      <c r="I93" s="26" t="s">
        <v>30</v>
      </c>
      <c r="J93" s="29" t="str">
        <f>E23</f>
        <v>Ing.Zdeněk  Vitásek</v>
      </c>
      <c r="L93" s="31"/>
    </row>
    <row r="94" spans="2:12" s="1" customFormat="1" ht="15.2" customHeight="1">
      <c r="B94" s="31"/>
      <c r="C94" s="26" t="s">
        <v>28</v>
      </c>
      <c r="F94" s="24" t="str">
        <f>IF(E20="","",E20)</f>
        <v>Vyplň údaj</v>
      </c>
      <c r="I94" s="26" t="s">
        <v>33</v>
      </c>
      <c r="J94" s="29" t="str">
        <f>E26</f>
        <v>Martin  Pniok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109</v>
      </c>
      <c r="D96" s="96"/>
      <c r="E96" s="96"/>
      <c r="F96" s="96"/>
      <c r="G96" s="96"/>
      <c r="H96" s="96"/>
      <c r="I96" s="96"/>
      <c r="J96" s="105" t="s">
        <v>110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9" customHeight="1">
      <c r="B98" s="31"/>
      <c r="C98" s="106" t="s">
        <v>111</v>
      </c>
      <c r="J98" s="65">
        <f>J122</f>
        <v>0</v>
      </c>
      <c r="L98" s="31"/>
      <c r="AU98" s="16" t="s">
        <v>112</v>
      </c>
    </row>
    <row r="99" spans="2:12" s="8" customFormat="1" ht="24.95" customHeight="1">
      <c r="B99" s="107"/>
      <c r="D99" s="108" t="s">
        <v>371</v>
      </c>
      <c r="E99" s="109"/>
      <c r="F99" s="109"/>
      <c r="G99" s="109"/>
      <c r="H99" s="109"/>
      <c r="I99" s="109"/>
      <c r="J99" s="110">
        <f>J123</f>
        <v>0</v>
      </c>
      <c r="L99" s="107"/>
    </row>
    <row r="100" spans="2:12" s="9" customFormat="1" ht="19.9" customHeight="1">
      <c r="B100" s="111"/>
      <c r="D100" s="112" t="s">
        <v>372</v>
      </c>
      <c r="E100" s="113"/>
      <c r="F100" s="113"/>
      <c r="G100" s="113"/>
      <c r="H100" s="113"/>
      <c r="I100" s="113"/>
      <c r="J100" s="114">
        <f>J124</f>
        <v>0</v>
      </c>
      <c r="L100" s="111"/>
    </row>
    <row r="101" spans="2:12" s="1" customFormat="1" ht="21.75" customHeight="1">
      <c r="B101" s="31"/>
      <c r="L101" s="31"/>
    </row>
    <row r="102" spans="2:12" s="1" customFormat="1" ht="6.95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31"/>
    </row>
    <row r="106" spans="2:12" s="1" customFormat="1" ht="6.95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31"/>
    </row>
    <row r="107" spans="2:12" s="1" customFormat="1" ht="24.95" customHeight="1">
      <c r="B107" s="31"/>
      <c r="C107" s="20" t="s">
        <v>117</v>
      </c>
      <c r="L107" s="31"/>
    </row>
    <row r="108" spans="2:12" s="1" customFormat="1" ht="6.95" customHeight="1">
      <c r="B108" s="31"/>
      <c r="L108" s="31"/>
    </row>
    <row r="109" spans="2:12" s="1" customFormat="1" ht="12" customHeight="1">
      <c r="B109" s="31"/>
      <c r="C109" s="26" t="s">
        <v>16</v>
      </c>
      <c r="L109" s="31"/>
    </row>
    <row r="110" spans="2:12" s="1" customFormat="1" ht="16.5" customHeight="1">
      <c r="B110" s="31"/>
      <c r="E110" s="229" t="str">
        <f>E7</f>
        <v>Oprava chodníku na ul. Čsl.armády,před panelovými domy ,Šumperk</v>
      </c>
      <c r="F110" s="230"/>
      <c r="G110" s="230"/>
      <c r="H110" s="230"/>
      <c r="L110" s="31"/>
    </row>
    <row r="111" spans="2:12" ht="12" customHeight="1">
      <c r="B111" s="19"/>
      <c r="C111" s="26" t="s">
        <v>104</v>
      </c>
      <c r="L111" s="19"/>
    </row>
    <row r="112" spans="2:12" s="1" customFormat="1" ht="16.5" customHeight="1">
      <c r="B112" s="31"/>
      <c r="E112" s="229" t="s">
        <v>105</v>
      </c>
      <c r="F112" s="231"/>
      <c r="G112" s="231"/>
      <c r="H112" s="231"/>
      <c r="L112" s="31"/>
    </row>
    <row r="113" spans="2:12" s="1" customFormat="1" ht="12" customHeight="1">
      <c r="B113" s="31"/>
      <c r="C113" s="26" t="s">
        <v>106</v>
      </c>
      <c r="L113" s="31"/>
    </row>
    <row r="114" spans="2:12" s="1" customFormat="1" ht="16.5" customHeight="1">
      <c r="B114" s="31"/>
      <c r="E114" s="187" t="str">
        <f>E11</f>
        <v>SO 1020 - VRN</v>
      </c>
      <c r="F114" s="231"/>
      <c r="G114" s="231"/>
      <c r="H114" s="231"/>
      <c r="L114" s="31"/>
    </row>
    <row r="115" spans="2:12" s="1" customFormat="1" ht="6.95" customHeight="1">
      <c r="B115" s="31"/>
      <c r="L115" s="31"/>
    </row>
    <row r="116" spans="2:12" s="1" customFormat="1" ht="12" customHeight="1">
      <c r="B116" s="31"/>
      <c r="C116" s="26" t="s">
        <v>20</v>
      </c>
      <c r="F116" s="24" t="str">
        <f>F14</f>
        <v>Šumperk</v>
      </c>
      <c r="I116" s="26" t="s">
        <v>22</v>
      </c>
      <c r="J116" s="51" t="str">
        <f>IF(J14="","",J14)</f>
        <v>11. 4. 2023</v>
      </c>
      <c r="L116" s="31"/>
    </row>
    <row r="117" spans="2:12" s="1" customFormat="1" ht="6.95" customHeight="1">
      <c r="B117" s="31"/>
      <c r="L117" s="31"/>
    </row>
    <row r="118" spans="2:12" s="1" customFormat="1" ht="15.2" customHeight="1">
      <c r="B118" s="31"/>
      <c r="C118" s="26" t="s">
        <v>24</v>
      </c>
      <c r="F118" s="24" t="str">
        <f>E17</f>
        <v>Město  Šumperk</v>
      </c>
      <c r="I118" s="26" t="s">
        <v>30</v>
      </c>
      <c r="J118" s="29" t="str">
        <f>E23</f>
        <v>Ing.Zdeněk  Vitásek</v>
      </c>
      <c r="L118" s="31"/>
    </row>
    <row r="119" spans="2:12" s="1" customFormat="1" ht="15.2" customHeight="1">
      <c r="B119" s="31"/>
      <c r="C119" s="26" t="s">
        <v>28</v>
      </c>
      <c r="F119" s="24" t="str">
        <f>IF(E20="","",E20)</f>
        <v>Vyplň údaj</v>
      </c>
      <c r="I119" s="26" t="s">
        <v>33</v>
      </c>
      <c r="J119" s="29" t="str">
        <f>E26</f>
        <v>Martin  Pniok</v>
      </c>
      <c r="L119" s="31"/>
    </row>
    <row r="120" spans="2:12" s="1" customFormat="1" ht="10.35" customHeight="1">
      <c r="B120" s="31"/>
      <c r="L120" s="31"/>
    </row>
    <row r="121" spans="2:20" s="10" customFormat="1" ht="29.25" customHeight="1">
      <c r="B121" s="115"/>
      <c r="C121" s="116" t="s">
        <v>118</v>
      </c>
      <c r="D121" s="117" t="s">
        <v>61</v>
      </c>
      <c r="E121" s="117" t="s">
        <v>57</v>
      </c>
      <c r="F121" s="117" t="s">
        <v>58</v>
      </c>
      <c r="G121" s="117" t="s">
        <v>119</v>
      </c>
      <c r="H121" s="117" t="s">
        <v>120</v>
      </c>
      <c r="I121" s="117" t="s">
        <v>121</v>
      </c>
      <c r="J121" s="117" t="s">
        <v>110</v>
      </c>
      <c r="K121" s="118" t="s">
        <v>122</v>
      </c>
      <c r="L121" s="115"/>
      <c r="M121" s="58" t="s">
        <v>1</v>
      </c>
      <c r="N121" s="59" t="s">
        <v>40</v>
      </c>
      <c r="O121" s="59" t="s">
        <v>123</v>
      </c>
      <c r="P121" s="59" t="s">
        <v>124</v>
      </c>
      <c r="Q121" s="59" t="s">
        <v>125</v>
      </c>
      <c r="R121" s="59" t="s">
        <v>126</v>
      </c>
      <c r="S121" s="59" t="s">
        <v>127</v>
      </c>
      <c r="T121" s="60" t="s">
        <v>128</v>
      </c>
    </row>
    <row r="122" spans="2:63" s="1" customFormat="1" ht="22.9" customHeight="1">
      <c r="B122" s="31"/>
      <c r="C122" s="63" t="s">
        <v>129</v>
      </c>
      <c r="J122" s="119">
        <f>BK122</f>
        <v>0</v>
      </c>
      <c r="L122" s="31"/>
      <c r="M122" s="61"/>
      <c r="N122" s="52"/>
      <c r="O122" s="52"/>
      <c r="P122" s="120">
        <f>P123</f>
        <v>0</v>
      </c>
      <c r="Q122" s="52"/>
      <c r="R122" s="120">
        <f>R123</f>
        <v>0</v>
      </c>
      <c r="S122" s="52"/>
      <c r="T122" s="121">
        <f>T123</f>
        <v>0</v>
      </c>
      <c r="AT122" s="16" t="s">
        <v>75</v>
      </c>
      <c r="AU122" s="16" t="s">
        <v>112</v>
      </c>
      <c r="BK122" s="122">
        <f>BK123</f>
        <v>0</v>
      </c>
    </row>
    <row r="123" spans="2:63" s="11" customFormat="1" ht="25.9" customHeight="1">
      <c r="B123" s="123"/>
      <c r="D123" s="124" t="s">
        <v>75</v>
      </c>
      <c r="E123" s="125" t="s">
        <v>101</v>
      </c>
      <c r="F123" s="125" t="s">
        <v>373</v>
      </c>
      <c r="I123" s="126"/>
      <c r="J123" s="127">
        <f>BK123</f>
        <v>0</v>
      </c>
      <c r="L123" s="123"/>
      <c r="M123" s="128"/>
      <c r="P123" s="129">
        <f>P124</f>
        <v>0</v>
      </c>
      <c r="R123" s="129">
        <f>R124</f>
        <v>0</v>
      </c>
      <c r="T123" s="130">
        <f>T124</f>
        <v>0</v>
      </c>
      <c r="AR123" s="124" t="s">
        <v>154</v>
      </c>
      <c r="AT123" s="131" t="s">
        <v>75</v>
      </c>
      <c r="AU123" s="131" t="s">
        <v>76</v>
      </c>
      <c r="AY123" s="124" t="s">
        <v>132</v>
      </c>
      <c r="BK123" s="132">
        <f>BK124</f>
        <v>0</v>
      </c>
    </row>
    <row r="124" spans="2:63" s="11" customFormat="1" ht="22.9" customHeight="1">
      <c r="B124" s="123"/>
      <c r="D124" s="124" t="s">
        <v>75</v>
      </c>
      <c r="E124" s="133" t="s">
        <v>374</v>
      </c>
      <c r="F124" s="133" t="s">
        <v>375</v>
      </c>
      <c r="I124" s="126"/>
      <c r="J124" s="134">
        <f>BK124</f>
        <v>0</v>
      </c>
      <c r="L124" s="123"/>
      <c r="M124" s="128"/>
      <c r="P124" s="129">
        <f>SUM(P125:P126)</f>
        <v>0</v>
      </c>
      <c r="R124" s="129">
        <f>SUM(R125:R126)</f>
        <v>0</v>
      </c>
      <c r="T124" s="130">
        <f>SUM(T125:T126)</f>
        <v>0</v>
      </c>
      <c r="AR124" s="124" t="s">
        <v>154</v>
      </c>
      <c r="AT124" s="131" t="s">
        <v>75</v>
      </c>
      <c r="AU124" s="131" t="s">
        <v>83</v>
      </c>
      <c r="AY124" s="124" t="s">
        <v>132</v>
      </c>
      <c r="BK124" s="132">
        <f>SUM(BK125:BK126)</f>
        <v>0</v>
      </c>
    </row>
    <row r="125" spans="2:65" s="1" customFormat="1" ht="16.5" customHeight="1">
      <c r="B125" s="31"/>
      <c r="C125" s="135" t="s">
        <v>83</v>
      </c>
      <c r="D125" s="135" t="s">
        <v>134</v>
      </c>
      <c r="E125" s="136" t="s">
        <v>376</v>
      </c>
      <c r="F125" s="137" t="s">
        <v>375</v>
      </c>
      <c r="G125" s="138" t="s">
        <v>357</v>
      </c>
      <c r="H125" s="139">
        <v>1</v>
      </c>
      <c r="I125" s="140"/>
      <c r="J125" s="141">
        <f>ROUND(I125*H125,2)</f>
        <v>0</v>
      </c>
      <c r="K125" s="137" t="s">
        <v>377</v>
      </c>
      <c r="L125" s="31"/>
      <c r="M125" s="142" t="s">
        <v>1</v>
      </c>
      <c r="N125" s="143" t="s">
        <v>41</v>
      </c>
      <c r="P125" s="144">
        <f>O125*H125</f>
        <v>0</v>
      </c>
      <c r="Q125" s="144">
        <v>0</v>
      </c>
      <c r="R125" s="144">
        <f>Q125*H125</f>
        <v>0</v>
      </c>
      <c r="S125" s="144">
        <v>0</v>
      </c>
      <c r="T125" s="145">
        <f>S125*H125</f>
        <v>0</v>
      </c>
      <c r="AR125" s="146" t="s">
        <v>378</v>
      </c>
      <c r="AT125" s="146" t="s">
        <v>134</v>
      </c>
      <c r="AU125" s="146" t="s">
        <v>85</v>
      </c>
      <c r="AY125" s="16" t="s">
        <v>132</v>
      </c>
      <c r="BE125" s="147">
        <f>IF(N125="základní",J125,0)</f>
        <v>0</v>
      </c>
      <c r="BF125" s="147">
        <f>IF(N125="snížená",J125,0)</f>
        <v>0</v>
      </c>
      <c r="BG125" s="147">
        <f>IF(N125="zákl. přenesená",J125,0)</f>
        <v>0</v>
      </c>
      <c r="BH125" s="147">
        <f>IF(N125="sníž. přenesená",J125,0)</f>
        <v>0</v>
      </c>
      <c r="BI125" s="147">
        <f>IF(N125="nulová",J125,0)</f>
        <v>0</v>
      </c>
      <c r="BJ125" s="16" t="s">
        <v>83</v>
      </c>
      <c r="BK125" s="147">
        <f>ROUND(I125*H125,2)</f>
        <v>0</v>
      </c>
      <c r="BL125" s="16" t="s">
        <v>378</v>
      </c>
      <c r="BM125" s="146" t="s">
        <v>379</v>
      </c>
    </row>
    <row r="126" spans="2:65" s="1" customFormat="1" ht="16.5" customHeight="1">
      <c r="B126" s="31"/>
      <c r="C126" s="135" t="s">
        <v>85</v>
      </c>
      <c r="D126" s="135" t="s">
        <v>134</v>
      </c>
      <c r="E126" s="136" t="s">
        <v>380</v>
      </c>
      <c r="F126" s="137" t="s">
        <v>381</v>
      </c>
      <c r="G126" s="138" t="s">
        <v>357</v>
      </c>
      <c r="H126" s="139">
        <v>1</v>
      </c>
      <c r="I126" s="140"/>
      <c r="J126" s="141">
        <f>ROUND(I126*H126,2)</f>
        <v>0</v>
      </c>
      <c r="K126" s="137" t="s">
        <v>377</v>
      </c>
      <c r="L126" s="31"/>
      <c r="M126" s="163" t="s">
        <v>1</v>
      </c>
      <c r="N126" s="164" t="s">
        <v>41</v>
      </c>
      <c r="O126" s="165"/>
      <c r="P126" s="166">
        <f>O126*H126</f>
        <v>0</v>
      </c>
      <c r="Q126" s="166">
        <v>0</v>
      </c>
      <c r="R126" s="166">
        <f>Q126*H126</f>
        <v>0</v>
      </c>
      <c r="S126" s="166">
        <v>0</v>
      </c>
      <c r="T126" s="167">
        <f>S126*H126</f>
        <v>0</v>
      </c>
      <c r="AR126" s="146" t="s">
        <v>378</v>
      </c>
      <c r="AT126" s="146" t="s">
        <v>134</v>
      </c>
      <c r="AU126" s="146" t="s">
        <v>85</v>
      </c>
      <c r="AY126" s="16" t="s">
        <v>132</v>
      </c>
      <c r="BE126" s="147">
        <f>IF(N126="základní",J126,0)</f>
        <v>0</v>
      </c>
      <c r="BF126" s="147">
        <f>IF(N126="snížená",J126,0)</f>
        <v>0</v>
      </c>
      <c r="BG126" s="147">
        <f>IF(N126="zákl. přenesená",J126,0)</f>
        <v>0</v>
      </c>
      <c r="BH126" s="147">
        <f>IF(N126="sníž. přenesená",J126,0)</f>
        <v>0</v>
      </c>
      <c r="BI126" s="147">
        <f>IF(N126="nulová",J126,0)</f>
        <v>0</v>
      </c>
      <c r="BJ126" s="16" t="s">
        <v>83</v>
      </c>
      <c r="BK126" s="147">
        <f>ROUND(I126*H126,2)</f>
        <v>0</v>
      </c>
      <c r="BL126" s="16" t="s">
        <v>378</v>
      </c>
      <c r="BM126" s="146" t="s">
        <v>382</v>
      </c>
    </row>
    <row r="127" spans="2:12" s="1" customFormat="1" ht="6.95" customHeight="1">
      <c r="B127" s="43"/>
      <c r="C127" s="44"/>
      <c r="D127" s="44"/>
      <c r="E127" s="44"/>
      <c r="F127" s="44"/>
      <c r="G127" s="44"/>
      <c r="H127" s="44"/>
      <c r="I127" s="44"/>
      <c r="J127" s="44"/>
      <c r="K127" s="44"/>
      <c r="L127" s="31"/>
    </row>
  </sheetData>
  <sheetProtection algorithmName="SHA-512" hashValue="U+m8n/ZrknqxOnA6a2plbjt3qfSdpT6QEg4UUeZHepRKmWyGtSNFcTcwj7wbUz6CUibWyk0o51hb/tHKmKn2/A==" saltValue="IfbyL2HE1UXtO/J9JA9IjYFQ2ciT1IgTFwVpXPaKVZkMy0gpFgMamglNP6BSo5e5jFsVluU+DBgjAR8+b2J2+A==" spinCount="100000" sheet="1" objects="1" scenarios="1" formatColumns="0" formatRows="0" autoFilter="0"/>
  <autoFilter ref="C121:K126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LAPTOP-V6F5C2G1\Radka</dc:creator>
  <cp:keywords/>
  <dc:description/>
  <cp:lastModifiedBy>Nádeníčková Eva, Ing.</cp:lastModifiedBy>
  <dcterms:created xsi:type="dcterms:W3CDTF">2023-04-12T20:51:41Z</dcterms:created>
  <dcterms:modified xsi:type="dcterms:W3CDTF">2023-05-16T09:58:49Z</dcterms:modified>
  <cp:category/>
  <cp:version/>
  <cp:contentType/>
  <cp:contentStatus/>
</cp:coreProperties>
</file>