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/>
  <bookViews>
    <workbookView xWindow="65416" yWindow="65416" windowWidth="29040" windowHeight="15720" activeTab="0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VZDUCHOTECHNIKA" sheetId="5" r:id="rId5"/>
    <sheet name="05 - PROVIZORNÍ OPATŘENÍ" sheetId="6" r:id="rId6"/>
  </sheets>
  <definedNames>
    <definedName name="_xlnm._FilterDatabase" localSheetId="1" hidden="1">'01 - VEDLEJŠÍ A OSTATNÍ N...'!$C$119:$K$128</definedName>
    <definedName name="_xlnm._FilterDatabase" localSheetId="2" hidden="1">'02 - BOURACÍ PRÁCE'!$C$118:$K$144</definedName>
    <definedName name="_xlnm._FilterDatabase" localSheetId="3" hidden="1">'03 - STAVEBNÍ PRÁCE'!$C$126:$K$184</definedName>
    <definedName name="_xlnm._FilterDatabase" localSheetId="4" hidden="1">'04 - VZDUCHOTECHNIKA'!$C$117:$K$122</definedName>
    <definedName name="_xlnm._FilterDatabase" localSheetId="5" hidden="1">'05 - PROVIZORNÍ OPATŘENÍ'!$C$117:$K$126</definedName>
    <definedName name="_xlnm.Print_Area" localSheetId="1">'01 - VEDLEJŠÍ A OSTATNÍ N...'!$C$4:$J$39,'01 - VEDLEJŠÍ A OSTATNÍ N...'!$C$50:$J$76,'01 - VEDLEJŠÍ A OSTATNÍ N...'!$C$82:$J$101,'01 - VEDLEJŠÍ A OSTATNÍ N...'!$C$107:$K$128</definedName>
    <definedName name="_xlnm.Print_Area" localSheetId="2">'02 - BOURACÍ PRÁCE'!$C$4:$J$39,'02 - BOURACÍ PRÁCE'!$C$50:$J$76,'02 - BOURACÍ PRÁCE'!$C$82:$J$100,'02 - BOURACÍ PRÁCE'!$C$106:$K$144</definedName>
    <definedName name="_xlnm.Print_Area" localSheetId="3">'03 - STAVEBNÍ PRÁCE'!$C$4:$J$39,'03 - STAVEBNÍ PRÁCE'!$C$50:$J$76,'03 - STAVEBNÍ PRÁCE'!$C$82:$J$108,'03 - STAVEBNÍ PRÁCE'!$C$114:$K$184</definedName>
    <definedName name="_xlnm.Print_Area" localSheetId="4">'04 - VZDUCHOTECHNIKA'!$C$4:$J$39,'04 - VZDUCHOTECHNIKA'!$C$50:$J$76,'04 - VZDUCHOTECHNIKA'!$C$82:$J$99,'04 - VZDUCHOTECHNIKA'!$C$105:$K$122</definedName>
    <definedName name="_xlnm.Print_Area" localSheetId="5">'05 - PROVIZORNÍ OPATŘENÍ'!$C$4:$J$39,'05 - PROVIZORNÍ OPATŘENÍ'!$C$50:$J$76,'05 - PROVIZORNÍ OPATŘENÍ'!$C$82:$J$99,'05 - PROVIZORNÍ OPATŘENÍ'!$C$105:$K$126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VEDLEJŠÍ A OSTATNÍ N...'!$119:$119</definedName>
    <definedName name="_xlnm.Print_Titles" localSheetId="2">'02 - BOURACÍ PRÁCE'!$118:$118</definedName>
    <definedName name="_xlnm.Print_Titles" localSheetId="3">'03 - STAVEBNÍ PRÁCE'!$126:$126</definedName>
    <definedName name="_xlnm.Print_Titles" localSheetId="4">'04 - VZDUCHOTECHNIKA'!$117:$117</definedName>
    <definedName name="_xlnm.Print_Titles" localSheetId="5">'05 - PROVIZORNÍ OPATŘENÍ'!$117:$117</definedName>
  </definedNames>
  <calcPr calcId="191029"/>
  <extLst/>
</workbook>
</file>

<file path=xl/sharedStrings.xml><?xml version="1.0" encoding="utf-8"?>
<sst xmlns="http://schemas.openxmlformats.org/spreadsheetml/2006/main" count="1911" uniqueCount="400">
  <si>
    <t>Export Komplet</t>
  </si>
  <si>
    <t/>
  </si>
  <si>
    <t>2.0</t>
  </si>
  <si>
    <t>ZAMOK</t>
  </si>
  <si>
    <t>False</t>
  </si>
  <si>
    <t>{4645a768-f704-4be6-8af7-9ebc7f2c1254}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</si>
  <si>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</si>
  <si>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</si>
  <si>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</si>
  <si>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</si>
  <si>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</si>
  <si>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</si>
  <si>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</si>
  <si>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</si>
  <si>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11_2023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</si>
  <si>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</si>
  <si>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</si>
  <si>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PAVILON B - VÝMĚNA VÝTAHU</t>
  </si>
  <si>
    <t>KSO:</t>
  </si>
  <si>
    <t>801 11</t>
  </si>
  <si>
    <t>CC-CZ:</t>
  </si>
  <si>
    <t>1264</t>
  </si>
  <si>
    <t>Místo:</t>
  </si>
  <si>
    <t>Nemocnice Šumperk a.s. - Pavilon B</t>
  </si>
  <si>
    <t>Datum:</t>
  </si>
  <si>
    <t>13. 1. 2024</t>
  </si>
  <si>
    <t>Zadavatel:</t>
  </si>
  <si>
    <t>IČ:</t>
  </si>
  <si>
    <t>Nemocnice Šumperk a.s.</t>
  </si>
  <si>
    <t>DIČ:</t>
  </si>
  <si>
    <t>Uchazeč:</t>
  </si>
  <si>
    <t>Vyplň údaj</t>
  </si>
  <si>
    <t>Projektant:</t>
  </si>
  <si>
    <t>4DS, spol. s r. o.</t>
  </si>
  <si>
    <t>True</t>
  </si>
  <si>
    <t>Zpracovatel:</t>
  </si>
  <si>
    <t>Vladimír Mrázek</t>
  </si>
  <si>
    <t>Poznámka:</t>
  </si>
  <si>
    <t xml:space="preserve">Soupis prací je sestaven s využitím položek Cenové soustavy ÚRS (cenová úroveň 2023/II). Veškeré další informace vymezující popis a podmínky použití těchto položek z Cenové soustavy, které nejsou uvedeny přímo v soupisu prací, jsou neomezeně dálkově k dispozici na webu www.podminky.urs.cz. Položky soupisu prací, které nemají ve sloupci „Cenová soustava“ veden žádný údaj, nepochází z Cenové soustavy ÚRS.
Soupis prací je zpracován v rozsahu a podrobnosti projektu 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</si>
  <si>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</si>
  <si>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</si>
  <si>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</si>
  <si>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</si>
  <si>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</si>
  <si>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</si>
  <si>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</si>
  <si>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</si>
  <si>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</si>
  <si>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</si>
  <si>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</si>
  <si>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</si>
  <si>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</si>
  <si>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</si>
  <si>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</si>
  <si>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</si>
  <si>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</si>
  <si>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</si>
  <si>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</si>
  <si>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</si>
  <si>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</si>
  <si>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</si>
  <si>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</si>
  <si>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</si>
  <si>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</si>
  <si>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</si>
  <si>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</si>
  <si>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</si>
  <si>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</si>
  <si>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</si>
  <si>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</si>
  <si>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</si>
  <si>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</si>
  <si>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</si>
  <si>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</si>
  <si>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</si>
  <si>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</si>
  <si>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</si>
  <si>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</si>
  <si>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</si>
  <si>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</si>
  <si>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</si>
  <si>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</si>
  <si>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</si>
  <si>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</si>
  <si>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</si>
  <si>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</si>
  <si>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</si>
  <si>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</si>
  <si>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{4d683d4e-26ce-48ec-b91e-94cb5bb761fe}</t>
  </si>
  <si>
    <t>2</t>
  </si>
  <si>
    <t>02</t>
  </si>
  <si>
    <t>BOURACÍ PRÁCE</t>
  </si>
  <si>
    <t>{e90c1997-74c8-4edb-8006-e186504b344b}</t>
  </si>
  <si>
    <t>03</t>
  </si>
  <si>
    <t>STAVEBNÍ PRÁCE</t>
  </si>
  <si>
    <t>{5e2920bc-76aa-4069-9136-2532772c5802}</t>
  </si>
  <si>
    <t>04</t>
  </si>
  <si>
    <t>VZDUCHOTECHNIKA</t>
  </si>
  <si>
    <t>{57637bd9-f1b8-402c-8222-a8f6e5699a19}</t>
  </si>
  <si>
    <t>05</t>
  </si>
  <si>
    <t>PROVIZORNÍ OPATŘENÍ</t>
  </si>
  <si>
    <t>{bebc375b-5d36-4044-b513-e09e6d92b9d9}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</si>
  <si>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</si>
  <si>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</si>
  <si>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</si>
  <si>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</si>
  <si>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</si>
  <si>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</si>
  <si>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</si>
  <si>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</si>
  <si>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</si>
  <si>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</si>
  <si>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</si>
  <si>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VRN99 - Rezerva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</si>
  <si>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</si>
  <si>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</si>
  <si>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</si>
  <si>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</si>
  <si>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</si>
  <si>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</si>
  <si>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</si>
  <si>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</si>
  <si>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</si>
  <si>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</si>
  <si>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</si>
  <si>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</si>
  <si>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</si>
  <si>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</si>
  <si>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</si>
  <si>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</si>
  <si>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</si>
  <si>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</si>
  <si>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</si>
  <si>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</si>
  <si>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</si>
  <si>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</si>
  <si>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</si>
  <si>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-151256420</t>
  </si>
  <si>
    <t>VRN4</t>
  </si>
  <si>
    <t>Inženýrská činnost</t>
  </si>
  <si>
    <t>041403000</t>
  </si>
  <si>
    <t>Koordinátor BOZP na staveništi</t>
  </si>
  <si>
    <t>1946472096</t>
  </si>
  <si>
    <t>3</t>
  </si>
  <si>
    <t>042503000</t>
  </si>
  <si>
    <t>Plán BOZP na staveništi</t>
  </si>
  <si>
    <t>-589023287</t>
  </si>
  <si>
    <t>VRN99</t>
  </si>
  <si>
    <t>Rezerva</t>
  </si>
  <si>
    <t>4</t>
  </si>
  <si>
    <t>099901</t>
  </si>
  <si>
    <t>Rozpočtová rezerva (10% ze ZRN)</t>
  </si>
  <si>
    <t>-1392855490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</si>
  <si>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</si>
  <si>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</si>
  <si>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</si>
  <si>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</si>
  <si>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HSV</t>
  </si>
  <si>
    <t>Práce a dodávky HSV</t>
  </si>
  <si>
    <t>9</t>
  </si>
  <si>
    <t>Ostatní konstrukce a práce, bourání</t>
  </si>
  <si>
    <t>964011211</t>
  </si>
  <si>
    <t>Vybourání ŽB překladů prefabrikovaných dl do 3 m hmotnosti do 50 kg/m</t>
  </si>
  <si>
    <t>m3</t>
  </si>
  <si>
    <t>CS ÚRS 2023 02</t>
  </si>
  <si>
    <t>-516644613</t>
  </si>
  <si>
    <t>VV</t>
  </si>
  <si>
    <t>+0,3*0,2*1,5*6</t>
  </si>
  <si>
    <t>967031732</t>
  </si>
  <si>
    <t>Přisekání plošné zdiva z cihel pálených na MV nebo MVC tl do 100 mm</t>
  </si>
  <si>
    <t>m2</t>
  </si>
  <si>
    <t>-1917969331</t>
  </si>
  <si>
    <t>+0,3*2,15*6</t>
  </si>
  <si>
    <t>967031734</t>
  </si>
  <si>
    <t>Přisekání plošné zdiva z cihel pálených na MV nebo MVC tl do 300 mm</t>
  </si>
  <si>
    <t>-2075056311</t>
  </si>
  <si>
    <t>971033541</t>
  </si>
  <si>
    <t>Vybourání otvorů ve zdivu cihelném pl do 1 m2 na MVC nebo MV tl do 300 mm</t>
  </si>
  <si>
    <t>840500812</t>
  </si>
  <si>
    <t>+0,3*0,3*1,0*6</t>
  </si>
  <si>
    <t>+0,3*0,45*1,3</t>
  </si>
  <si>
    <t>Součet</t>
  </si>
  <si>
    <t>973031325</t>
  </si>
  <si>
    <t>Vysekání kapes ve zdivu cihelném na MV nebo MVC pl do 0,10 m2 hl do 300 mm</t>
  </si>
  <si>
    <t>kus</t>
  </si>
  <si>
    <t>-2020568722</t>
  </si>
  <si>
    <t>6</t>
  </si>
  <si>
    <t>974031666</t>
  </si>
  <si>
    <t>Vysekání rýh ve zdivu cihelném pro vtahování nosníků hl do 150 mm v do 250 mm</t>
  </si>
  <si>
    <t>m</t>
  </si>
  <si>
    <t>-1894209762</t>
  </si>
  <si>
    <t>+0,9*3*7</t>
  </si>
  <si>
    <t>7</t>
  </si>
  <si>
    <t>9891001</t>
  </si>
  <si>
    <t>Vybourání 2kř šachetních dveří</t>
  </si>
  <si>
    <t>-107041700</t>
  </si>
  <si>
    <t>8</t>
  </si>
  <si>
    <t>9891002</t>
  </si>
  <si>
    <t>Odstranění tabla</t>
  </si>
  <si>
    <t>9410067</t>
  </si>
  <si>
    <t>9892001</t>
  </si>
  <si>
    <t>Zaříznutí vinylové krytiny</t>
  </si>
  <si>
    <t>-1065440500</t>
  </si>
  <si>
    <t>10</t>
  </si>
  <si>
    <t>9899001</t>
  </si>
  <si>
    <t>Vyčištění šachty</t>
  </si>
  <si>
    <t>-1736787091</t>
  </si>
  <si>
    <t>997</t>
  </si>
  <si>
    <t>Přesun sutě</t>
  </si>
  <si>
    <t>11</t>
  </si>
  <si>
    <t>997013215</t>
  </si>
  <si>
    <t>Vnitrostaveništní doprava suti a vybouraných hmot pro budovy v přes 15 do 18 m ručně</t>
  </si>
  <si>
    <t>t</t>
  </si>
  <si>
    <t>-188480771</t>
  </si>
  <si>
    <t>12</t>
  </si>
  <si>
    <t>997013501</t>
  </si>
  <si>
    <t>Odvoz suti a vybouraných hmot na skládku nebo meziskládku do 1 km se složením</t>
  </si>
  <si>
    <t>1449367835</t>
  </si>
  <si>
    <t>13</t>
  </si>
  <si>
    <t>997013509</t>
  </si>
  <si>
    <t>Příplatek k odvozu suti a vybouraných hmot na skládku ZKD 1 km přes 1 km</t>
  </si>
  <si>
    <t>1114911811</t>
  </si>
  <si>
    <t>P</t>
  </si>
  <si>
    <t>Poznámka k položce:
+30 km - indexováno v jednotkové ceně</t>
  </si>
  <si>
    <t>14</t>
  </si>
  <si>
    <t>997013631</t>
  </si>
  <si>
    <t>Poplatek za uložení na skládce (skládkovné) stavebního odpadu směsného kód odpadu 17 09 04</t>
  </si>
  <si>
    <t>-771813344</t>
  </si>
  <si>
    <t>03 - STAVEBNÍ PRÁCE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</si>
  <si>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</si>
  <si>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</si>
  <si>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</si>
  <si>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</si>
  <si>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</si>
  <si>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</si>
  <si>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</si>
  <si>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</si>
  <si>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Technologie</t>
  </si>
  <si>
    <t>Úpravy povrchů, podlahy a osazování výplní</t>
  </si>
  <si>
    <t>612325302</t>
  </si>
  <si>
    <t>Vápenocementová štuková omítka ostění nebo nadpraží</t>
  </si>
  <si>
    <t>1259444199</t>
  </si>
  <si>
    <t>+0,30*2,15*2*6</t>
  </si>
  <si>
    <t>+0,30*1,40*6</t>
  </si>
  <si>
    <t>+0,20*2,6*6</t>
  </si>
  <si>
    <t>+0,20*0,8</t>
  </si>
  <si>
    <t>612325411</t>
  </si>
  <si>
    <t>Oprava vnitřní vápenocementové hladké omítky stěn v rozsahu plochy do 10 %</t>
  </si>
  <si>
    <t>-1243494383</t>
  </si>
  <si>
    <t>+15,0+195,0</t>
  </si>
  <si>
    <t>615142002</t>
  </si>
  <si>
    <t>Potažení vnitřních nosníků sklovláknitým pletivem</t>
  </si>
  <si>
    <t>2082709153</t>
  </si>
  <si>
    <t>+0,65*2,6*6</t>
  </si>
  <si>
    <t>+0,65*0,8</t>
  </si>
  <si>
    <t>6199901</t>
  </si>
  <si>
    <t>Začištění omítek po vybouraném tablu</t>
  </si>
  <si>
    <t>1464481366</t>
  </si>
  <si>
    <t>619995001</t>
  </si>
  <si>
    <t>Začištění omítek kolem otvorů</t>
  </si>
  <si>
    <t>-1020456557</t>
  </si>
  <si>
    <t>+(0,45+2*1,3)</t>
  </si>
  <si>
    <t>+(0,30+2*1,0)*6</t>
  </si>
  <si>
    <t>6324401</t>
  </si>
  <si>
    <t>Vyspravení podkladu po vybouraných nášlapných vrstvách</t>
  </si>
  <si>
    <t>746492068</t>
  </si>
  <si>
    <t>6324402</t>
  </si>
  <si>
    <t>Stěrka podlahová nivelační pro vyrovnání podkladu tl do 3 mm</t>
  </si>
  <si>
    <t>-201739127</t>
  </si>
  <si>
    <t>949101111</t>
  </si>
  <si>
    <t>Lešení pomocné pro objekty pozemních staveb s lešeňovou podlahou v do 1,9 m zatížení do 150 kg/m2</t>
  </si>
  <si>
    <t>789070812</t>
  </si>
  <si>
    <t>949311112</t>
  </si>
  <si>
    <t>Montáž lešení trubkového do šachet o půdorysné ploše do 6 m2 v přes 10 do 20 m</t>
  </si>
  <si>
    <t>1587792893</t>
  </si>
  <si>
    <t>949311212</t>
  </si>
  <si>
    <t>Příplatek k lešení trubkovému do šachet do 6 m2 v přes 10 do 20 m za každý den použití</t>
  </si>
  <si>
    <t>-149377368</t>
  </si>
  <si>
    <t>Poznámka k položce:
+30 dnů - indexováno v jednotkové ceně</t>
  </si>
  <si>
    <t>949311812</t>
  </si>
  <si>
    <t>Demontáž lešení trubkového do šachet o půdorysné ploše do 6 m2 v přes 10 do 20 m</t>
  </si>
  <si>
    <t>-1154446113</t>
  </si>
  <si>
    <t>952901111</t>
  </si>
  <si>
    <t>Vyčištění budov bytové a občanské výstavby při výšce podlaží do 4 m</t>
  </si>
  <si>
    <t>-79253362</t>
  </si>
  <si>
    <t>+7,0*6</t>
  </si>
  <si>
    <t>952902</t>
  </si>
  <si>
    <t>Průběžný úklid</t>
  </si>
  <si>
    <t>-925356478</t>
  </si>
  <si>
    <t>998</t>
  </si>
  <si>
    <t>Přesun hmot</t>
  </si>
  <si>
    <t>998018003</t>
  </si>
  <si>
    <t>Přesun hmot ruční pro budovy v přes 12 do 24 m</t>
  </si>
  <si>
    <t>1552314811</t>
  </si>
  <si>
    <t>PSV</t>
  </si>
  <si>
    <t>Práce a dodávky PSV</t>
  </si>
  <si>
    <t>767</t>
  </si>
  <si>
    <t>Konstrukce zámečnické</t>
  </si>
  <si>
    <t>7671001</t>
  </si>
  <si>
    <t>Nadpraží - 3x IPE160 - dl 800 mm - D+M vč všech systémových detailů a povrchové úpravy</t>
  </si>
  <si>
    <t>16</t>
  </si>
  <si>
    <t>-1712004847</t>
  </si>
  <si>
    <t>7671002</t>
  </si>
  <si>
    <t>Nadpraží - 3x IPE160 - dl 2600 mm - D+M vč všech systémových detailů a povrchové úpravy</t>
  </si>
  <si>
    <t>-1720016276</t>
  </si>
  <si>
    <t>17</t>
  </si>
  <si>
    <t>7672001</t>
  </si>
  <si>
    <t xml:space="preserve">Rohová lišta nerez - dl 1800 mm - D+M vč všech systémových detailů </t>
  </si>
  <si>
    <t>-1049820844</t>
  </si>
  <si>
    <t>18</t>
  </si>
  <si>
    <t>7673001</t>
  </si>
  <si>
    <t>Z01 - Úprava stáv trubkového zábradlí - demontáž, montáž, povrchová úprava</t>
  </si>
  <si>
    <t>-1248374876</t>
  </si>
  <si>
    <t>19</t>
  </si>
  <si>
    <t>998767203</t>
  </si>
  <si>
    <t>Přesun hmot procentní pro zámečnické konstrukce v objektech v přes 12 do 24 m</t>
  </si>
  <si>
    <t>%</t>
  </si>
  <si>
    <t>-1845026307</t>
  </si>
  <si>
    <t>776</t>
  </si>
  <si>
    <t>Podlahy povlakové</t>
  </si>
  <si>
    <t>20</t>
  </si>
  <si>
    <t>776201911</t>
  </si>
  <si>
    <t>Oprava podlah výměnou podlahového povlaku pl přes 0,25 do 0,50 m2</t>
  </si>
  <si>
    <t>-1327568215</t>
  </si>
  <si>
    <t>M</t>
  </si>
  <si>
    <t>284111</t>
  </si>
  <si>
    <t>PVC vinyl heterogenní tl 2,5mm, protiskluznost R9</t>
  </si>
  <si>
    <t>32</t>
  </si>
  <si>
    <t>1628381484</t>
  </si>
  <si>
    <t>+0,46*6*1,1</t>
  </si>
  <si>
    <t>22</t>
  </si>
  <si>
    <t>776223111</t>
  </si>
  <si>
    <t>Spoj povlakových podlahovin z PVC svařováním za tepla</t>
  </si>
  <si>
    <t>-1525061370</t>
  </si>
  <si>
    <t>+1,4*6</t>
  </si>
  <si>
    <t>23</t>
  </si>
  <si>
    <t>998776203</t>
  </si>
  <si>
    <t>Přesun hmot procentní pro podlahy povlakové v objektech v přes 12 do 24 m</t>
  </si>
  <si>
    <t>-391408768</t>
  </si>
  <si>
    <t>783</t>
  </si>
  <si>
    <t>Dokončovací práce - nátěry</t>
  </si>
  <si>
    <t>24</t>
  </si>
  <si>
    <t>7831001</t>
  </si>
  <si>
    <t>Nátěr s odolností proti olejům 2nás - dno, stěny</t>
  </si>
  <si>
    <t>-14775371</t>
  </si>
  <si>
    <t>+7,0+15,0</t>
  </si>
  <si>
    <t>784</t>
  </si>
  <si>
    <t>Dokončovací práce - malby a tapety</t>
  </si>
  <si>
    <t>25</t>
  </si>
  <si>
    <t>7841001</t>
  </si>
  <si>
    <t>Malba bílá otěruvzdorná 2násobná, vč penetrace</t>
  </si>
  <si>
    <t>876588276</t>
  </si>
  <si>
    <t>26</t>
  </si>
  <si>
    <t>7841003</t>
  </si>
  <si>
    <t>Doplnění malby malých ploch 1NP-6NP (1kpl = 1 chodba )</t>
  </si>
  <si>
    <t>393422409</t>
  </si>
  <si>
    <t>27</t>
  </si>
  <si>
    <t>7841004</t>
  </si>
  <si>
    <t xml:space="preserve">Doplnění malby malých ploch 1PP </t>
  </si>
  <si>
    <t>1104197909</t>
  </si>
  <si>
    <t>Práce a dodávky M</t>
  </si>
  <si>
    <t>33-M</t>
  </si>
  <si>
    <t>Technologie</t>
  </si>
  <si>
    <t>28</t>
  </si>
  <si>
    <t>33-001</t>
  </si>
  <si>
    <t xml:space="preserve">TOEIV 1300 Lanový osobní invalidní evakuační výtah </t>
  </si>
  <si>
    <t>64</t>
  </si>
  <si>
    <t>66438498</t>
  </si>
  <si>
    <t>Poznámka k položce:
vč kompletní demontáže stávajícího výtahu</t>
  </si>
  <si>
    <t>04 - VZDUCHOTECHNIKA</t>
  </si>
  <si>
    <t xml:space="preserve">    751 - Vzduchotechnika</t>
  </si>
  <si>
    <t>751</t>
  </si>
  <si>
    <t>Vzduchotechnika</t>
  </si>
  <si>
    <t>751322</t>
  </si>
  <si>
    <t>Montáž VÝÚSTKY</t>
  </si>
  <si>
    <t>-173454795</t>
  </si>
  <si>
    <t>429726</t>
  </si>
  <si>
    <t>Přívodní jednořadá vyústka s regulací 1000x300 RAL - pozinkovaná ocel</t>
  </si>
  <si>
    <t>-787769302</t>
  </si>
  <si>
    <t>05 - PROVIZORNÍ OPATŘENÍ</t>
  </si>
  <si>
    <t xml:space="preserve">    9 - Ostatní konstrukce a práce</t>
  </si>
  <si>
    <t>Ostatní konstrukce a práce</t>
  </si>
  <si>
    <t>912101</t>
  </si>
  <si>
    <t>Zajištění stávajících dveří 2kř dočasnou ochranou proti poškození</t>
  </si>
  <si>
    <t>-624078101</t>
  </si>
  <si>
    <t>912102</t>
  </si>
  <si>
    <t>Zajištění stávajících oken dočasnou ochranou proti poškození</t>
  </si>
  <si>
    <t>1119236326</t>
  </si>
  <si>
    <t>912103</t>
  </si>
  <si>
    <t>Zajištění stávající podlahy (chodba, schodiště, mezipodesta) dočasnou ochranou proti poškození</t>
  </si>
  <si>
    <t>-43559486</t>
  </si>
  <si>
    <t>912104</t>
  </si>
  <si>
    <t>Zajištění stávajícího zábradlí schodiště dočasnou ochranou proti poškození</t>
  </si>
  <si>
    <t>-971800849</t>
  </si>
  <si>
    <t>912109</t>
  </si>
  <si>
    <t xml:space="preserve">Provizorní zakrytí stěnového prostupu 35/1200mm v 6.NP </t>
  </si>
  <si>
    <t>-436377801</t>
  </si>
  <si>
    <t>97504311</t>
  </si>
  <si>
    <t xml:space="preserve">Jednořadové podchycení stropů v do 3,5 m </t>
  </si>
  <si>
    <t>-309050543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</si>
</sst>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R5" s="18"/>
      <c r="BE5" s="200" t="s">
        <v>15</v>
      </c>
      <c r="BS5" s="15" t="s">
        <v>6</v>
      </c>
    </row>
    <row r="6" spans="2:71" ht="36.95" customHeight="1">
      <c r="B6" s="18"/>
      <c r="D6" s="24" t="s">
        <v>16</v>
      </c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R6" s="18"/>
      <c r="BE6" s="201"/>
      <c r="BS6" s="15" t="s">
        <v>6</v>
      </c>
    </row>
    <row r="7" spans="2:71" ht="12" customHeight="1">
      <c r="B7" s="18"/>
      <c r="D7" s="25" t="s">
        <v>18</v>
      </c>
      <c r="K7" s="23" t="s">
        <v>19</v>
      </c>
      <c r="AK7" s="25" t="s">
        <v>20</v>
      </c>
      <c r="AN7" s="23" t="s">
        <v>21</v>
      </c>
      <c r="AR7" s="18"/>
      <c r="BE7" s="201"/>
      <c r="BS7" s="15" t="s">
        <v>6</v>
      </c>
    </row>
    <row r="8" spans="2:71" ht="12" customHeight="1">
      <c r="B8" s="18"/>
      <c r="D8" s="25" t="s">
        <v>22</v>
      </c>
      <c r="K8" s="23" t="s">
        <v>23</v>
      </c>
      <c r="AK8" s="25" t="s">
        <v>24</v>
      </c>
      <c r="AN8" s="26" t="s">
        <v>25</v>
      </c>
      <c r="AR8" s="18"/>
      <c r="BE8" s="201"/>
      <c r="BS8" s="15" t="s">
        <v>6</v>
      </c>
    </row>
    <row r="9" spans="2:71" ht="14.45" customHeight="1">
      <c r="B9" s="18"/>
      <c r="AR9" s="18"/>
      <c r="BE9" s="201"/>
      <c r="BS9" s="15" t="s">
        <v>6</v>
      </c>
    </row>
    <row r="10" spans="2:71" ht="12" customHeight="1">
      <c r="B10" s="18"/>
      <c r="D10" s="25" t="s">
        <v>26</v>
      </c>
      <c r="AK10" s="25" t="s">
        <v>27</v>
      </c>
      <c r="AN10" s="23" t="s">
        <v>1</v>
      </c>
      <c r="AR10" s="18"/>
      <c r="BE10" s="201"/>
      <c r="BS10" s="15" t="s">
        <v>6</v>
      </c>
    </row>
    <row r="11" spans="2:71" ht="18.4" customHeight="1">
      <c r="B11" s="18"/>
      <c r="E11" s="23" t="s">
        <v>28</v>
      </c>
      <c r="AK11" s="25" t="s">
        <v>29</v>
      </c>
      <c r="AN11" s="23" t="s">
        <v>1</v>
      </c>
      <c r="AR11" s="18"/>
      <c r="BE11" s="201"/>
      <c r="BS11" s="15" t="s">
        <v>6</v>
      </c>
    </row>
    <row r="12" spans="2:71" ht="6.95" customHeight="1">
      <c r="B12" s="18"/>
      <c r="AR12" s="18"/>
      <c r="BE12" s="201"/>
      <c r="BS12" s="15" t="s">
        <v>6</v>
      </c>
    </row>
    <row r="13" spans="2:71" ht="12" customHeight="1">
      <c r="B13" s="18"/>
      <c r="D13" s="25" t="s">
        <v>30</v>
      </c>
      <c r="AK13" s="25" t="s">
        <v>27</v>
      </c>
      <c r="AN13" s="27" t="s">
        <v>31</v>
      </c>
      <c r="AR13" s="18"/>
      <c r="BE13" s="201"/>
      <c r="BS13" s="15" t="s">
        <v>6</v>
      </c>
    </row>
    <row r="14" spans="2:71" ht="12.75">
      <c r="B14" s="18"/>
      <c r="E14" s="206" t="s">
        <v>31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5" t="s">
        <v>29</v>
      </c>
      <c r="AN14" s="27" t="s">
        <v>31</v>
      </c>
      <c r="AR14" s="18"/>
      <c r="BE14" s="201"/>
      <c r="BS14" s="15" t="s">
        <v>6</v>
      </c>
    </row>
    <row r="15" spans="2:71" ht="6.95" customHeight="1">
      <c r="B15" s="18"/>
      <c r="AR15" s="18"/>
      <c r="BE15" s="201"/>
      <c r="BS15" s="15" t="s">
        <v>4</v>
      </c>
    </row>
    <row r="16" spans="2:71" ht="12" customHeight="1">
      <c r="B16" s="18"/>
      <c r="D16" s="25" t="s">
        <v>32</v>
      </c>
      <c r="AK16" s="25" t="s">
        <v>27</v>
      </c>
      <c r="AN16" s="23" t="s">
        <v>1</v>
      </c>
      <c r="AR16" s="18"/>
      <c r="BE16" s="201"/>
      <c r="BS16" s="15" t="s">
        <v>4</v>
      </c>
    </row>
    <row r="17" spans="2:71" ht="18.4" customHeight="1">
      <c r="B17" s="18"/>
      <c r="E17" s="23" t="s">
        <v>33</v>
      </c>
      <c r="AK17" s="25" t="s">
        <v>29</v>
      </c>
      <c r="AN17" s="23" t="s">
        <v>1</v>
      </c>
      <c r="AR17" s="18"/>
      <c r="BE17" s="201"/>
      <c r="BS17" s="15" t="s">
        <v>34</v>
      </c>
    </row>
    <row r="18" spans="2:71" ht="6.95" customHeight="1">
      <c r="B18" s="18"/>
      <c r="AR18" s="18"/>
      <c r="BE18" s="201"/>
      <c r="BS18" s="15" t="s">
        <v>6</v>
      </c>
    </row>
    <row r="19" spans="2:71" ht="12" customHeight="1">
      <c r="B19" s="18"/>
      <c r="D19" s="25" t="s">
        <v>35</v>
      </c>
      <c r="AK19" s="25" t="s">
        <v>27</v>
      </c>
      <c r="AN19" s="23" t="s">
        <v>1</v>
      </c>
      <c r="AR19" s="18"/>
      <c r="BE19" s="201"/>
      <c r="BS19" s="15" t="s">
        <v>6</v>
      </c>
    </row>
    <row r="20" spans="2:71" ht="18.4" customHeight="1">
      <c r="B20" s="18"/>
      <c r="E20" s="23" t="s">
        <v>36</v>
      </c>
      <c r="AK20" s="25" t="s">
        <v>29</v>
      </c>
      <c r="AN20" s="23" t="s">
        <v>1</v>
      </c>
      <c r="AR20" s="18"/>
      <c r="BE20" s="201"/>
      <c r="BS20" s="15" t="s">
        <v>34</v>
      </c>
    </row>
    <row r="21" spans="2:57" ht="6.95" customHeight="1">
      <c r="B21" s="18"/>
      <c r="AR21" s="18"/>
      <c r="BE21" s="201"/>
    </row>
    <row r="22" spans="2:57" ht="12" customHeight="1">
      <c r="B22" s="18"/>
      <c r="D22" s="25" t="s">
        <v>37</v>
      </c>
      <c r="AR22" s="18"/>
      <c r="BE22" s="201"/>
    </row>
    <row r="23" spans="2:57" ht="168" customHeight="1">
      <c r="B23" s="18"/>
      <c r="E23" s="208" t="s">
        <v>38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8"/>
      <c r="BE23" s="201"/>
    </row>
    <row r="24" spans="2:57" ht="6.95" customHeight="1">
      <c r="B24" s="18"/>
      <c r="AR24" s="18"/>
      <c r="BE24" s="201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1"/>
    </row>
    <row r="26" spans="2:57" s="1" customFormat="1" ht="25.9" customHeight="1">
      <c r="B26" s="30"/>
      <c r="D26" s="31" t="s">
        <v>39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9">
        <f>ROUND(AG94,2)</f>
        <v>80000</v>
      </c>
      <c r="AL26" s="210"/>
      <c r="AM26" s="210"/>
      <c r="AN26" s="210"/>
      <c r="AO26" s="210"/>
      <c r="AR26" s="30"/>
      <c r="BE26" s="201"/>
    </row>
    <row r="27" spans="2:57" s="1" customFormat="1" ht="6.95" customHeight="1">
      <c r="B27" s="30"/>
      <c r="AR27" s="30"/>
      <c r="BE27" s="201"/>
    </row>
    <row r="28" spans="2:57" s="1" customFormat="1" ht="12.75">
      <c r="B28" s="30"/>
      <c r="L28" s="211" t="s">
        <v>40</v>
      </c>
      <c r="M28" s="211"/>
      <c r="N28" s="211"/>
      <c r="O28" s="211"/>
      <c r="P28" s="211"/>
      <c r="W28" s="211" t="s">
        <v>41</v>
      </c>
      <c r="X28" s="211"/>
      <c r="Y28" s="211"/>
      <c r="Z28" s="211"/>
      <c r="AA28" s="211"/>
      <c r="AB28" s="211"/>
      <c r="AC28" s="211"/>
      <c r="AD28" s="211"/>
      <c r="AE28" s="211"/>
      <c r="AK28" s="211" t="s">
        <v>42</v>
      </c>
      <c r="AL28" s="211"/>
      <c r="AM28" s="211"/>
      <c r="AN28" s="211"/>
      <c r="AO28" s="211"/>
      <c r="AR28" s="30"/>
      <c r="BE28" s="201"/>
    </row>
    <row r="29" spans="2:57" s="2" customFormat="1" ht="14.45" customHeight="1">
      <c r="B29" s="34"/>
      <c r="D29" s="25" t="s">
        <v>43</v>
      </c>
      <c r="F29" s="25" t="s">
        <v>44</v>
      </c>
      <c r="L29" s="214">
        <v>0.21</v>
      </c>
      <c r="M29" s="213"/>
      <c r="N29" s="213"/>
      <c r="O29" s="213"/>
      <c r="P29" s="213"/>
      <c r="W29" s="212">
        <f>ROUND(AZ94,2)</f>
        <v>80000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ROUND(AV94,2)</f>
        <v>16800</v>
      </c>
      <c r="AL29" s="213"/>
      <c r="AM29" s="213"/>
      <c r="AN29" s="213"/>
      <c r="AO29" s="213"/>
      <c r="AR29" s="34"/>
      <c r="BE29" s="202"/>
    </row>
    <row r="30" spans="2:57" s="2" customFormat="1" ht="14.45" customHeight="1">
      <c r="B30" s="34"/>
      <c r="F30" s="25" t="s">
        <v>45</v>
      </c>
      <c r="L30" s="214">
        <v>0.15</v>
      </c>
      <c r="M30" s="213"/>
      <c r="N30" s="213"/>
      <c r="O30" s="213"/>
      <c r="P30" s="213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ROUND(AW94,2)</f>
        <v>0</v>
      </c>
      <c r="AL30" s="213"/>
      <c r="AM30" s="213"/>
      <c r="AN30" s="213"/>
      <c r="AO30" s="213"/>
      <c r="AR30" s="34"/>
      <c r="BE30" s="202"/>
    </row>
    <row r="31" spans="2:57" s="2" customFormat="1" ht="14.45" customHeight="1" hidden="1">
      <c r="B31" s="34"/>
      <c r="F31" s="25" t="s">
        <v>46</v>
      </c>
      <c r="L31" s="214">
        <v>0.21</v>
      </c>
      <c r="M31" s="213"/>
      <c r="N31" s="213"/>
      <c r="O31" s="213"/>
      <c r="P31" s="213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4"/>
      <c r="BE31" s="202"/>
    </row>
    <row r="32" spans="2:57" s="2" customFormat="1" ht="14.45" customHeight="1" hidden="1">
      <c r="B32" s="34"/>
      <c r="F32" s="25" t="s">
        <v>47</v>
      </c>
      <c r="L32" s="214">
        <v>0.15</v>
      </c>
      <c r="M32" s="213"/>
      <c r="N32" s="213"/>
      <c r="O32" s="213"/>
      <c r="P32" s="213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4"/>
      <c r="BE32" s="202"/>
    </row>
    <row r="33" spans="2:57" s="2" customFormat="1" ht="14.45" customHeight="1" hidden="1">
      <c r="B33" s="34"/>
      <c r="F33" s="25" t="s">
        <v>48</v>
      </c>
      <c r="L33" s="214">
        <v>0</v>
      </c>
      <c r="M33" s="213"/>
      <c r="N33" s="213"/>
      <c r="O33" s="213"/>
      <c r="P33" s="213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4"/>
      <c r="BE33" s="202"/>
    </row>
    <row r="34" spans="2:57" s="1" customFormat="1" ht="6.95" customHeight="1">
      <c r="B34" s="30"/>
      <c r="AR34" s="30"/>
      <c r="BE34" s="201"/>
    </row>
    <row r="35" spans="2:44" s="1" customFormat="1" ht="25.9" customHeight="1">
      <c r="B35" s="30"/>
      <c r="C35" s="35"/>
      <c r="D35" s="36" t="s">
        <v>49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50</v>
      </c>
      <c r="U35" s="37"/>
      <c r="V35" s="37"/>
      <c r="W35" s="37"/>
      <c r="X35" s="218" t="s">
        <v>51</v>
      </c>
      <c r="Y35" s="216"/>
      <c r="Z35" s="216"/>
      <c r="AA35" s="216"/>
      <c r="AB35" s="216"/>
      <c r="AC35" s="37"/>
      <c r="AD35" s="37"/>
      <c r="AE35" s="37"/>
      <c r="AF35" s="37"/>
      <c r="AG35" s="37"/>
      <c r="AH35" s="37"/>
      <c r="AI35" s="37"/>
      <c r="AJ35" s="37"/>
      <c r="AK35" s="215">
        <f>SUM(AK26:AK33)</f>
        <v>96800</v>
      </c>
      <c r="AL35" s="216"/>
      <c r="AM35" s="216"/>
      <c r="AN35" s="216"/>
      <c r="AO35" s="217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53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54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55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54</v>
      </c>
      <c r="AI60" s="32"/>
      <c r="AJ60" s="32"/>
      <c r="AK60" s="32"/>
      <c r="AL60" s="32"/>
      <c r="AM60" s="41" t="s">
        <v>55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57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54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55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54</v>
      </c>
      <c r="AI75" s="32"/>
      <c r="AJ75" s="32"/>
      <c r="AK75" s="32"/>
      <c r="AL75" s="32"/>
      <c r="AM75" s="41" t="s">
        <v>55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58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11_2023</v>
      </c>
      <c r="AR84" s="46"/>
    </row>
    <row r="85" spans="2:44" s="4" customFormat="1" ht="36.95" customHeight="1">
      <c r="B85" s="47"/>
      <c r="C85" s="48" t="s">
        <v>16</v>
      </c>
      <c r="L85" s="181" t="str">
        <f>K6</f>
        <v>PAVILON B - VÝMĚNA VÝTAHU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22</v>
      </c>
      <c r="L87" s="49" t="str">
        <f>IF(K8="","",K8)</f>
        <v>Nemocnice Šumperk a.s. - Pavilon B</v>
      </c>
      <c r="AI87" s="25" t="s">
        <v>24</v>
      </c>
      <c r="AM87" s="183" t="str">
        <f>IF(AN8="","",AN8)</f>
        <v>13. 1. 2024</v>
      </c>
      <c r="AN87" s="183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26</v>
      </c>
      <c r="L89" s="3" t="str">
        <f>IF(E11="","",E11)</f>
        <v>Nemocnice Šumperk a.s.</v>
      </c>
      <c r="AI89" s="25" t="s">
        <v>32</v>
      </c>
      <c r="AM89" s="184" t="str">
        <f>IF(E17="","",E17)</f>
        <v>4DS, spol. s r. o.</v>
      </c>
      <c r="AN89" s="185"/>
      <c r="AO89" s="185"/>
      <c r="AP89" s="185"/>
      <c r="AR89" s="30"/>
      <c r="AS89" s="186" t="s">
        <v>59</v>
      </c>
      <c r="AT89" s="18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30</v>
      </c>
      <c r="L90" s="3" t="str">
        <f>IF(E14="Vyplň údaj","",E14)</f>
        <v/>
      </c>
      <c r="AI90" s="25" t="s">
        <v>35</v>
      </c>
      <c r="AM90" s="184" t="str">
        <f>IF(E20="","",E20)</f>
        <v>Vladimír Mrázek</v>
      </c>
      <c r="AN90" s="185"/>
      <c r="AO90" s="185"/>
      <c r="AP90" s="185"/>
      <c r="AR90" s="30"/>
      <c r="AS90" s="188"/>
      <c r="AT90" s="189"/>
      <c r="BD90" s="54"/>
    </row>
    <row r="91" spans="2:56" s="1" customFormat="1" ht="10.9" customHeight="1">
      <c r="B91" s="30"/>
      <c r="AR91" s="30"/>
      <c r="AS91" s="188"/>
      <c r="AT91" s="189"/>
      <c r="BD91" s="54"/>
    </row>
    <row r="92" spans="2:56" s="1" customFormat="1" ht="29.25" customHeight="1">
      <c r="B92" s="30"/>
      <c r="C92" s="190" t="s">
        <v>60</v>
      </c>
      <c r="D92" s="191"/>
      <c r="E92" s="191"/>
      <c r="F92" s="191"/>
      <c r="G92" s="191"/>
      <c r="H92" s="55"/>
      <c r="I92" s="193" t="s">
        <v>61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2" t="s">
        <v>62</v>
      </c>
      <c r="AH92" s="191"/>
      <c r="AI92" s="191"/>
      <c r="AJ92" s="191"/>
      <c r="AK92" s="191"/>
      <c r="AL92" s="191"/>
      <c r="AM92" s="191"/>
      <c r="AN92" s="193" t="s">
        <v>63</v>
      </c>
      <c r="AO92" s="191"/>
      <c r="AP92" s="194"/>
      <c r="AQ92" s="56" t="s">
        <v>64</v>
      </c>
      <c r="AR92" s="30"/>
      <c r="AS92" s="57" t="s">
        <v>65</v>
      </c>
      <c r="AT92" s="58" t="s">
        <v>66</v>
      </c>
      <c r="AU92" s="58" t="s">
        <v>67</v>
      </c>
      <c r="AV92" s="58" t="s">
        <v>68</v>
      </c>
      <c r="AW92" s="58" t="s">
        <v>69</v>
      </c>
      <c r="AX92" s="58" t="s">
        <v>70</v>
      </c>
      <c r="AY92" s="58" t="s">
        <v>71</v>
      </c>
      <c r="AZ92" s="58" t="s">
        <v>72</v>
      </c>
      <c r="BA92" s="58" t="s">
        <v>73</v>
      </c>
      <c r="BB92" s="58" t="s">
        <v>74</v>
      </c>
      <c r="BC92" s="58" t="s">
        <v>75</v>
      </c>
      <c r="BD92" s="59" t="s">
        <v>76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77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198">
        <f>ROUND(SUM(AG95:AG99),2)</f>
        <v>80000</v>
      </c>
      <c r="AH94" s="198"/>
      <c r="AI94" s="198"/>
      <c r="AJ94" s="198"/>
      <c r="AK94" s="198"/>
      <c r="AL94" s="198"/>
      <c r="AM94" s="198"/>
      <c r="AN94" s="199">
        <f aca="true" t="shared" si="0" ref="AN94:AN99">SUM(AG94,AT94)</f>
        <v>96800</v>
      </c>
      <c r="AO94" s="199"/>
      <c r="AP94" s="199"/>
      <c r="AQ94" s="65" t="s">
        <v>1</v>
      </c>
      <c r="AR94" s="61"/>
      <c r="AS94" s="66">
        <f>ROUND(SUM(AS95:AS99),2)</f>
        <v>0</v>
      </c>
      <c r="AT94" s="67">
        <f aca="true" t="shared" si="1" ref="AT94:AT99">ROUND(SUM(AV94:AW94),2)</f>
        <v>16800</v>
      </c>
      <c r="AU94" s="68">
        <f>ROUND(SUM(AU95:AU99),5)</f>
        <v>0</v>
      </c>
      <c r="AV94" s="67">
        <f>ROUND(AZ94*L29,2)</f>
        <v>16800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ROUND(SUM(AZ95:AZ99),2)</f>
        <v>80000</v>
      </c>
      <c r="BA94" s="67">
        <f>ROUND(SUM(BA95:BA99),2)</f>
        <v>0</v>
      </c>
      <c r="BB94" s="67">
        <f>ROUND(SUM(BB95:BB99),2)</f>
        <v>0</v>
      </c>
      <c r="BC94" s="67">
        <f>ROUND(SUM(BC95:BC99),2)</f>
        <v>0</v>
      </c>
      <c r="BD94" s="69">
        <f>ROUND(SUM(BD95:BD99),2)</f>
        <v>0</v>
      </c>
      <c r="BS94" s="70" t="s">
        <v>78</v>
      </c>
      <c r="BT94" s="70" t="s">
        <v>79</v>
      </c>
      <c r="BU94" s="71" t="s">
        <v>80</v>
      </c>
      <c r="BV94" s="70" t="s">
        <v>81</v>
      </c>
      <c r="BW94" s="70" t="s">
        <v>5</v>
      </c>
      <c r="BX94" s="70" t="s">
        <v>82</v>
      </c>
      <c r="CL94" s="70" t="s">
        <v>19</v>
      </c>
    </row>
    <row r="95" spans="1:91" s="6" customFormat="1" ht="16.5" customHeight="1">
      <c r="A95" s="72" t="s">
        <v>83</v>
      </c>
      <c r="B95" s="73"/>
      <c r="C95" s="74"/>
      <c r="D95" s="195" t="s">
        <v>84</v>
      </c>
      <c r="E95" s="195"/>
      <c r="F95" s="195"/>
      <c r="G95" s="195"/>
      <c r="H95" s="195"/>
      <c r="I95" s="75"/>
      <c r="J95" s="195" t="s">
        <v>85</v>
      </c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6">
        <f>'01 - VEDLEJŠÍ A OSTATNÍ N...'!J30</f>
        <v>80000</v>
      </c>
      <c r="AH95" s="197"/>
      <c r="AI95" s="197"/>
      <c r="AJ95" s="197"/>
      <c r="AK95" s="197"/>
      <c r="AL95" s="197"/>
      <c r="AM95" s="197"/>
      <c r="AN95" s="196">
        <f t="shared" si="0"/>
        <v>96800</v>
      </c>
      <c r="AO95" s="197"/>
      <c r="AP95" s="197"/>
      <c r="AQ95" s="76" t="s">
        <v>86</v>
      </c>
      <c r="AR95" s="73"/>
      <c r="AS95" s="77">
        <v>0</v>
      </c>
      <c r="AT95" s="78">
        <f t="shared" si="1"/>
        <v>16800</v>
      </c>
      <c r="AU95" s="79">
        <f>'01 - VEDLEJŠÍ A OSTATNÍ N...'!P120</f>
        <v>0</v>
      </c>
      <c r="AV95" s="78">
        <f>'01 - VEDLEJŠÍ A OSTATNÍ N...'!J33</f>
        <v>16800</v>
      </c>
      <c r="AW95" s="78">
        <f>'01 - VEDLEJŠÍ A OSTATNÍ N...'!J34</f>
        <v>0</v>
      </c>
      <c r="AX95" s="78">
        <f>'01 - VEDLEJŠÍ A OSTATNÍ N...'!J35</f>
        <v>0</v>
      </c>
      <c r="AY95" s="78">
        <f>'01 - VEDLEJŠÍ A OSTATNÍ N...'!J36</f>
        <v>0</v>
      </c>
      <c r="AZ95" s="78">
        <f>'01 - VEDLEJŠÍ A OSTATNÍ N...'!F33</f>
        <v>80000</v>
      </c>
      <c r="BA95" s="78">
        <f>'01 - VEDLEJŠÍ A OSTATNÍ N...'!F34</f>
        <v>0</v>
      </c>
      <c r="BB95" s="78">
        <f>'01 - VEDLEJŠÍ A OSTATNÍ N...'!F35</f>
        <v>0</v>
      </c>
      <c r="BC95" s="78">
        <f>'01 - VEDLEJŠÍ A OSTATNÍ N...'!F36</f>
        <v>0</v>
      </c>
      <c r="BD95" s="80">
        <f>'01 - VEDLEJŠÍ A OSTATNÍ N...'!F37</f>
        <v>0</v>
      </c>
      <c r="BT95" s="81" t="s">
        <v>87</v>
      </c>
      <c r="BV95" s="81" t="s">
        <v>81</v>
      </c>
      <c r="BW95" s="81" t="s">
        <v>88</v>
      </c>
      <c r="BX95" s="81" t="s">
        <v>5</v>
      </c>
      <c r="CL95" s="81" t="s">
        <v>19</v>
      </c>
      <c r="CM95" s="81" t="s">
        <v>89</v>
      </c>
    </row>
    <row r="96" spans="1:91" s="6" customFormat="1" ht="16.5" customHeight="1">
      <c r="A96" s="72" t="s">
        <v>83</v>
      </c>
      <c r="B96" s="73"/>
      <c r="C96" s="74"/>
      <c r="D96" s="195" t="s">
        <v>90</v>
      </c>
      <c r="E96" s="195"/>
      <c r="F96" s="195"/>
      <c r="G96" s="195"/>
      <c r="H96" s="195"/>
      <c r="I96" s="75"/>
      <c r="J96" s="195" t="s">
        <v>91</v>
      </c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6">
        <f>'02 - BOURACÍ PRÁCE'!J30</f>
        <v>0</v>
      </c>
      <c r="AH96" s="197"/>
      <c r="AI96" s="197"/>
      <c r="AJ96" s="197"/>
      <c r="AK96" s="197"/>
      <c r="AL96" s="197"/>
      <c r="AM96" s="197"/>
      <c r="AN96" s="196">
        <f t="shared" si="0"/>
        <v>0</v>
      </c>
      <c r="AO96" s="197"/>
      <c r="AP96" s="197"/>
      <c r="AQ96" s="76" t="s">
        <v>86</v>
      </c>
      <c r="AR96" s="73"/>
      <c r="AS96" s="77">
        <v>0</v>
      </c>
      <c r="AT96" s="78">
        <f t="shared" si="1"/>
        <v>0</v>
      </c>
      <c r="AU96" s="79">
        <f>'02 - BOURACÍ PRÁCE'!P119</f>
        <v>0</v>
      </c>
      <c r="AV96" s="78">
        <f>'02 - BOURACÍ PRÁCE'!J33</f>
        <v>0</v>
      </c>
      <c r="AW96" s="78">
        <f>'02 - BOURACÍ PRÁCE'!J34</f>
        <v>0</v>
      </c>
      <c r="AX96" s="78">
        <f>'02 - BOURACÍ PRÁCE'!J35</f>
        <v>0</v>
      </c>
      <c r="AY96" s="78">
        <f>'02 - BOURACÍ PRÁCE'!J36</f>
        <v>0</v>
      </c>
      <c r="AZ96" s="78">
        <f>'02 - BOURACÍ PRÁCE'!F33</f>
        <v>0</v>
      </c>
      <c r="BA96" s="78">
        <f>'02 - BOURACÍ PRÁCE'!F34</f>
        <v>0</v>
      </c>
      <c r="BB96" s="78">
        <f>'02 - BOURACÍ PRÁCE'!F35</f>
        <v>0</v>
      </c>
      <c r="BC96" s="78">
        <f>'02 - BOURACÍ PRÁCE'!F36</f>
        <v>0</v>
      </c>
      <c r="BD96" s="80">
        <f>'02 - BOURACÍ PRÁCE'!F37</f>
        <v>0</v>
      </c>
      <c r="BT96" s="81" t="s">
        <v>87</v>
      </c>
      <c r="BV96" s="81" t="s">
        <v>81</v>
      </c>
      <c r="BW96" s="81" t="s">
        <v>92</v>
      </c>
      <c r="BX96" s="81" t="s">
        <v>5</v>
      </c>
      <c r="CL96" s="81" t="s">
        <v>19</v>
      </c>
      <c r="CM96" s="81" t="s">
        <v>89</v>
      </c>
    </row>
    <row r="97" spans="1:91" s="6" customFormat="1" ht="16.5" customHeight="1">
      <c r="A97" s="72" t="s">
        <v>83</v>
      </c>
      <c r="B97" s="73"/>
      <c r="C97" s="74"/>
      <c r="D97" s="195" t="s">
        <v>93</v>
      </c>
      <c r="E97" s="195"/>
      <c r="F97" s="195"/>
      <c r="G97" s="195"/>
      <c r="H97" s="195"/>
      <c r="I97" s="75"/>
      <c r="J97" s="195" t="s">
        <v>94</v>
      </c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6">
        <f>'03 - STAVEBNÍ PRÁCE'!J30</f>
        <v>0</v>
      </c>
      <c r="AH97" s="197"/>
      <c r="AI97" s="197"/>
      <c r="AJ97" s="197"/>
      <c r="AK97" s="197"/>
      <c r="AL97" s="197"/>
      <c r="AM97" s="197"/>
      <c r="AN97" s="196">
        <f t="shared" si="0"/>
        <v>0</v>
      </c>
      <c r="AO97" s="197"/>
      <c r="AP97" s="197"/>
      <c r="AQ97" s="76" t="s">
        <v>86</v>
      </c>
      <c r="AR97" s="73"/>
      <c r="AS97" s="77">
        <v>0</v>
      </c>
      <c r="AT97" s="78">
        <f t="shared" si="1"/>
        <v>0</v>
      </c>
      <c r="AU97" s="79">
        <f>'03 - STAVEBNÍ PRÁCE'!P127</f>
        <v>0</v>
      </c>
      <c r="AV97" s="78">
        <f>'03 - STAVEBNÍ PRÁCE'!J33</f>
        <v>0</v>
      </c>
      <c r="AW97" s="78">
        <f>'03 - STAVEBNÍ PRÁCE'!J34</f>
        <v>0</v>
      </c>
      <c r="AX97" s="78">
        <f>'03 - STAVEBNÍ PRÁCE'!J35</f>
        <v>0</v>
      </c>
      <c r="AY97" s="78">
        <f>'03 - STAVEBNÍ PRÁCE'!J36</f>
        <v>0</v>
      </c>
      <c r="AZ97" s="78">
        <f>'03 - STAVEBNÍ PRÁCE'!F33</f>
        <v>0</v>
      </c>
      <c r="BA97" s="78">
        <f>'03 - STAVEBNÍ PRÁCE'!F34</f>
        <v>0</v>
      </c>
      <c r="BB97" s="78">
        <f>'03 - STAVEBNÍ PRÁCE'!F35</f>
        <v>0</v>
      </c>
      <c r="BC97" s="78">
        <f>'03 - STAVEBNÍ PRÁCE'!F36</f>
        <v>0</v>
      </c>
      <c r="BD97" s="80">
        <f>'03 - STAVEBNÍ PRÁCE'!F37</f>
        <v>0</v>
      </c>
      <c r="BT97" s="81" t="s">
        <v>87</v>
      </c>
      <c r="BV97" s="81" t="s">
        <v>81</v>
      </c>
      <c r="BW97" s="81" t="s">
        <v>95</v>
      </c>
      <c r="BX97" s="81" t="s">
        <v>5</v>
      </c>
      <c r="CL97" s="81" t="s">
        <v>19</v>
      </c>
      <c r="CM97" s="81" t="s">
        <v>89</v>
      </c>
    </row>
    <row r="98" spans="1:91" s="6" customFormat="1" ht="16.5" customHeight="1">
      <c r="A98" s="72" t="s">
        <v>83</v>
      </c>
      <c r="B98" s="73"/>
      <c r="C98" s="74"/>
      <c r="D98" s="195" t="s">
        <v>96</v>
      </c>
      <c r="E98" s="195"/>
      <c r="F98" s="195"/>
      <c r="G98" s="195"/>
      <c r="H98" s="195"/>
      <c r="I98" s="75"/>
      <c r="J98" s="195" t="s">
        <v>97</v>
      </c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6">
        <f>'04 - VZDUCHOTECHNIKA'!J30</f>
        <v>0</v>
      </c>
      <c r="AH98" s="197"/>
      <c r="AI98" s="197"/>
      <c r="AJ98" s="197"/>
      <c r="AK98" s="197"/>
      <c r="AL98" s="197"/>
      <c r="AM98" s="197"/>
      <c r="AN98" s="196">
        <f t="shared" si="0"/>
        <v>0</v>
      </c>
      <c r="AO98" s="197"/>
      <c r="AP98" s="197"/>
      <c r="AQ98" s="76" t="s">
        <v>86</v>
      </c>
      <c r="AR98" s="73"/>
      <c r="AS98" s="77">
        <v>0</v>
      </c>
      <c r="AT98" s="78">
        <f t="shared" si="1"/>
        <v>0</v>
      </c>
      <c r="AU98" s="79">
        <f>'04 - VZDUCHOTECHNIKA'!P118</f>
        <v>0</v>
      </c>
      <c r="AV98" s="78">
        <f>'04 - VZDUCHOTECHNIKA'!J33</f>
        <v>0</v>
      </c>
      <c r="AW98" s="78">
        <f>'04 - VZDUCHOTECHNIKA'!J34</f>
        <v>0</v>
      </c>
      <c r="AX98" s="78">
        <f>'04 - VZDUCHOTECHNIKA'!J35</f>
        <v>0</v>
      </c>
      <c r="AY98" s="78">
        <f>'04 - VZDUCHOTECHNIKA'!J36</f>
        <v>0</v>
      </c>
      <c r="AZ98" s="78">
        <f>'04 - VZDUCHOTECHNIKA'!F33</f>
        <v>0</v>
      </c>
      <c r="BA98" s="78">
        <f>'04 - VZDUCHOTECHNIKA'!F34</f>
        <v>0</v>
      </c>
      <c r="BB98" s="78">
        <f>'04 - VZDUCHOTECHNIKA'!F35</f>
        <v>0</v>
      </c>
      <c r="BC98" s="78">
        <f>'04 - VZDUCHOTECHNIKA'!F36</f>
        <v>0</v>
      </c>
      <c r="BD98" s="80">
        <f>'04 - VZDUCHOTECHNIKA'!F37</f>
        <v>0</v>
      </c>
      <c r="BT98" s="81" t="s">
        <v>87</v>
      </c>
      <c r="BV98" s="81" t="s">
        <v>81</v>
      </c>
      <c r="BW98" s="81" t="s">
        <v>98</v>
      </c>
      <c r="BX98" s="81" t="s">
        <v>5</v>
      </c>
      <c r="CL98" s="81" t="s">
        <v>19</v>
      </c>
      <c r="CM98" s="81" t="s">
        <v>89</v>
      </c>
    </row>
    <row r="99" spans="1:91" s="6" customFormat="1" ht="16.5" customHeight="1">
      <c r="A99" s="72" t="s">
        <v>83</v>
      </c>
      <c r="B99" s="73"/>
      <c r="C99" s="74"/>
      <c r="D99" s="195" t="s">
        <v>99</v>
      </c>
      <c r="E99" s="195"/>
      <c r="F99" s="195"/>
      <c r="G99" s="195"/>
      <c r="H99" s="195"/>
      <c r="I99" s="75"/>
      <c r="J99" s="195" t="s">
        <v>100</v>
      </c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6">
        <f>'05 - PROVIZORNÍ OPATŘENÍ'!J30</f>
        <v>0</v>
      </c>
      <c r="AH99" s="197"/>
      <c r="AI99" s="197"/>
      <c r="AJ99" s="197"/>
      <c r="AK99" s="197"/>
      <c r="AL99" s="197"/>
      <c r="AM99" s="197"/>
      <c r="AN99" s="196">
        <f t="shared" si="0"/>
        <v>0</v>
      </c>
      <c r="AO99" s="197"/>
      <c r="AP99" s="197"/>
      <c r="AQ99" s="76" t="s">
        <v>86</v>
      </c>
      <c r="AR99" s="73"/>
      <c r="AS99" s="82">
        <v>0</v>
      </c>
      <c r="AT99" s="83">
        <f t="shared" si="1"/>
        <v>0</v>
      </c>
      <c r="AU99" s="84">
        <f>'05 - PROVIZORNÍ OPATŘENÍ'!P118</f>
        <v>0</v>
      </c>
      <c r="AV99" s="83">
        <f>'05 - PROVIZORNÍ OPATŘENÍ'!J33</f>
        <v>0</v>
      </c>
      <c r="AW99" s="83">
        <f>'05 - PROVIZORNÍ OPATŘENÍ'!J34</f>
        <v>0</v>
      </c>
      <c r="AX99" s="83">
        <f>'05 - PROVIZORNÍ OPATŘENÍ'!J35</f>
        <v>0</v>
      </c>
      <c r="AY99" s="83">
        <f>'05 - PROVIZORNÍ OPATŘENÍ'!J36</f>
        <v>0</v>
      </c>
      <c r="AZ99" s="83">
        <f>'05 - PROVIZORNÍ OPATŘENÍ'!F33</f>
        <v>0</v>
      </c>
      <c r="BA99" s="83">
        <f>'05 - PROVIZORNÍ OPATŘENÍ'!F34</f>
        <v>0</v>
      </c>
      <c r="BB99" s="83">
        <f>'05 - PROVIZORNÍ OPATŘENÍ'!F35</f>
        <v>0</v>
      </c>
      <c r="BC99" s="83">
        <f>'05 - PROVIZORNÍ OPATŘENÍ'!F36</f>
        <v>0</v>
      </c>
      <c r="BD99" s="85">
        <f>'05 - PROVIZORNÍ OPATŘENÍ'!F37</f>
        <v>0</v>
      </c>
      <c r="BT99" s="81" t="s">
        <v>87</v>
      </c>
      <c r="BV99" s="81" t="s">
        <v>81</v>
      </c>
      <c r="BW99" s="81" t="s">
        <v>101</v>
      </c>
      <c r="BX99" s="81" t="s">
        <v>5</v>
      </c>
      <c r="CL99" s="81" t="s">
        <v>19</v>
      </c>
      <c r="CM99" s="81" t="s">
        <v>89</v>
      </c>
    </row>
    <row r="100" spans="2:44" s="1" customFormat="1" ht="30" customHeight="1">
      <c r="B100" s="30"/>
      <c r="AR100" s="30"/>
    </row>
    <row r="101" spans="2:44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30"/>
    </row>
  </sheetData>
  <sheetProtection algorithmName="SHA-512" hashValue="VHYq6a7OtQ3Ax7htauOE59bTBX1hGtnsmEVzTlyYwXEtDHlv0ZGi/r2YjdIB++avoWRGGwxx3nJGukvRWy0K8w==" saltValue="QirHYBo8iuxE9vTmYYh7cvFy9jGpTlYqnZrb8E6lJ8JiV+QqbqIR4G7JBuHrrV01RBcIjr1YSdCMssNtoDCHT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01 - VEDLEJŠÍ A OSTATNÍ N...'!C2" display="/"/>
    <hyperlink ref="A96" location="'02 - BOURACÍ PRÁCE'!C2" display="/"/>
    <hyperlink ref="A97" location="'03 - STAVEBNÍ PRÁCE'!C2" display="/"/>
    <hyperlink ref="A98" location="'04 - VZDUCHOTECHNIKA'!C2" display="/"/>
    <hyperlink ref="A99" location="'05 - PROVIZORNÍ OPATŘ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9"/>
  <sheetViews>
    <sheetView showGridLines="0" workbookViewId="0" topLeftCell="A116">
      <selection activeCell="I129" sqref="I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PAVILON B - VÝMĚNA VÝTAHU</v>
      </c>
      <c r="F7" s="220"/>
      <c r="G7" s="220"/>
      <c r="H7" s="220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81" t="s">
        <v>104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13. 1. 2024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03"/>
      <c r="G18" s="203"/>
      <c r="H18" s="203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08" t="s">
        <v>1</v>
      </c>
      <c r="F27" s="208"/>
      <c r="G27" s="208"/>
      <c r="H27" s="20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ROUND(J120,2)</f>
        <v>80000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ROUND((SUM(BE120:BE128)),2)</f>
        <v>80000</v>
      </c>
      <c r="I33" s="90">
        <v>0.21</v>
      </c>
      <c r="J33" s="89">
        <f>ROUND(((SUM(BE120:BE128))*I33),2)</f>
        <v>16800</v>
      </c>
      <c r="L33" s="30"/>
    </row>
    <row r="34" spans="2:12" s="1" customFormat="1" ht="14.45" customHeight="1">
      <c r="B34" s="30"/>
      <c r="E34" s="25" t="s">
        <v>45</v>
      </c>
      <c r="F34" s="89">
        <f>ROUND((SUM(BF120:BF128)),2)</f>
        <v>0</v>
      </c>
      <c r="I34" s="90">
        <v>0.15</v>
      </c>
      <c r="J34" s="89">
        <f>ROUND(((SUM(BF120:BF128))*I34),2)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ROUND((SUM(BG120:BG128)),2)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ROUND((SUM(BH120:BH128)),2)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ROUND((SUM(BI120:BI128)),2)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96800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PAVILON B - VÝMĚNA VÝTAHU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81" t="str">
        <f>E9</f>
        <v>01 - VEDLEJŠÍ A OSTATNÍ NÁKLADY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13. 1. 2024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J120</f>
        <v>80000</v>
      </c>
      <c r="L96" s="30"/>
      <c r="AU96" s="15" t="s">
        <v>109</v>
      </c>
    </row>
    <row r="97" spans="2:12" s="8" customFormat="1" ht="24.95" customHeight="1">
      <c r="B97" s="102"/>
      <c r="D97" s="103" t="s">
        <v>110</v>
      </c>
      <c r="E97" s="104"/>
      <c r="F97" s="104"/>
      <c r="G97" s="104"/>
      <c r="H97" s="104"/>
      <c r="I97" s="104"/>
      <c r="J97" s="105">
        <f>J121</f>
        <v>80000</v>
      </c>
      <c r="L97" s="102"/>
    </row>
    <row r="98" spans="2:12" s="9" customFormat="1" ht="19.9" customHeight="1">
      <c r="B98" s="106"/>
      <c r="D98" s="107" t="s">
        <v>111</v>
      </c>
      <c r="E98" s="108"/>
      <c r="F98" s="108"/>
      <c r="G98" s="108"/>
      <c r="H98" s="108"/>
      <c r="I98" s="108"/>
      <c r="J98" s="109">
        <f>J122</f>
        <v>0</v>
      </c>
      <c r="L98" s="106"/>
    </row>
    <row r="99" spans="2:12" s="9" customFormat="1" ht="19.9" customHeight="1">
      <c r="B99" s="106"/>
      <c r="D99" s="107" t="s">
        <v>112</v>
      </c>
      <c r="E99" s="108"/>
      <c r="F99" s="108"/>
      <c r="G99" s="108"/>
      <c r="H99" s="108"/>
      <c r="I99" s="108"/>
      <c r="J99" s="109">
        <f>J124</f>
        <v>0</v>
      </c>
      <c r="L99" s="106"/>
    </row>
    <row r="100" spans="2:12" s="9" customFormat="1" ht="19.9" customHeight="1">
      <c r="B100" s="106"/>
      <c r="D100" s="107" t="s">
        <v>113</v>
      </c>
      <c r="E100" s="108"/>
      <c r="F100" s="108"/>
      <c r="G100" s="108"/>
      <c r="H100" s="108"/>
      <c r="I100" s="108"/>
      <c r="J100" s="109">
        <f>J127</f>
        <v>80000</v>
      </c>
      <c r="L100" s="106"/>
    </row>
    <row r="101" spans="2:12" s="1" customFormat="1" ht="21.75" customHeight="1">
      <c r="B101" s="30"/>
      <c r="L101" s="30"/>
    </row>
    <row r="102" spans="2:12" s="1" customFormat="1" ht="6.95" customHeight="1"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0"/>
    </row>
    <row r="106" spans="2:12" s="1" customFormat="1" ht="6.9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0"/>
    </row>
    <row r="107" spans="2:12" s="1" customFormat="1" ht="24.95" customHeight="1">
      <c r="B107" s="30"/>
      <c r="C107" s="19" t="s">
        <v>114</v>
      </c>
      <c r="L107" s="30"/>
    </row>
    <row r="108" spans="2:12" s="1" customFormat="1" ht="6.95" customHeight="1">
      <c r="B108" s="30"/>
      <c r="L108" s="30"/>
    </row>
    <row r="109" spans="2:12" s="1" customFormat="1" ht="12" customHeight="1">
      <c r="B109" s="30"/>
      <c r="C109" s="25" t="s">
        <v>16</v>
      </c>
      <c r="L109" s="30"/>
    </row>
    <row r="110" spans="2:12" s="1" customFormat="1" ht="16.5" customHeight="1">
      <c r="B110" s="30"/>
      <c r="E110" s="219" t="str">
        <f>E7</f>
        <v>PAVILON B - VÝMĚNA VÝTAHU</v>
      </c>
      <c r="F110" s="220"/>
      <c r="G110" s="220"/>
      <c r="H110" s="220"/>
      <c r="L110" s="30"/>
    </row>
    <row r="111" spans="2:12" s="1" customFormat="1" ht="12" customHeight="1">
      <c r="B111" s="30"/>
      <c r="C111" s="25" t="s">
        <v>103</v>
      </c>
      <c r="L111" s="30"/>
    </row>
    <row r="112" spans="2:12" s="1" customFormat="1" ht="16.5" customHeight="1">
      <c r="B112" s="30"/>
      <c r="E112" s="181" t="str">
        <f>E9</f>
        <v>01 - VEDLEJŠÍ A OSTATNÍ NÁKLADY</v>
      </c>
      <c r="F112" s="221"/>
      <c r="G112" s="221"/>
      <c r="H112" s="221"/>
      <c r="L112" s="30"/>
    </row>
    <row r="113" spans="2:12" s="1" customFormat="1" ht="6.95" customHeight="1">
      <c r="B113" s="30"/>
      <c r="L113" s="30"/>
    </row>
    <row r="114" spans="2:12" s="1" customFormat="1" ht="12" customHeight="1">
      <c r="B114" s="30"/>
      <c r="C114" s="25" t="s">
        <v>22</v>
      </c>
      <c r="F114" s="23" t="str">
        <f>F12</f>
        <v>Nemocnice Šumperk a.s. - Pavilon B</v>
      </c>
      <c r="I114" s="25" t="s">
        <v>24</v>
      </c>
      <c r="J114" s="50" t="str">
        <f>IF(J12="","",J12)</f>
        <v>13. 1. 2024</v>
      </c>
      <c r="L114" s="30"/>
    </row>
    <row r="115" spans="2:12" s="1" customFormat="1" ht="6.95" customHeight="1">
      <c r="B115" s="30"/>
      <c r="L115" s="30"/>
    </row>
    <row r="116" spans="2:12" s="1" customFormat="1" ht="15.2" customHeight="1">
      <c r="B116" s="30"/>
      <c r="C116" s="25" t="s">
        <v>26</v>
      </c>
      <c r="F116" s="23" t="str">
        <f>E15</f>
        <v>Nemocnice Šumperk a.s.</v>
      </c>
      <c r="I116" s="25" t="s">
        <v>32</v>
      </c>
      <c r="J116" s="28" t="str">
        <f>E21</f>
        <v>4DS, spol. s r. o.</v>
      </c>
      <c r="L116" s="30"/>
    </row>
    <row r="117" spans="2:12" s="1" customFormat="1" ht="15.2" customHeight="1">
      <c r="B117" s="30"/>
      <c r="C117" s="25" t="s">
        <v>30</v>
      </c>
      <c r="F117" s="23" t="str">
        <f>IF(E18="","",E18)</f>
        <v>Vyplň údaj</v>
      </c>
      <c r="I117" s="25" t="s">
        <v>35</v>
      </c>
      <c r="J117" s="28" t="str">
        <f>E24</f>
        <v>Vladimír Mrázek</v>
      </c>
      <c r="L117" s="30"/>
    </row>
    <row r="118" spans="2:12" s="1" customFormat="1" ht="10.35" customHeight="1">
      <c r="B118" s="30"/>
      <c r="L118" s="30"/>
    </row>
    <row r="119" spans="2:20" s="10" customFormat="1" ht="29.25" customHeight="1">
      <c r="B119" s="110"/>
      <c r="C119" s="111" t="s">
        <v>115</v>
      </c>
      <c r="D119" s="112" t="s">
        <v>64</v>
      </c>
      <c r="E119" s="112" t="s">
        <v>60</v>
      </c>
      <c r="F119" s="112" t="s">
        <v>61</v>
      </c>
      <c r="G119" s="112" t="s">
        <v>116</v>
      </c>
      <c r="H119" s="112" t="s">
        <v>117</v>
      </c>
      <c r="I119" s="112" t="s">
        <v>118</v>
      </c>
      <c r="J119" s="112" t="s">
        <v>107</v>
      </c>
      <c r="K119" s="113" t="s">
        <v>119</v>
      </c>
      <c r="L119" s="110"/>
      <c r="M119" s="57" t="s">
        <v>1</v>
      </c>
      <c r="N119" s="58" t="s">
        <v>43</v>
      </c>
      <c r="O119" s="58" t="s">
        <v>120</v>
      </c>
      <c r="P119" s="58" t="s">
        <v>121</v>
      </c>
      <c r="Q119" s="58" t="s">
        <v>122</v>
      </c>
      <c r="R119" s="58" t="s">
        <v>123</v>
      </c>
      <c r="S119" s="58" t="s">
        <v>124</v>
      </c>
      <c r="T119" s="59" t="s">
        <v>125</v>
      </c>
    </row>
    <row r="120" spans="2:63" s="1" customFormat="1" ht="22.9" customHeight="1">
      <c r="B120" s="30"/>
      <c r="C120" s="62" t="s">
        <v>126</v>
      </c>
      <c r="J120" s="114">
        <f>BK120</f>
        <v>80000</v>
      </c>
      <c r="L120" s="30"/>
      <c r="M120" s="60"/>
      <c r="N120" s="51"/>
      <c r="O120" s="51"/>
      <c r="P120" s="115">
        <f>P121</f>
        <v>0</v>
      </c>
      <c r="Q120" s="51"/>
      <c r="R120" s="115">
        <f>R121</f>
        <v>0</v>
      </c>
      <c r="S120" s="51"/>
      <c r="T120" s="116">
        <f>T121</f>
        <v>0</v>
      </c>
      <c r="AT120" s="15" t="s">
        <v>78</v>
      </c>
      <c r="AU120" s="15" t="s">
        <v>109</v>
      </c>
      <c r="BK120" s="117">
        <f>BK121</f>
        <v>80000</v>
      </c>
    </row>
    <row r="121" spans="2:63" s="11" customFormat="1" ht="25.9" customHeight="1">
      <c r="B121" s="118"/>
      <c r="D121" s="119" t="s">
        <v>78</v>
      </c>
      <c r="E121" s="120" t="s">
        <v>127</v>
      </c>
      <c r="F121" s="120" t="s">
        <v>128</v>
      </c>
      <c r="I121" s="121"/>
      <c r="J121" s="122">
        <f>BK121</f>
        <v>80000</v>
      </c>
      <c r="L121" s="118"/>
      <c r="M121" s="123"/>
      <c r="P121" s="124">
        <f>P122+P124+P127</f>
        <v>0</v>
      </c>
      <c r="R121" s="124">
        <f>R122+R124+R127</f>
        <v>0</v>
      </c>
      <c r="T121" s="125">
        <f>T122+T124+T127</f>
        <v>0</v>
      </c>
      <c r="AR121" s="119" t="s">
        <v>129</v>
      </c>
      <c r="AT121" s="126" t="s">
        <v>78</v>
      </c>
      <c r="AU121" s="126" t="s">
        <v>79</v>
      </c>
      <c r="AY121" s="119" t="s">
        <v>130</v>
      </c>
      <c r="BK121" s="127">
        <f>BK122+BK124+BK127</f>
        <v>80000</v>
      </c>
    </row>
    <row r="122" spans="2:63" s="11" customFormat="1" ht="22.9" customHeight="1">
      <c r="B122" s="118"/>
      <c r="D122" s="119" t="s">
        <v>78</v>
      </c>
      <c r="E122" s="128" t="s">
        <v>131</v>
      </c>
      <c r="F122" s="128" t="s">
        <v>132</v>
      </c>
      <c r="I122" s="121"/>
      <c r="J122" s="129">
        <f>BK122</f>
        <v>0</v>
      </c>
      <c r="L122" s="118"/>
      <c r="M122" s="123"/>
      <c r="P122" s="124">
        <f>P123</f>
        <v>0</v>
      </c>
      <c r="R122" s="124">
        <f>R123</f>
        <v>0</v>
      </c>
      <c r="T122" s="125">
        <f>T123</f>
        <v>0</v>
      </c>
      <c r="AR122" s="119" t="s">
        <v>129</v>
      </c>
      <c r="AT122" s="126" t="s">
        <v>78</v>
      </c>
      <c r="AU122" s="126" t="s">
        <v>87</v>
      </c>
      <c r="AY122" s="119" t="s">
        <v>130</v>
      </c>
      <c r="BK122" s="127">
        <f>BK123</f>
        <v>0</v>
      </c>
    </row>
    <row r="123" spans="2:65" s="1" customFormat="1" ht="16.5" customHeight="1">
      <c r="B123" s="30"/>
      <c r="C123" s="130" t="s">
        <v>87</v>
      </c>
      <c r="D123" s="130" t="s">
        <v>133</v>
      </c>
      <c r="E123" s="131" t="s">
        <v>134</v>
      </c>
      <c r="F123" s="132" t="s">
        <v>132</v>
      </c>
      <c r="G123" s="133" t="s">
        <v>135</v>
      </c>
      <c r="H123" s="134">
        <v>1</v>
      </c>
      <c r="I123" s="135"/>
      <c r="J123" s="136">
        <f>ROUND(I123*H123,2)</f>
        <v>0</v>
      </c>
      <c r="K123" s="132" t="s">
        <v>1</v>
      </c>
      <c r="L123" s="30"/>
      <c r="M123" s="137" t="s">
        <v>1</v>
      </c>
      <c r="N123" s="138" t="s">
        <v>44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136</v>
      </c>
      <c r="AT123" s="141" t="s">
        <v>133</v>
      </c>
      <c r="AU123" s="141" t="s">
        <v>89</v>
      </c>
      <c r="AY123" s="15" t="s">
        <v>130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5" t="s">
        <v>87</v>
      </c>
      <c r="BK123" s="142">
        <f>ROUND(I123*H123,2)</f>
        <v>0</v>
      </c>
      <c r="BL123" s="15" t="s">
        <v>136</v>
      </c>
      <c r="BM123" s="141" t="s">
        <v>137</v>
      </c>
    </row>
    <row r="124" spans="2:63" s="11" customFormat="1" ht="22.9" customHeight="1">
      <c r="B124" s="118"/>
      <c r="D124" s="119" t="s">
        <v>78</v>
      </c>
      <c r="E124" s="128" t="s">
        <v>138</v>
      </c>
      <c r="F124" s="128" t="s">
        <v>139</v>
      </c>
      <c r="I124" s="121"/>
      <c r="J124" s="129">
        <f>BK124</f>
        <v>0</v>
      </c>
      <c r="L124" s="118"/>
      <c r="M124" s="123"/>
      <c r="P124" s="124">
        <f>SUM(P125:P126)</f>
        <v>0</v>
      </c>
      <c r="R124" s="124">
        <f>SUM(R125:R126)</f>
        <v>0</v>
      </c>
      <c r="T124" s="125">
        <f>SUM(T125:T126)</f>
        <v>0</v>
      </c>
      <c r="AR124" s="119" t="s">
        <v>129</v>
      </c>
      <c r="AT124" s="126" t="s">
        <v>78</v>
      </c>
      <c r="AU124" s="126" t="s">
        <v>87</v>
      </c>
      <c r="AY124" s="119" t="s">
        <v>130</v>
      </c>
      <c r="BK124" s="127">
        <f>SUM(BK125:BK126)</f>
        <v>0</v>
      </c>
    </row>
    <row r="125" spans="2:65" s="1" customFormat="1" ht="16.5" customHeight="1">
      <c r="B125" s="30"/>
      <c r="C125" s="130" t="s">
        <v>89</v>
      </c>
      <c r="D125" s="130" t="s">
        <v>133</v>
      </c>
      <c r="E125" s="131" t="s">
        <v>140</v>
      </c>
      <c r="F125" s="132" t="s">
        <v>141</v>
      </c>
      <c r="G125" s="133" t="s">
        <v>135</v>
      </c>
      <c r="H125" s="134">
        <v>1</v>
      </c>
      <c r="I125" s="135"/>
      <c r="J125" s="136">
        <f>ROUND(I125*H125,2)</f>
        <v>0</v>
      </c>
      <c r="K125" s="132" t="s">
        <v>1</v>
      </c>
      <c r="L125" s="30"/>
      <c r="M125" s="137" t="s">
        <v>1</v>
      </c>
      <c r="N125" s="138" t="s">
        <v>44</v>
      </c>
      <c r="P125" s="139">
        <f>O125*H125</f>
        <v>0</v>
      </c>
      <c r="Q125" s="139">
        <v>0</v>
      </c>
      <c r="R125" s="139">
        <f>Q125*H125</f>
        <v>0</v>
      </c>
      <c r="S125" s="139">
        <v>0</v>
      </c>
      <c r="T125" s="140">
        <f>S125*H125</f>
        <v>0</v>
      </c>
      <c r="AR125" s="141" t="s">
        <v>136</v>
      </c>
      <c r="AT125" s="141" t="s">
        <v>133</v>
      </c>
      <c r="AU125" s="141" t="s">
        <v>89</v>
      </c>
      <c r="AY125" s="15" t="s">
        <v>130</v>
      </c>
      <c r="BE125" s="142">
        <f>IF(N125="základní",J125,0)</f>
        <v>0</v>
      </c>
      <c r="BF125" s="142">
        <f>IF(N125="snížená",J125,0)</f>
        <v>0</v>
      </c>
      <c r="BG125" s="142">
        <f>IF(N125="zákl. přenesená",J125,0)</f>
        <v>0</v>
      </c>
      <c r="BH125" s="142">
        <f>IF(N125="sníž. přenesená",J125,0)</f>
        <v>0</v>
      </c>
      <c r="BI125" s="142">
        <f>IF(N125="nulová",J125,0)</f>
        <v>0</v>
      </c>
      <c r="BJ125" s="15" t="s">
        <v>87</v>
      </c>
      <c r="BK125" s="142">
        <f>ROUND(I125*H125,2)</f>
        <v>0</v>
      </c>
      <c r="BL125" s="15" t="s">
        <v>136</v>
      </c>
      <c r="BM125" s="141" t="s">
        <v>142</v>
      </c>
    </row>
    <row r="126" spans="2:65" s="1" customFormat="1" ht="16.5" customHeight="1">
      <c r="B126" s="30"/>
      <c r="C126" s="130" t="s">
        <v>143</v>
      </c>
      <c r="D126" s="130" t="s">
        <v>133</v>
      </c>
      <c r="E126" s="131" t="s">
        <v>144</v>
      </c>
      <c r="F126" s="132" t="s">
        <v>145</v>
      </c>
      <c r="G126" s="133" t="s">
        <v>135</v>
      </c>
      <c r="H126" s="134">
        <v>1</v>
      </c>
      <c r="I126" s="135"/>
      <c r="J126" s="136">
        <f>ROUND(I126*H126,2)</f>
        <v>0</v>
      </c>
      <c r="K126" s="132" t="s">
        <v>1</v>
      </c>
      <c r="L126" s="30"/>
      <c r="M126" s="137" t="s">
        <v>1</v>
      </c>
      <c r="N126" s="138" t="s">
        <v>44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136</v>
      </c>
      <c r="AT126" s="141" t="s">
        <v>133</v>
      </c>
      <c r="AU126" s="141" t="s">
        <v>89</v>
      </c>
      <c r="AY126" s="15" t="s">
        <v>130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87</v>
      </c>
      <c r="BK126" s="142">
        <f>ROUND(I126*H126,2)</f>
        <v>0</v>
      </c>
      <c r="BL126" s="15" t="s">
        <v>136</v>
      </c>
      <c r="BM126" s="141" t="s">
        <v>146</v>
      </c>
    </row>
    <row r="127" spans="2:63" s="11" customFormat="1" ht="22.9" customHeight="1">
      <c r="B127" s="118"/>
      <c r="D127" s="119" t="s">
        <v>78</v>
      </c>
      <c r="E127" s="128" t="s">
        <v>147</v>
      </c>
      <c r="F127" s="128" t="s">
        <v>148</v>
      </c>
      <c r="I127" s="121"/>
      <c r="J127" s="129">
        <f>BK127</f>
        <v>80000</v>
      </c>
      <c r="L127" s="118"/>
      <c r="M127" s="123"/>
      <c r="P127" s="124">
        <f>P128</f>
        <v>0</v>
      </c>
      <c r="R127" s="124">
        <f>R128</f>
        <v>0</v>
      </c>
      <c r="T127" s="125">
        <f>T128</f>
        <v>0</v>
      </c>
      <c r="AR127" s="119" t="s">
        <v>129</v>
      </c>
      <c r="AT127" s="126" t="s">
        <v>78</v>
      </c>
      <c r="AU127" s="126" t="s">
        <v>87</v>
      </c>
      <c r="AY127" s="119" t="s">
        <v>130</v>
      </c>
      <c r="BK127" s="127">
        <f>BK128</f>
        <v>80000</v>
      </c>
    </row>
    <row r="128" spans="2:65" s="1" customFormat="1" ht="16.5" customHeight="1">
      <c r="B128" s="30"/>
      <c r="C128" s="130" t="s">
        <v>149</v>
      </c>
      <c r="D128" s="130" t="s">
        <v>133</v>
      </c>
      <c r="E128" s="131" t="s">
        <v>150</v>
      </c>
      <c r="F128" s="132" t="s">
        <v>151</v>
      </c>
      <c r="G128" s="133" t="s">
        <v>135</v>
      </c>
      <c r="H128" s="134">
        <v>1</v>
      </c>
      <c r="I128" s="135">
        <v>80000</v>
      </c>
      <c r="J128" s="136">
        <f>ROUND(I128*H128,2)</f>
        <v>80000</v>
      </c>
      <c r="K128" s="132" t="s">
        <v>1</v>
      </c>
      <c r="L128" s="30"/>
      <c r="M128" s="143" t="s">
        <v>1</v>
      </c>
      <c r="N128" s="144" t="s">
        <v>44</v>
      </c>
      <c r="O128" s="145"/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1" t="s">
        <v>136</v>
      </c>
      <c r="AT128" s="141" t="s">
        <v>133</v>
      </c>
      <c r="AU128" s="141" t="s">
        <v>89</v>
      </c>
      <c r="AY128" s="15" t="s">
        <v>130</v>
      </c>
      <c r="BE128" s="142">
        <f>IF(N128="základní",J128,0)</f>
        <v>80000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87</v>
      </c>
      <c r="BK128" s="142">
        <f>ROUND(I128*H128,2)</f>
        <v>80000</v>
      </c>
      <c r="BL128" s="15" t="s">
        <v>136</v>
      </c>
      <c r="BM128" s="141" t="s">
        <v>152</v>
      </c>
    </row>
    <row r="129" spans="2:12" s="1" customFormat="1" ht="6.95" customHeight="1"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30"/>
    </row>
  </sheetData>
  <sheetProtection algorithmName="SHA-512" hashValue="zHTUtMYbskXeJSOtgE28E1/5+fSUdoXM0HWL558UoN5/9wR34PqbElTKImGrY1dFnPjGhQpaH/DCgg8xGxTK+w==" saltValue="0evdBzA2HW0uca+zERZ6+F3fE6rxf9wIY95oKvmq0eOI2VizYghI9IcgwKfyoh8fj0lXmTC+lEsoXDunVS6dhA==" spinCount="100000" sheet="1" objects="1" scenarios="1" formatColumns="0" formatRows="0" autoFilter="0"/>
  <autoFilter ref="C119:K12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PAVILON B - VÝMĚNA VÝTAHU</v>
      </c>
      <c r="F7" s="220"/>
      <c r="G7" s="220"/>
      <c r="H7" s="220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81" t="s">
        <v>153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13. 1. 2024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03"/>
      <c r="G18" s="203"/>
      <c r="H18" s="203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08" t="s">
        <v>1</v>
      </c>
      <c r="F27" s="208"/>
      <c r="G27" s="208"/>
      <c r="H27" s="20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ROUND(J119,2)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ROUND((SUM(BE119:BE144)),2)</f>
        <v>0</v>
      </c>
      <c r="I33" s="90">
        <v>0.21</v>
      </c>
      <c r="J33" s="89">
        <f>ROUND(((SUM(BE119:BE144))*I33),2)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ROUND((SUM(BF119:BF144)),2)</f>
        <v>0</v>
      </c>
      <c r="I34" s="90">
        <v>0.15</v>
      </c>
      <c r="J34" s="89">
        <f>ROUND(((SUM(BF119:BF144))*I34),2)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ROUND((SUM(BG119:BG144)),2)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ROUND((SUM(BH119:BH144)),2)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ROUND((SUM(BI119:BI144)),2)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PAVILON B - VÝMĚNA VÝTAHU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81" t="str">
        <f>E9</f>
        <v>02 - BOURACÍ PRÁCE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13. 1. 2024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J119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155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9" customHeight="1">
      <c r="B99" s="106"/>
      <c r="D99" s="107" t="s">
        <v>156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114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16</v>
      </c>
      <c r="L108" s="30"/>
    </row>
    <row r="109" spans="2:12" s="1" customFormat="1" ht="16.5" customHeight="1">
      <c r="B109" s="30"/>
      <c r="E109" s="219" t="str">
        <f>E7</f>
        <v>PAVILON B - VÝMĚNA VÝTAHU</v>
      </c>
      <c r="F109" s="220"/>
      <c r="G109" s="220"/>
      <c r="H109" s="220"/>
      <c r="L109" s="30"/>
    </row>
    <row r="110" spans="2:12" s="1" customFormat="1" ht="12" customHeight="1">
      <c r="B110" s="30"/>
      <c r="C110" s="25" t="s">
        <v>103</v>
      </c>
      <c r="L110" s="30"/>
    </row>
    <row r="111" spans="2:12" s="1" customFormat="1" ht="16.5" customHeight="1">
      <c r="B111" s="30"/>
      <c r="E111" s="181" t="str">
        <f>E9</f>
        <v>02 - BOURACÍ PRÁCE</v>
      </c>
      <c r="F111" s="221"/>
      <c r="G111" s="221"/>
      <c r="H111" s="221"/>
      <c r="L111" s="30"/>
    </row>
    <row r="112" spans="2:12" s="1" customFormat="1" ht="6.95" customHeight="1">
      <c r="B112" s="30"/>
      <c r="L112" s="30"/>
    </row>
    <row r="113" spans="2:12" s="1" customFormat="1" ht="12" customHeight="1">
      <c r="B113" s="30"/>
      <c r="C113" s="25" t="s">
        <v>22</v>
      </c>
      <c r="F113" s="23" t="str">
        <f>F12</f>
        <v>Nemocnice Šumperk a.s. - Pavilon B</v>
      </c>
      <c r="I113" s="25" t="s">
        <v>24</v>
      </c>
      <c r="J113" s="50" t="str">
        <f>IF(J12="","",J12)</f>
        <v>13. 1. 2024</v>
      </c>
      <c r="L113" s="30"/>
    </row>
    <row r="114" spans="2:12" s="1" customFormat="1" ht="6.95" customHeight="1">
      <c r="B114" s="30"/>
      <c r="L114" s="30"/>
    </row>
    <row r="115" spans="2:12" s="1" customFormat="1" ht="15.2" customHeight="1">
      <c r="B115" s="30"/>
      <c r="C115" s="25" t="s">
        <v>26</v>
      </c>
      <c r="F115" s="23" t="str">
        <f>E15</f>
        <v>Nemocnice Šumperk a.s.</v>
      </c>
      <c r="I115" s="25" t="s">
        <v>32</v>
      </c>
      <c r="J115" s="28" t="str">
        <f>E21</f>
        <v>4DS, spol. s r. o.</v>
      </c>
      <c r="L115" s="30"/>
    </row>
    <row r="116" spans="2:12" s="1" customFormat="1" ht="15.2" customHeight="1">
      <c r="B116" s="30"/>
      <c r="C116" s="25" t="s">
        <v>30</v>
      </c>
      <c r="F116" s="23" t="str">
        <f>IF(E18="","",E18)</f>
        <v>Vyplň údaj</v>
      </c>
      <c r="I116" s="25" t="s">
        <v>35</v>
      </c>
      <c r="J116" s="28" t="str">
        <f>E24</f>
        <v>Vladimír Mrázek</v>
      </c>
      <c r="L116" s="30"/>
    </row>
    <row r="117" spans="2:12" s="1" customFormat="1" ht="10.35" customHeight="1">
      <c r="B117" s="30"/>
      <c r="L117" s="30"/>
    </row>
    <row r="118" spans="2:20" s="10" customFormat="1" ht="29.25" customHeight="1">
      <c r="B118" s="110"/>
      <c r="C118" s="111" t="s">
        <v>115</v>
      </c>
      <c r="D118" s="112" t="s">
        <v>64</v>
      </c>
      <c r="E118" s="112" t="s">
        <v>60</v>
      </c>
      <c r="F118" s="112" t="s">
        <v>61</v>
      </c>
      <c r="G118" s="112" t="s">
        <v>116</v>
      </c>
      <c r="H118" s="112" t="s">
        <v>117</v>
      </c>
      <c r="I118" s="112" t="s">
        <v>118</v>
      </c>
      <c r="J118" s="112" t="s">
        <v>107</v>
      </c>
      <c r="K118" s="113" t="s">
        <v>119</v>
      </c>
      <c r="L118" s="110"/>
      <c r="M118" s="57" t="s">
        <v>1</v>
      </c>
      <c r="N118" s="58" t="s">
        <v>43</v>
      </c>
      <c r="O118" s="58" t="s">
        <v>120</v>
      </c>
      <c r="P118" s="58" t="s">
        <v>121</v>
      </c>
      <c r="Q118" s="58" t="s">
        <v>122</v>
      </c>
      <c r="R118" s="58" t="s">
        <v>123</v>
      </c>
      <c r="S118" s="58" t="s">
        <v>124</v>
      </c>
      <c r="T118" s="59" t="s">
        <v>125</v>
      </c>
    </row>
    <row r="119" spans="2:63" s="1" customFormat="1" ht="22.9" customHeight="1">
      <c r="B119" s="30"/>
      <c r="C119" s="62" t="s">
        <v>126</v>
      </c>
      <c r="J119" s="114">
        <f>BK119</f>
        <v>0</v>
      </c>
      <c r="L119" s="30"/>
      <c r="M119" s="60"/>
      <c r="N119" s="51"/>
      <c r="O119" s="51"/>
      <c r="P119" s="115">
        <f>P120</f>
        <v>0</v>
      </c>
      <c r="Q119" s="51"/>
      <c r="R119" s="115">
        <f>R120</f>
        <v>0</v>
      </c>
      <c r="S119" s="51"/>
      <c r="T119" s="116">
        <f>T120</f>
        <v>7.588659999999999</v>
      </c>
      <c r="AT119" s="15" t="s">
        <v>78</v>
      </c>
      <c r="AU119" s="15" t="s">
        <v>109</v>
      </c>
      <c r="BK119" s="117">
        <f>BK120</f>
        <v>0</v>
      </c>
    </row>
    <row r="120" spans="2:63" s="11" customFormat="1" ht="25.9" customHeight="1">
      <c r="B120" s="118"/>
      <c r="D120" s="119" t="s">
        <v>78</v>
      </c>
      <c r="E120" s="120" t="s">
        <v>157</v>
      </c>
      <c r="F120" s="120" t="s">
        <v>158</v>
      </c>
      <c r="I120" s="121"/>
      <c r="J120" s="122">
        <f>BK120</f>
        <v>0</v>
      </c>
      <c r="L120" s="118"/>
      <c r="M120" s="123"/>
      <c r="P120" s="124">
        <f>P121+P139</f>
        <v>0</v>
      </c>
      <c r="R120" s="124">
        <f>R121+R139</f>
        <v>0</v>
      </c>
      <c r="T120" s="125">
        <f>T121+T139</f>
        <v>7.588659999999999</v>
      </c>
      <c r="AR120" s="119" t="s">
        <v>87</v>
      </c>
      <c r="AT120" s="126" t="s">
        <v>78</v>
      </c>
      <c r="AU120" s="126" t="s">
        <v>79</v>
      </c>
      <c r="AY120" s="119" t="s">
        <v>130</v>
      </c>
      <c r="BK120" s="127">
        <f>BK121+BK139</f>
        <v>0</v>
      </c>
    </row>
    <row r="121" spans="2:63" s="11" customFormat="1" ht="22.9" customHeight="1">
      <c r="B121" s="118"/>
      <c r="D121" s="119" t="s">
        <v>78</v>
      </c>
      <c r="E121" s="128" t="s">
        <v>159</v>
      </c>
      <c r="F121" s="128" t="s">
        <v>160</v>
      </c>
      <c r="I121" s="121"/>
      <c r="J121" s="129">
        <f>BK121</f>
        <v>0</v>
      </c>
      <c r="L121" s="118"/>
      <c r="M121" s="123"/>
      <c r="P121" s="124">
        <f>SUM(P122:P138)</f>
        <v>0</v>
      </c>
      <c r="R121" s="124">
        <f>SUM(R122:R138)</f>
        <v>0</v>
      </c>
      <c r="T121" s="125">
        <f>SUM(T122:T138)</f>
        <v>7.588659999999999</v>
      </c>
      <c r="AR121" s="119" t="s">
        <v>87</v>
      </c>
      <c r="AT121" s="126" t="s">
        <v>78</v>
      </c>
      <c r="AU121" s="126" t="s">
        <v>87</v>
      </c>
      <c r="AY121" s="119" t="s">
        <v>130</v>
      </c>
      <c r="BK121" s="127">
        <f>SUM(BK122:BK138)</f>
        <v>0</v>
      </c>
    </row>
    <row r="122" spans="2:65" s="1" customFormat="1" ht="16.5" customHeight="1">
      <c r="B122" s="30"/>
      <c r="C122" s="130" t="s">
        <v>87</v>
      </c>
      <c r="D122" s="130" t="s">
        <v>133</v>
      </c>
      <c r="E122" s="131" t="s">
        <v>161</v>
      </c>
      <c r="F122" s="132" t="s">
        <v>162</v>
      </c>
      <c r="G122" s="133" t="s">
        <v>163</v>
      </c>
      <c r="H122" s="134">
        <v>0.54</v>
      </c>
      <c r="I122" s="135"/>
      <c r="J122" s="136">
        <f>ROUND(I122*H122,2)</f>
        <v>0</v>
      </c>
      <c r="K122" s="132" t="s">
        <v>164</v>
      </c>
      <c r="L122" s="30"/>
      <c r="M122" s="137" t="s">
        <v>1</v>
      </c>
      <c r="N122" s="138" t="s">
        <v>44</v>
      </c>
      <c r="P122" s="139">
        <f>O122*H122</f>
        <v>0</v>
      </c>
      <c r="Q122" s="139">
        <v>0</v>
      </c>
      <c r="R122" s="139">
        <f>Q122*H122</f>
        <v>0</v>
      </c>
      <c r="S122" s="139">
        <v>2.4</v>
      </c>
      <c r="T122" s="140">
        <f>S122*H122</f>
        <v>1.296</v>
      </c>
      <c r="AR122" s="141" t="s">
        <v>149</v>
      </c>
      <c r="AT122" s="141" t="s">
        <v>133</v>
      </c>
      <c r="AU122" s="141" t="s">
        <v>89</v>
      </c>
      <c r="AY122" s="15" t="s">
        <v>130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87</v>
      </c>
      <c r="BK122" s="142">
        <f>ROUND(I122*H122,2)</f>
        <v>0</v>
      </c>
      <c r="BL122" s="15" t="s">
        <v>149</v>
      </c>
      <c r="BM122" s="141" t="s">
        <v>165</v>
      </c>
    </row>
    <row r="123" spans="2:51" s="12" customFormat="1" ht="11.25">
      <c r="B123" s="148"/>
      <c r="D123" s="149" t="s">
        <v>166</v>
      </c>
      <c r="E123" s="150" t="s">
        <v>1</v>
      </c>
      <c r="F123" s="151" t="s">
        <v>167</v>
      </c>
      <c r="H123" s="152">
        <v>0.54</v>
      </c>
      <c r="I123" s="153"/>
      <c r="L123" s="148"/>
      <c r="M123" s="154"/>
      <c r="T123" s="155"/>
      <c r="AT123" s="150" t="s">
        <v>166</v>
      </c>
      <c r="AU123" s="150" t="s">
        <v>89</v>
      </c>
      <c r="AV123" s="12" t="s">
        <v>89</v>
      </c>
      <c r="AW123" s="12" t="s">
        <v>34</v>
      </c>
      <c r="AX123" s="12" t="s">
        <v>87</v>
      </c>
      <c r="AY123" s="150" t="s">
        <v>130</v>
      </c>
    </row>
    <row r="124" spans="2:65" s="1" customFormat="1" ht="16.5" customHeight="1">
      <c r="B124" s="30"/>
      <c r="C124" s="130" t="s">
        <v>89</v>
      </c>
      <c r="D124" s="130" t="s">
        <v>133</v>
      </c>
      <c r="E124" s="131" t="s">
        <v>168</v>
      </c>
      <c r="F124" s="132" t="s">
        <v>169</v>
      </c>
      <c r="G124" s="133" t="s">
        <v>170</v>
      </c>
      <c r="H124" s="134">
        <v>3.87</v>
      </c>
      <c r="I124" s="135"/>
      <c r="J124" s="136">
        <f>ROUND(I124*H124,2)</f>
        <v>0</v>
      </c>
      <c r="K124" s="132" t="s">
        <v>164</v>
      </c>
      <c r="L124" s="30"/>
      <c r="M124" s="137" t="s">
        <v>1</v>
      </c>
      <c r="N124" s="138" t="s">
        <v>44</v>
      </c>
      <c r="P124" s="139">
        <f>O124*H124</f>
        <v>0</v>
      </c>
      <c r="Q124" s="139">
        <v>0</v>
      </c>
      <c r="R124" s="139">
        <f>Q124*H124</f>
        <v>0</v>
      </c>
      <c r="S124" s="139">
        <v>0.183</v>
      </c>
      <c r="T124" s="140">
        <f>S124*H124</f>
        <v>0.70821</v>
      </c>
      <c r="AR124" s="141" t="s">
        <v>149</v>
      </c>
      <c r="AT124" s="141" t="s">
        <v>133</v>
      </c>
      <c r="AU124" s="141" t="s">
        <v>89</v>
      </c>
      <c r="AY124" s="15" t="s">
        <v>130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5" t="s">
        <v>87</v>
      </c>
      <c r="BK124" s="142">
        <f>ROUND(I124*H124,2)</f>
        <v>0</v>
      </c>
      <c r="BL124" s="15" t="s">
        <v>149</v>
      </c>
      <c r="BM124" s="141" t="s">
        <v>171</v>
      </c>
    </row>
    <row r="125" spans="2:51" s="12" customFormat="1" ht="11.25">
      <c r="B125" s="148"/>
      <c r="D125" s="149" t="s">
        <v>166</v>
      </c>
      <c r="E125" s="150" t="s">
        <v>1</v>
      </c>
      <c r="F125" s="151" t="s">
        <v>172</v>
      </c>
      <c r="H125" s="152">
        <v>3.87</v>
      </c>
      <c r="I125" s="153"/>
      <c r="L125" s="148"/>
      <c r="M125" s="154"/>
      <c r="T125" s="155"/>
      <c r="AT125" s="150" t="s">
        <v>166</v>
      </c>
      <c r="AU125" s="150" t="s">
        <v>89</v>
      </c>
      <c r="AV125" s="12" t="s">
        <v>89</v>
      </c>
      <c r="AW125" s="12" t="s">
        <v>34</v>
      </c>
      <c r="AX125" s="12" t="s">
        <v>87</v>
      </c>
      <c r="AY125" s="150" t="s">
        <v>130</v>
      </c>
    </row>
    <row r="126" spans="2:65" s="1" customFormat="1" ht="16.5" customHeight="1">
      <c r="B126" s="30"/>
      <c r="C126" s="130" t="s">
        <v>143</v>
      </c>
      <c r="D126" s="130" t="s">
        <v>133</v>
      </c>
      <c r="E126" s="131" t="s">
        <v>173</v>
      </c>
      <c r="F126" s="132" t="s">
        <v>174</v>
      </c>
      <c r="G126" s="133" t="s">
        <v>170</v>
      </c>
      <c r="H126" s="134">
        <v>3.87</v>
      </c>
      <c r="I126" s="135"/>
      <c r="J126" s="136">
        <f>ROUND(I126*H126,2)</f>
        <v>0</v>
      </c>
      <c r="K126" s="132" t="s">
        <v>164</v>
      </c>
      <c r="L126" s="30"/>
      <c r="M126" s="137" t="s">
        <v>1</v>
      </c>
      <c r="N126" s="138" t="s">
        <v>44</v>
      </c>
      <c r="P126" s="139">
        <f>O126*H126</f>
        <v>0</v>
      </c>
      <c r="Q126" s="139">
        <v>0</v>
      </c>
      <c r="R126" s="139">
        <f>Q126*H126</f>
        <v>0</v>
      </c>
      <c r="S126" s="139">
        <v>0.545</v>
      </c>
      <c r="T126" s="140">
        <f>S126*H126</f>
        <v>2.10915</v>
      </c>
      <c r="AR126" s="141" t="s">
        <v>149</v>
      </c>
      <c r="AT126" s="141" t="s">
        <v>133</v>
      </c>
      <c r="AU126" s="141" t="s">
        <v>89</v>
      </c>
      <c r="AY126" s="15" t="s">
        <v>130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5" t="s">
        <v>87</v>
      </c>
      <c r="BK126" s="142">
        <f>ROUND(I126*H126,2)</f>
        <v>0</v>
      </c>
      <c r="BL126" s="15" t="s">
        <v>149</v>
      </c>
      <c r="BM126" s="141" t="s">
        <v>175</v>
      </c>
    </row>
    <row r="127" spans="2:51" s="12" customFormat="1" ht="11.25">
      <c r="B127" s="148"/>
      <c r="D127" s="149" t="s">
        <v>166</v>
      </c>
      <c r="E127" s="150" t="s">
        <v>1</v>
      </c>
      <c r="F127" s="151" t="s">
        <v>172</v>
      </c>
      <c r="H127" s="152">
        <v>3.87</v>
      </c>
      <c r="I127" s="153"/>
      <c r="L127" s="148"/>
      <c r="M127" s="154"/>
      <c r="T127" s="155"/>
      <c r="AT127" s="150" t="s">
        <v>166</v>
      </c>
      <c r="AU127" s="150" t="s">
        <v>89</v>
      </c>
      <c r="AV127" s="12" t="s">
        <v>89</v>
      </c>
      <c r="AW127" s="12" t="s">
        <v>34</v>
      </c>
      <c r="AX127" s="12" t="s">
        <v>87</v>
      </c>
      <c r="AY127" s="150" t="s">
        <v>130</v>
      </c>
    </row>
    <row r="128" spans="2:65" s="1" customFormat="1" ht="16.5" customHeight="1">
      <c r="B128" s="30"/>
      <c r="C128" s="130" t="s">
        <v>149</v>
      </c>
      <c r="D128" s="130" t="s">
        <v>133</v>
      </c>
      <c r="E128" s="131" t="s">
        <v>176</v>
      </c>
      <c r="F128" s="132" t="s">
        <v>177</v>
      </c>
      <c r="G128" s="133" t="s">
        <v>163</v>
      </c>
      <c r="H128" s="134">
        <v>0.716</v>
      </c>
      <c r="I128" s="135"/>
      <c r="J128" s="136">
        <f>ROUND(I128*H128,2)</f>
        <v>0</v>
      </c>
      <c r="K128" s="132" t="s">
        <v>164</v>
      </c>
      <c r="L128" s="30"/>
      <c r="M128" s="137" t="s">
        <v>1</v>
      </c>
      <c r="N128" s="138" t="s">
        <v>44</v>
      </c>
      <c r="P128" s="139">
        <f>O128*H128</f>
        <v>0</v>
      </c>
      <c r="Q128" s="139">
        <v>0</v>
      </c>
      <c r="R128" s="139">
        <f>Q128*H128</f>
        <v>0</v>
      </c>
      <c r="S128" s="139">
        <v>1.8</v>
      </c>
      <c r="T128" s="140">
        <f>S128*H128</f>
        <v>1.2888</v>
      </c>
      <c r="AR128" s="141" t="s">
        <v>149</v>
      </c>
      <c r="AT128" s="141" t="s">
        <v>133</v>
      </c>
      <c r="AU128" s="141" t="s">
        <v>89</v>
      </c>
      <c r="AY128" s="15" t="s">
        <v>130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5" t="s">
        <v>87</v>
      </c>
      <c r="BK128" s="142">
        <f>ROUND(I128*H128,2)</f>
        <v>0</v>
      </c>
      <c r="BL128" s="15" t="s">
        <v>149</v>
      </c>
      <c r="BM128" s="141" t="s">
        <v>178</v>
      </c>
    </row>
    <row r="129" spans="2:51" s="12" customFormat="1" ht="11.25">
      <c r="B129" s="148"/>
      <c r="D129" s="149" t="s">
        <v>166</v>
      </c>
      <c r="E129" s="150" t="s">
        <v>1</v>
      </c>
      <c r="F129" s="151" t="s">
        <v>179</v>
      </c>
      <c r="H129" s="152">
        <v>0.54</v>
      </c>
      <c r="I129" s="153"/>
      <c r="L129" s="148"/>
      <c r="M129" s="154"/>
      <c r="T129" s="155"/>
      <c r="AT129" s="150" t="s">
        <v>166</v>
      </c>
      <c r="AU129" s="150" t="s">
        <v>89</v>
      </c>
      <c r="AV129" s="12" t="s">
        <v>89</v>
      </c>
      <c r="AW129" s="12" t="s">
        <v>34</v>
      </c>
      <c r="AX129" s="12" t="s">
        <v>79</v>
      </c>
      <c r="AY129" s="150" t="s">
        <v>130</v>
      </c>
    </row>
    <row r="130" spans="2:51" s="12" customFormat="1" ht="11.25">
      <c r="B130" s="148"/>
      <c r="D130" s="149" t="s">
        <v>166</v>
      </c>
      <c r="E130" s="150" t="s">
        <v>1</v>
      </c>
      <c r="F130" s="151" t="s">
        <v>180</v>
      </c>
      <c r="H130" s="152">
        <v>0.176</v>
      </c>
      <c r="I130" s="153"/>
      <c r="L130" s="148"/>
      <c r="M130" s="154"/>
      <c r="T130" s="155"/>
      <c r="AT130" s="150" t="s">
        <v>166</v>
      </c>
      <c r="AU130" s="150" t="s">
        <v>89</v>
      </c>
      <c r="AV130" s="12" t="s">
        <v>89</v>
      </c>
      <c r="AW130" s="12" t="s">
        <v>34</v>
      </c>
      <c r="AX130" s="12" t="s">
        <v>79</v>
      </c>
      <c r="AY130" s="150" t="s">
        <v>130</v>
      </c>
    </row>
    <row r="131" spans="2:51" s="13" customFormat="1" ht="11.25">
      <c r="B131" s="156"/>
      <c r="D131" s="149" t="s">
        <v>166</v>
      </c>
      <c r="E131" s="157" t="s">
        <v>1</v>
      </c>
      <c r="F131" s="158" t="s">
        <v>181</v>
      </c>
      <c r="H131" s="159">
        <v>0.716</v>
      </c>
      <c r="I131" s="160"/>
      <c r="L131" s="156"/>
      <c r="M131" s="161"/>
      <c r="T131" s="162"/>
      <c r="AT131" s="157" t="s">
        <v>166</v>
      </c>
      <c r="AU131" s="157" t="s">
        <v>89</v>
      </c>
      <c r="AV131" s="13" t="s">
        <v>149</v>
      </c>
      <c r="AW131" s="13" t="s">
        <v>34</v>
      </c>
      <c r="AX131" s="13" t="s">
        <v>87</v>
      </c>
      <c r="AY131" s="157" t="s">
        <v>130</v>
      </c>
    </row>
    <row r="132" spans="2:65" s="1" customFormat="1" ht="16.5" customHeight="1">
      <c r="B132" s="30"/>
      <c r="C132" s="130" t="s">
        <v>129</v>
      </c>
      <c r="D132" s="130" t="s">
        <v>133</v>
      </c>
      <c r="E132" s="131" t="s">
        <v>182</v>
      </c>
      <c r="F132" s="132" t="s">
        <v>183</v>
      </c>
      <c r="G132" s="133" t="s">
        <v>184</v>
      </c>
      <c r="H132" s="134">
        <v>6</v>
      </c>
      <c r="I132" s="135"/>
      <c r="J132" s="136">
        <f>ROUND(I132*H132,2)</f>
        <v>0</v>
      </c>
      <c r="K132" s="132" t="s">
        <v>164</v>
      </c>
      <c r="L132" s="30"/>
      <c r="M132" s="137" t="s">
        <v>1</v>
      </c>
      <c r="N132" s="138" t="s">
        <v>44</v>
      </c>
      <c r="P132" s="139">
        <f>O132*H132</f>
        <v>0</v>
      </c>
      <c r="Q132" s="139">
        <v>0</v>
      </c>
      <c r="R132" s="139">
        <f>Q132*H132</f>
        <v>0</v>
      </c>
      <c r="S132" s="139">
        <v>0.031</v>
      </c>
      <c r="T132" s="140">
        <f>S132*H132</f>
        <v>0.186</v>
      </c>
      <c r="AR132" s="141" t="s">
        <v>149</v>
      </c>
      <c r="AT132" s="141" t="s">
        <v>133</v>
      </c>
      <c r="AU132" s="141" t="s">
        <v>89</v>
      </c>
      <c r="AY132" s="15" t="s">
        <v>130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5" t="s">
        <v>87</v>
      </c>
      <c r="BK132" s="142">
        <f>ROUND(I132*H132,2)</f>
        <v>0</v>
      </c>
      <c r="BL132" s="15" t="s">
        <v>149</v>
      </c>
      <c r="BM132" s="141" t="s">
        <v>185</v>
      </c>
    </row>
    <row r="133" spans="2:65" s="1" customFormat="1" ht="16.5" customHeight="1">
      <c r="B133" s="30"/>
      <c r="C133" s="130" t="s">
        <v>186</v>
      </c>
      <c r="D133" s="130" t="s">
        <v>133</v>
      </c>
      <c r="E133" s="131" t="s">
        <v>187</v>
      </c>
      <c r="F133" s="132" t="s">
        <v>188</v>
      </c>
      <c r="G133" s="133" t="s">
        <v>189</v>
      </c>
      <c r="H133" s="134">
        <v>18.9</v>
      </c>
      <c r="I133" s="135"/>
      <c r="J133" s="136">
        <f>ROUND(I133*H133,2)</f>
        <v>0</v>
      </c>
      <c r="K133" s="132" t="s">
        <v>164</v>
      </c>
      <c r="L133" s="30"/>
      <c r="M133" s="137" t="s">
        <v>1</v>
      </c>
      <c r="N133" s="138" t="s">
        <v>44</v>
      </c>
      <c r="P133" s="139">
        <f>O133*H133</f>
        <v>0</v>
      </c>
      <c r="Q133" s="139">
        <v>0</v>
      </c>
      <c r="R133" s="139">
        <f>Q133*H133</f>
        <v>0</v>
      </c>
      <c r="S133" s="139">
        <v>0.065</v>
      </c>
      <c r="T133" s="140">
        <f>S133*H133</f>
        <v>1.2285</v>
      </c>
      <c r="AR133" s="141" t="s">
        <v>149</v>
      </c>
      <c r="AT133" s="141" t="s">
        <v>133</v>
      </c>
      <c r="AU133" s="141" t="s">
        <v>89</v>
      </c>
      <c r="AY133" s="15" t="s">
        <v>130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5" t="s">
        <v>87</v>
      </c>
      <c r="BK133" s="142">
        <f>ROUND(I133*H133,2)</f>
        <v>0</v>
      </c>
      <c r="BL133" s="15" t="s">
        <v>149</v>
      </c>
      <c r="BM133" s="141" t="s">
        <v>190</v>
      </c>
    </row>
    <row r="134" spans="2:51" s="12" customFormat="1" ht="11.25">
      <c r="B134" s="148"/>
      <c r="D134" s="149" t="s">
        <v>166</v>
      </c>
      <c r="E134" s="150" t="s">
        <v>1</v>
      </c>
      <c r="F134" s="151" t="s">
        <v>191</v>
      </c>
      <c r="H134" s="152">
        <v>18.9</v>
      </c>
      <c r="I134" s="153"/>
      <c r="L134" s="148"/>
      <c r="M134" s="154"/>
      <c r="T134" s="155"/>
      <c r="AT134" s="150" t="s">
        <v>166</v>
      </c>
      <c r="AU134" s="150" t="s">
        <v>89</v>
      </c>
      <c r="AV134" s="12" t="s">
        <v>89</v>
      </c>
      <c r="AW134" s="12" t="s">
        <v>34</v>
      </c>
      <c r="AX134" s="12" t="s">
        <v>87</v>
      </c>
      <c r="AY134" s="150" t="s">
        <v>130</v>
      </c>
    </row>
    <row r="135" spans="2:65" s="1" customFormat="1" ht="16.5" customHeight="1">
      <c r="B135" s="30"/>
      <c r="C135" s="130" t="s">
        <v>192</v>
      </c>
      <c r="D135" s="130" t="s">
        <v>133</v>
      </c>
      <c r="E135" s="131" t="s">
        <v>193</v>
      </c>
      <c r="F135" s="132" t="s">
        <v>194</v>
      </c>
      <c r="G135" s="133" t="s">
        <v>184</v>
      </c>
      <c r="H135" s="134">
        <v>6</v>
      </c>
      <c r="I135" s="135"/>
      <c r="J135" s="136">
        <f>ROUND(I135*H135,2)</f>
        <v>0</v>
      </c>
      <c r="K135" s="132" t="s">
        <v>1</v>
      </c>
      <c r="L135" s="30"/>
      <c r="M135" s="137" t="s">
        <v>1</v>
      </c>
      <c r="N135" s="138" t="s">
        <v>44</v>
      </c>
      <c r="P135" s="139">
        <f>O135*H135</f>
        <v>0</v>
      </c>
      <c r="Q135" s="139">
        <v>0</v>
      </c>
      <c r="R135" s="139">
        <f>Q135*H135</f>
        <v>0</v>
      </c>
      <c r="S135" s="139">
        <v>0.1</v>
      </c>
      <c r="T135" s="140">
        <f>S135*H135</f>
        <v>0.6000000000000001</v>
      </c>
      <c r="AR135" s="141" t="s">
        <v>149</v>
      </c>
      <c r="AT135" s="141" t="s">
        <v>133</v>
      </c>
      <c r="AU135" s="141" t="s">
        <v>89</v>
      </c>
      <c r="AY135" s="15" t="s">
        <v>130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5" t="s">
        <v>87</v>
      </c>
      <c r="BK135" s="142">
        <f>ROUND(I135*H135,2)</f>
        <v>0</v>
      </c>
      <c r="BL135" s="15" t="s">
        <v>149</v>
      </c>
      <c r="BM135" s="141" t="s">
        <v>195</v>
      </c>
    </row>
    <row r="136" spans="2:65" s="1" customFormat="1" ht="16.5" customHeight="1">
      <c r="B136" s="30"/>
      <c r="C136" s="130" t="s">
        <v>196</v>
      </c>
      <c r="D136" s="130" t="s">
        <v>133</v>
      </c>
      <c r="E136" s="131" t="s">
        <v>197</v>
      </c>
      <c r="F136" s="132" t="s">
        <v>198</v>
      </c>
      <c r="G136" s="133" t="s">
        <v>184</v>
      </c>
      <c r="H136" s="134">
        <v>6</v>
      </c>
      <c r="I136" s="135"/>
      <c r="J136" s="136">
        <f>ROUND(I136*H136,2)</f>
        <v>0</v>
      </c>
      <c r="K136" s="132" t="s">
        <v>1</v>
      </c>
      <c r="L136" s="30"/>
      <c r="M136" s="137" t="s">
        <v>1</v>
      </c>
      <c r="N136" s="138" t="s">
        <v>44</v>
      </c>
      <c r="P136" s="139">
        <f>O136*H136</f>
        <v>0</v>
      </c>
      <c r="Q136" s="139">
        <v>0</v>
      </c>
      <c r="R136" s="139">
        <f>Q136*H136</f>
        <v>0</v>
      </c>
      <c r="S136" s="139">
        <v>0.01</v>
      </c>
      <c r="T136" s="140">
        <f>S136*H136</f>
        <v>0.06</v>
      </c>
      <c r="AR136" s="141" t="s">
        <v>149</v>
      </c>
      <c r="AT136" s="141" t="s">
        <v>133</v>
      </c>
      <c r="AU136" s="141" t="s">
        <v>89</v>
      </c>
      <c r="AY136" s="15" t="s">
        <v>130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87</v>
      </c>
      <c r="BK136" s="142">
        <f>ROUND(I136*H136,2)</f>
        <v>0</v>
      </c>
      <c r="BL136" s="15" t="s">
        <v>149</v>
      </c>
      <c r="BM136" s="141" t="s">
        <v>199</v>
      </c>
    </row>
    <row r="137" spans="2:65" s="1" customFormat="1" ht="16.5" customHeight="1">
      <c r="B137" s="30"/>
      <c r="C137" s="130" t="s">
        <v>159</v>
      </c>
      <c r="D137" s="130" t="s">
        <v>133</v>
      </c>
      <c r="E137" s="131" t="s">
        <v>200</v>
      </c>
      <c r="F137" s="132" t="s">
        <v>201</v>
      </c>
      <c r="G137" s="133" t="s">
        <v>184</v>
      </c>
      <c r="H137" s="134">
        <v>6</v>
      </c>
      <c r="I137" s="135"/>
      <c r="J137" s="136">
        <f>ROUND(I137*H137,2)</f>
        <v>0</v>
      </c>
      <c r="K137" s="132" t="s">
        <v>1</v>
      </c>
      <c r="L137" s="30"/>
      <c r="M137" s="137" t="s">
        <v>1</v>
      </c>
      <c r="N137" s="138" t="s">
        <v>44</v>
      </c>
      <c r="P137" s="139">
        <f>O137*H137</f>
        <v>0</v>
      </c>
      <c r="Q137" s="139">
        <v>0</v>
      </c>
      <c r="R137" s="139">
        <f>Q137*H137</f>
        <v>0</v>
      </c>
      <c r="S137" s="139">
        <v>0.002</v>
      </c>
      <c r="T137" s="140">
        <f>S137*H137</f>
        <v>0.012</v>
      </c>
      <c r="AR137" s="141" t="s">
        <v>149</v>
      </c>
      <c r="AT137" s="141" t="s">
        <v>133</v>
      </c>
      <c r="AU137" s="141" t="s">
        <v>89</v>
      </c>
      <c r="AY137" s="15" t="s">
        <v>130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5" t="s">
        <v>87</v>
      </c>
      <c r="BK137" s="142">
        <f>ROUND(I137*H137,2)</f>
        <v>0</v>
      </c>
      <c r="BL137" s="15" t="s">
        <v>149</v>
      </c>
      <c r="BM137" s="141" t="s">
        <v>202</v>
      </c>
    </row>
    <row r="138" spans="2:65" s="1" customFormat="1" ht="16.5" customHeight="1">
      <c r="B138" s="30"/>
      <c r="C138" s="130" t="s">
        <v>203</v>
      </c>
      <c r="D138" s="130" t="s">
        <v>133</v>
      </c>
      <c r="E138" s="131" t="s">
        <v>204</v>
      </c>
      <c r="F138" s="132" t="s">
        <v>205</v>
      </c>
      <c r="G138" s="133" t="s">
        <v>135</v>
      </c>
      <c r="H138" s="134">
        <v>1</v>
      </c>
      <c r="I138" s="135"/>
      <c r="J138" s="136">
        <f>ROUND(I138*H138,2)</f>
        <v>0</v>
      </c>
      <c r="K138" s="132" t="s">
        <v>1</v>
      </c>
      <c r="L138" s="30"/>
      <c r="M138" s="137" t="s">
        <v>1</v>
      </c>
      <c r="N138" s="138" t="s">
        <v>44</v>
      </c>
      <c r="P138" s="139">
        <f>O138*H138</f>
        <v>0</v>
      </c>
      <c r="Q138" s="139">
        <v>0</v>
      </c>
      <c r="R138" s="139">
        <f>Q138*H138</f>
        <v>0</v>
      </c>
      <c r="S138" s="139">
        <v>0.1</v>
      </c>
      <c r="T138" s="140">
        <f>S138*H138</f>
        <v>0.1</v>
      </c>
      <c r="AR138" s="141" t="s">
        <v>149</v>
      </c>
      <c r="AT138" s="141" t="s">
        <v>133</v>
      </c>
      <c r="AU138" s="141" t="s">
        <v>89</v>
      </c>
      <c r="AY138" s="15" t="s">
        <v>130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5" t="s">
        <v>87</v>
      </c>
      <c r="BK138" s="142">
        <f>ROUND(I138*H138,2)</f>
        <v>0</v>
      </c>
      <c r="BL138" s="15" t="s">
        <v>149</v>
      </c>
      <c r="BM138" s="141" t="s">
        <v>206</v>
      </c>
    </row>
    <row r="139" spans="2:63" s="11" customFormat="1" ht="22.9" customHeight="1">
      <c r="B139" s="118"/>
      <c r="D139" s="119" t="s">
        <v>78</v>
      </c>
      <c r="E139" s="128" t="s">
        <v>207</v>
      </c>
      <c r="F139" s="128" t="s">
        <v>208</v>
      </c>
      <c r="I139" s="121"/>
      <c r="J139" s="129">
        <f>BK139</f>
        <v>0</v>
      </c>
      <c r="L139" s="118"/>
      <c r="M139" s="123"/>
      <c r="P139" s="124">
        <f>SUM(P140:P144)</f>
        <v>0</v>
      </c>
      <c r="R139" s="124">
        <f>SUM(R140:R144)</f>
        <v>0</v>
      </c>
      <c r="T139" s="125">
        <f>SUM(T140:T144)</f>
        <v>0</v>
      </c>
      <c r="AR139" s="119" t="s">
        <v>87</v>
      </c>
      <c r="AT139" s="126" t="s">
        <v>78</v>
      </c>
      <c r="AU139" s="126" t="s">
        <v>87</v>
      </c>
      <c r="AY139" s="119" t="s">
        <v>130</v>
      </c>
      <c r="BK139" s="127">
        <f>SUM(BK140:BK144)</f>
        <v>0</v>
      </c>
    </row>
    <row r="140" spans="2:65" s="1" customFormat="1" ht="16.5" customHeight="1">
      <c r="B140" s="30"/>
      <c r="C140" s="130" t="s">
        <v>209</v>
      </c>
      <c r="D140" s="130" t="s">
        <v>133</v>
      </c>
      <c r="E140" s="131" t="s">
        <v>210</v>
      </c>
      <c r="F140" s="132" t="s">
        <v>211</v>
      </c>
      <c r="G140" s="133" t="s">
        <v>212</v>
      </c>
      <c r="H140" s="134">
        <v>7.589</v>
      </c>
      <c r="I140" s="135"/>
      <c r="J140" s="136">
        <f>ROUND(I140*H140,2)</f>
        <v>0</v>
      </c>
      <c r="K140" s="132" t="s">
        <v>164</v>
      </c>
      <c r="L140" s="30"/>
      <c r="M140" s="137" t="s">
        <v>1</v>
      </c>
      <c r="N140" s="138" t="s">
        <v>44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149</v>
      </c>
      <c r="AT140" s="141" t="s">
        <v>133</v>
      </c>
      <c r="AU140" s="141" t="s">
        <v>89</v>
      </c>
      <c r="AY140" s="15" t="s">
        <v>130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5" t="s">
        <v>87</v>
      </c>
      <c r="BK140" s="142">
        <f>ROUND(I140*H140,2)</f>
        <v>0</v>
      </c>
      <c r="BL140" s="15" t="s">
        <v>149</v>
      </c>
      <c r="BM140" s="141" t="s">
        <v>213</v>
      </c>
    </row>
    <row r="141" spans="2:65" s="1" customFormat="1" ht="16.5" customHeight="1">
      <c r="B141" s="30"/>
      <c r="C141" s="130" t="s">
        <v>214</v>
      </c>
      <c r="D141" s="130" t="s">
        <v>133</v>
      </c>
      <c r="E141" s="131" t="s">
        <v>215</v>
      </c>
      <c r="F141" s="132" t="s">
        <v>216</v>
      </c>
      <c r="G141" s="133" t="s">
        <v>212</v>
      </c>
      <c r="H141" s="134">
        <v>7.589</v>
      </c>
      <c r="I141" s="135"/>
      <c r="J141" s="136">
        <f>ROUND(I141*H141,2)</f>
        <v>0</v>
      </c>
      <c r="K141" s="132" t="s">
        <v>164</v>
      </c>
      <c r="L141" s="30"/>
      <c r="M141" s="137" t="s">
        <v>1</v>
      </c>
      <c r="N141" s="138" t="s">
        <v>44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149</v>
      </c>
      <c r="AT141" s="141" t="s">
        <v>133</v>
      </c>
      <c r="AU141" s="141" t="s">
        <v>89</v>
      </c>
      <c r="AY141" s="15" t="s">
        <v>130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5" t="s">
        <v>87</v>
      </c>
      <c r="BK141" s="142">
        <f>ROUND(I141*H141,2)</f>
        <v>0</v>
      </c>
      <c r="BL141" s="15" t="s">
        <v>149</v>
      </c>
      <c r="BM141" s="141" t="s">
        <v>217</v>
      </c>
    </row>
    <row r="142" spans="2:65" s="1" customFormat="1" ht="16.5" customHeight="1">
      <c r="B142" s="30"/>
      <c r="C142" s="130" t="s">
        <v>218</v>
      </c>
      <c r="D142" s="130" t="s">
        <v>133</v>
      </c>
      <c r="E142" s="131" t="s">
        <v>219</v>
      </c>
      <c r="F142" s="132" t="s">
        <v>220</v>
      </c>
      <c r="G142" s="133" t="s">
        <v>212</v>
      </c>
      <c r="H142" s="134">
        <v>7.589</v>
      </c>
      <c r="I142" s="135"/>
      <c r="J142" s="136">
        <f>ROUND(I142*H142,2)</f>
        <v>0</v>
      </c>
      <c r="K142" s="132" t="s">
        <v>164</v>
      </c>
      <c r="L142" s="30"/>
      <c r="M142" s="137" t="s">
        <v>1</v>
      </c>
      <c r="N142" s="138" t="s">
        <v>44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149</v>
      </c>
      <c r="AT142" s="141" t="s">
        <v>133</v>
      </c>
      <c r="AU142" s="141" t="s">
        <v>89</v>
      </c>
      <c r="AY142" s="15" t="s">
        <v>130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5" t="s">
        <v>87</v>
      </c>
      <c r="BK142" s="142">
        <f>ROUND(I142*H142,2)</f>
        <v>0</v>
      </c>
      <c r="BL142" s="15" t="s">
        <v>149</v>
      </c>
      <c r="BM142" s="141" t="s">
        <v>221</v>
      </c>
    </row>
    <row r="143" spans="2:47" s="1" customFormat="1" ht="19.5">
      <c r="B143" s="30"/>
      <c r="D143" s="149" t="s">
        <v>222</v>
      </c>
      <c r="F143" s="163" t="s">
        <v>223</v>
      </c>
      <c r="I143" s="164"/>
      <c r="L143" s="30"/>
      <c r="M143" s="165"/>
      <c r="T143" s="54"/>
      <c r="AT143" s="15" t="s">
        <v>222</v>
      </c>
      <c r="AU143" s="15" t="s">
        <v>89</v>
      </c>
    </row>
    <row r="144" spans="2:65" s="1" customFormat="1" ht="21.75" customHeight="1">
      <c r="B144" s="30"/>
      <c r="C144" s="130" t="s">
        <v>224</v>
      </c>
      <c r="D144" s="130" t="s">
        <v>133</v>
      </c>
      <c r="E144" s="131" t="s">
        <v>225</v>
      </c>
      <c r="F144" s="132" t="s">
        <v>226</v>
      </c>
      <c r="G144" s="133" t="s">
        <v>212</v>
      </c>
      <c r="H144" s="134">
        <v>7.589</v>
      </c>
      <c r="I144" s="135"/>
      <c r="J144" s="136">
        <f>ROUND(I144*H144,2)</f>
        <v>0</v>
      </c>
      <c r="K144" s="132" t="s">
        <v>164</v>
      </c>
      <c r="L144" s="30"/>
      <c r="M144" s="143" t="s">
        <v>1</v>
      </c>
      <c r="N144" s="144" t="s">
        <v>44</v>
      </c>
      <c r="O144" s="145"/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1" t="s">
        <v>149</v>
      </c>
      <c r="AT144" s="141" t="s">
        <v>133</v>
      </c>
      <c r="AU144" s="141" t="s">
        <v>89</v>
      </c>
      <c r="AY144" s="15" t="s">
        <v>130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5" t="s">
        <v>87</v>
      </c>
      <c r="BK144" s="142">
        <f>ROUND(I144*H144,2)</f>
        <v>0</v>
      </c>
      <c r="BL144" s="15" t="s">
        <v>149</v>
      </c>
      <c r="BM144" s="141" t="s">
        <v>227</v>
      </c>
    </row>
    <row r="145" spans="2:12" s="1" customFormat="1" ht="6.95" customHeight="1"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30"/>
    </row>
  </sheetData>
  <sheetProtection algorithmName="SHA-512" hashValue="odSu1cKb1GI/oslukum5PYkaRiOQkU1YM9MgfylBgEnO+tCRtZAtceAy7yXmttq8vsFmN81O2F9nRZSYObtjMA==" saltValue="LoX9me7eh3lwZ5vmWBvhKcXT/286cSM9WUg4IL8v6jlSKa646cWpXM/RVWOwoNRvVbYaSQ9JdDGzfJPBkns0Ng==" spinCount="100000" sheet="1" objects="1" scenarios="1" formatColumns="0" formatRows="0" autoFilter="0"/>
  <autoFilter ref="C118:K14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PAVILON B - VÝMĚNA VÝTAHU</v>
      </c>
      <c r="F7" s="220"/>
      <c r="G7" s="220"/>
      <c r="H7" s="220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81" t="s">
        <v>228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13. 1. 2024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03"/>
      <c r="G18" s="203"/>
      <c r="H18" s="203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08" t="s">
        <v>1</v>
      </c>
      <c r="F27" s="208"/>
      <c r="G27" s="208"/>
      <c r="H27" s="20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ROUND(J127,2)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ROUND((SUM(BE127:BE184)),2)</f>
        <v>0</v>
      </c>
      <c r="I33" s="90">
        <v>0.21</v>
      </c>
      <c r="J33" s="89">
        <f>ROUND(((SUM(BE127:BE184))*I33),2)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ROUND((SUM(BF127:BF184)),2)</f>
        <v>0</v>
      </c>
      <c r="I34" s="90">
        <v>0.15</v>
      </c>
      <c r="J34" s="89">
        <f>ROUND(((SUM(BF127:BF184))*I34),2)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ROUND((SUM(BG127:BG184)),2)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ROUND((SUM(BH127:BH184)),2)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ROUND((SUM(BI127:BI184)),2)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PAVILON B - VÝMĚNA VÝTAHU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81" t="str">
        <f>E9</f>
        <v>03 - STAVEBNÍ PRÁCE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13. 1. 2024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J127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J128</f>
        <v>0</v>
      </c>
      <c r="L97" s="102"/>
    </row>
    <row r="98" spans="2:12" s="9" customFormat="1" ht="19.9" customHeight="1">
      <c r="B98" s="106"/>
      <c r="D98" s="107" t="s">
        <v>229</v>
      </c>
      <c r="E98" s="108"/>
      <c r="F98" s="108"/>
      <c r="G98" s="108"/>
      <c r="H98" s="108"/>
      <c r="I98" s="108"/>
      <c r="J98" s="109">
        <f>J129</f>
        <v>0</v>
      </c>
      <c r="L98" s="106"/>
    </row>
    <row r="99" spans="2:12" s="9" customFormat="1" ht="19.9" customHeight="1">
      <c r="B99" s="106"/>
      <c r="D99" s="107" t="s">
        <v>155</v>
      </c>
      <c r="E99" s="108"/>
      <c r="F99" s="108"/>
      <c r="G99" s="108"/>
      <c r="H99" s="108"/>
      <c r="I99" s="108"/>
      <c r="J99" s="109">
        <f>J149</f>
        <v>0</v>
      </c>
      <c r="L99" s="106"/>
    </row>
    <row r="100" spans="2:12" s="9" customFormat="1" ht="19.9" customHeight="1">
      <c r="B100" s="106"/>
      <c r="D100" s="107" t="s">
        <v>230</v>
      </c>
      <c r="E100" s="108"/>
      <c r="F100" s="108"/>
      <c r="G100" s="108"/>
      <c r="H100" s="108"/>
      <c r="I100" s="108"/>
      <c r="J100" s="109">
        <f>J158</f>
        <v>0</v>
      </c>
      <c r="L100" s="106"/>
    </row>
    <row r="101" spans="2:12" s="8" customFormat="1" ht="24.95" customHeight="1">
      <c r="B101" s="102"/>
      <c r="D101" s="103" t="s">
        <v>231</v>
      </c>
      <c r="E101" s="104"/>
      <c r="F101" s="104"/>
      <c r="G101" s="104"/>
      <c r="H101" s="104"/>
      <c r="I101" s="104"/>
      <c r="J101" s="105">
        <f>J160</f>
        <v>0</v>
      </c>
      <c r="L101" s="102"/>
    </row>
    <row r="102" spans="2:12" s="9" customFormat="1" ht="19.9" customHeight="1">
      <c r="B102" s="106"/>
      <c r="D102" s="107" t="s">
        <v>232</v>
      </c>
      <c r="E102" s="108"/>
      <c r="F102" s="108"/>
      <c r="G102" s="108"/>
      <c r="H102" s="108"/>
      <c r="I102" s="108"/>
      <c r="J102" s="109">
        <f>J161</f>
        <v>0</v>
      </c>
      <c r="L102" s="106"/>
    </row>
    <row r="103" spans="2:12" s="9" customFormat="1" ht="19.9" customHeight="1">
      <c r="B103" s="106"/>
      <c r="D103" s="107" t="s">
        <v>233</v>
      </c>
      <c r="E103" s="108"/>
      <c r="F103" s="108"/>
      <c r="G103" s="108"/>
      <c r="H103" s="108"/>
      <c r="I103" s="108"/>
      <c r="J103" s="109">
        <f>J167</f>
        <v>0</v>
      </c>
      <c r="L103" s="106"/>
    </row>
    <row r="104" spans="2:12" s="9" customFormat="1" ht="19.9" customHeight="1">
      <c r="B104" s="106"/>
      <c r="D104" s="107" t="s">
        <v>234</v>
      </c>
      <c r="E104" s="108"/>
      <c r="F104" s="108"/>
      <c r="G104" s="108"/>
      <c r="H104" s="108"/>
      <c r="I104" s="108"/>
      <c r="J104" s="109">
        <f>J174</f>
        <v>0</v>
      </c>
      <c r="L104" s="106"/>
    </row>
    <row r="105" spans="2:12" s="9" customFormat="1" ht="19.9" customHeight="1">
      <c r="B105" s="106"/>
      <c r="D105" s="107" t="s">
        <v>235</v>
      </c>
      <c r="E105" s="108"/>
      <c r="F105" s="108"/>
      <c r="G105" s="108"/>
      <c r="H105" s="108"/>
      <c r="I105" s="108"/>
      <c r="J105" s="109">
        <f>J177</f>
        <v>0</v>
      </c>
      <c r="L105" s="106"/>
    </row>
    <row r="106" spans="2:12" s="8" customFormat="1" ht="24.95" customHeight="1">
      <c r="B106" s="102"/>
      <c r="D106" s="103" t="s">
        <v>236</v>
      </c>
      <c r="E106" s="104"/>
      <c r="F106" s="104"/>
      <c r="G106" s="104"/>
      <c r="H106" s="104"/>
      <c r="I106" s="104"/>
      <c r="J106" s="105">
        <f>J181</f>
        <v>0</v>
      </c>
      <c r="L106" s="102"/>
    </row>
    <row r="107" spans="2:12" s="9" customFormat="1" ht="19.9" customHeight="1">
      <c r="B107" s="106"/>
      <c r="D107" s="107" t="s">
        <v>237</v>
      </c>
      <c r="E107" s="108"/>
      <c r="F107" s="108"/>
      <c r="G107" s="108"/>
      <c r="H107" s="108"/>
      <c r="I107" s="108"/>
      <c r="J107" s="109">
        <f>J182</f>
        <v>0</v>
      </c>
      <c r="L107" s="106"/>
    </row>
    <row r="108" spans="2:12" s="1" customFormat="1" ht="21.75" customHeight="1">
      <c r="B108" s="30"/>
      <c r="L108" s="30"/>
    </row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0"/>
    </row>
    <row r="113" spans="2:12" s="1" customFormat="1" ht="6.9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0"/>
    </row>
    <row r="114" spans="2:12" s="1" customFormat="1" ht="24.95" customHeight="1">
      <c r="B114" s="30"/>
      <c r="C114" s="19" t="s">
        <v>114</v>
      </c>
      <c r="L114" s="30"/>
    </row>
    <row r="115" spans="2:12" s="1" customFormat="1" ht="6.95" customHeight="1">
      <c r="B115" s="30"/>
      <c r="L115" s="30"/>
    </row>
    <row r="116" spans="2:12" s="1" customFormat="1" ht="12" customHeight="1">
      <c r="B116" s="30"/>
      <c r="C116" s="25" t="s">
        <v>16</v>
      </c>
      <c r="L116" s="30"/>
    </row>
    <row r="117" spans="2:12" s="1" customFormat="1" ht="16.5" customHeight="1">
      <c r="B117" s="30"/>
      <c r="E117" s="219" t="str">
        <f>E7</f>
        <v>PAVILON B - VÝMĚNA VÝTAHU</v>
      </c>
      <c r="F117" s="220"/>
      <c r="G117" s="220"/>
      <c r="H117" s="220"/>
      <c r="L117" s="30"/>
    </row>
    <row r="118" spans="2:12" s="1" customFormat="1" ht="12" customHeight="1">
      <c r="B118" s="30"/>
      <c r="C118" s="25" t="s">
        <v>103</v>
      </c>
      <c r="L118" s="30"/>
    </row>
    <row r="119" spans="2:12" s="1" customFormat="1" ht="16.5" customHeight="1">
      <c r="B119" s="30"/>
      <c r="E119" s="181" t="str">
        <f>E9</f>
        <v>03 - STAVEBNÍ PRÁCE</v>
      </c>
      <c r="F119" s="221"/>
      <c r="G119" s="221"/>
      <c r="H119" s="221"/>
      <c r="L119" s="30"/>
    </row>
    <row r="120" spans="2:12" s="1" customFormat="1" ht="6.95" customHeight="1">
      <c r="B120" s="30"/>
      <c r="L120" s="30"/>
    </row>
    <row r="121" spans="2:12" s="1" customFormat="1" ht="12" customHeight="1">
      <c r="B121" s="30"/>
      <c r="C121" s="25" t="s">
        <v>22</v>
      </c>
      <c r="F121" s="23" t="str">
        <f>F12</f>
        <v>Nemocnice Šumperk a.s. - Pavilon B</v>
      </c>
      <c r="I121" s="25" t="s">
        <v>24</v>
      </c>
      <c r="J121" s="50" t="str">
        <f>IF(J12="","",J12)</f>
        <v>13. 1. 2024</v>
      </c>
      <c r="L121" s="30"/>
    </row>
    <row r="122" spans="2:12" s="1" customFormat="1" ht="6.95" customHeight="1">
      <c r="B122" s="30"/>
      <c r="L122" s="30"/>
    </row>
    <row r="123" spans="2:12" s="1" customFormat="1" ht="15.2" customHeight="1">
      <c r="B123" s="30"/>
      <c r="C123" s="25" t="s">
        <v>26</v>
      </c>
      <c r="F123" s="23" t="str">
        <f>E15</f>
        <v>Nemocnice Šumperk a.s.</v>
      </c>
      <c r="I123" s="25" t="s">
        <v>32</v>
      </c>
      <c r="J123" s="28" t="str">
        <f>E21</f>
        <v>4DS, spol. s r. o.</v>
      </c>
      <c r="L123" s="30"/>
    </row>
    <row r="124" spans="2:12" s="1" customFormat="1" ht="15.2" customHeight="1">
      <c r="B124" s="30"/>
      <c r="C124" s="25" t="s">
        <v>30</v>
      </c>
      <c r="F124" s="23" t="str">
        <f>IF(E18="","",E18)</f>
        <v>Vyplň údaj</v>
      </c>
      <c r="I124" s="25" t="s">
        <v>35</v>
      </c>
      <c r="J124" s="28" t="str">
        <f>E24</f>
        <v>Vladimír Mrázek</v>
      </c>
      <c r="L124" s="30"/>
    </row>
    <row r="125" spans="2:12" s="1" customFormat="1" ht="10.35" customHeight="1">
      <c r="B125" s="30"/>
      <c r="L125" s="30"/>
    </row>
    <row r="126" spans="2:20" s="10" customFormat="1" ht="29.25" customHeight="1">
      <c r="B126" s="110"/>
      <c r="C126" s="111" t="s">
        <v>115</v>
      </c>
      <c r="D126" s="112" t="s">
        <v>64</v>
      </c>
      <c r="E126" s="112" t="s">
        <v>60</v>
      </c>
      <c r="F126" s="112" t="s">
        <v>61</v>
      </c>
      <c r="G126" s="112" t="s">
        <v>116</v>
      </c>
      <c r="H126" s="112" t="s">
        <v>117</v>
      </c>
      <c r="I126" s="112" t="s">
        <v>118</v>
      </c>
      <c r="J126" s="112" t="s">
        <v>107</v>
      </c>
      <c r="K126" s="113" t="s">
        <v>119</v>
      </c>
      <c r="L126" s="110"/>
      <c r="M126" s="57" t="s">
        <v>1</v>
      </c>
      <c r="N126" s="58" t="s">
        <v>43</v>
      </c>
      <c r="O126" s="58" t="s">
        <v>120</v>
      </c>
      <c r="P126" s="58" t="s">
        <v>121</v>
      </c>
      <c r="Q126" s="58" t="s">
        <v>122</v>
      </c>
      <c r="R126" s="58" t="s">
        <v>123</v>
      </c>
      <c r="S126" s="58" t="s">
        <v>124</v>
      </c>
      <c r="T126" s="59" t="s">
        <v>125</v>
      </c>
    </row>
    <row r="127" spans="2:63" s="1" customFormat="1" ht="22.9" customHeight="1">
      <c r="B127" s="30"/>
      <c r="C127" s="62" t="s">
        <v>126</v>
      </c>
      <c r="J127" s="114">
        <f>BK127</f>
        <v>0</v>
      </c>
      <c r="L127" s="30"/>
      <c r="M127" s="60"/>
      <c r="N127" s="51"/>
      <c r="O127" s="51"/>
      <c r="P127" s="115">
        <f>P128+P160+P181</f>
        <v>0</v>
      </c>
      <c r="Q127" s="51"/>
      <c r="R127" s="115">
        <f>R128+R160+R181</f>
        <v>1.7828746</v>
      </c>
      <c r="S127" s="51"/>
      <c r="T127" s="116">
        <f>T128+T160+T181</f>
        <v>0.018000000000000002</v>
      </c>
      <c r="AT127" s="15" t="s">
        <v>78</v>
      </c>
      <c r="AU127" s="15" t="s">
        <v>109</v>
      </c>
      <c r="BK127" s="117">
        <f>BK128+BK160+BK181</f>
        <v>0</v>
      </c>
    </row>
    <row r="128" spans="2:63" s="11" customFormat="1" ht="25.9" customHeight="1">
      <c r="B128" s="118"/>
      <c r="D128" s="119" t="s">
        <v>78</v>
      </c>
      <c r="E128" s="120" t="s">
        <v>157</v>
      </c>
      <c r="F128" s="120" t="s">
        <v>158</v>
      </c>
      <c r="I128" s="121"/>
      <c r="J128" s="122">
        <f>BK128</f>
        <v>0</v>
      </c>
      <c r="L128" s="118"/>
      <c r="M128" s="123"/>
      <c r="P128" s="124">
        <f>P129+P149+P158</f>
        <v>0</v>
      </c>
      <c r="R128" s="124">
        <f>R129+R149+R158</f>
        <v>1.7691058</v>
      </c>
      <c r="T128" s="125">
        <f>T129+T149+T158</f>
        <v>0</v>
      </c>
      <c r="AR128" s="119" t="s">
        <v>87</v>
      </c>
      <c r="AT128" s="126" t="s">
        <v>78</v>
      </c>
      <c r="AU128" s="126" t="s">
        <v>79</v>
      </c>
      <c r="AY128" s="119" t="s">
        <v>130</v>
      </c>
      <c r="BK128" s="127">
        <f>BK129+BK149+BK158</f>
        <v>0</v>
      </c>
    </row>
    <row r="129" spans="2:63" s="11" customFormat="1" ht="22.9" customHeight="1">
      <c r="B129" s="118"/>
      <c r="D129" s="119" t="s">
        <v>78</v>
      </c>
      <c r="E129" s="128" t="s">
        <v>186</v>
      </c>
      <c r="F129" s="128" t="s">
        <v>238</v>
      </c>
      <c r="I129" s="121"/>
      <c r="J129" s="129">
        <f>BK129</f>
        <v>0</v>
      </c>
      <c r="L129" s="118"/>
      <c r="M129" s="123"/>
      <c r="P129" s="124">
        <f>SUM(P130:P148)</f>
        <v>0</v>
      </c>
      <c r="R129" s="124">
        <f>SUM(R130:R148)</f>
        <v>1.7647857999999998</v>
      </c>
      <c r="T129" s="125">
        <f>SUM(T130:T148)</f>
        <v>0</v>
      </c>
      <c r="AR129" s="119" t="s">
        <v>87</v>
      </c>
      <c r="AT129" s="126" t="s">
        <v>78</v>
      </c>
      <c r="AU129" s="126" t="s">
        <v>87</v>
      </c>
      <c r="AY129" s="119" t="s">
        <v>130</v>
      </c>
      <c r="BK129" s="127">
        <f>SUM(BK130:BK148)</f>
        <v>0</v>
      </c>
    </row>
    <row r="130" spans="2:65" s="1" customFormat="1" ht="16.5" customHeight="1">
      <c r="B130" s="30"/>
      <c r="C130" s="130" t="s">
        <v>87</v>
      </c>
      <c r="D130" s="130" t="s">
        <v>133</v>
      </c>
      <c r="E130" s="131" t="s">
        <v>239</v>
      </c>
      <c r="F130" s="132" t="s">
        <v>240</v>
      </c>
      <c r="G130" s="133" t="s">
        <v>170</v>
      </c>
      <c r="H130" s="134">
        <v>13.54</v>
      </c>
      <c r="I130" s="135"/>
      <c r="J130" s="136">
        <f>ROUND(I130*H130,2)</f>
        <v>0</v>
      </c>
      <c r="K130" s="132" t="s">
        <v>164</v>
      </c>
      <c r="L130" s="30"/>
      <c r="M130" s="137" t="s">
        <v>1</v>
      </c>
      <c r="N130" s="138" t="s">
        <v>44</v>
      </c>
      <c r="P130" s="139">
        <f>O130*H130</f>
        <v>0</v>
      </c>
      <c r="Q130" s="139">
        <v>0.03358</v>
      </c>
      <c r="R130" s="139">
        <f>Q130*H130</f>
        <v>0.45467319999999994</v>
      </c>
      <c r="S130" s="139">
        <v>0</v>
      </c>
      <c r="T130" s="140">
        <f>S130*H130</f>
        <v>0</v>
      </c>
      <c r="AR130" s="141" t="s">
        <v>149</v>
      </c>
      <c r="AT130" s="141" t="s">
        <v>133</v>
      </c>
      <c r="AU130" s="141" t="s">
        <v>89</v>
      </c>
      <c r="AY130" s="15" t="s">
        <v>130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5" t="s">
        <v>87</v>
      </c>
      <c r="BK130" s="142">
        <f>ROUND(I130*H130,2)</f>
        <v>0</v>
      </c>
      <c r="BL130" s="15" t="s">
        <v>149</v>
      </c>
      <c r="BM130" s="141" t="s">
        <v>241</v>
      </c>
    </row>
    <row r="131" spans="2:51" s="12" customFormat="1" ht="11.25">
      <c r="B131" s="148"/>
      <c r="D131" s="149" t="s">
        <v>166</v>
      </c>
      <c r="E131" s="150" t="s">
        <v>1</v>
      </c>
      <c r="F131" s="151" t="s">
        <v>242</v>
      </c>
      <c r="H131" s="152">
        <v>7.74</v>
      </c>
      <c r="I131" s="153"/>
      <c r="L131" s="148"/>
      <c r="M131" s="154"/>
      <c r="T131" s="155"/>
      <c r="AT131" s="150" t="s">
        <v>166</v>
      </c>
      <c r="AU131" s="150" t="s">
        <v>89</v>
      </c>
      <c r="AV131" s="12" t="s">
        <v>89</v>
      </c>
      <c r="AW131" s="12" t="s">
        <v>34</v>
      </c>
      <c r="AX131" s="12" t="s">
        <v>79</v>
      </c>
      <c r="AY131" s="150" t="s">
        <v>130</v>
      </c>
    </row>
    <row r="132" spans="2:51" s="12" customFormat="1" ht="11.25">
      <c r="B132" s="148"/>
      <c r="D132" s="149" t="s">
        <v>166</v>
      </c>
      <c r="E132" s="150" t="s">
        <v>1</v>
      </c>
      <c r="F132" s="151" t="s">
        <v>243</v>
      </c>
      <c r="H132" s="152">
        <v>2.52</v>
      </c>
      <c r="I132" s="153"/>
      <c r="L132" s="148"/>
      <c r="M132" s="154"/>
      <c r="T132" s="155"/>
      <c r="AT132" s="150" t="s">
        <v>166</v>
      </c>
      <c r="AU132" s="150" t="s">
        <v>89</v>
      </c>
      <c r="AV132" s="12" t="s">
        <v>89</v>
      </c>
      <c r="AW132" s="12" t="s">
        <v>34</v>
      </c>
      <c r="AX132" s="12" t="s">
        <v>79</v>
      </c>
      <c r="AY132" s="150" t="s">
        <v>130</v>
      </c>
    </row>
    <row r="133" spans="2:51" s="12" customFormat="1" ht="11.25">
      <c r="B133" s="148"/>
      <c r="D133" s="149" t="s">
        <v>166</v>
      </c>
      <c r="E133" s="150" t="s">
        <v>1</v>
      </c>
      <c r="F133" s="151" t="s">
        <v>244</v>
      </c>
      <c r="H133" s="152">
        <v>3.12</v>
      </c>
      <c r="I133" s="153"/>
      <c r="L133" s="148"/>
      <c r="M133" s="154"/>
      <c r="T133" s="155"/>
      <c r="AT133" s="150" t="s">
        <v>166</v>
      </c>
      <c r="AU133" s="150" t="s">
        <v>89</v>
      </c>
      <c r="AV133" s="12" t="s">
        <v>89</v>
      </c>
      <c r="AW133" s="12" t="s">
        <v>34</v>
      </c>
      <c r="AX133" s="12" t="s">
        <v>79</v>
      </c>
      <c r="AY133" s="150" t="s">
        <v>130</v>
      </c>
    </row>
    <row r="134" spans="2:51" s="12" customFormat="1" ht="11.25">
      <c r="B134" s="148"/>
      <c r="D134" s="149" t="s">
        <v>166</v>
      </c>
      <c r="E134" s="150" t="s">
        <v>1</v>
      </c>
      <c r="F134" s="151" t="s">
        <v>245</v>
      </c>
      <c r="H134" s="152">
        <v>0.16</v>
      </c>
      <c r="I134" s="153"/>
      <c r="L134" s="148"/>
      <c r="M134" s="154"/>
      <c r="T134" s="155"/>
      <c r="AT134" s="150" t="s">
        <v>166</v>
      </c>
      <c r="AU134" s="150" t="s">
        <v>89</v>
      </c>
      <c r="AV134" s="12" t="s">
        <v>89</v>
      </c>
      <c r="AW134" s="12" t="s">
        <v>34</v>
      </c>
      <c r="AX134" s="12" t="s">
        <v>79</v>
      </c>
      <c r="AY134" s="150" t="s">
        <v>130</v>
      </c>
    </row>
    <row r="135" spans="2:51" s="13" customFormat="1" ht="11.25">
      <c r="B135" s="156"/>
      <c r="D135" s="149" t="s">
        <v>166</v>
      </c>
      <c r="E135" s="157" t="s">
        <v>1</v>
      </c>
      <c r="F135" s="158" t="s">
        <v>181</v>
      </c>
      <c r="H135" s="159">
        <v>13.54</v>
      </c>
      <c r="I135" s="160"/>
      <c r="L135" s="156"/>
      <c r="M135" s="161"/>
      <c r="T135" s="162"/>
      <c r="AT135" s="157" t="s">
        <v>166</v>
      </c>
      <c r="AU135" s="157" t="s">
        <v>89</v>
      </c>
      <c r="AV135" s="13" t="s">
        <v>149</v>
      </c>
      <c r="AW135" s="13" t="s">
        <v>34</v>
      </c>
      <c r="AX135" s="13" t="s">
        <v>87</v>
      </c>
      <c r="AY135" s="157" t="s">
        <v>130</v>
      </c>
    </row>
    <row r="136" spans="2:65" s="1" customFormat="1" ht="16.5" customHeight="1">
      <c r="B136" s="30"/>
      <c r="C136" s="130" t="s">
        <v>89</v>
      </c>
      <c r="D136" s="130" t="s">
        <v>133</v>
      </c>
      <c r="E136" s="131" t="s">
        <v>246</v>
      </c>
      <c r="F136" s="132" t="s">
        <v>247</v>
      </c>
      <c r="G136" s="133" t="s">
        <v>170</v>
      </c>
      <c r="H136" s="134">
        <v>210</v>
      </c>
      <c r="I136" s="135"/>
      <c r="J136" s="136">
        <f>ROUND(I136*H136,2)</f>
        <v>0</v>
      </c>
      <c r="K136" s="132" t="s">
        <v>164</v>
      </c>
      <c r="L136" s="30"/>
      <c r="M136" s="137" t="s">
        <v>1</v>
      </c>
      <c r="N136" s="138" t="s">
        <v>44</v>
      </c>
      <c r="P136" s="139">
        <f>O136*H136</f>
        <v>0</v>
      </c>
      <c r="Q136" s="139">
        <v>0.0052</v>
      </c>
      <c r="R136" s="139">
        <f>Q136*H136</f>
        <v>1.0919999999999999</v>
      </c>
      <c r="S136" s="139">
        <v>0</v>
      </c>
      <c r="T136" s="140">
        <f>S136*H136</f>
        <v>0</v>
      </c>
      <c r="AR136" s="141" t="s">
        <v>149</v>
      </c>
      <c r="AT136" s="141" t="s">
        <v>133</v>
      </c>
      <c r="AU136" s="141" t="s">
        <v>89</v>
      </c>
      <c r="AY136" s="15" t="s">
        <v>130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5" t="s">
        <v>87</v>
      </c>
      <c r="BK136" s="142">
        <f>ROUND(I136*H136,2)</f>
        <v>0</v>
      </c>
      <c r="BL136" s="15" t="s">
        <v>149</v>
      </c>
      <c r="BM136" s="141" t="s">
        <v>248</v>
      </c>
    </row>
    <row r="137" spans="2:51" s="12" customFormat="1" ht="11.25">
      <c r="B137" s="148"/>
      <c r="D137" s="149" t="s">
        <v>166</v>
      </c>
      <c r="E137" s="150" t="s">
        <v>1</v>
      </c>
      <c r="F137" s="151" t="s">
        <v>249</v>
      </c>
      <c r="H137" s="152">
        <v>210</v>
      </c>
      <c r="I137" s="153"/>
      <c r="L137" s="148"/>
      <c r="M137" s="154"/>
      <c r="T137" s="155"/>
      <c r="AT137" s="150" t="s">
        <v>166</v>
      </c>
      <c r="AU137" s="150" t="s">
        <v>89</v>
      </c>
      <c r="AV137" s="12" t="s">
        <v>89</v>
      </c>
      <c r="AW137" s="12" t="s">
        <v>34</v>
      </c>
      <c r="AX137" s="12" t="s">
        <v>87</v>
      </c>
      <c r="AY137" s="150" t="s">
        <v>130</v>
      </c>
    </row>
    <row r="138" spans="2:65" s="1" customFormat="1" ht="16.5" customHeight="1">
      <c r="B138" s="30"/>
      <c r="C138" s="130" t="s">
        <v>143</v>
      </c>
      <c r="D138" s="130" t="s">
        <v>133</v>
      </c>
      <c r="E138" s="131" t="s">
        <v>250</v>
      </c>
      <c r="F138" s="132" t="s">
        <v>251</v>
      </c>
      <c r="G138" s="133" t="s">
        <v>170</v>
      </c>
      <c r="H138" s="134">
        <v>10.66</v>
      </c>
      <c r="I138" s="135"/>
      <c r="J138" s="136">
        <f>ROUND(I138*H138,2)</f>
        <v>0</v>
      </c>
      <c r="K138" s="132" t="s">
        <v>164</v>
      </c>
      <c r="L138" s="30"/>
      <c r="M138" s="137" t="s">
        <v>1</v>
      </c>
      <c r="N138" s="138" t="s">
        <v>44</v>
      </c>
      <c r="P138" s="139">
        <f>O138*H138</f>
        <v>0</v>
      </c>
      <c r="Q138" s="139">
        <v>0.00036</v>
      </c>
      <c r="R138" s="139">
        <f>Q138*H138</f>
        <v>0.0038376000000000005</v>
      </c>
      <c r="S138" s="139">
        <v>0</v>
      </c>
      <c r="T138" s="140">
        <f>S138*H138</f>
        <v>0</v>
      </c>
      <c r="AR138" s="141" t="s">
        <v>149</v>
      </c>
      <c r="AT138" s="141" t="s">
        <v>133</v>
      </c>
      <c r="AU138" s="141" t="s">
        <v>89</v>
      </c>
      <c r="AY138" s="15" t="s">
        <v>130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5" t="s">
        <v>87</v>
      </c>
      <c r="BK138" s="142">
        <f>ROUND(I138*H138,2)</f>
        <v>0</v>
      </c>
      <c r="BL138" s="15" t="s">
        <v>149</v>
      </c>
      <c r="BM138" s="141" t="s">
        <v>252</v>
      </c>
    </row>
    <row r="139" spans="2:51" s="12" customFormat="1" ht="11.25">
      <c r="B139" s="148"/>
      <c r="D139" s="149" t="s">
        <v>166</v>
      </c>
      <c r="E139" s="150" t="s">
        <v>1</v>
      </c>
      <c r="F139" s="151" t="s">
        <v>253</v>
      </c>
      <c r="H139" s="152">
        <v>10.14</v>
      </c>
      <c r="I139" s="153"/>
      <c r="L139" s="148"/>
      <c r="M139" s="154"/>
      <c r="T139" s="155"/>
      <c r="AT139" s="150" t="s">
        <v>166</v>
      </c>
      <c r="AU139" s="150" t="s">
        <v>89</v>
      </c>
      <c r="AV139" s="12" t="s">
        <v>89</v>
      </c>
      <c r="AW139" s="12" t="s">
        <v>34</v>
      </c>
      <c r="AX139" s="12" t="s">
        <v>79</v>
      </c>
      <c r="AY139" s="150" t="s">
        <v>130</v>
      </c>
    </row>
    <row r="140" spans="2:51" s="12" customFormat="1" ht="11.25">
      <c r="B140" s="148"/>
      <c r="D140" s="149" t="s">
        <v>166</v>
      </c>
      <c r="E140" s="150" t="s">
        <v>1</v>
      </c>
      <c r="F140" s="151" t="s">
        <v>254</v>
      </c>
      <c r="H140" s="152">
        <v>0.52</v>
      </c>
      <c r="I140" s="153"/>
      <c r="L140" s="148"/>
      <c r="M140" s="154"/>
      <c r="T140" s="155"/>
      <c r="AT140" s="150" t="s">
        <v>166</v>
      </c>
      <c r="AU140" s="150" t="s">
        <v>89</v>
      </c>
      <c r="AV140" s="12" t="s">
        <v>89</v>
      </c>
      <c r="AW140" s="12" t="s">
        <v>34</v>
      </c>
      <c r="AX140" s="12" t="s">
        <v>79</v>
      </c>
      <c r="AY140" s="150" t="s">
        <v>130</v>
      </c>
    </row>
    <row r="141" spans="2:51" s="13" customFormat="1" ht="11.25">
      <c r="B141" s="156"/>
      <c r="D141" s="149" t="s">
        <v>166</v>
      </c>
      <c r="E141" s="157" t="s">
        <v>1</v>
      </c>
      <c r="F141" s="158" t="s">
        <v>181</v>
      </c>
      <c r="H141" s="159">
        <v>10.66</v>
      </c>
      <c r="I141" s="160"/>
      <c r="L141" s="156"/>
      <c r="M141" s="161"/>
      <c r="T141" s="162"/>
      <c r="AT141" s="157" t="s">
        <v>166</v>
      </c>
      <c r="AU141" s="157" t="s">
        <v>89</v>
      </c>
      <c r="AV141" s="13" t="s">
        <v>149</v>
      </c>
      <c r="AW141" s="13" t="s">
        <v>34</v>
      </c>
      <c r="AX141" s="13" t="s">
        <v>87</v>
      </c>
      <c r="AY141" s="157" t="s">
        <v>130</v>
      </c>
    </row>
    <row r="142" spans="2:65" s="1" customFormat="1" ht="16.5" customHeight="1">
      <c r="B142" s="30"/>
      <c r="C142" s="130" t="s">
        <v>149</v>
      </c>
      <c r="D142" s="130" t="s">
        <v>133</v>
      </c>
      <c r="E142" s="131" t="s">
        <v>255</v>
      </c>
      <c r="F142" s="132" t="s">
        <v>256</v>
      </c>
      <c r="G142" s="133" t="s">
        <v>184</v>
      </c>
      <c r="H142" s="134">
        <v>6</v>
      </c>
      <c r="I142" s="135"/>
      <c r="J142" s="136">
        <f>ROUND(I142*H142,2)</f>
        <v>0</v>
      </c>
      <c r="K142" s="132" t="s">
        <v>1</v>
      </c>
      <c r="L142" s="30"/>
      <c r="M142" s="137" t="s">
        <v>1</v>
      </c>
      <c r="N142" s="138" t="s">
        <v>44</v>
      </c>
      <c r="P142" s="139">
        <f>O142*H142</f>
        <v>0</v>
      </c>
      <c r="Q142" s="139">
        <v>0.0015</v>
      </c>
      <c r="R142" s="139">
        <f>Q142*H142</f>
        <v>0.009000000000000001</v>
      </c>
      <c r="S142" s="139">
        <v>0</v>
      </c>
      <c r="T142" s="140">
        <f>S142*H142</f>
        <v>0</v>
      </c>
      <c r="AR142" s="141" t="s">
        <v>149</v>
      </c>
      <c r="AT142" s="141" t="s">
        <v>133</v>
      </c>
      <c r="AU142" s="141" t="s">
        <v>89</v>
      </c>
      <c r="AY142" s="15" t="s">
        <v>130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5" t="s">
        <v>87</v>
      </c>
      <c r="BK142" s="142">
        <f>ROUND(I142*H142,2)</f>
        <v>0</v>
      </c>
      <c r="BL142" s="15" t="s">
        <v>149</v>
      </c>
      <c r="BM142" s="141" t="s">
        <v>257</v>
      </c>
    </row>
    <row r="143" spans="2:65" s="1" customFormat="1" ht="16.5" customHeight="1">
      <c r="B143" s="30"/>
      <c r="C143" s="130" t="s">
        <v>129</v>
      </c>
      <c r="D143" s="130" t="s">
        <v>133</v>
      </c>
      <c r="E143" s="131" t="s">
        <v>258</v>
      </c>
      <c r="F143" s="132" t="s">
        <v>259</v>
      </c>
      <c r="G143" s="133" t="s">
        <v>189</v>
      </c>
      <c r="H143" s="134">
        <v>16.85</v>
      </c>
      <c r="I143" s="135"/>
      <c r="J143" s="136">
        <f>ROUND(I143*H143,2)</f>
        <v>0</v>
      </c>
      <c r="K143" s="132" t="s">
        <v>164</v>
      </c>
      <c r="L143" s="30"/>
      <c r="M143" s="137" t="s">
        <v>1</v>
      </c>
      <c r="N143" s="138" t="s">
        <v>44</v>
      </c>
      <c r="P143" s="139">
        <f>O143*H143</f>
        <v>0</v>
      </c>
      <c r="Q143" s="139">
        <v>0.0015</v>
      </c>
      <c r="R143" s="139">
        <f>Q143*H143</f>
        <v>0.025275000000000002</v>
      </c>
      <c r="S143" s="139">
        <v>0</v>
      </c>
      <c r="T143" s="140">
        <f>S143*H143</f>
        <v>0</v>
      </c>
      <c r="AR143" s="141" t="s">
        <v>149</v>
      </c>
      <c r="AT143" s="141" t="s">
        <v>133</v>
      </c>
      <c r="AU143" s="141" t="s">
        <v>89</v>
      </c>
      <c r="AY143" s="15" t="s">
        <v>130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5" t="s">
        <v>87</v>
      </c>
      <c r="BK143" s="142">
        <f>ROUND(I143*H143,2)</f>
        <v>0</v>
      </c>
      <c r="BL143" s="15" t="s">
        <v>149</v>
      </c>
      <c r="BM143" s="141" t="s">
        <v>260</v>
      </c>
    </row>
    <row r="144" spans="2:51" s="12" customFormat="1" ht="11.25">
      <c r="B144" s="148"/>
      <c r="D144" s="149" t="s">
        <v>166</v>
      </c>
      <c r="E144" s="150" t="s">
        <v>1</v>
      </c>
      <c r="F144" s="151" t="s">
        <v>261</v>
      </c>
      <c r="H144" s="152">
        <v>3.05</v>
      </c>
      <c r="I144" s="153"/>
      <c r="L144" s="148"/>
      <c r="M144" s="154"/>
      <c r="T144" s="155"/>
      <c r="AT144" s="150" t="s">
        <v>166</v>
      </c>
      <c r="AU144" s="150" t="s">
        <v>89</v>
      </c>
      <c r="AV144" s="12" t="s">
        <v>89</v>
      </c>
      <c r="AW144" s="12" t="s">
        <v>34</v>
      </c>
      <c r="AX144" s="12" t="s">
        <v>79</v>
      </c>
      <c r="AY144" s="150" t="s">
        <v>130</v>
      </c>
    </row>
    <row r="145" spans="2:51" s="12" customFormat="1" ht="11.25">
      <c r="B145" s="148"/>
      <c r="D145" s="149" t="s">
        <v>166</v>
      </c>
      <c r="E145" s="150" t="s">
        <v>1</v>
      </c>
      <c r="F145" s="151" t="s">
        <v>262</v>
      </c>
      <c r="H145" s="152">
        <v>13.8</v>
      </c>
      <c r="I145" s="153"/>
      <c r="L145" s="148"/>
      <c r="M145" s="154"/>
      <c r="T145" s="155"/>
      <c r="AT145" s="150" t="s">
        <v>166</v>
      </c>
      <c r="AU145" s="150" t="s">
        <v>89</v>
      </c>
      <c r="AV145" s="12" t="s">
        <v>89</v>
      </c>
      <c r="AW145" s="12" t="s">
        <v>34</v>
      </c>
      <c r="AX145" s="12" t="s">
        <v>79</v>
      </c>
      <c r="AY145" s="150" t="s">
        <v>130</v>
      </c>
    </row>
    <row r="146" spans="2:51" s="13" customFormat="1" ht="11.25">
      <c r="B146" s="156"/>
      <c r="D146" s="149" t="s">
        <v>166</v>
      </c>
      <c r="E146" s="157" t="s">
        <v>1</v>
      </c>
      <c r="F146" s="158" t="s">
        <v>181</v>
      </c>
      <c r="H146" s="159">
        <v>16.85</v>
      </c>
      <c r="I146" s="160"/>
      <c r="L146" s="156"/>
      <c r="M146" s="161"/>
      <c r="T146" s="162"/>
      <c r="AT146" s="157" t="s">
        <v>166</v>
      </c>
      <c r="AU146" s="157" t="s">
        <v>89</v>
      </c>
      <c r="AV146" s="13" t="s">
        <v>149</v>
      </c>
      <c r="AW146" s="13" t="s">
        <v>34</v>
      </c>
      <c r="AX146" s="13" t="s">
        <v>87</v>
      </c>
      <c r="AY146" s="157" t="s">
        <v>130</v>
      </c>
    </row>
    <row r="147" spans="2:65" s="1" customFormat="1" ht="16.5" customHeight="1">
      <c r="B147" s="30"/>
      <c r="C147" s="130" t="s">
        <v>186</v>
      </c>
      <c r="D147" s="130" t="s">
        <v>133</v>
      </c>
      <c r="E147" s="131" t="s">
        <v>263</v>
      </c>
      <c r="F147" s="132" t="s">
        <v>264</v>
      </c>
      <c r="G147" s="133" t="s">
        <v>170</v>
      </c>
      <c r="H147" s="134">
        <v>3</v>
      </c>
      <c r="I147" s="135"/>
      <c r="J147" s="136">
        <f>ROUND(I147*H147,2)</f>
        <v>0</v>
      </c>
      <c r="K147" s="132" t="s">
        <v>1</v>
      </c>
      <c r="L147" s="30"/>
      <c r="M147" s="137" t="s">
        <v>1</v>
      </c>
      <c r="N147" s="138" t="s">
        <v>44</v>
      </c>
      <c r="P147" s="139">
        <f>O147*H147</f>
        <v>0</v>
      </c>
      <c r="Q147" s="139">
        <v>0.03</v>
      </c>
      <c r="R147" s="139">
        <f>Q147*H147</f>
        <v>0.09</v>
      </c>
      <c r="S147" s="139">
        <v>0</v>
      </c>
      <c r="T147" s="140">
        <f>S147*H147</f>
        <v>0</v>
      </c>
      <c r="AR147" s="141" t="s">
        <v>149</v>
      </c>
      <c r="AT147" s="141" t="s">
        <v>133</v>
      </c>
      <c r="AU147" s="141" t="s">
        <v>89</v>
      </c>
      <c r="AY147" s="15" t="s">
        <v>130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5" t="s">
        <v>87</v>
      </c>
      <c r="BK147" s="142">
        <f>ROUND(I147*H147,2)</f>
        <v>0</v>
      </c>
      <c r="BL147" s="15" t="s">
        <v>149</v>
      </c>
      <c r="BM147" s="141" t="s">
        <v>265</v>
      </c>
    </row>
    <row r="148" spans="2:65" s="1" customFormat="1" ht="16.5" customHeight="1">
      <c r="B148" s="30"/>
      <c r="C148" s="130" t="s">
        <v>192</v>
      </c>
      <c r="D148" s="130" t="s">
        <v>133</v>
      </c>
      <c r="E148" s="131" t="s">
        <v>266</v>
      </c>
      <c r="F148" s="132" t="s">
        <v>267</v>
      </c>
      <c r="G148" s="133" t="s">
        <v>170</v>
      </c>
      <c r="H148" s="134">
        <v>3</v>
      </c>
      <c r="I148" s="135"/>
      <c r="J148" s="136">
        <f>ROUND(I148*H148,2)</f>
        <v>0</v>
      </c>
      <c r="K148" s="132" t="s">
        <v>1</v>
      </c>
      <c r="L148" s="30"/>
      <c r="M148" s="137" t="s">
        <v>1</v>
      </c>
      <c r="N148" s="138" t="s">
        <v>44</v>
      </c>
      <c r="P148" s="139">
        <f>O148*H148</f>
        <v>0</v>
      </c>
      <c r="Q148" s="139">
        <v>0.03</v>
      </c>
      <c r="R148" s="139">
        <f>Q148*H148</f>
        <v>0.09</v>
      </c>
      <c r="S148" s="139">
        <v>0</v>
      </c>
      <c r="T148" s="140">
        <f>S148*H148</f>
        <v>0</v>
      </c>
      <c r="AR148" s="141" t="s">
        <v>149</v>
      </c>
      <c r="AT148" s="141" t="s">
        <v>133</v>
      </c>
      <c r="AU148" s="141" t="s">
        <v>89</v>
      </c>
      <c r="AY148" s="15" t="s">
        <v>130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5" t="s">
        <v>87</v>
      </c>
      <c r="BK148" s="142">
        <f>ROUND(I148*H148,2)</f>
        <v>0</v>
      </c>
      <c r="BL148" s="15" t="s">
        <v>149</v>
      </c>
      <c r="BM148" s="141" t="s">
        <v>268</v>
      </c>
    </row>
    <row r="149" spans="2:63" s="11" customFormat="1" ht="22.9" customHeight="1">
      <c r="B149" s="118"/>
      <c r="D149" s="119" t="s">
        <v>78</v>
      </c>
      <c r="E149" s="128" t="s">
        <v>159</v>
      </c>
      <c r="F149" s="128" t="s">
        <v>160</v>
      </c>
      <c r="I149" s="121"/>
      <c r="J149" s="129">
        <f>BK149</f>
        <v>0</v>
      </c>
      <c r="L149" s="118"/>
      <c r="M149" s="123"/>
      <c r="P149" s="124">
        <f>SUM(P150:P157)</f>
        <v>0</v>
      </c>
      <c r="R149" s="124">
        <f>SUM(R150:R157)</f>
        <v>0.00432</v>
      </c>
      <c r="T149" s="125">
        <f>SUM(T150:T157)</f>
        <v>0</v>
      </c>
      <c r="AR149" s="119" t="s">
        <v>87</v>
      </c>
      <c r="AT149" s="126" t="s">
        <v>78</v>
      </c>
      <c r="AU149" s="126" t="s">
        <v>87</v>
      </c>
      <c r="AY149" s="119" t="s">
        <v>130</v>
      </c>
      <c r="BK149" s="127">
        <f>SUM(BK150:BK157)</f>
        <v>0</v>
      </c>
    </row>
    <row r="150" spans="2:65" s="1" customFormat="1" ht="21.75" customHeight="1">
      <c r="B150" s="30"/>
      <c r="C150" s="130" t="s">
        <v>196</v>
      </c>
      <c r="D150" s="130" t="s">
        <v>133</v>
      </c>
      <c r="E150" s="131" t="s">
        <v>269</v>
      </c>
      <c r="F150" s="132" t="s">
        <v>270</v>
      </c>
      <c r="G150" s="133" t="s">
        <v>170</v>
      </c>
      <c r="H150" s="134">
        <v>20</v>
      </c>
      <c r="I150" s="135"/>
      <c r="J150" s="136">
        <f>ROUND(I150*H150,2)</f>
        <v>0</v>
      </c>
      <c r="K150" s="132" t="s">
        <v>164</v>
      </c>
      <c r="L150" s="30"/>
      <c r="M150" s="137" t="s">
        <v>1</v>
      </c>
      <c r="N150" s="138" t="s">
        <v>44</v>
      </c>
      <c r="P150" s="139">
        <f>O150*H150</f>
        <v>0</v>
      </c>
      <c r="Q150" s="139">
        <v>0.00013</v>
      </c>
      <c r="R150" s="139">
        <f>Q150*H150</f>
        <v>0.0026</v>
      </c>
      <c r="S150" s="139">
        <v>0</v>
      </c>
      <c r="T150" s="140">
        <f>S150*H150</f>
        <v>0</v>
      </c>
      <c r="AR150" s="141" t="s">
        <v>149</v>
      </c>
      <c r="AT150" s="141" t="s">
        <v>133</v>
      </c>
      <c r="AU150" s="141" t="s">
        <v>89</v>
      </c>
      <c r="AY150" s="15" t="s">
        <v>130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5" t="s">
        <v>87</v>
      </c>
      <c r="BK150" s="142">
        <f>ROUND(I150*H150,2)</f>
        <v>0</v>
      </c>
      <c r="BL150" s="15" t="s">
        <v>149</v>
      </c>
      <c r="BM150" s="141" t="s">
        <v>271</v>
      </c>
    </row>
    <row r="151" spans="2:65" s="1" customFormat="1" ht="16.5" customHeight="1">
      <c r="B151" s="30"/>
      <c r="C151" s="130" t="s">
        <v>159</v>
      </c>
      <c r="D151" s="130" t="s">
        <v>133</v>
      </c>
      <c r="E151" s="131" t="s">
        <v>272</v>
      </c>
      <c r="F151" s="132" t="s">
        <v>273</v>
      </c>
      <c r="G151" s="133" t="s">
        <v>189</v>
      </c>
      <c r="H151" s="134">
        <v>17</v>
      </c>
      <c r="I151" s="135"/>
      <c r="J151" s="136">
        <f>ROUND(I151*H151,2)</f>
        <v>0</v>
      </c>
      <c r="K151" s="132" t="s">
        <v>164</v>
      </c>
      <c r="L151" s="30"/>
      <c r="M151" s="137" t="s">
        <v>1</v>
      </c>
      <c r="N151" s="138" t="s">
        <v>44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149</v>
      </c>
      <c r="AT151" s="141" t="s">
        <v>133</v>
      </c>
      <c r="AU151" s="141" t="s">
        <v>89</v>
      </c>
      <c r="AY151" s="15" t="s">
        <v>130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5" t="s">
        <v>87</v>
      </c>
      <c r="BK151" s="142">
        <f>ROUND(I151*H151,2)</f>
        <v>0</v>
      </c>
      <c r="BL151" s="15" t="s">
        <v>149</v>
      </c>
      <c r="BM151" s="141" t="s">
        <v>274</v>
      </c>
    </row>
    <row r="152" spans="2:65" s="1" customFormat="1" ht="16.5" customHeight="1">
      <c r="B152" s="30"/>
      <c r="C152" s="130" t="s">
        <v>203</v>
      </c>
      <c r="D152" s="130" t="s">
        <v>133</v>
      </c>
      <c r="E152" s="131" t="s">
        <v>275</v>
      </c>
      <c r="F152" s="132" t="s">
        <v>276</v>
      </c>
      <c r="G152" s="133" t="s">
        <v>189</v>
      </c>
      <c r="H152" s="134">
        <v>17</v>
      </c>
      <c r="I152" s="135"/>
      <c r="J152" s="136">
        <f>ROUND(I152*H152,2)</f>
        <v>0</v>
      </c>
      <c r="K152" s="132" t="s">
        <v>164</v>
      </c>
      <c r="L152" s="30"/>
      <c r="M152" s="137" t="s">
        <v>1</v>
      </c>
      <c r="N152" s="138" t="s">
        <v>44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149</v>
      </c>
      <c r="AT152" s="141" t="s">
        <v>133</v>
      </c>
      <c r="AU152" s="141" t="s">
        <v>89</v>
      </c>
      <c r="AY152" s="15" t="s">
        <v>130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5" t="s">
        <v>87</v>
      </c>
      <c r="BK152" s="142">
        <f>ROUND(I152*H152,2)</f>
        <v>0</v>
      </c>
      <c r="BL152" s="15" t="s">
        <v>149</v>
      </c>
      <c r="BM152" s="141" t="s">
        <v>277</v>
      </c>
    </row>
    <row r="153" spans="2:47" s="1" customFormat="1" ht="19.5">
      <c r="B153" s="30"/>
      <c r="D153" s="149" t="s">
        <v>222</v>
      </c>
      <c r="F153" s="163" t="s">
        <v>278</v>
      </c>
      <c r="I153" s="164"/>
      <c r="L153" s="30"/>
      <c r="M153" s="165"/>
      <c r="T153" s="54"/>
      <c r="AT153" s="15" t="s">
        <v>222</v>
      </c>
      <c r="AU153" s="15" t="s">
        <v>89</v>
      </c>
    </row>
    <row r="154" spans="2:65" s="1" customFormat="1" ht="16.5" customHeight="1">
      <c r="B154" s="30"/>
      <c r="C154" s="130" t="s">
        <v>209</v>
      </c>
      <c r="D154" s="130" t="s">
        <v>133</v>
      </c>
      <c r="E154" s="131" t="s">
        <v>279</v>
      </c>
      <c r="F154" s="132" t="s">
        <v>280</v>
      </c>
      <c r="G154" s="133" t="s">
        <v>189</v>
      </c>
      <c r="H154" s="134">
        <v>17</v>
      </c>
      <c r="I154" s="135"/>
      <c r="J154" s="136">
        <f>ROUND(I154*H154,2)</f>
        <v>0</v>
      </c>
      <c r="K154" s="132" t="s">
        <v>164</v>
      </c>
      <c r="L154" s="30"/>
      <c r="M154" s="137" t="s">
        <v>1</v>
      </c>
      <c r="N154" s="138" t="s">
        <v>44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149</v>
      </c>
      <c r="AT154" s="141" t="s">
        <v>133</v>
      </c>
      <c r="AU154" s="141" t="s">
        <v>89</v>
      </c>
      <c r="AY154" s="15" t="s">
        <v>130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5" t="s">
        <v>87</v>
      </c>
      <c r="BK154" s="142">
        <f>ROUND(I154*H154,2)</f>
        <v>0</v>
      </c>
      <c r="BL154" s="15" t="s">
        <v>149</v>
      </c>
      <c r="BM154" s="141" t="s">
        <v>281</v>
      </c>
    </row>
    <row r="155" spans="2:65" s="1" customFormat="1" ht="16.5" customHeight="1">
      <c r="B155" s="30"/>
      <c r="C155" s="130" t="s">
        <v>214</v>
      </c>
      <c r="D155" s="130" t="s">
        <v>133</v>
      </c>
      <c r="E155" s="131" t="s">
        <v>282</v>
      </c>
      <c r="F155" s="132" t="s">
        <v>283</v>
      </c>
      <c r="G155" s="133" t="s">
        <v>170</v>
      </c>
      <c r="H155" s="134">
        <v>42</v>
      </c>
      <c r="I155" s="135"/>
      <c r="J155" s="136">
        <f>ROUND(I155*H155,2)</f>
        <v>0</v>
      </c>
      <c r="K155" s="132" t="s">
        <v>164</v>
      </c>
      <c r="L155" s="30"/>
      <c r="M155" s="137" t="s">
        <v>1</v>
      </c>
      <c r="N155" s="138" t="s">
        <v>44</v>
      </c>
      <c r="P155" s="139">
        <f>O155*H155</f>
        <v>0</v>
      </c>
      <c r="Q155" s="139">
        <v>4E-05</v>
      </c>
      <c r="R155" s="139">
        <f>Q155*H155</f>
        <v>0.00168</v>
      </c>
      <c r="S155" s="139">
        <v>0</v>
      </c>
      <c r="T155" s="140">
        <f>S155*H155</f>
        <v>0</v>
      </c>
      <c r="AR155" s="141" t="s">
        <v>149</v>
      </c>
      <c r="AT155" s="141" t="s">
        <v>133</v>
      </c>
      <c r="AU155" s="141" t="s">
        <v>89</v>
      </c>
      <c r="AY155" s="15" t="s">
        <v>130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5" t="s">
        <v>87</v>
      </c>
      <c r="BK155" s="142">
        <f>ROUND(I155*H155,2)</f>
        <v>0</v>
      </c>
      <c r="BL155" s="15" t="s">
        <v>149</v>
      </c>
      <c r="BM155" s="141" t="s">
        <v>284</v>
      </c>
    </row>
    <row r="156" spans="2:51" s="12" customFormat="1" ht="11.25">
      <c r="B156" s="148"/>
      <c r="D156" s="149" t="s">
        <v>166</v>
      </c>
      <c r="E156" s="150" t="s">
        <v>1</v>
      </c>
      <c r="F156" s="151" t="s">
        <v>285</v>
      </c>
      <c r="H156" s="152">
        <v>42</v>
      </c>
      <c r="I156" s="153"/>
      <c r="L156" s="148"/>
      <c r="M156" s="154"/>
      <c r="T156" s="155"/>
      <c r="AT156" s="150" t="s">
        <v>166</v>
      </c>
      <c r="AU156" s="150" t="s">
        <v>89</v>
      </c>
      <c r="AV156" s="12" t="s">
        <v>89</v>
      </c>
      <c r="AW156" s="12" t="s">
        <v>34</v>
      </c>
      <c r="AX156" s="12" t="s">
        <v>87</v>
      </c>
      <c r="AY156" s="150" t="s">
        <v>130</v>
      </c>
    </row>
    <row r="157" spans="2:65" s="1" customFormat="1" ht="16.5" customHeight="1">
      <c r="B157" s="30"/>
      <c r="C157" s="130" t="s">
        <v>218</v>
      </c>
      <c r="D157" s="130" t="s">
        <v>133</v>
      </c>
      <c r="E157" s="131" t="s">
        <v>286</v>
      </c>
      <c r="F157" s="132" t="s">
        <v>287</v>
      </c>
      <c r="G157" s="133" t="s">
        <v>135</v>
      </c>
      <c r="H157" s="134">
        <v>1</v>
      </c>
      <c r="I157" s="135"/>
      <c r="J157" s="136">
        <f>ROUND(I157*H157,2)</f>
        <v>0</v>
      </c>
      <c r="K157" s="132" t="s">
        <v>1</v>
      </c>
      <c r="L157" s="30"/>
      <c r="M157" s="137" t="s">
        <v>1</v>
      </c>
      <c r="N157" s="138" t="s">
        <v>44</v>
      </c>
      <c r="P157" s="139">
        <f>O157*H157</f>
        <v>0</v>
      </c>
      <c r="Q157" s="139">
        <v>4E-05</v>
      </c>
      <c r="R157" s="139">
        <f>Q157*H157</f>
        <v>4E-05</v>
      </c>
      <c r="S157" s="139">
        <v>0</v>
      </c>
      <c r="T157" s="140">
        <f>S157*H157</f>
        <v>0</v>
      </c>
      <c r="AR157" s="141" t="s">
        <v>149</v>
      </c>
      <c r="AT157" s="141" t="s">
        <v>133</v>
      </c>
      <c r="AU157" s="141" t="s">
        <v>89</v>
      </c>
      <c r="AY157" s="15" t="s">
        <v>130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5" t="s">
        <v>87</v>
      </c>
      <c r="BK157" s="142">
        <f>ROUND(I157*H157,2)</f>
        <v>0</v>
      </c>
      <c r="BL157" s="15" t="s">
        <v>149</v>
      </c>
      <c r="BM157" s="141" t="s">
        <v>288</v>
      </c>
    </row>
    <row r="158" spans="2:63" s="11" customFormat="1" ht="22.9" customHeight="1">
      <c r="B158" s="118"/>
      <c r="D158" s="119" t="s">
        <v>78</v>
      </c>
      <c r="E158" s="128" t="s">
        <v>289</v>
      </c>
      <c r="F158" s="128" t="s">
        <v>290</v>
      </c>
      <c r="I158" s="121"/>
      <c r="J158" s="129">
        <f>BK158</f>
        <v>0</v>
      </c>
      <c r="L158" s="118"/>
      <c r="M158" s="123"/>
      <c r="P158" s="124">
        <f>P159</f>
        <v>0</v>
      </c>
      <c r="R158" s="124">
        <f>R159</f>
        <v>0</v>
      </c>
      <c r="T158" s="125">
        <f>T159</f>
        <v>0</v>
      </c>
      <c r="AR158" s="119" t="s">
        <v>87</v>
      </c>
      <c r="AT158" s="126" t="s">
        <v>78</v>
      </c>
      <c r="AU158" s="126" t="s">
        <v>87</v>
      </c>
      <c r="AY158" s="119" t="s">
        <v>130</v>
      </c>
      <c r="BK158" s="127">
        <f>BK159</f>
        <v>0</v>
      </c>
    </row>
    <row r="159" spans="2:65" s="1" customFormat="1" ht="16.5" customHeight="1">
      <c r="B159" s="30"/>
      <c r="C159" s="130" t="s">
        <v>224</v>
      </c>
      <c r="D159" s="130" t="s">
        <v>133</v>
      </c>
      <c r="E159" s="131" t="s">
        <v>291</v>
      </c>
      <c r="F159" s="132" t="s">
        <v>292</v>
      </c>
      <c r="G159" s="133" t="s">
        <v>212</v>
      </c>
      <c r="H159" s="134">
        <v>1.769</v>
      </c>
      <c r="I159" s="135"/>
      <c r="J159" s="136">
        <f>ROUND(I159*H159,2)</f>
        <v>0</v>
      </c>
      <c r="K159" s="132" t="s">
        <v>164</v>
      </c>
      <c r="L159" s="30"/>
      <c r="M159" s="137" t="s">
        <v>1</v>
      </c>
      <c r="N159" s="138" t="s">
        <v>44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149</v>
      </c>
      <c r="AT159" s="141" t="s">
        <v>133</v>
      </c>
      <c r="AU159" s="141" t="s">
        <v>89</v>
      </c>
      <c r="AY159" s="15" t="s">
        <v>130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5" t="s">
        <v>87</v>
      </c>
      <c r="BK159" s="142">
        <f>ROUND(I159*H159,2)</f>
        <v>0</v>
      </c>
      <c r="BL159" s="15" t="s">
        <v>149</v>
      </c>
      <c r="BM159" s="141" t="s">
        <v>293</v>
      </c>
    </row>
    <row r="160" spans="2:63" s="11" customFormat="1" ht="25.9" customHeight="1">
      <c r="B160" s="118"/>
      <c r="D160" s="119" t="s">
        <v>78</v>
      </c>
      <c r="E160" s="120" t="s">
        <v>294</v>
      </c>
      <c r="F160" s="120" t="s">
        <v>295</v>
      </c>
      <c r="I160" s="121"/>
      <c r="J160" s="122">
        <f>BK160</f>
        <v>0</v>
      </c>
      <c r="L160" s="118"/>
      <c r="M160" s="123"/>
      <c r="P160" s="124">
        <f>P161+P167+P174+P177</f>
        <v>0</v>
      </c>
      <c r="R160" s="124">
        <f>R161+R167+R174+R177</f>
        <v>0.013768799999999998</v>
      </c>
      <c r="T160" s="125">
        <f>T161+T167+T174+T177</f>
        <v>0.018000000000000002</v>
      </c>
      <c r="AR160" s="119" t="s">
        <v>89</v>
      </c>
      <c r="AT160" s="126" t="s">
        <v>78</v>
      </c>
      <c r="AU160" s="126" t="s">
        <v>79</v>
      </c>
      <c r="AY160" s="119" t="s">
        <v>130</v>
      </c>
      <c r="BK160" s="127">
        <f>BK161+BK167+BK174+BK177</f>
        <v>0</v>
      </c>
    </row>
    <row r="161" spans="2:63" s="11" customFormat="1" ht="22.9" customHeight="1">
      <c r="B161" s="118"/>
      <c r="D161" s="119" t="s">
        <v>78</v>
      </c>
      <c r="E161" s="128" t="s">
        <v>296</v>
      </c>
      <c r="F161" s="128" t="s">
        <v>297</v>
      </c>
      <c r="I161" s="121"/>
      <c r="J161" s="129">
        <f>BK161</f>
        <v>0</v>
      </c>
      <c r="L161" s="118"/>
      <c r="M161" s="123"/>
      <c r="P161" s="124">
        <f>SUM(P162:P166)</f>
        <v>0</v>
      </c>
      <c r="R161" s="124">
        <f>SUM(R162:R166)</f>
        <v>0.003</v>
      </c>
      <c r="T161" s="125">
        <f>SUM(T162:T166)</f>
        <v>0</v>
      </c>
      <c r="AR161" s="119" t="s">
        <v>89</v>
      </c>
      <c r="AT161" s="126" t="s">
        <v>78</v>
      </c>
      <c r="AU161" s="126" t="s">
        <v>87</v>
      </c>
      <c r="AY161" s="119" t="s">
        <v>130</v>
      </c>
      <c r="BK161" s="127">
        <f>SUM(BK162:BK166)</f>
        <v>0</v>
      </c>
    </row>
    <row r="162" spans="2:65" s="1" customFormat="1" ht="16.5" customHeight="1">
      <c r="B162" s="30"/>
      <c r="C162" s="130" t="s">
        <v>8</v>
      </c>
      <c r="D162" s="130" t="s">
        <v>133</v>
      </c>
      <c r="E162" s="131" t="s">
        <v>298</v>
      </c>
      <c r="F162" s="132" t="s">
        <v>299</v>
      </c>
      <c r="G162" s="133" t="s">
        <v>135</v>
      </c>
      <c r="H162" s="134">
        <v>1</v>
      </c>
      <c r="I162" s="135"/>
      <c r="J162" s="136">
        <f>ROUND(I162*H162,2)</f>
        <v>0</v>
      </c>
      <c r="K162" s="132" t="s">
        <v>1</v>
      </c>
      <c r="L162" s="30"/>
      <c r="M162" s="137" t="s">
        <v>1</v>
      </c>
      <c r="N162" s="138" t="s">
        <v>44</v>
      </c>
      <c r="P162" s="139">
        <f>O162*H162</f>
        <v>0</v>
      </c>
      <c r="Q162" s="139">
        <v>0.00015</v>
      </c>
      <c r="R162" s="139">
        <f>Q162*H162</f>
        <v>0.00015</v>
      </c>
      <c r="S162" s="139">
        <v>0</v>
      </c>
      <c r="T162" s="140">
        <f>S162*H162</f>
        <v>0</v>
      </c>
      <c r="AR162" s="141" t="s">
        <v>300</v>
      </c>
      <c r="AT162" s="141" t="s">
        <v>133</v>
      </c>
      <c r="AU162" s="141" t="s">
        <v>89</v>
      </c>
      <c r="AY162" s="15" t="s">
        <v>130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5" t="s">
        <v>87</v>
      </c>
      <c r="BK162" s="142">
        <f>ROUND(I162*H162,2)</f>
        <v>0</v>
      </c>
      <c r="BL162" s="15" t="s">
        <v>300</v>
      </c>
      <c r="BM162" s="141" t="s">
        <v>301</v>
      </c>
    </row>
    <row r="163" spans="2:65" s="1" customFormat="1" ht="16.5" customHeight="1">
      <c r="B163" s="30"/>
      <c r="C163" s="130" t="s">
        <v>300</v>
      </c>
      <c r="D163" s="130" t="s">
        <v>133</v>
      </c>
      <c r="E163" s="131" t="s">
        <v>302</v>
      </c>
      <c r="F163" s="132" t="s">
        <v>303</v>
      </c>
      <c r="G163" s="133" t="s">
        <v>135</v>
      </c>
      <c r="H163" s="134">
        <v>6</v>
      </c>
      <c r="I163" s="135"/>
      <c r="J163" s="136">
        <f>ROUND(I163*H163,2)</f>
        <v>0</v>
      </c>
      <c r="K163" s="132" t="s">
        <v>1</v>
      </c>
      <c r="L163" s="30"/>
      <c r="M163" s="137" t="s">
        <v>1</v>
      </c>
      <c r="N163" s="138" t="s">
        <v>44</v>
      </c>
      <c r="P163" s="139">
        <f>O163*H163</f>
        <v>0</v>
      </c>
      <c r="Q163" s="139">
        <v>0.00015</v>
      </c>
      <c r="R163" s="139">
        <f>Q163*H163</f>
        <v>0.0009</v>
      </c>
      <c r="S163" s="139">
        <v>0</v>
      </c>
      <c r="T163" s="140">
        <f>S163*H163</f>
        <v>0</v>
      </c>
      <c r="AR163" s="141" t="s">
        <v>300</v>
      </c>
      <c r="AT163" s="141" t="s">
        <v>133</v>
      </c>
      <c r="AU163" s="141" t="s">
        <v>89</v>
      </c>
      <c r="AY163" s="15" t="s">
        <v>130</v>
      </c>
      <c r="BE163" s="142">
        <f>IF(N163="základní",J163,0)</f>
        <v>0</v>
      </c>
      <c r="BF163" s="142">
        <f>IF(N163="snížená",J163,0)</f>
        <v>0</v>
      </c>
      <c r="BG163" s="142">
        <f>IF(N163="zákl. přenesená",J163,0)</f>
        <v>0</v>
      </c>
      <c r="BH163" s="142">
        <f>IF(N163="sníž. přenesená",J163,0)</f>
        <v>0</v>
      </c>
      <c r="BI163" s="142">
        <f>IF(N163="nulová",J163,0)</f>
        <v>0</v>
      </c>
      <c r="BJ163" s="15" t="s">
        <v>87</v>
      </c>
      <c r="BK163" s="142">
        <f>ROUND(I163*H163,2)</f>
        <v>0</v>
      </c>
      <c r="BL163" s="15" t="s">
        <v>300</v>
      </c>
      <c r="BM163" s="141" t="s">
        <v>304</v>
      </c>
    </row>
    <row r="164" spans="2:65" s="1" customFormat="1" ht="16.5" customHeight="1">
      <c r="B164" s="30"/>
      <c r="C164" s="130" t="s">
        <v>305</v>
      </c>
      <c r="D164" s="130" t="s">
        <v>133</v>
      </c>
      <c r="E164" s="131" t="s">
        <v>306</v>
      </c>
      <c r="F164" s="132" t="s">
        <v>307</v>
      </c>
      <c r="G164" s="133" t="s">
        <v>184</v>
      </c>
      <c r="H164" s="134">
        <v>12</v>
      </c>
      <c r="I164" s="135"/>
      <c r="J164" s="136">
        <f>ROUND(I164*H164,2)</f>
        <v>0</v>
      </c>
      <c r="K164" s="132" t="s">
        <v>1</v>
      </c>
      <c r="L164" s="30"/>
      <c r="M164" s="137" t="s">
        <v>1</v>
      </c>
      <c r="N164" s="138" t="s">
        <v>44</v>
      </c>
      <c r="P164" s="139">
        <f>O164*H164</f>
        <v>0</v>
      </c>
      <c r="Q164" s="139">
        <v>0.00015</v>
      </c>
      <c r="R164" s="139">
        <f>Q164*H164</f>
        <v>0.0018</v>
      </c>
      <c r="S164" s="139">
        <v>0</v>
      </c>
      <c r="T164" s="140">
        <f>S164*H164</f>
        <v>0</v>
      </c>
      <c r="AR164" s="141" t="s">
        <v>300</v>
      </c>
      <c r="AT164" s="141" t="s">
        <v>133</v>
      </c>
      <c r="AU164" s="141" t="s">
        <v>89</v>
      </c>
      <c r="AY164" s="15" t="s">
        <v>130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5" t="s">
        <v>87</v>
      </c>
      <c r="BK164" s="142">
        <f>ROUND(I164*H164,2)</f>
        <v>0</v>
      </c>
      <c r="BL164" s="15" t="s">
        <v>300</v>
      </c>
      <c r="BM164" s="141" t="s">
        <v>308</v>
      </c>
    </row>
    <row r="165" spans="2:65" s="1" customFormat="1" ht="16.5" customHeight="1">
      <c r="B165" s="30"/>
      <c r="C165" s="130" t="s">
        <v>309</v>
      </c>
      <c r="D165" s="130" t="s">
        <v>133</v>
      </c>
      <c r="E165" s="131" t="s">
        <v>310</v>
      </c>
      <c r="F165" s="132" t="s">
        <v>311</v>
      </c>
      <c r="G165" s="133" t="s">
        <v>184</v>
      </c>
      <c r="H165" s="134">
        <v>1</v>
      </c>
      <c r="I165" s="135"/>
      <c r="J165" s="136">
        <f>ROUND(I165*H165,2)</f>
        <v>0</v>
      </c>
      <c r="K165" s="132" t="s">
        <v>1</v>
      </c>
      <c r="L165" s="30"/>
      <c r="M165" s="137" t="s">
        <v>1</v>
      </c>
      <c r="N165" s="138" t="s">
        <v>44</v>
      </c>
      <c r="P165" s="139">
        <f>O165*H165</f>
        <v>0</v>
      </c>
      <c r="Q165" s="139">
        <v>0.00015</v>
      </c>
      <c r="R165" s="139">
        <f>Q165*H165</f>
        <v>0.00015</v>
      </c>
      <c r="S165" s="139">
        <v>0</v>
      </c>
      <c r="T165" s="140">
        <f>S165*H165</f>
        <v>0</v>
      </c>
      <c r="AR165" s="141" t="s">
        <v>300</v>
      </c>
      <c r="AT165" s="141" t="s">
        <v>133</v>
      </c>
      <c r="AU165" s="141" t="s">
        <v>89</v>
      </c>
      <c r="AY165" s="15" t="s">
        <v>130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5" t="s">
        <v>87</v>
      </c>
      <c r="BK165" s="142">
        <f>ROUND(I165*H165,2)</f>
        <v>0</v>
      </c>
      <c r="BL165" s="15" t="s">
        <v>300</v>
      </c>
      <c r="BM165" s="141" t="s">
        <v>312</v>
      </c>
    </row>
    <row r="166" spans="2:65" s="1" customFormat="1" ht="16.5" customHeight="1">
      <c r="B166" s="30"/>
      <c r="C166" s="130" t="s">
        <v>313</v>
      </c>
      <c r="D166" s="130" t="s">
        <v>133</v>
      </c>
      <c r="E166" s="131" t="s">
        <v>314</v>
      </c>
      <c r="F166" s="132" t="s">
        <v>315</v>
      </c>
      <c r="G166" s="133" t="s">
        <v>316</v>
      </c>
      <c r="H166" s="166"/>
      <c r="I166" s="135"/>
      <c r="J166" s="136">
        <f>ROUND(I166*H166,2)</f>
        <v>0</v>
      </c>
      <c r="K166" s="132" t="s">
        <v>164</v>
      </c>
      <c r="L166" s="30"/>
      <c r="M166" s="137" t="s">
        <v>1</v>
      </c>
      <c r="N166" s="138" t="s">
        <v>44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300</v>
      </c>
      <c r="AT166" s="141" t="s">
        <v>133</v>
      </c>
      <c r="AU166" s="141" t="s">
        <v>89</v>
      </c>
      <c r="AY166" s="15" t="s">
        <v>130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5" t="s">
        <v>87</v>
      </c>
      <c r="BK166" s="142">
        <f>ROUND(I166*H166,2)</f>
        <v>0</v>
      </c>
      <c r="BL166" s="15" t="s">
        <v>300</v>
      </c>
      <c r="BM166" s="141" t="s">
        <v>317</v>
      </c>
    </row>
    <row r="167" spans="2:63" s="11" customFormat="1" ht="22.9" customHeight="1">
      <c r="B167" s="118"/>
      <c r="D167" s="119" t="s">
        <v>78</v>
      </c>
      <c r="E167" s="128" t="s">
        <v>318</v>
      </c>
      <c r="F167" s="128" t="s">
        <v>319</v>
      </c>
      <c r="I167" s="121"/>
      <c r="J167" s="129">
        <f>BK167</f>
        <v>0</v>
      </c>
      <c r="L167" s="118"/>
      <c r="M167" s="123"/>
      <c r="P167" s="124">
        <f>SUM(P168:P173)</f>
        <v>0</v>
      </c>
      <c r="R167" s="124">
        <f>SUM(R168:R173)</f>
        <v>0.010768799999999999</v>
      </c>
      <c r="T167" s="125">
        <f>SUM(T168:T173)</f>
        <v>0.018000000000000002</v>
      </c>
      <c r="AR167" s="119" t="s">
        <v>89</v>
      </c>
      <c r="AT167" s="126" t="s">
        <v>78</v>
      </c>
      <c r="AU167" s="126" t="s">
        <v>87</v>
      </c>
      <c r="AY167" s="119" t="s">
        <v>130</v>
      </c>
      <c r="BK167" s="127">
        <f>SUM(BK168:BK173)</f>
        <v>0</v>
      </c>
    </row>
    <row r="168" spans="2:65" s="1" customFormat="1" ht="16.5" customHeight="1">
      <c r="B168" s="30"/>
      <c r="C168" s="130" t="s">
        <v>320</v>
      </c>
      <c r="D168" s="130" t="s">
        <v>133</v>
      </c>
      <c r="E168" s="131" t="s">
        <v>321</v>
      </c>
      <c r="F168" s="132" t="s">
        <v>322</v>
      </c>
      <c r="G168" s="133" t="s">
        <v>184</v>
      </c>
      <c r="H168" s="134">
        <v>6</v>
      </c>
      <c r="I168" s="135"/>
      <c r="J168" s="136">
        <f>ROUND(I168*H168,2)</f>
        <v>0</v>
      </c>
      <c r="K168" s="132" t="s">
        <v>164</v>
      </c>
      <c r="L168" s="30"/>
      <c r="M168" s="137" t="s">
        <v>1</v>
      </c>
      <c r="N168" s="138" t="s">
        <v>44</v>
      </c>
      <c r="P168" s="139">
        <f>O168*H168</f>
        <v>0</v>
      </c>
      <c r="Q168" s="139">
        <v>0.00035</v>
      </c>
      <c r="R168" s="139">
        <f>Q168*H168</f>
        <v>0.0021</v>
      </c>
      <c r="S168" s="139">
        <v>0.003</v>
      </c>
      <c r="T168" s="140">
        <f>S168*H168</f>
        <v>0.018000000000000002</v>
      </c>
      <c r="AR168" s="141" t="s">
        <v>300</v>
      </c>
      <c r="AT168" s="141" t="s">
        <v>133</v>
      </c>
      <c r="AU168" s="141" t="s">
        <v>89</v>
      </c>
      <c r="AY168" s="15" t="s">
        <v>130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5" t="s">
        <v>87</v>
      </c>
      <c r="BK168" s="142">
        <f>ROUND(I168*H168,2)</f>
        <v>0</v>
      </c>
      <c r="BL168" s="15" t="s">
        <v>300</v>
      </c>
      <c r="BM168" s="141" t="s">
        <v>323</v>
      </c>
    </row>
    <row r="169" spans="2:65" s="1" customFormat="1" ht="16.5" customHeight="1">
      <c r="B169" s="30"/>
      <c r="C169" s="167" t="s">
        <v>7</v>
      </c>
      <c r="D169" s="167" t="s">
        <v>324</v>
      </c>
      <c r="E169" s="168" t="s">
        <v>325</v>
      </c>
      <c r="F169" s="169" t="s">
        <v>326</v>
      </c>
      <c r="G169" s="170" t="s">
        <v>170</v>
      </c>
      <c r="H169" s="171">
        <v>3.036</v>
      </c>
      <c r="I169" s="172"/>
      <c r="J169" s="173">
        <f>ROUND(I169*H169,2)</f>
        <v>0</v>
      </c>
      <c r="K169" s="169" t="s">
        <v>1</v>
      </c>
      <c r="L169" s="174"/>
      <c r="M169" s="175" t="s">
        <v>1</v>
      </c>
      <c r="N169" s="176" t="s">
        <v>44</v>
      </c>
      <c r="P169" s="139">
        <f>O169*H169</f>
        <v>0</v>
      </c>
      <c r="Q169" s="139">
        <v>0.0028</v>
      </c>
      <c r="R169" s="139">
        <f>Q169*H169</f>
        <v>0.0085008</v>
      </c>
      <c r="S169" s="139">
        <v>0</v>
      </c>
      <c r="T169" s="140">
        <f>S169*H169</f>
        <v>0</v>
      </c>
      <c r="AR169" s="141" t="s">
        <v>327</v>
      </c>
      <c r="AT169" s="141" t="s">
        <v>324</v>
      </c>
      <c r="AU169" s="141" t="s">
        <v>89</v>
      </c>
      <c r="AY169" s="15" t="s">
        <v>130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5" t="s">
        <v>87</v>
      </c>
      <c r="BK169" s="142">
        <f>ROUND(I169*H169,2)</f>
        <v>0</v>
      </c>
      <c r="BL169" s="15" t="s">
        <v>300</v>
      </c>
      <c r="BM169" s="141" t="s">
        <v>328</v>
      </c>
    </row>
    <row r="170" spans="2:51" s="12" customFormat="1" ht="11.25">
      <c r="B170" s="148"/>
      <c r="D170" s="149" t="s">
        <v>166</v>
      </c>
      <c r="E170" s="150" t="s">
        <v>1</v>
      </c>
      <c r="F170" s="151" t="s">
        <v>329</v>
      </c>
      <c r="H170" s="152">
        <v>3.036</v>
      </c>
      <c r="I170" s="153"/>
      <c r="L170" s="148"/>
      <c r="M170" s="154"/>
      <c r="T170" s="155"/>
      <c r="AT170" s="150" t="s">
        <v>166</v>
      </c>
      <c r="AU170" s="150" t="s">
        <v>89</v>
      </c>
      <c r="AV170" s="12" t="s">
        <v>89</v>
      </c>
      <c r="AW170" s="12" t="s">
        <v>34</v>
      </c>
      <c r="AX170" s="12" t="s">
        <v>87</v>
      </c>
      <c r="AY170" s="150" t="s">
        <v>130</v>
      </c>
    </row>
    <row r="171" spans="2:65" s="1" customFormat="1" ht="16.5" customHeight="1">
      <c r="B171" s="30"/>
      <c r="C171" s="130" t="s">
        <v>330</v>
      </c>
      <c r="D171" s="130" t="s">
        <v>133</v>
      </c>
      <c r="E171" s="131" t="s">
        <v>331</v>
      </c>
      <c r="F171" s="132" t="s">
        <v>332</v>
      </c>
      <c r="G171" s="133" t="s">
        <v>189</v>
      </c>
      <c r="H171" s="134">
        <v>8.4</v>
      </c>
      <c r="I171" s="135"/>
      <c r="J171" s="136">
        <f>ROUND(I171*H171,2)</f>
        <v>0</v>
      </c>
      <c r="K171" s="132" t="s">
        <v>164</v>
      </c>
      <c r="L171" s="30"/>
      <c r="M171" s="137" t="s">
        <v>1</v>
      </c>
      <c r="N171" s="138" t="s">
        <v>44</v>
      </c>
      <c r="P171" s="139">
        <f>O171*H171</f>
        <v>0</v>
      </c>
      <c r="Q171" s="139">
        <v>2E-05</v>
      </c>
      <c r="R171" s="139">
        <f>Q171*H171</f>
        <v>0.00016800000000000002</v>
      </c>
      <c r="S171" s="139">
        <v>0</v>
      </c>
      <c r="T171" s="140">
        <f>S171*H171</f>
        <v>0</v>
      </c>
      <c r="AR171" s="141" t="s">
        <v>300</v>
      </c>
      <c r="AT171" s="141" t="s">
        <v>133</v>
      </c>
      <c r="AU171" s="141" t="s">
        <v>89</v>
      </c>
      <c r="AY171" s="15" t="s">
        <v>130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5" t="s">
        <v>87</v>
      </c>
      <c r="BK171" s="142">
        <f>ROUND(I171*H171,2)</f>
        <v>0</v>
      </c>
      <c r="BL171" s="15" t="s">
        <v>300</v>
      </c>
      <c r="BM171" s="141" t="s">
        <v>333</v>
      </c>
    </row>
    <row r="172" spans="2:51" s="12" customFormat="1" ht="11.25">
      <c r="B172" s="148"/>
      <c r="D172" s="149" t="s">
        <v>166</v>
      </c>
      <c r="E172" s="150" t="s">
        <v>1</v>
      </c>
      <c r="F172" s="151" t="s">
        <v>334</v>
      </c>
      <c r="H172" s="152">
        <v>8.4</v>
      </c>
      <c r="I172" s="153"/>
      <c r="L172" s="148"/>
      <c r="M172" s="154"/>
      <c r="T172" s="155"/>
      <c r="AT172" s="150" t="s">
        <v>166</v>
      </c>
      <c r="AU172" s="150" t="s">
        <v>89</v>
      </c>
      <c r="AV172" s="12" t="s">
        <v>89</v>
      </c>
      <c r="AW172" s="12" t="s">
        <v>34</v>
      </c>
      <c r="AX172" s="12" t="s">
        <v>87</v>
      </c>
      <c r="AY172" s="150" t="s">
        <v>130</v>
      </c>
    </row>
    <row r="173" spans="2:65" s="1" customFormat="1" ht="16.5" customHeight="1">
      <c r="B173" s="30"/>
      <c r="C173" s="130" t="s">
        <v>335</v>
      </c>
      <c r="D173" s="130" t="s">
        <v>133</v>
      </c>
      <c r="E173" s="131" t="s">
        <v>336</v>
      </c>
      <c r="F173" s="132" t="s">
        <v>337</v>
      </c>
      <c r="G173" s="133" t="s">
        <v>316</v>
      </c>
      <c r="H173" s="166"/>
      <c r="I173" s="135"/>
      <c r="J173" s="136">
        <f>ROUND(I173*H173,2)</f>
        <v>0</v>
      </c>
      <c r="K173" s="132" t="s">
        <v>164</v>
      </c>
      <c r="L173" s="30"/>
      <c r="M173" s="137" t="s">
        <v>1</v>
      </c>
      <c r="N173" s="138" t="s">
        <v>44</v>
      </c>
      <c r="P173" s="139">
        <f>O173*H173</f>
        <v>0</v>
      </c>
      <c r="Q173" s="139">
        <v>0</v>
      </c>
      <c r="R173" s="139">
        <f>Q173*H173</f>
        <v>0</v>
      </c>
      <c r="S173" s="139">
        <v>0</v>
      </c>
      <c r="T173" s="140">
        <f>S173*H173</f>
        <v>0</v>
      </c>
      <c r="AR173" s="141" t="s">
        <v>300</v>
      </c>
      <c r="AT173" s="141" t="s">
        <v>133</v>
      </c>
      <c r="AU173" s="141" t="s">
        <v>89</v>
      </c>
      <c r="AY173" s="15" t="s">
        <v>130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5" t="s">
        <v>87</v>
      </c>
      <c r="BK173" s="142">
        <f>ROUND(I173*H173,2)</f>
        <v>0</v>
      </c>
      <c r="BL173" s="15" t="s">
        <v>300</v>
      </c>
      <c r="BM173" s="141" t="s">
        <v>338</v>
      </c>
    </row>
    <row r="174" spans="2:63" s="11" customFormat="1" ht="22.9" customHeight="1">
      <c r="B174" s="118"/>
      <c r="D174" s="119" t="s">
        <v>78</v>
      </c>
      <c r="E174" s="128" t="s">
        <v>339</v>
      </c>
      <c r="F174" s="128" t="s">
        <v>340</v>
      </c>
      <c r="I174" s="121"/>
      <c r="J174" s="129">
        <f>BK174</f>
        <v>0</v>
      </c>
      <c r="L174" s="118"/>
      <c r="M174" s="123"/>
      <c r="P174" s="124">
        <f>SUM(P175:P176)</f>
        <v>0</v>
      </c>
      <c r="R174" s="124">
        <f>SUM(R175:R176)</f>
        <v>0</v>
      </c>
      <c r="T174" s="125">
        <f>SUM(T175:T176)</f>
        <v>0</v>
      </c>
      <c r="AR174" s="119" t="s">
        <v>89</v>
      </c>
      <c r="AT174" s="126" t="s">
        <v>78</v>
      </c>
      <c r="AU174" s="126" t="s">
        <v>87</v>
      </c>
      <c r="AY174" s="119" t="s">
        <v>130</v>
      </c>
      <c r="BK174" s="127">
        <f>SUM(BK175:BK176)</f>
        <v>0</v>
      </c>
    </row>
    <row r="175" spans="2:65" s="1" customFormat="1" ht="16.5" customHeight="1">
      <c r="B175" s="30"/>
      <c r="C175" s="130" t="s">
        <v>341</v>
      </c>
      <c r="D175" s="130" t="s">
        <v>133</v>
      </c>
      <c r="E175" s="131" t="s">
        <v>342</v>
      </c>
      <c r="F175" s="132" t="s">
        <v>343</v>
      </c>
      <c r="G175" s="133" t="s">
        <v>170</v>
      </c>
      <c r="H175" s="134">
        <v>22</v>
      </c>
      <c r="I175" s="135"/>
      <c r="J175" s="136">
        <f>ROUND(I175*H175,2)</f>
        <v>0</v>
      </c>
      <c r="K175" s="132" t="s">
        <v>1</v>
      </c>
      <c r="L175" s="30"/>
      <c r="M175" s="137" t="s">
        <v>1</v>
      </c>
      <c r="N175" s="138" t="s">
        <v>44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300</v>
      </c>
      <c r="AT175" s="141" t="s">
        <v>133</v>
      </c>
      <c r="AU175" s="141" t="s">
        <v>89</v>
      </c>
      <c r="AY175" s="15" t="s">
        <v>130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5" t="s">
        <v>87</v>
      </c>
      <c r="BK175" s="142">
        <f>ROUND(I175*H175,2)</f>
        <v>0</v>
      </c>
      <c r="BL175" s="15" t="s">
        <v>300</v>
      </c>
      <c r="BM175" s="141" t="s">
        <v>344</v>
      </c>
    </row>
    <row r="176" spans="2:51" s="12" customFormat="1" ht="11.25">
      <c r="B176" s="148"/>
      <c r="D176" s="149" t="s">
        <v>166</v>
      </c>
      <c r="E176" s="150" t="s">
        <v>1</v>
      </c>
      <c r="F176" s="151" t="s">
        <v>345</v>
      </c>
      <c r="H176" s="152">
        <v>22</v>
      </c>
      <c r="I176" s="153"/>
      <c r="L176" s="148"/>
      <c r="M176" s="154"/>
      <c r="T176" s="155"/>
      <c r="AT176" s="150" t="s">
        <v>166</v>
      </c>
      <c r="AU176" s="150" t="s">
        <v>89</v>
      </c>
      <c r="AV176" s="12" t="s">
        <v>89</v>
      </c>
      <c r="AW176" s="12" t="s">
        <v>34</v>
      </c>
      <c r="AX176" s="12" t="s">
        <v>87</v>
      </c>
      <c r="AY176" s="150" t="s">
        <v>130</v>
      </c>
    </row>
    <row r="177" spans="2:63" s="11" customFormat="1" ht="22.9" customHeight="1">
      <c r="B177" s="118"/>
      <c r="D177" s="119" t="s">
        <v>78</v>
      </c>
      <c r="E177" s="128" t="s">
        <v>346</v>
      </c>
      <c r="F177" s="128" t="s">
        <v>347</v>
      </c>
      <c r="I177" s="121"/>
      <c r="J177" s="129">
        <f>BK177</f>
        <v>0</v>
      </c>
      <c r="L177" s="118"/>
      <c r="M177" s="123"/>
      <c r="P177" s="124">
        <f>SUM(P178:P180)</f>
        <v>0</v>
      </c>
      <c r="R177" s="124">
        <f>SUM(R178:R180)</f>
        <v>0</v>
      </c>
      <c r="T177" s="125">
        <f>SUM(T178:T180)</f>
        <v>0</v>
      </c>
      <c r="AR177" s="119" t="s">
        <v>89</v>
      </c>
      <c r="AT177" s="126" t="s">
        <v>78</v>
      </c>
      <c r="AU177" s="126" t="s">
        <v>87</v>
      </c>
      <c r="AY177" s="119" t="s">
        <v>130</v>
      </c>
      <c r="BK177" s="127">
        <f>SUM(BK178:BK180)</f>
        <v>0</v>
      </c>
    </row>
    <row r="178" spans="2:65" s="1" customFormat="1" ht="16.5" customHeight="1">
      <c r="B178" s="30"/>
      <c r="C178" s="130" t="s">
        <v>348</v>
      </c>
      <c r="D178" s="130" t="s">
        <v>133</v>
      </c>
      <c r="E178" s="131" t="s">
        <v>349</v>
      </c>
      <c r="F178" s="132" t="s">
        <v>350</v>
      </c>
      <c r="G178" s="133" t="s">
        <v>170</v>
      </c>
      <c r="H178" s="134">
        <v>195</v>
      </c>
      <c r="I178" s="135"/>
      <c r="J178" s="136">
        <f>ROUND(I178*H178,2)</f>
        <v>0</v>
      </c>
      <c r="K178" s="132" t="s">
        <v>1</v>
      </c>
      <c r="L178" s="30"/>
      <c r="M178" s="137" t="s">
        <v>1</v>
      </c>
      <c r="N178" s="138" t="s">
        <v>44</v>
      </c>
      <c r="P178" s="139">
        <f>O178*H178</f>
        <v>0</v>
      </c>
      <c r="Q178" s="139">
        <v>0</v>
      </c>
      <c r="R178" s="139">
        <f>Q178*H178</f>
        <v>0</v>
      </c>
      <c r="S178" s="139">
        <v>0</v>
      </c>
      <c r="T178" s="140">
        <f>S178*H178</f>
        <v>0</v>
      </c>
      <c r="AR178" s="141" t="s">
        <v>300</v>
      </c>
      <c r="AT178" s="141" t="s">
        <v>133</v>
      </c>
      <c r="AU178" s="141" t="s">
        <v>89</v>
      </c>
      <c r="AY178" s="15" t="s">
        <v>130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5" t="s">
        <v>87</v>
      </c>
      <c r="BK178" s="142">
        <f>ROUND(I178*H178,2)</f>
        <v>0</v>
      </c>
      <c r="BL178" s="15" t="s">
        <v>300</v>
      </c>
      <c r="BM178" s="141" t="s">
        <v>351</v>
      </c>
    </row>
    <row r="179" spans="2:65" s="1" customFormat="1" ht="16.5" customHeight="1">
      <c r="B179" s="30"/>
      <c r="C179" s="130" t="s">
        <v>352</v>
      </c>
      <c r="D179" s="130" t="s">
        <v>133</v>
      </c>
      <c r="E179" s="131" t="s">
        <v>353</v>
      </c>
      <c r="F179" s="132" t="s">
        <v>354</v>
      </c>
      <c r="G179" s="133" t="s">
        <v>135</v>
      </c>
      <c r="H179" s="134">
        <v>6</v>
      </c>
      <c r="I179" s="135"/>
      <c r="J179" s="136">
        <f>ROUND(I179*H179,2)</f>
        <v>0</v>
      </c>
      <c r="K179" s="132" t="s">
        <v>1</v>
      </c>
      <c r="L179" s="30"/>
      <c r="M179" s="137" t="s">
        <v>1</v>
      </c>
      <c r="N179" s="138" t="s">
        <v>44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300</v>
      </c>
      <c r="AT179" s="141" t="s">
        <v>133</v>
      </c>
      <c r="AU179" s="141" t="s">
        <v>89</v>
      </c>
      <c r="AY179" s="15" t="s">
        <v>130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5" t="s">
        <v>87</v>
      </c>
      <c r="BK179" s="142">
        <f>ROUND(I179*H179,2)</f>
        <v>0</v>
      </c>
      <c r="BL179" s="15" t="s">
        <v>300</v>
      </c>
      <c r="BM179" s="141" t="s">
        <v>355</v>
      </c>
    </row>
    <row r="180" spans="2:65" s="1" customFormat="1" ht="16.5" customHeight="1">
      <c r="B180" s="30"/>
      <c r="C180" s="130" t="s">
        <v>356</v>
      </c>
      <c r="D180" s="130" t="s">
        <v>133</v>
      </c>
      <c r="E180" s="131" t="s">
        <v>357</v>
      </c>
      <c r="F180" s="132" t="s">
        <v>358</v>
      </c>
      <c r="G180" s="133" t="s">
        <v>184</v>
      </c>
      <c r="H180" s="134">
        <v>1</v>
      </c>
      <c r="I180" s="135"/>
      <c r="J180" s="136">
        <f>ROUND(I180*H180,2)</f>
        <v>0</v>
      </c>
      <c r="K180" s="132" t="s">
        <v>1</v>
      </c>
      <c r="L180" s="30"/>
      <c r="M180" s="137" t="s">
        <v>1</v>
      </c>
      <c r="N180" s="138" t="s">
        <v>44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300</v>
      </c>
      <c r="AT180" s="141" t="s">
        <v>133</v>
      </c>
      <c r="AU180" s="141" t="s">
        <v>89</v>
      </c>
      <c r="AY180" s="15" t="s">
        <v>130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5" t="s">
        <v>87</v>
      </c>
      <c r="BK180" s="142">
        <f>ROUND(I180*H180,2)</f>
        <v>0</v>
      </c>
      <c r="BL180" s="15" t="s">
        <v>300</v>
      </c>
      <c r="BM180" s="141" t="s">
        <v>359</v>
      </c>
    </row>
    <row r="181" spans="2:63" s="11" customFormat="1" ht="25.9" customHeight="1">
      <c r="B181" s="118"/>
      <c r="D181" s="119" t="s">
        <v>78</v>
      </c>
      <c r="E181" s="120" t="s">
        <v>324</v>
      </c>
      <c r="F181" s="120" t="s">
        <v>360</v>
      </c>
      <c r="I181" s="121"/>
      <c r="J181" s="122">
        <f>BK181</f>
        <v>0</v>
      </c>
      <c r="L181" s="118"/>
      <c r="M181" s="123"/>
      <c r="P181" s="124">
        <f>P182</f>
        <v>0</v>
      </c>
      <c r="R181" s="124">
        <f>R182</f>
        <v>0</v>
      </c>
      <c r="T181" s="125">
        <f>T182</f>
        <v>0</v>
      </c>
      <c r="AR181" s="119" t="s">
        <v>143</v>
      </c>
      <c r="AT181" s="126" t="s">
        <v>78</v>
      </c>
      <c r="AU181" s="126" t="s">
        <v>79</v>
      </c>
      <c r="AY181" s="119" t="s">
        <v>130</v>
      </c>
      <c r="BK181" s="127">
        <f>BK182</f>
        <v>0</v>
      </c>
    </row>
    <row r="182" spans="2:63" s="11" customFormat="1" ht="22.9" customHeight="1">
      <c r="B182" s="118"/>
      <c r="D182" s="119" t="s">
        <v>78</v>
      </c>
      <c r="E182" s="128" t="s">
        <v>361</v>
      </c>
      <c r="F182" s="128" t="s">
        <v>362</v>
      </c>
      <c r="I182" s="121"/>
      <c r="J182" s="129">
        <f>BK182</f>
        <v>0</v>
      </c>
      <c r="L182" s="118"/>
      <c r="M182" s="123"/>
      <c r="P182" s="124">
        <f>SUM(P183:P184)</f>
        <v>0</v>
      </c>
      <c r="R182" s="124">
        <f>SUM(R183:R184)</f>
        <v>0</v>
      </c>
      <c r="T182" s="125">
        <f>SUM(T183:T184)</f>
        <v>0</v>
      </c>
      <c r="AR182" s="119" t="s">
        <v>143</v>
      </c>
      <c r="AT182" s="126" t="s">
        <v>78</v>
      </c>
      <c r="AU182" s="126" t="s">
        <v>87</v>
      </c>
      <c r="AY182" s="119" t="s">
        <v>130</v>
      </c>
      <c r="BK182" s="127">
        <f>SUM(BK183:BK184)</f>
        <v>0</v>
      </c>
    </row>
    <row r="183" spans="2:65" s="1" customFormat="1" ht="16.5" customHeight="1">
      <c r="B183" s="30"/>
      <c r="C183" s="130" t="s">
        <v>363</v>
      </c>
      <c r="D183" s="130" t="s">
        <v>133</v>
      </c>
      <c r="E183" s="131" t="s">
        <v>364</v>
      </c>
      <c r="F183" s="132" t="s">
        <v>365</v>
      </c>
      <c r="G183" s="133" t="s">
        <v>135</v>
      </c>
      <c r="H183" s="134">
        <v>1</v>
      </c>
      <c r="I183" s="135"/>
      <c r="J183" s="136">
        <f>ROUND(I183*H183,2)</f>
        <v>0</v>
      </c>
      <c r="K183" s="132" t="s">
        <v>1</v>
      </c>
      <c r="L183" s="30"/>
      <c r="M183" s="137" t="s">
        <v>1</v>
      </c>
      <c r="N183" s="138" t="s">
        <v>44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366</v>
      </c>
      <c r="AT183" s="141" t="s">
        <v>133</v>
      </c>
      <c r="AU183" s="141" t="s">
        <v>89</v>
      </c>
      <c r="AY183" s="15" t="s">
        <v>130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5" t="s">
        <v>87</v>
      </c>
      <c r="BK183" s="142">
        <f>ROUND(I183*H183,2)</f>
        <v>0</v>
      </c>
      <c r="BL183" s="15" t="s">
        <v>366</v>
      </c>
      <c r="BM183" s="141" t="s">
        <v>367</v>
      </c>
    </row>
    <row r="184" spans="2:47" s="1" customFormat="1" ht="19.5">
      <c r="B184" s="30"/>
      <c r="D184" s="149" t="s">
        <v>222</v>
      </c>
      <c r="F184" s="163" t="s">
        <v>368</v>
      </c>
      <c r="I184" s="164"/>
      <c r="L184" s="30"/>
      <c r="M184" s="177"/>
      <c r="N184" s="145"/>
      <c r="O184" s="145"/>
      <c r="P184" s="145"/>
      <c r="Q184" s="145"/>
      <c r="R184" s="145"/>
      <c r="S184" s="145"/>
      <c r="T184" s="178"/>
      <c r="AT184" s="15" t="s">
        <v>222</v>
      </c>
      <c r="AU184" s="15" t="s">
        <v>89</v>
      </c>
    </row>
    <row r="185" spans="2:12" s="1" customFormat="1" ht="6.95" customHeight="1"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30"/>
    </row>
  </sheetData>
  <sheetProtection algorithmName="SHA-512" hashValue="qs7iIhaUeRVWovAawHBHbAZG/YMZ1SeuBYXrZwcLHnspRW2pIcUze2of74BmN61/5zxi3eeFL6Lfm1RbFyLfHg==" saltValue="tQUc+rZ7YRYlzbJQciVd71C1tHPBEhZtFDlRhrzrgKpstxcvmFksUgTUPsi+ttDuGYgZmMAdevc0UBPcN8qkww==" spinCount="100000" sheet="1" objects="1" scenarios="1" formatColumns="0" formatRows="0" autoFilter="0"/>
  <autoFilter ref="C126:K18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98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PAVILON B - VÝMĚNA VÝTAHU</v>
      </c>
      <c r="F7" s="220"/>
      <c r="G7" s="220"/>
      <c r="H7" s="220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81" t="s">
        <v>369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13. 1. 2024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03"/>
      <c r="G18" s="203"/>
      <c r="H18" s="203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08" t="s">
        <v>1</v>
      </c>
      <c r="F27" s="208"/>
      <c r="G27" s="208"/>
      <c r="H27" s="20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ROUND((SUM(BE118:BE122)),2)</f>
        <v>0</v>
      </c>
      <c r="I33" s="90">
        <v>0.21</v>
      </c>
      <c r="J33" s="89">
        <f>ROUND(((SUM(BE118:BE122))*I33),2)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ROUND((SUM(BF118:BF122)),2)</f>
        <v>0</v>
      </c>
      <c r="I34" s="90">
        <v>0.15</v>
      </c>
      <c r="J34" s="89">
        <f>ROUND(((SUM(BF118:BF122))*I34),2)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ROUND((SUM(BG118:BG122)),2)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ROUND((SUM(BH118:BH122)),2)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ROUND((SUM(BI118:BI122)),2)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PAVILON B - VÝMĚNA VÝTAHU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81" t="str">
        <f>E9</f>
        <v>04 - VZDUCHOTECHNIKA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13. 1. 2024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J118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231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370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0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0"/>
    </row>
    <row r="105" spans="2:12" s="1" customFormat="1" ht="24.95" customHeight="1">
      <c r="B105" s="30"/>
      <c r="C105" s="19" t="s">
        <v>114</v>
      </c>
      <c r="L105" s="30"/>
    </row>
    <row r="106" spans="2:12" s="1" customFormat="1" ht="6.95" customHeight="1">
      <c r="B106" s="30"/>
      <c r="L106" s="30"/>
    </row>
    <row r="107" spans="2:12" s="1" customFormat="1" ht="12" customHeight="1">
      <c r="B107" s="30"/>
      <c r="C107" s="25" t="s">
        <v>16</v>
      </c>
      <c r="L107" s="30"/>
    </row>
    <row r="108" spans="2:12" s="1" customFormat="1" ht="16.5" customHeight="1">
      <c r="B108" s="30"/>
      <c r="E108" s="219" t="str">
        <f>E7</f>
        <v>PAVILON B - VÝMĚNA VÝTAHU</v>
      </c>
      <c r="F108" s="220"/>
      <c r="G108" s="220"/>
      <c r="H108" s="220"/>
      <c r="L108" s="30"/>
    </row>
    <row r="109" spans="2:12" s="1" customFormat="1" ht="12" customHeight="1">
      <c r="B109" s="30"/>
      <c r="C109" s="25" t="s">
        <v>103</v>
      </c>
      <c r="L109" s="30"/>
    </row>
    <row r="110" spans="2:12" s="1" customFormat="1" ht="16.5" customHeight="1">
      <c r="B110" s="30"/>
      <c r="E110" s="181" t="str">
        <f>E9</f>
        <v>04 - VZDUCHOTECHNIKA</v>
      </c>
      <c r="F110" s="221"/>
      <c r="G110" s="221"/>
      <c r="H110" s="221"/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22</v>
      </c>
      <c r="F112" s="23" t="str">
        <f>F12</f>
        <v>Nemocnice Šumperk a.s. - Pavilon B</v>
      </c>
      <c r="I112" s="25" t="s">
        <v>24</v>
      </c>
      <c r="J112" s="50" t="str">
        <f>IF(J12="","",J12)</f>
        <v>13. 1. 2024</v>
      </c>
      <c r="L112" s="30"/>
    </row>
    <row r="113" spans="2:12" s="1" customFormat="1" ht="6.95" customHeight="1">
      <c r="B113" s="30"/>
      <c r="L113" s="30"/>
    </row>
    <row r="114" spans="2:12" s="1" customFormat="1" ht="15.2" customHeight="1">
      <c r="B114" s="30"/>
      <c r="C114" s="25" t="s">
        <v>26</v>
      </c>
      <c r="F114" s="23" t="str">
        <f>E15</f>
        <v>Nemocnice Šumperk a.s.</v>
      </c>
      <c r="I114" s="25" t="s">
        <v>32</v>
      </c>
      <c r="J114" s="28" t="str">
        <f>E21</f>
        <v>4DS, spol. s r. o.</v>
      </c>
      <c r="L114" s="30"/>
    </row>
    <row r="115" spans="2:12" s="1" customFormat="1" ht="15.2" customHeight="1">
      <c r="B115" s="30"/>
      <c r="C115" s="25" t="s">
        <v>30</v>
      </c>
      <c r="F115" s="23" t="str">
        <f>IF(E18="","",E18)</f>
        <v>Vyplň údaj</v>
      </c>
      <c r="I115" s="25" t="s">
        <v>35</v>
      </c>
      <c r="J115" s="28" t="str">
        <f>E24</f>
        <v>Vladimír Mrázek</v>
      </c>
      <c r="L115" s="30"/>
    </row>
    <row r="116" spans="2:12" s="1" customFormat="1" ht="10.35" customHeight="1">
      <c r="B116" s="30"/>
      <c r="L116" s="30"/>
    </row>
    <row r="117" spans="2:20" s="10" customFormat="1" ht="29.25" customHeight="1">
      <c r="B117" s="110"/>
      <c r="C117" s="111" t="s">
        <v>115</v>
      </c>
      <c r="D117" s="112" t="s">
        <v>64</v>
      </c>
      <c r="E117" s="112" t="s">
        <v>60</v>
      </c>
      <c r="F117" s="112" t="s">
        <v>61</v>
      </c>
      <c r="G117" s="112" t="s">
        <v>116</v>
      </c>
      <c r="H117" s="112" t="s">
        <v>117</v>
      </c>
      <c r="I117" s="112" t="s">
        <v>118</v>
      </c>
      <c r="J117" s="112" t="s">
        <v>107</v>
      </c>
      <c r="K117" s="113" t="s">
        <v>119</v>
      </c>
      <c r="L117" s="110"/>
      <c r="M117" s="57" t="s">
        <v>1</v>
      </c>
      <c r="N117" s="58" t="s">
        <v>43</v>
      </c>
      <c r="O117" s="58" t="s">
        <v>120</v>
      </c>
      <c r="P117" s="58" t="s">
        <v>121</v>
      </c>
      <c r="Q117" s="58" t="s">
        <v>122</v>
      </c>
      <c r="R117" s="58" t="s">
        <v>123</v>
      </c>
      <c r="S117" s="58" t="s">
        <v>124</v>
      </c>
      <c r="T117" s="59" t="s">
        <v>125</v>
      </c>
    </row>
    <row r="118" spans="2:63" s="1" customFormat="1" ht="22.9" customHeight="1">
      <c r="B118" s="30"/>
      <c r="C118" s="62" t="s">
        <v>126</v>
      </c>
      <c r="J118" s="114">
        <f>BK118</f>
        <v>0</v>
      </c>
      <c r="L118" s="30"/>
      <c r="M118" s="60"/>
      <c r="N118" s="51"/>
      <c r="O118" s="51"/>
      <c r="P118" s="115">
        <f>P119</f>
        <v>0</v>
      </c>
      <c r="Q118" s="51"/>
      <c r="R118" s="115">
        <f>R119</f>
        <v>0.0024000000000000002</v>
      </c>
      <c r="S118" s="51"/>
      <c r="T118" s="116">
        <f>T119</f>
        <v>0</v>
      </c>
      <c r="AT118" s="15" t="s">
        <v>78</v>
      </c>
      <c r="AU118" s="15" t="s">
        <v>109</v>
      </c>
      <c r="BK118" s="117">
        <f>BK119</f>
        <v>0</v>
      </c>
    </row>
    <row r="119" spans="2:63" s="11" customFormat="1" ht="25.9" customHeight="1">
      <c r="B119" s="118"/>
      <c r="D119" s="119" t="s">
        <v>78</v>
      </c>
      <c r="E119" s="120" t="s">
        <v>294</v>
      </c>
      <c r="F119" s="120" t="s">
        <v>295</v>
      </c>
      <c r="I119" s="121"/>
      <c r="J119" s="122">
        <f>BK119</f>
        <v>0</v>
      </c>
      <c r="L119" s="118"/>
      <c r="M119" s="123"/>
      <c r="P119" s="124">
        <f>P120</f>
        <v>0</v>
      </c>
      <c r="R119" s="124">
        <f>R120</f>
        <v>0.0024000000000000002</v>
      </c>
      <c r="T119" s="125">
        <f>T120</f>
        <v>0</v>
      </c>
      <c r="AR119" s="119" t="s">
        <v>89</v>
      </c>
      <c r="AT119" s="126" t="s">
        <v>78</v>
      </c>
      <c r="AU119" s="126" t="s">
        <v>79</v>
      </c>
      <c r="AY119" s="119" t="s">
        <v>130</v>
      </c>
      <c r="BK119" s="127">
        <f>BK120</f>
        <v>0</v>
      </c>
    </row>
    <row r="120" spans="2:63" s="11" customFormat="1" ht="22.9" customHeight="1">
      <c r="B120" s="118"/>
      <c r="D120" s="119" t="s">
        <v>78</v>
      </c>
      <c r="E120" s="128" t="s">
        <v>371</v>
      </c>
      <c r="F120" s="128" t="s">
        <v>372</v>
      </c>
      <c r="I120" s="121"/>
      <c r="J120" s="129">
        <f>BK120</f>
        <v>0</v>
      </c>
      <c r="L120" s="118"/>
      <c r="M120" s="123"/>
      <c r="P120" s="124">
        <f>SUM(P121:P122)</f>
        <v>0</v>
      </c>
      <c r="R120" s="124">
        <f>SUM(R121:R122)</f>
        <v>0.0024000000000000002</v>
      </c>
      <c r="T120" s="125">
        <f>SUM(T121:T122)</f>
        <v>0</v>
      </c>
      <c r="AR120" s="119" t="s">
        <v>89</v>
      </c>
      <c r="AT120" s="126" t="s">
        <v>78</v>
      </c>
      <c r="AU120" s="126" t="s">
        <v>87</v>
      </c>
      <c r="AY120" s="119" t="s">
        <v>130</v>
      </c>
      <c r="BK120" s="127">
        <f>SUM(BK121:BK122)</f>
        <v>0</v>
      </c>
    </row>
    <row r="121" spans="2:65" s="1" customFormat="1" ht="16.5" customHeight="1">
      <c r="B121" s="30"/>
      <c r="C121" s="130" t="s">
        <v>87</v>
      </c>
      <c r="D121" s="130" t="s">
        <v>133</v>
      </c>
      <c r="E121" s="131" t="s">
        <v>373</v>
      </c>
      <c r="F121" s="132" t="s">
        <v>374</v>
      </c>
      <c r="G121" s="133" t="s">
        <v>184</v>
      </c>
      <c r="H121" s="134">
        <v>6</v>
      </c>
      <c r="I121" s="135"/>
      <c r="J121" s="136">
        <f>ROUND(I121*H121,2)</f>
        <v>0</v>
      </c>
      <c r="K121" s="132" t="s">
        <v>1</v>
      </c>
      <c r="L121" s="30"/>
      <c r="M121" s="137" t="s">
        <v>1</v>
      </c>
      <c r="N121" s="138" t="s">
        <v>44</v>
      </c>
      <c r="P121" s="139">
        <f>O121*H121</f>
        <v>0</v>
      </c>
      <c r="Q121" s="139">
        <v>0</v>
      </c>
      <c r="R121" s="139">
        <f>Q121*H121</f>
        <v>0</v>
      </c>
      <c r="S121" s="139">
        <v>0</v>
      </c>
      <c r="T121" s="140">
        <f>S121*H121</f>
        <v>0</v>
      </c>
      <c r="AR121" s="141" t="s">
        <v>300</v>
      </c>
      <c r="AT121" s="141" t="s">
        <v>133</v>
      </c>
      <c r="AU121" s="141" t="s">
        <v>89</v>
      </c>
      <c r="AY121" s="15" t="s">
        <v>130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5" t="s">
        <v>87</v>
      </c>
      <c r="BK121" s="142">
        <f>ROUND(I121*H121,2)</f>
        <v>0</v>
      </c>
      <c r="BL121" s="15" t="s">
        <v>300</v>
      </c>
      <c r="BM121" s="141" t="s">
        <v>375</v>
      </c>
    </row>
    <row r="122" spans="2:65" s="1" customFormat="1" ht="16.5" customHeight="1">
      <c r="B122" s="30"/>
      <c r="C122" s="167" t="s">
        <v>89</v>
      </c>
      <c r="D122" s="167" t="s">
        <v>324</v>
      </c>
      <c r="E122" s="168" t="s">
        <v>376</v>
      </c>
      <c r="F122" s="169" t="s">
        <v>377</v>
      </c>
      <c r="G122" s="170" t="s">
        <v>184</v>
      </c>
      <c r="H122" s="171">
        <v>6</v>
      </c>
      <c r="I122" s="172"/>
      <c r="J122" s="173">
        <f>ROUND(I122*H122,2)</f>
        <v>0</v>
      </c>
      <c r="K122" s="169" t="s">
        <v>164</v>
      </c>
      <c r="L122" s="174"/>
      <c r="M122" s="179" t="s">
        <v>1</v>
      </c>
      <c r="N122" s="180" t="s">
        <v>44</v>
      </c>
      <c r="O122" s="145"/>
      <c r="P122" s="146">
        <f>O122*H122</f>
        <v>0</v>
      </c>
      <c r="Q122" s="146">
        <v>0.0004</v>
      </c>
      <c r="R122" s="146">
        <f>Q122*H122</f>
        <v>0.0024000000000000002</v>
      </c>
      <c r="S122" s="146">
        <v>0</v>
      </c>
      <c r="T122" s="147">
        <f>S122*H122</f>
        <v>0</v>
      </c>
      <c r="AR122" s="141" t="s">
        <v>327</v>
      </c>
      <c r="AT122" s="141" t="s">
        <v>324</v>
      </c>
      <c r="AU122" s="141" t="s">
        <v>89</v>
      </c>
      <c r="AY122" s="15" t="s">
        <v>130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5" t="s">
        <v>87</v>
      </c>
      <c r="BK122" s="142">
        <f>ROUND(I122*H122,2)</f>
        <v>0</v>
      </c>
      <c r="BL122" s="15" t="s">
        <v>300</v>
      </c>
      <c r="BM122" s="141" t="s">
        <v>378</v>
      </c>
    </row>
    <row r="123" spans="2:12" s="1" customFormat="1" ht="6.95" customHeight="1"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30"/>
    </row>
  </sheetData>
  <sheetProtection algorithmName="SHA-512" hashValue="04aTrxWHbGzxL3LlvScVfpswgmtqU/hWq18PZrGE9yujUL7/i76PHeRoewzY6IMPExscePuiqvExb4HJmgSSbg==" saltValue="Xn/lmGlQBupbnZFt+fVxBqifUif5gP/ie4aYpdwHsmlf0woUjmHAhxf9JGYe03biw6opBtD81wkfAkGooUs7Rg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5" t="s">
        <v>101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89</v>
      </c>
    </row>
    <row r="4" spans="2:46" ht="24.95" customHeight="1">
      <c r="B4" s="18"/>
      <c r="D4" s="19" t="s">
        <v>102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PAVILON B - VÝMĚNA VÝTAHU</v>
      </c>
      <c r="F7" s="220"/>
      <c r="G7" s="220"/>
      <c r="H7" s="220"/>
      <c r="L7" s="18"/>
    </row>
    <row r="8" spans="2:12" s="1" customFormat="1" ht="12" customHeight="1">
      <c r="B8" s="30"/>
      <c r="D8" s="25" t="s">
        <v>103</v>
      </c>
      <c r="L8" s="30"/>
    </row>
    <row r="9" spans="2:12" s="1" customFormat="1" ht="16.5" customHeight="1">
      <c r="B9" s="30"/>
      <c r="E9" s="181" t="s">
        <v>379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19</v>
      </c>
      <c r="I11" s="25" t="s">
        <v>20</v>
      </c>
      <c r="J11" s="23" t="s">
        <v>1</v>
      </c>
      <c r="L11" s="30"/>
    </row>
    <row r="12" spans="2:12" s="1" customFormat="1" ht="12" customHeight="1">
      <c r="B12" s="30"/>
      <c r="D12" s="25" t="s">
        <v>22</v>
      </c>
      <c r="F12" s="23" t="s">
        <v>23</v>
      </c>
      <c r="I12" s="25" t="s">
        <v>24</v>
      </c>
      <c r="J12" s="50" t="str">
        <f>'Rekapitulace stavby'!AN8</f>
        <v>13. 1. 2024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26</v>
      </c>
      <c r="I14" s="25" t="s">
        <v>27</v>
      </c>
      <c r="J14" s="23" t="s">
        <v>1</v>
      </c>
      <c r="L14" s="30"/>
    </row>
    <row r="15" spans="2:12" s="1" customFormat="1" ht="18" customHeight="1">
      <c r="B15" s="30"/>
      <c r="E15" s="23" t="s">
        <v>28</v>
      </c>
      <c r="I15" s="25" t="s">
        <v>29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30</v>
      </c>
      <c r="I17" s="25" t="s">
        <v>27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203"/>
      <c r="G18" s="203"/>
      <c r="H18" s="203"/>
      <c r="I18" s="25" t="s">
        <v>29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32</v>
      </c>
      <c r="I20" s="25" t="s">
        <v>27</v>
      </c>
      <c r="J20" s="23" t="s">
        <v>1</v>
      </c>
      <c r="L20" s="30"/>
    </row>
    <row r="21" spans="2:12" s="1" customFormat="1" ht="18" customHeight="1">
      <c r="B21" s="30"/>
      <c r="E21" s="23" t="s">
        <v>33</v>
      </c>
      <c r="I21" s="25" t="s">
        <v>29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35</v>
      </c>
      <c r="I23" s="25" t="s">
        <v>27</v>
      </c>
      <c r="J23" s="23" t="s">
        <v>1</v>
      </c>
      <c r="L23" s="30"/>
    </row>
    <row r="24" spans="2:12" s="1" customFormat="1" ht="18" customHeight="1">
      <c r="B24" s="30"/>
      <c r="E24" s="23" t="s">
        <v>36</v>
      </c>
      <c r="I24" s="25" t="s">
        <v>29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37</v>
      </c>
      <c r="L26" s="30"/>
    </row>
    <row r="27" spans="2:12" s="7" customFormat="1" ht="16.5" customHeight="1">
      <c r="B27" s="87"/>
      <c r="E27" s="208" t="s">
        <v>1</v>
      </c>
      <c r="F27" s="208"/>
      <c r="G27" s="208"/>
      <c r="H27" s="208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39</v>
      </c>
      <c r="J30" s="64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41</v>
      </c>
      <c r="I32" s="33" t="s">
        <v>40</v>
      </c>
      <c r="J32" s="33" t="s">
        <v>42</v>
      </c>
      <c r="L32" s="30"/>
    </row>
    <row r="33" spans="2:12" s="1" customFormat="1" ht="14.45" customHeight="1">
      <c r="B33" s="30"/>
      <c r="D33" s="53" t="s">
        <v>43</v>
      </c>
      <c r="E33" s="25" t="s">
        <v>44</v>
      </c>
      <c r="F33" s="89">
        <f>ROUND((SUM(BE118:BE126)),2)</f>
        <v>0</v>
      </c>
      <c r="I33" s="90">
        <v>0.21</v>
      </c>
      <c r="J33" s="89">
        <f>ROUND(((SUM(BE118:BE126))*I33),2)</f>
        <v>0</v>
      </c>
      <c r="L33" s="30"/>
    </row>
    <row r="34" spans="2:12" s="1" customFormat="1" ht="14.45" customHeight="1">
      <c r="B34" s="30"/>
      <c r="E34" s="25" t="s">
        <v>45</v>
      </c>
      <c r="F34" s="89">
        <f>ROUND((SUM(BF118:BF126)),2)</f>
        <v>0</v>
      </c>
      <c r="I34" s="90">
        <v>0.15</v>
      </c>
      <c r="J34" s="89">
        <f>ROUND(((SUM(BF118:BF126))*I34),2)</f>
        <v>0</v>
      </c>
      <c r="L34" s="30"/>
    </row>
    <row r="35" spans="2:12" s="1" customFormat="1" ht="14.45" customHeight="1" hidden="1">
      <c r="B35" s="30"/>
      <c r="E35" s="25" t="s">
        <v>46</v>
      </c>
      <c r="F35" s="89">
        <f>ROUND((SUM(BG118:BG126)),2)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47</v>
      </c>
      <c r="F36" s="89">
        <f>ROUND((SUM(BH118:BH126)),2)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48</v>
      </c>
      <c r="F37" s="89">
        <f>ROUND((SUM(BI118:BI126)),2)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52</v>
      </c>
      <c r="E50" s="40"/>
      <c r="F50" s="40"/>
      <c r="G50" s="39" t="s">
        <v>53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54</v>
      </c>
      <c r="E61" s="32"/>
      <c r="F61" s="97" t="s">
        <v>55</v>
      </c>
      <c r="G61" s="41" t="s">
        <v>54</v>
      </c>
      <c r="H61" s="32"/>
      <c r="I61" s="32"/>
      <c r="J61" s="98" t="s">
        <v>55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56</v>
      </c>
      <c r="E65" s="40"/>
      <c r="F65" s="40"/>
      <c r="G65" s="39" t="s">
        <v>57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54</v>
      </c>
      <c r="E76" s="32"/>
      <c r="F76" s="97" t="s">
        <v>55</v>
      </c>
      <c r="G76" s="41" t="s">
        <v>54</v>
      </c>
      <c r="H76" s="32"/>
      <c r="I76" s="32"/>
      <c r="J76" s="98" t="s">
        <v>55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PAVILON B - VÝMĚNA VÝTAHU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103</v>
      </c>
      <c r="L86" s="30"/>
    </row>
    <row r="87" spans="2:12" s="1" customFormat="1" ht="16.5" customHeight="1">
      <c r="B87" s="30"/>
      <c r="E87" s="181" t="str">
        <f>E9</f>
        <v>05 - PROVIZORNÍ OPATŘENÍ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22</v>
      </c>
      <c r="F89" s="23" t="str">
        <f>F12</f>
        <v>Nemocnice Šumperk a.s. - Pavilon B</v>
      </c>
      <c r="I89" s="25" t="s">
        <v>24</v>
      </c>
      <c r="J89" s="50" t="str">
        <f>IF(J12="","",J12)</f>
        <v>13. 1. 2024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26</v>
      </c>
      <c r="F91" s="23" t="str">
        <f>E15</f>
        <v>Nemocnice Šumperk a.s.</v>
      </c>
      <c r="I91" s="25" t="s">
        <v>32</v>
      </c>
      <c r="J91" s="28" t="str">
        <f>E21</f>
        <v>4DS, spol. s r. o.</v>
      </c>
      <c r="L91" s="30"/>
    </row>
    <row r="92" spans="2:12" s="1" customFormat="1" ht="15.2" customHeight="1">
      <c r="B92" s="30"/>
      <c r="C92" s="25" t="s">
        <v>30</v>
      </c>
      <c r="F92" s="23" t="str">
        <f>IF(E18="","",E18)</f>
        <v>Vyplň údaj</v>
      </c>
      <c r="I92" s="25" t="s">
        <v>35</v>
      </c>
      <c r="J92" s="28" t="str">
        <f>E24</f>
        <v>Vladimír Mrázek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106</v>
      </c>
      <c r="D94" s="91"/>
      <c r="E94" s="91"/>
      <c r="F94" s="91"/>
      <c r="G94" s="91"/>
      <c r="H94" s="91"/>
      <c r="I94" s="91"/>
      <c r="J94" s="100" t="s">
        <v>107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108</v>
      </c>
      <c r="J96" s="64">
        <f>J118</f>
        <v>0</v>
      </c>
      <c r="L96" s="30"/>
      <c r="AU96" s="15" t="s">
        <v>109</v>
      </c>
    </row>
    <row r="97" spans="2:12" s="8" customFormat="1" ht="24.95" customHeight="1">
      <c r="B97" s="102"/>
      <c r="D97" s="103" t="s">
        <v>154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380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0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0"/>
    </row>
    <row r="105" spans="2:12" s="1" customFormat="1" ht="24.95" customHeight="1">
      <c r="B105" s="30"/>
      <c r="C105" s="19" t="s">
        <v>114</v>
      </c>
      <c r="L105" s="30"/>
    </row>
    <row r="106" spans="2:12" s="1" customFormat="1" ht="6.95" customHeight="1">
      <c r="B106" s="30"/>
      <c r="L106" s="30"/>
    </row>
    <row r="107" spans="2:12" s="1" customFormat="1" ht="12" customHeight="1">
      <c r="B107" s="30"/>
      <c r="C107" s="25" t="s">
        <v>16</v>
      </c>
      <c r="L107" s="30"/>
    </row>
    <row r="108" spans="2:12" s="1" customFormat="1" ht="16.5" customHeight="1">
      <c r="B108" s="30"/>
      <c r="E108" s="219" t="str">
        <f>E7</f>
        <v>PAVILON B - VÝMĚNA VÝTAHU</v>
      </c>
      <c r="F108" s="220"/>
      <c r="G108" s="220"/>
      <c r="H108" s="220"/>
      <c r="L108" s="30"/>
    </row>
    <row r="109" spans="2:12" s="1" customFormat="1" ht="12" customHeight="1">
      <c r="B109" s="30"/>
      <c r="C109" s="25" t="s">
        <v>103</v>
      </c>
      <c r="L109" s="30"/>
    </row>
    <row r="110" spans="2:12" s="1" customFormat="1" ht="16.5" customHeight="1">
      <c r="B110" s="30"/>
      <c r="E110" s="181" t="str">
        <f>E9</f>
        <v>05 - PROVIZORNÍ OPATŘENÍ</v>
      </c>
      <c r="F110" s="221"/>
      <c r="G110" s="221"/>
      <c r="H110" s="221"/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22</v>
      </c>
      <c r="F112" s="23" t="str">
        <f>F12</f>
        <v>Nemocnice Šumperk a.s. - Pavilon B</v>
      </c>
      <c r="I112" s="25" t="s">
        <v>24</v>
      </c>
      <c r="J112" s="50" t="str">
        <f>IF(J12="","",J12)</f>
        <v>13. 1. 2024</v>
      </c>
      <c r="L112" s="30"/>
    </row>
    <row r="113" spans="2:12" s="1" customFormat="1" ht="6.95" customHeight="1">
      <c r="B113" s="30"/>
      <c r="L113" s="30"/>
    </row>
    <row r="114" spans="2:12" s="1" customFormat="1" ht="15.2" customHeight="1">
      <c r="B114" s="30"/>
      <c r="C114" s="25" t="s">
        <v>26</v>
      </c>
      <c r="F114" s="23" t="str">
        <f>E15</f>
        <v>Nemocnice Šumperk a.s.</v>
      </c>
      <c r="I114" s="25" t="s">
        <v>32</v>
      </c>
      <c r="J114" s="28" t="str">
        <f>E21</f>
        <v>4DS, spol. s r. o.</v>
      </c>
      <c r="L114" s="30"/>
    </row>
    <row r="115" spans="2:12" s="1" customFormat="1" ht="15.2" customHeight="1">
      <c r="B115" s="30"/>
      <c r="C115" s="25" t="s">
        <v>30</v>
      </c>
      <c r="F115" s="23" t="str">
        <f>IF(E18="","",E18)</f>
        <v>Vyplň údaj</v>
      </c>
      <c r="I115" s="25" t="s">
        <v>35</v>
      </c>
      <c r="J115" s="28" t="str">
        <f>E24</f>
        <v>Vladimír Mrázek</v>
      </c>
      <c r="L115" s="30"/>
    </row>
    <row r="116" spans="2:12" s="1" customFormat="1" ht="10.35" customHeight="1">
      <c r="B116" s="30"/>
      <c r="L116" s="30"/>
    </row>
    <row r="117" spans="2:20" s="10" customFormat="1" ht="29.25" customHeight="1">
      <c r="B117" s="110"/>
      <c r="C117" s="111" t="s">
        <v>115</v>
      </c>
      <c r="D117" s="112" t="s">
        <v>64</v>
      </c>
      <c r="E117" s="112" t="s">
        <v>60</v>
      </c>
      <c r="F117" s="112" t="s">
        <v>61</v>
      </c>
      <c r="G117" s="112" t="s">
        <v>116</v>
      </c>
      <c r="H117" s="112" t="s">
        <v>117</v>
      </c>
      <c r="I117" s="112" t="s">
        <v>118</v>
      </c>
      <c r="J117" s="112" t="s">
        <v>107</v>
      </c>
      <c r="K117" s="113" t="s">
        <v>119</v>
      </c>
      <c r="L117" s="110"/>
      <c r="M117" s="57" t="s">
        <v>1</v>
      </c>
      <c r="N117" s="58" t="s">
        <v>43</v>
      </c>
      <c r="O117" s="58" t="s">
        <v>120</v>
      </c>
      <c r="P117" s="58" t="s">
        <v>121</v>
      </c>
      <c r="Q117" s="58" t="s">
        <v>122</v>
      </c>
      <c r="R117" s="58" t="s">
        <v>123</v>
      </c>
      <c r="S117" s="58" t="s">
        <v>124</v>
      </c>
      <c r="T117" s="59" t="s">
        <v>125</v>
      </c>
    </row>
    <row r="118" spans="2:63" s="1" customFormat="1" ht="22.9" customHeight="1">
      <c r="B118" s="30"/>
      <c r="C118" s="62" t="s">
        <v>126</v>
      </c>
      <c r="J118" s="114">
        <f>BK118</f>
        <v>0</v>
      </c>
      <c r="L118" s="30"/>
      <c r="M118" s="60"/>
      <c r="N118" s="51"/>
      <c r="O118" s="51"/>
      <c r="P118" s="115">
        <f>P119</f>
        <v>0</v>
      </c>
      <c r="Q118" s="51"/>
      <c r="R118" s="115">
        <f>R119</f>
        <v>0.6288400000000001</v>
      </c>
      <c r="S118" s="51"/>
      <c r="T118" s="116">
        <f>T119</f>
        <v>0</v>
      </c>
      <c r="AT118" s="15" t="s">
        <v>78</v>
      </c>
      <c r="AU118" s="15" t="s">
        <v>109</v>
      </c>
      <c r="BK118" s="117">
        <f>BK119</f>
        <v>0</v>
      </c>
    </row>
    <row r="119" spans="2:63" s="11" customFormat="1" ht="25.9" customHeight="1">
      <c r="B119" s="118"/>
      <c r="D119" s="119" t="s">
        <v>78</v>
      </c>
      <c r="E119" s="120" t="s">
        <v>157</v>
      </c>
      <c r="F119" s="120" t="s">
        <v>158</v>
      </c>
      <c r="I119" s="121"/>
      <c r="J119" s="122">
        <f>BK119</f>
        <v>0</v>
      </c>
      <c r="L119" s="118"/>
      <c r="M119" s="123"/>
      <c r="P119" s="124">
        <f>P120</f>
        <v>0</v>
      </c>
      <c r="R119" s="124">
        <f>R120</f>
        <v>0.6288400000000001</v>
      </c>
      <c r="T119" s="125">
        <f>T120</f>
        <v>0</v>
      </c>
      <c r="AR119" s="119" t="s">
        <v>87</v>
      </c>
      <c r="AT119" s="126" t="s">
        <v>78</v>
      </c>
      <c r="AU119" s="126" t="s">
        <v>79</v>
      </c>
      <c r="AY119" s="119" t="s">
        <v>130</v>
      </c>
      <c r="BK119" s="127">
        <f>BK120</f>
        <v>0</v>
      </c>
    </row>
    <row r="120" spans="2:63" s="11" customFormat="1" ht="22.9" customHeight="1">
      <c r="B120" s="118"/>
      <c r="D120" s="119" t="s">
        <v>78</v>
      </c>
      <c r="E120" s="128" t="s">
        <v>159</v>
      </c>
      <c r="F120" s="128" t="s">
        <v>381</v>
      </c>
      <c r="I120" s="121"/>
      <c r="J120" s="129">
        <f>BK120</f>
        <v>0</v>
      </c>
      <c r="L120" s="118"/>
      <c r="M120" s="123"/>
      <c r="P120" s="124">
        <f>SUM(P121:P126)</f>
        <v>0</v>
      </c>
      <c r="R120" s="124">
        <f>SUM(R121:R126)</f>
        <v>0.6288400000000001</v>
      </c>
      <c r="T120" s="125">
        <f>SUM(T121:T126)</f>
        <v>0</v>
      </c>
      <c r="AR120" s="119" t="s">
        <v>87</v>
      </c>
      <c r="AT120" s="126" t="s">
        <v>78</v>
      </c>
      <c r="AU120" s="126" t="s">
        <v>87</v>
      </c>
      <c r="AY120" s="119" t="s">
        <v>130</v>
      </c>
      <c r="BK120" s="127">
        <f>SUM(BK121:BK126)</f>
        <v>0</v>
      </c>
    </row>
    <row r="121" spans="2:65" s="1" customFormat="1" ht="16.5" customHeight="1">
      <c r="B121" s="30"/>
      <c r="C121" s="130" t="s">
        <v>87</v>
      </c>
      <c r="D121" s="130" t="s">
        <v>133</v>
      </c>
      <c r="E121" s="131" t="s">
        <v>382</v>
      </c>
      <c r="F121" s="132" t="s">
        <v>383</v>
      </c>
      <c r="G121" s="133" t="s">
        <v>184</v>
      </c>
      <c r="H121" s="134">
        <v>6</v>
      </c>
      <c r="I121" s="135"/>
      <c r="J121" s="136">
        <f aca="true" t="shared" si="0" ref="J121:J126">ROUND(I121*H121,2)</f>
        <v>0</v>
      </c>
      <c r="K121" s="132" t="s">
        <v>1</v>
      </c>
      <c r="L121" s="30"/>
      <c r="M121" s="137" t="s">
        <v>1</v>
      </c>
      <c r="N121" s="138" t="s">
        <v>44</v>
      </c>
      <c r="P121" s="139">
        <f aca="true" t="shared" si="1" ref="P121:P126">O121*H121</f>
        <v>0</v>
      </c>
      <c r="Q121" s="139">
        <v>0.01</v>
      </c>
      <c r="R121" s="139">
        <f aca="true" t="shared" si="2" ref="R121:R126">Q121*H121</f>
        <v>0.06</v>
      </c>
      <c r="S121" s="139">
        <v>0</v>
      </c>
      <c r="T121" s="140">
        <f aca="true" t="shared" si="3" ref="T121:T126">S121*H121</f>
        <v>0</v>
      </c>
      <c r="AR121" s="141" t="s">
        <v>149</v>
      </c>
      <c r="AT121" s="141" t="s">
        <v>133</v>
      </c>
      <c r="AU121" s="141" t="s">
        <v>89</v>
      </c>
      <c r="AY121" s="15" t="s">
        <v>130</v>
      </c>
      <c r="BE121" s="142">
        <f aca="true" t="shared" si="4" ref="BE121:BE126">IF(N121="základní",J121,0)</f>
        <v>0</v>
      </c>
      <c r="BF121" s="142">
        <f aca="true" t="shared" si="5" ref="BF121:BF126">IF(N121="snížená",J121,0)</f>
        <v>0</v>
      </c>
      <c r="BG121" s="142">
        <f aca="true" t="shared" si="6" ref="BG121:BG126">IF(N121="zákl. přenesená",J121,0)</f>
        <v>0</v>
      </c>
      <c r="BH121" s="142">
        <f aca="true" t="shared" si="7" ref="BH121:BH126">IF(N121="sníž. přenesená",J121,0)</f>
        <v>0</v>
      </c>
      <c r="BI121" s="142">
        <f aca="true" t="shared" si="8" ref="BI121:BI126">IF(N121="nulová",J121,0)</f>
        <v>0</v>
      </c>
      <c r="BJ121" s="15" t="s">
        <v>87</v>
      </c>
      <c r="BK121" s="142">
        <f aca="true" t="shared" si="9" ref="BK121:BK126">ROUND(I121*H121,2)</f>
        <v>0</v>
      </c>
      <c r="BL121" s="15" t="s">
        <v>149</v>
      </c>
      <c r="BM121" s="141" t="s">
        <v>384</v>
      </c>
    </row>
    <row r="122" spans="2:65" s="1" customFormat="1" ht="16.5" customHeight="1">
      <c r="B122" s="30"/>
      <c r="C122" s="130" t="s">
        <v>89</v>
      </c>
      <c r="D122" s="130" t="s">
        <v>133</v>
      </c>
      <c r="E122" s="131" t="s">
        <v>385</v>
      </c>
      <c r="F122" s="132" t="s">
        <v>386</v>
      </c>
      <c r="G122" s="133" t="s">
        <v>184</v>
      </c>
      <c r="H122" s="134">
        <v>6</v>
      </c>
      <c r="I122" s="135"/>
      <c r="J122" s="136">
        <f t="shared" si="0"/>
        <v>0</v>
      </c>
      <c r="K122" s="132" t="s">
        <v>1</v>
      </c>
      <c r="L122" s="30"/>
      <c r="M122" s="137" t="s">
        <v>1</v>
      </c>
      <c r="N122" s="138" t="s">
        <v>44</v>
      </c>
      <c r="P122" s="139">
        <f t="shared" si="1"/>
        <v>0</v>
      </c>
      <c r="Q122" s="139">
        <v>0.01</v>
      </c>
      <c r="R122" s="139">
        <f t="shared" si="2"/>
        <v>0.06</v>
      </c>
      <c r="S122" s="139">
        <v>0</v>
      </c>
      <c r="T122" s="140">
        <f t="shared" si="3"/>
        <v>0</v>
      </c>
      <c r="AR122" s="141" t="s">
        <v>149</v>
      </c>
      <c r="AT122" s="141" t="s">
        <v>133</v>
      </c>
      <c r="AU122" s="141" t="s">
        <v>89</v>
      </c>
      <c r="AY122" s="15" t="s">
        <v>130</v>
      </c>
      <c r="BE122" s="142">
        <f t="shared" si="4"/>
        <v>0</v>
      </c>
      <c r="BF122" s="142">
        <f t="shared" si="5"/>
        <v>0</v>
      </c>
      <c r="BG122" s="142">
        <f t="shared" si="6"/>
        <v>0</v>
      </c>
      <c r="BH122" s="142">
        <f t="shared" si="7"/>
        <v>0</v>
      </c>
      <c r="BI122" s="142">
        <f t="shared" si="8"/>
        <v>0</v>
      </c>
      <c r="BJ122" s="15" t="s">
        <v>87</v>
      </c>
      <c r="BK122" s="142">
        <f t="shared" si="9"/>
        <v>0</v>
      </c>
      <c r="BL122" s="15" t="s">
        <v>149</v>
      </c>
      <c r="BM122" s="141" t="s">
        <v>387</v>
      </c>
    </row>
    <row r="123" spans="2:65" s="1" customFormat="1" ht="16.5" customHeight="1">
      <c r="B123" s="30"/>
      <c r="C123" s="130" t="s">
        <v>143</v>
      </c>
      <c r="D123" s="130" t="s">
        <v>133</v>
      </c>
      <c r="E123" s="131" t="s">
        <v>388</v>
      </c>
      <c r="F123" s="132" t="s">
        <v>389</v>
      </c>
      <c r="G123" s="133" t="s">
        <v>135</v>
      </c>
      <c r="H123" s="134">
        <v>6</v>
      </c>
      <c r="I123" s="135"/>
      <c r="J123" s="136">
        <f t="shared" si="0"/>
        <v>0</v>
      </c>
      <c r="K123" s="132" t="s">
        <v>1</v>
      </c>
      <c r="L123" s="30"/>
      <c r="M123" s="137" t="s">
        <v>1</v>
      </c>
      <c r="N123" s="138" t="s">
        <v>44</v>
      </c>
      <c r="P123" s="139">
        <f t="shared" si="1"/>
        <v>0</v>
      </c>
      <c r="Q123" s="139">
        <v>0.01</v>
      </c>
      <c r="R123" s="139">
        <f t="shared" si="2"/>
        <v>0.06</v>
      </c>
      <c r="S123" s="139">
        <v>0</v>
      </c>
      <c r="T123" s="140">
        <f t="shared" si="3"/>
        <v>0</v>
      </c>
      <c r="AR123" s="141" t="s">
        <v>149</v>
      </c>
      <c r="AT123" s="141" t="s">
        <v>133</v>
      </c>
      <c r="AU123" s="141" t="s">
        <v>89</v>
      </c>
      <c r="AY123" s="15" t="s">
        <v>130</v>
      </c>
      <c r="BE123" s="142">
        <f t="shared" si="4"/>
        <v>0</v>
      </c>
      <c r="BF123" s="142">
        <f t="shared" si="5"/>
        <v>0</v>
      </c>
      <c r="BG123" s="142">
        <f t="shared" si="6"/>
        <v>0</v>
      </c>
      <c r="BH123" s="142">
        <f t="shared" si="7"/>
        <v>0</v>
      </c>
      <c r="BI123" s="142">
        <f t="shared" si="8"/>
        <v>0</v>
      </c>
      <c r="BJ123" s="15" t="s">
        <v>87</v>
      </c>
      <c r="BK123" s="142">
        <f t="shared" si="9"/>
        <v>0</v>
      </c>
      <c r="BL123" s="15" t="s">
        <v>149</v>
      </c>
      <c r="BM123" s="141" t="s">
        <v>390</v>
      </c>
    </row>
    <row r="124" spans="2:65" s="1" customFormat="1" ht="16.5" customHeight="1">
      <c r="B124" s="30"/>
      <c r="C124" s="130" t="s">
        <v>149</v>
      </c>
      <c r="D124" s="130" t="s">
        <v>133</v>
      </c>
      <c r="E124" s="131" t="s">
        <v>391</v>
      </c>
      <c r="F124" s="132" t="s">
        <v>392</v>
      </c>
      <c r="G124" s="133" t="s">
        <v>135</v>
      </c>
      <c r="H124" s="134">
        <v>6</v>
      </c>
      <c r="I124" s="135"/>
      <c r="J124" s="136">
        <f t="shared" si="0"/>
        <v>0</v>
      </c>
      <c r="K124" s="132" t="s">
        <v>1</v>
      </c>
      <c r="L124" s="30"/>
      <c r="M124" s="137" t="s">
        <v>1</v>
      </c>
      <c r="N124" s="138" t="s">
        <v>44</v>
      </c>
      <c r="P124" s="139">
        <f t="shared" si="1"/>
        <v>0</v>
      </c>
      <c r="Q124" s="139">
        <v>0.01</v>
      </c>
      <c r="R124" s="139">
        <f t="shared" si="2"/>
        <v>0.06</v>
      </c>
      <c r="S124" s="139">
        <v>0</v>
      </c>
      <c r="T124" s="140">
        <f t="shared" si="3"/>
        <v>0</v>
      </c>
      <c r="AR124" s="141" t="s">
        <v>149</v>
      </c>
      <c r="AT124" s="141" t="s">
        <v>133</v>
      </c>
      <c r="AU124" s="141" t="s">
        <v>89</v>
      </c>
      <c r="AY124" s="15" t="s">
        <v>130</v>
      </c>
      <c r="BE124" s="142">
        <f t="shared" si="4"/>
        <v>0</v>
      </c>
      <c r="BF124" s="142">
        <f t="shared" si="5"/>
        <v>0</v>
      </c>
      <c r="BG124" s="142">
        <f t="shared" si="6"/>
        <v>0</v>
      </c>
      <c r="BH124" s="142">
        <f t="shared" si="7"/>
        <v>0</v>
      </c>
      <c r="BI124" s="142">
        <f t="shared" si="8"/>
        <v>0</v>
      </c>
      <c r="BJ124" s="15" t="s">
        <v>87</v>
      </c>
      <c r="BK124" s="142">
        <f t="shared" si="9"/>
        <v>0</v>
      </c>
      <c r="BL124" s="15" t="s">
        <v>149</v>
      </c>
      <c r="BM124" s="141" t="s">
        <v>393</v>
      </c>
    </row>
    <row r="125" spans="2:65" s="1" customFormat="1" ht="16.5" customHeight="1">
      <c r="B125" s="30"/>
      <c r="C125" s="130" t="s">
        <v>129</v>
      </c>
      <c r="D125" s="130" t="s">
        <v>133</v>
      </c>
      <c r="E125" s="131" t="s">
        <v>394</v>
      </c>
      <c r="F125" s="132" t="s">
        <v>395</v>
      </c>
      <c r="G125" s="133" t="s">
        <v>184</v>
      </c>
      <c r="H125" s="134">
        <v>1</v>
      </c>
      <c r="I125" s="135"/>
      <c r="J125" s="136">
        <f t="shared" si="0"/>
        <v>0</v>
      </c>
      <c r="K125" s="132" t="s">
        <v>1</v>
      </c>
      <c r="L125" s="30"/>
      <c r="M125" s="137" t="s">
        <v>1</v>
      </c>
      <c r="N125" s="138" t="s">
        <v>44</v>
      </c>
      <c r="P125" s="139">
        <f t="shared" si="1"/>
        <v>0</v>
      </c>
      <c r="Q125" s="139">
        <v>0.01</v>
      </c>
      <c r="R125" s="139">
        <f t="shared" si="2"/>
        <v>0.01</v>
      </c>
      <c r="S125" s="139">
        <v>0</v>
      </c>
      <c r="T125" s="140">
        <f t="shared" si="3"/>
        <v>0</v>
      </c>
      <c r="AR125" s="141" t="s">
        <v>149</v>
      </c>
      <c r="AT125" s="141" t="s">
        <v>133</v>
      </c>
      <c r="AU125" s="141" t="s">
        <v>89</v>
      </c>
      <c r="AY125" s="15" t="s">
        <v>130</v>
      </c>
      <c r="BE125" s="142">
        <f t="shared" si="4"/>
        <v>0</v>
      </c>
      <c r="BF125" s="142">
        <f t="shared" si="5"/>
        <v>0</v>
      </c>
      <c r="BG125" s="142">
        <f t="shared" si="6"/>
        <v>0</v>
      </c>
      <c r="BH125" s="142">
        <f t="shared" si="7"/>
        <v>0</v>
      </c>
      <c r="BI125" s="142">
        <f t="shared" si="8"/>
        <v>0</v>
      </c>
      <c r="BJ125" s="15" t="s">
        <v>87</v>
      </c>
      <c r="BK125" s="142">
        <f t="shared" si="9"/>
        <v>0</v>
      </c>
      <c r="BL125" s="15" t="s">
        <v>149</v>
      </c>
      <c r="BM125" s="141" t="s">
        <v>396</v>
      </c>
    </row>
    <row r="126" spans="2:65" s="1" customFormat="1" ht="16.5" customHeight="1">
      <c r="B126" s="30"/>
      <c r="C126" s="130" t="s">
        <v>186</v>
      </c>
      <c r="D126" s="130" t="s">
        <v>133</v>
      </c>
      <c r="E126" s="131" t="s">
        <v>397</v>
      </c>
      <c r="F126" s="132" t="s">
        <v>398</v>
      </c>
      <c r="G126" s="133" t="s">
        <v>189</v>
      </c>
      <c r="H126" s="134">
        <v>21</v>
      </c>
      <c r="I126" s="135"/>
      <c r="J126" s="136">
        <f t="shared" si="0"/>
        <v>0</v>
      </c>
      <c r="K126" s="132" t="s">
        <v>1</v>
      </c>
      <c r="L126" s="30"/>
      <c r="M126" s="143" t="s">
        <v>1</v>
      </c>
      <c r="N126" s="144" t="s">
        <v>44</v>
      </c>
      <c r="O126" s="145"/>
      <c r="P126" s="146">
        <f t="shared" si="1"/>
        <v>0</v>
      </c>
      <c r="Q126" s="146">
        <v>0.01804</v>
      </c>
      <c r="R126" s="146">
        <f t="shared" si="2"/>
        <v>0.37884</v>
      </c>
      <c r="S126" s="146">
        <v>0</v>
      </c>
      <c r="T126" s="147">
        <f t="shared" si="3"/>
        <v>0</v>
      </c>
      <c r="AR126" s="141" t="s">
        <v>149</v>
      </c>
      <c r="AT126" s="141" t="s">
        <v>133</v>
      </c>
      <c r="AU126" s="141" t="s">
        <v>89</v>
      </c>
      <c r="AY126" s="15" t="s">
        <v>130</v>
      </c>
      <c r="BE126" s="142">
        <f t="shared" si="4"/>
        <v>0</v>
      </c>
      <c r="BF126" s="142">
        <f t="shared" si="5"/>
        <v>0</v>
      </c>
      <c r="BG126" s="142">
        <f t="shared" si="6"/>
        <v>0</v>
      </c>
      <c r="BH126" s="142">
        <f t="shared" si="7"/>
        <v>0</v>
      </c>
      <c r="BI126" s="142">
        <f t="shared" si="8"/>
        <v>0</v>
      </c>
      <c r="BJ126" s="15" t="s">
        <v>87</v>
      </c>
      <c r="BK126" s="142">
        <f t="shared" si="9"/>
        <v>0</v>
      </c>
      <c r="BL126" s="15" t="s">
        <v>149</v>
      </c>
      <c r="BM126" s="141" t="s">
        <v>399</v>
      </c>
    </row>
    <row r="127" spans="2:12" s="1" customFormat="1" ht="6.95" customHeight="1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30"/>
    </row>
  </sheetData>
  <sheetProtection algorithmName="SHA-512" hashValue="MmG7rqjkl0eRbTMWnDK+MkpUE8ZZ8iEVtPBrgDgrTCMvimFHjsf2LtAbICaenhudDUez9NmI1FWplv+kA+4YDQ==" saltValue="cRZguG08w1iX7OwoGUIGHSqWkkh2Jl+Tb8ii8jD/tXlrcfFtzJxd3N4NxN7llnY8Usw7ZBfpY6kdKkcCcZ2Mew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Salcburgerová Lenka, Ing.</cp:lastModifiedBy>
  <dcterms:created xsi:type="dcterms:W3CDTF">2024-01-13T09:17:27Z</dcterms:created>
  <dcterms:modified xsi:type="dcterms:W3CDTF">2024-05-21T09:24:58Z</dcterms:modified>
  <cp:category/>
  <cp:version/>
  <cp:contentType/>
  <cp:contentStatus/>
</cp:coreProperties>
</file>