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Veřejné zakázky\2024\2024-2025 - Oprava TUV K10 Evaldova u č.p. 1856\Zadávací dokumentace\"/>
    </mc:Choice>
  </mc:AlternateContent>
  <xr:revisionPtr revIDLastSave="0" documentId="13_ncr:1_{94D1D21F-E852-49E5-9347-F6921BF7BE2C}" xr6:coauthVersionLast="47" xr6:coauthVersionMax="47" xr10:uidLastSave="{00000000-0000-0000-0000-000000000000}"/>
  <bookViews>
    <workbookView xWindow="12000" yWindow="0" windowWidth="16170" windowHeight="15480" xr2:uid="{00000000-000D-0000-FFFF-FFFF00000000}"/>
  </bookViews>
  <sheets>
    <sheet name="Rekapitulace stavby" sheetId="1" r:id="rId1"/>
    <sheet name="SK24023-K10 - Rekonstrukc..." sheetId="2" r:id="rId2"/>
    <sheet name="T - Trubní vedení" sheetId="3" r:id="rId3"/>
    <sheet name="Seznam figur" sheetId="4" r:id="rId4"/>
  </sheets>
  <definedNames>
    <definedName name="_xlnm._FilterDatabase" localSheetId="1" hidden="1">'SK24023-K10 - Rekonstrukc...'!$C$128:$K$346</definedName>
    <definedName name="_xlnm._FilterDatabase" localSheetId="2" hidden="1">'T - Trubní vedení'!$C$120:$K$146</definedName>
    <definedName name="_xlnm.Print_Titles" localSheetId="0">'Rekapitulace stavby'!$92:$92</definedName>
    <definedName name="_xlnm.Print_Titles" localSheetId="3">'Seznam figur'!$9:$9</definedName>
    <definedName name="_xlnm.Print_Titles" localSheetId="1">'SK24023-K10 - Rekonstrukc...'!$128:$128</definedName>
    <definedName name="_xlnm.Print_Titles" localSheetId="2">'T - Trubní vedení'!$120:$120</definedName>
    <definedName name="_xlnm.Print_Area" localSheetId="0">'Rekapitulace stavby'!$D$4:$AO$76,'Rekapitulace stavby'!$C$82:$AQ$97</definedName>
    <definedName name="_xlnm.Print_Area" localSheetId="3">'Seznam figur'!$C$4:$G$83</definedName>
    <definedName name="_xlnm.Print_Area" localSheetId="1">'SK24023-K10 - Rekonstrukc...'!$C$4:$J$76,'SK24023-K10 - Rekonstrukc...'!$C$82:$J$112,'SK24023-K10 - Rekonstrukc...'!$C$118:$K$346</definedName>
    <definedName name="_xlnm.Print_Area" localSheetId="2">'T - Trubní vedení'!$C$4:$J$76,'T - Trubní vedení'!$C$82:$J$102,'T - Trubní vedení'!$C$108:$K$146</definedName>
  </definedNames>
  <calcPr calcId="191029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F115" i="3"/>
  <c r="E113" i="3"/>
  <c r="F89" i="3"/>
  <c r="E87" i="3"/>
  <c r="J24" i="3"/>
  <c r="E24" i="3"/>
  <c r="J92" i="3"/>
  <c r="J23" i="3"/>
  <c r="J21" i="3"/>
  <c r="E21" i="3"/>
  <c r="J91" i="3"/>
  <c r="J20" i="3"/>
  <c r="J18" i="3"/>
  <c r="E18" i="3"/>
  <c r="F92" i="3"/>
  <c r="J17" i="3"/>
  <c r="J15" i="3"/>
  <c r="E15" i="3"/>
  <c r="F91" i="3"/>
  <c r="J14" i="3"/>
  <c r="J12" i="3"/>
  <c r="J115" i="3"/>
  <c r="E7" i="3"/>
  <c r="E111" i="3"/>
  <c r="J35" i="2"/>
  <c r="J34" i="2"/>
  <c r="AY95" i="1"/>
  <c r="J33" i="2"/>
  <c r="AX95" i="1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T338" i="2"/>
  <c r="R339" i="2"/>
  <c r="R338" i="2"/>
  <c r="P339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T316" i="2"/>
  <c r="R317" i="2"/>
  <c r="R316" i="2"/>
  <c r="P317" i="2"/>
  <c r="P316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T214" i="2"/>
  <c r="R215" i="2"/>
  <c r="R214" i="2"/>
  <c r="P215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0" i="2"/>
  <c r="J89" i="2"/>
  <c r="F89" i="2"/>
  <c r="F87" i="2"/>
  <c r="E85" i="2"/>
  <c r="J16" i="2"/>
  <c r="E16" i="2"/>
  <c r="F126" i="2"/>
  <c r="J15" i="2"/>
  <c r="J10" i="2"/>
  <c r="J123" i="2"/>
  <c r="L90" i="1"/>
  <c r="AM90" i="1"/>
  <c r="AM89" i="1"/>
  <c r="L89" i="1"/>
  <c r="AM87" i="1"/>
  <c r="L87" i="1"/>
  <c r="L85" i="1"/>
  <c r="L84" i="1"/>
  <c r="J311" i="2"/>
  <c r="J224" i="2"/>
  <c r="BK132" i="2"/>
  <c r="BK341" i="2"/>
  <c r="J286" i="2"/>
  <c r="BK224" i="2"/>
  <c r="J169" i="2"/>
  <c r="BK339" i="2"/>
  <c r="J261" i="2"/>
  <c r="BK201" i="2"/>
  <c r="BK148" i="2"/>
  <c r="BK326" i="2"/>
  <c r="J232" i="2"/>
  <c r="J160" i="2"/>
  <c r="BK299" i="2"/>
  <c r="BK232" i="2"/>
  <c r="BK140" i="2"/>
  <c r="BK146" i="3"/>
  <c r="J142" i="3"/>
  <c r="BK124" i="3"/>
  <c r="J141" i="3"/>
  <c r="J335" i="2"/>
  <c r="J250" i="2"/>
  <c r="J182" i="2"/>
  <c r="F32" i="2"/>
  <c r="J129" i="3"/>
  <c r="J128" i="3"/>
  <c r="BK135" i="3"/>
  <c r="BK335" i="2"/>
  <c r="BK273" i="2"/>
  <c r="J243" i="2"/>
  <c r="J152" i="2"/>
  <c r="BK344" i="2"/>
  <c r="BK291" i="2"/>
  <c r="BK257" i="2"/>
  <c r="J215" i="2"/>
  <c r="J136" i="2"/>
  <c r="BK324" i="2"/>
  <c r="BK244" i="2"/>
  <c r="J164" i="2"/>
  <c r="BK334" i="2"/>
  <c r="J307" i="2"/>
  <c r="J270" i="2"/>
  <c r="J187" i="2"/>
  <c r="J282" i="2"/>
  <c r="J228" i="2"/>
  <c r="BK139" i="3"/>
  <c r="J138" i="3"/>
  <c r="J146" i="3"/>
  <c r="BK123" i="3"/>
  <c r="J334" i="2"/>
  <c r="BK272" i="2"/>
  <c r="J193" i="2"/>
  <c r="F34" i="2"/>
  <c r="BK307" i="2"/>
  <c r="BK256" i="2"/>
  <c r="BK136" i="2"/>
  <c r="J341" i="2"/>
  <c r="J272" i="2"/>
  <c r="J220" i="2"/>
  <c r="BK187" i="2"/>
  <c r="J344" i="2"/>
  <c r="BK311" i="2"/>
  <c r="BK215" i="2"/>
  <c r="BK160" i="2"/>
  <c r="BK330" i="2"/>
  <c r="J277" i="2"/>
  <c r="J254" i="2"/>
  <c r="BK174" i="2"/>
  <c r="J315" i="2"/>
  <c r="J265" i="2"/>
  <c r="F35" i="2"/>
  <c r="J336" i="2"/>
  <c r="BK295" i="2"/>
  <c r="BK264" i="2"/>
  <c r="J199" i="2"/>
  <c r="J330" i="2"/>
  <c r="BK261" i="2"/>
  <c r="J249" i="2"/>
  <c r="J195" i="2"/>
  <c r="BK342" i="2"/>
  <c r="BK250" i="2"/>
  <c r="BK178" i="2"/>
  <c r="J339" i="2"/>
  <c r="J291" i="2"/>
  <c r="BK248" i="2"/>
  <c r="BK152" i="2"/>
  <c r="BK303" i="2"/>
  <c r="J237" i="2"/>
  <c r="BK144" i="2"/>
  <c r="J123" i="3"/>
  <c r="J137" i="3"/>
  <c r="J139" i="3"/>
  <c r="J143" i="3"/>
  <c r="J124" i="3"/>
  <c r="J320" i="2"/>
  <c r="J266" i="2"/>
  <c r="J206" i="2"/>
  <c r="AS94" i="1"/>
  <c r="BK254" i="2"/>
  <c r="J210" i="2"/>
  <c r="BK345" i="2"/>
  <c r="J326" i="2"/>
  <c r="BK249" i="2"/>
  <c r="BK195" i="2"/>
  <c r="BK332" i="2"/>
  <c r="J273" i="2"/>
  <c r="BK220" i="2"/>
  <c r="J324" i="2"/>
  <c r="J248" i="2"/>
  <c r="J174" i="2"/>
  <c r="J131" i="3"/>
  <c r="J126" i="3"/>
  <c r="J132" i="3"/>
  <c r="J144" i="3"/>
  <c r="J332" i="2"/>
  <c r="BK270" i="2"/>
  <c r="J201" i="2"/>
  <c r="J32" i="2"/>
  <c r="BK141" i="3"/>
  <c r="BK129" i="3"/>
  <c r="BK126" i="3"/>
  <c r="J345" i="2"/>
  <c r="BK286" i="2"/>
  <c r="J148" i="2"/>
  <c r="J299" i="2"/>
  <c r="BK265" i="2"/>
  <c r="J244" i="2"/>
  <c r="BK206" i="2"/>
  <c r="J144" i="2"/>
  <c r="BK336" i="2"/>
  <c r="BK281" i="2"/>
  <c r="BK210" i="2"/>
  <c r="BK156" i="2"/>
  <c r="J281" i="2"/>
  <c r="BK199" i="2"/>
  <c r="J346" i="2"/>
  <c r="BK277" i="2"/>
  <c r="BK243" i="2"/>
  <c r="J178" i="2"/>
  <c r="BK142" i="3"/>
  <c r="BK134" i="3"/>
  <c r="BK145" i="3"/>
  <c r="BK140" i="3"/>
  <c r="BK317" i="2"/>
  <c r="J156" i="2"/>
  <c r="J303" i="2"/>
  <c r="BK169" i="2"/>
  <c r="J140" i="2"/>
  <c r="J295" i="2"/>
  <c r="BK237" i="2"/>
  <c r="J132" i="2"/>
  <c r="J257" i="2"/>
  <c r="BK164" i="2"/>
  <c r="BK143" i="3"/>
  <c r="J145" i="3"/>
  <c r="J125" i="3"/>
  <c r="J134" i="3"/>
  <c r="BK128" i="3"/>
  <c r="J342" i="2"/>
  <c r="BK282" i="2"/>
  <c r="J256" i="2"/>
  <c r="BK193" i="2"/>
  <c r="BK320" i="2"/>
  <c r="BK228" i="2"/>
  <c r="J189" i="2"/>
  <c r="BK346" i="2"/>
  <c r="BK315" i="2"/>
  <c r="J264" i="2"/>
  <c r="BK189" i="2"/>
  <c r="J317" i="2"/>
  <c r="BK266" i="2"/>
  <c r="BK182" i="2"/>
  <c r="J140" i="3"/>
  <c r="J135" i="3"/>
  <c r="BK137" i="3"/>
  <c r="BK138" i="3"/>
  <c r="F33" i="2"/>
  <c r="BK132" i="3"/>
  <c r="BK144" i="3"/>
  <c r="BK125" i="3"/>
  <c r="BK131" i="3"/>
  <c r="P205" i="2" l="1"/>
  <c r="P242" i="2"/>
  <c r="BK219" i="2"/>
  <c r="J219" i="2"/>
  <c r="J99" i="2"/>
  <c r="R263" i="2"/>
  <c r="BK319" i="2"/>
  <c r="J319" i="2"/>
  <c r="J106" i="2"/>
  <c r="P333" i="2"/>
  <c r="R343" i="2"/>
  <c r="BK131" i="2"/>
  <c r="R219" i="2"/>
  <c r="R255" i="2"/>
  <c r="T290" i="2"/>
  <c r="BK333" i="2"/>
  <c r="J333" i="2"/>
  <c r="J107" i="2"/>
  <c r="T340" i="2"/>
  <c r="R131" i="2"/>
  <c r="T242" i="2"/>
  <c r="R205" i="2"/>
  <c r="BK263" i="2"/>
  <c r="J263" i="2"/>
  <c r="J102" i="2"/>
  <c r="P290" i="2"/>
  <c r="T319" i="2"/>
  <c r="BK340" i="2"/>
  <c r="J340" i="2"/>
  <c r="J110" i="2"/>
  <c r="P343" i="2"/>
  <c r="BK122" i="3"/>
  <c r="J122" i="3"/>
  <c r="J97" i="3"/>
  <c r="P219" i="2"/>
  <c r="T263" i="2"/>
  <c r="P122" i="3"/>
  <c r="T219" i="2"/>
  <c r="P255" i="2"/>
  <c r="R127" i="3"/>
  <c r="P133" i="3"/>
  <c r="T131" i="2"/>
  <c r="BK255" i="2"/>
  <c r="J255" i="2"/>
  <c r="J101" i="2"/>
  <c r="R122" i="3"/>
  <c r="T127" i="3"/>
  <c r="BK136" i="3"/>
  <c r="J136" i="3"/>
  <c r="J101" i="3"/>
  <c r="T205" i="2"/>
  <c r="P263" i="2"/>
  <c r="R290" i="2"/>
  <c r="R319" i="2"/>
  <c r="T333" i="2"/>
  <c r="R340" i="2"/>
  <c r="R337" i="2"/>
  <c r="T343" i="2"/>
  <c r="T337" i="2" s="1"/>
  <c r="BK127" i="3"/>
  <c r="J127" i="3"/>
  <c r="J98" i="3"/>
  <c r="P127" i="3"/>
  <c r="R130" i="3"/>
  <c r="P136" i="3"/>
  <c r="BK205" i="2"/>
  <c r="J205" i="2"/>
  <c r="J97" i="2"/>
  <c r="BK242" i="2"/>
  <c r="J242" i="2"/>
  <c r="J100" i="2"/>
  <c r="BK130" i="3"/>
  <c r="J130" i="3"/>
  <c r="J99" i="3"/>
  <c r="BK133" i="3"/>
  <c r="J133" i="3"/>
  <c r="J100" i="3"/>
  <c r="R133" i="3"/>
  <c r="R136" i="3"/>
  <c r="P131" i="2"/>
  <c r="P130" i="2"/>
  <c r="R242" i="2"/>
  <c r="T255" i="2"/>
  <c r="BK290" i="2"/>
  <c r="J290" i="2"/>
  <c r="J103" i="2"/>
  <c r="P319" i="2"/>
  <c r="P318" i="2"/>
  <c r="R333" i="2"/>
  <c r="P340" i="2"/>
  <c r="P337" i="2"/>
  <c r="BK343" i="2"/>
  <c r="J343" i="2"/>
  <c r="J111" i="2"/>
  <c r="T122" i="3"/>
  <c r="P130" i="3"/>
  <c r="T130" i="3"/>
  <c r="T133" i="3"/>
  <c r="T136" i="3"/>
  <c r="BK316" i="2"/>
  <c r="J316" i="2"/>
  <c r="J104" i="2"/>
  <c r="BK338" i="2"/>
  <c r="J338" i="2"/>
  <c r="J109" i="2"/>
  <c r="BK214" i="2"/>
  <c r="J214" i="2"/>
  <c r="J98" i="2"/>
  <c r="E85" i="3"/>
  <c r="BE123" i="3"/>
  <c r="J89" i="3"/>
  <c r="J118" i="3"/>
  <c r="BE132" i="3"/>
  <c r="BE134" i="3"/>
  <c r="J117" i="3"/>
  <c r="BE125" i="3"/>
  <c r="BE131" i="3"/>
  <c r="BE146" i="3"/>
  <c r="F118" i="3"/>
  <c r="BE138" i="3"/>
  <c r="BK318" i="2"/>
  <c r="J318" i="2"/>
  <c r="J105" i="2"/>
  <c r="BE143" i="3"/>
  <c r="BE144" i="3"/>
  <c r="BE129" i="3"/>
  <c r="BE137" i="3"/>
  <c r="BE139" i="3"/>
  <c r="BE126" i="3"/>
  <c r="BE145" i="3"/>
  <c r="J131" i="2"/>
  <c r="J96" i="2"/>
  <c r="F117" i="3"/>
  <c r="BE128" i="3"/>
  <c r="BE140" i="3"/>
  <c r="BE141" i="3"/>
  <c r="BE142" i="3"/>
  <c r="BE124" i="3"/>
  <c r="BE135" i="3"/>
  <c r="J87" i="2"/>
  <c r="F90" i="2"/>
  <c r="BE136" i="2"/>
  <c r="BE199" i="2"/>
  <c r="BE220" i="2"/>
  <c r="BE224" i="2"/>
  <c r="BE254" i="2"/>
  <c r="BE256" i="2"/>
  <c r="BE264" i="2"/>
  <c r="BE273" i="2"/>
  <c r="BE281" i="2"/>
  <c r="BE320" i="2"/>
  <c r="BE326" i="2"/>
  <c r="BE330" i="2"/>
  <c r="BE156" i="2"/>
  <c r="BE169" i="2"/>
  <c r="BE182" i="2"/>
  <c r="BE215" i="2"/>
  <c r="BE232" i="2"/>
  <c r="BE250" i="2"/>
  <c r="BE261" i="2"/>
  <c r="BE265" i="2"/>
  <c r="BE272" i="2"/>
  <c r="BE317" i="2"/>
  <c r="BE332" i="2"/>
  <c r="BE335" i="2"/>
  <c r="BE346" i="2"/>
  <c r="BE160" i="2"/>
  <c r="BE174" i="2"/>
  <c r="BE187" i="2"/>
  <c r="BE193" i="2"/>
  <c r="BE206" i="2"/>
  <c r="BE237" i="2"/>
  <c r="BE244" i="2"/>
  <c r="BE248" i="2"/>
  <c r="BE257" i="2"/>
  <c r="BE266" i="2"/>
  <c r="BE282" i="2"/>
  <c r="BE307" i="2"/>
  <c r="BE315" i="2"/>
  <c r="BE336" i="2"/>
  <c r="BE339" i="2"/>
  <c r="BE341" i="2"/>
  <c r="BE132" i="2"/>
  <c r="BE140" i="2"/>
  <c r="BE152" i="2"/>
  <c r="BE164" i="2"/>
  <c r="BE228" i="2"/>
  <c r="BE243" i="2"/>
  <c r="BE270" i="2"/>
  <c r="BE286" i="2"/>
  <c r="BE295" i="2"/>
  <c r="BE303" i="2"/>
  <c r="BE311" i="2"/>
  <c r="BE342" i="2"/>
  <c r="AW95" i="1"/>
  <c r="BA95" i="1"/>
  <c r="BE144" i="2"/>
  <c r="BE148" i="2"/>
  <c r="BE178" i="2"/>
  <c r="BE189" i="2"/>
  <c r="BE195" i="2"/>
  <c r="BE201" i="2"/>
  <c r="BE210" i="2"/>
  <c r="BE249" i="2"/>
  <c r="BE277" i="2"/>
  <c r="BE291" i="2"/>
  <c r="BE299" i="2"/>
  <c r="BE324" i="2"/>
  <c r="BE334" i="2"/>
  <c r="BE344" i="2"/>
  <c r="BE345" i="2"/>
  <c r="BB95" i="1"/>
  <c r="BC95" i="1"/>
  <c r="BD95" i="1"/>
  <c r="F37" i="3"/>
  <c r="BD96" i="1"/>
  <c r="BD94" i="1"/>
  <c r="W33" i="1"/>
  <c r="F36" i="3"/>
  <c r="BC96" i="1"/>
  <c r="BC94" i="1"/>
  <c r="W32" i="1"/>
  <c r="F34" i="3"/>
  <c r="BA96" i="1"/>
  <c r="BA94" i="1"/>
  <c r="W30" i="1"/>
  <c r="J34" i="3"/>
  <c r="AW96" i="1"/>
  <c r="F35" i="3"/>
  <c r="BB96" i="1"/>
  <c r="BB94" i="1"/>
  <c r="AX94" i="1"/>
  <c r="T130" i="2" l="1"/>
  <c r="T121" i="3"/>
  <c r="R318" i="2"/>
  <c r="R121" i="3"/>
  <c r="T318" i="2"/>
  <c r="T129" i="2"/>
  <c r="BK130" i="2"/>
  <c r="J130" i="2"/>
  <c r="J95" i="2"/>
  <c r="P129" i="2"/>
  <c r="AU95" i="1"/>
  <c r="R130" i="2"/>
  <c r="R129" i="2"/>
  <c r="P121" i="3"/>
  <c r="AU96" i="1"/>
  <c r="BK337" i="2"/>
  <c r="J337" i="2"/>
  <c r="J108" i="2"/>
  <c r="BK121" i="3"/>
  <c r="J121" i="3"/>
  <c r="J96" i="3"/>
  <c r="BK129" i="2"/>
  <c r="J129" i="2"/>
  <c r="J31" i="2"/>
  <c r="AV95" i="1"/>
  <c r="AT95" i="1"/>
  <c r="W31" i="1"/>
  <c r="AW94" i="1"/>
  <c r="AK30" i="1"/>
  <c r="F33" i="3"/>
  <c r="AZ96" i="1"/>
  <c r="F31" i="2"/>
  <c r="AZ95" i="1"/>
  <c r="J28" i="2"/>
  <c r="AG95" i="1"/>
  <c r="AY94" i="1"/>
  <c r="J33" i="3"/>
  <c r="AV96" i="1"/>
  <c r="AT96" i="1"/>
  <c r="AN95" i="1" l="1"/>
  <c r="J94" i="2"/>
  <c r="J37" i="2"/>
  <c r="AU94" i="1"/>
  <c r="J30" i="3"/>
  <c r="AG96" i="1"/>
  <c r="AZ94" i="1"/>
  <c r="W29" i="1"/>
  <c r="J39" i="3" l="1"/>
  <c r="AG94" i="1"/>
  <c r="AK26" i="1"/>
  <c r="AN96" i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<sst xmlns="http://schemas.openxmlformats.org/spreadsheetml/2006/main" count="3334" uniqueCount="545">
  <si>
    <t>Export Komplet</t>
  </si>
  <si>
    <t/>
  </si>
  <si>
    <t>2.0</t>
  </si>
  <si>
    <t>ZAMOK</t>
  </si>
  <si>
    <t>False</t>
  </si>
  <si>
    <t>{fbdba50a-2f53-496e-b628-e10ff7301e10}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</si>
  <si>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</si>
  <si>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</si>
  <si>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</si>
  <si>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</si>
  <si>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</si>
  <si>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</si>
  <si>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</si>
  <si>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</si>
  <si>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SK24023-K10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</si>
  <si>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</si>
  <si>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</si>
  <si>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</si>
  <si>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</si>
  <si>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</si>
  <si>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Dolní Temenice</t>
  </si>
  <si>
    <t>Datum:</t>
  </si>
  <si>
    <t>Zadavatel:</t>
  </si>
  <si>
    <t>IČ:</t>
  </si>
  <si>
    <t>Podniky města Šumperka a.s.</t>
  </si>
  <si>
    <t>DIČ:</t>
  </si>
  <si>
    <t>Uchazeč:</t>
  </si>
  <si>
    <t>Vyplň údaj</t>
  </si>
  <si>
    <t>Projektant:</t>
  </si>
  <si>
    <t>LORENC TZB spol. s.r.o.</t>
  </si>
  <si>
    <t>True</t>
  </si>
  <si>
    <t>Zpracovatel:</t>
  </si>
  <si>
    <t>Martin Škrabal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</si>
  <si>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</si>
  <si>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</si>
  <si>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</si>
  <si>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</si>
  <si>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</si>
  <si>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</si>
  <si>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</si>
  <si>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</si>
  <si>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</si>
  <si>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</si>
  <si>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</si>
  <si>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</si>
  <si>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</si>
  <si>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</si>
  <si>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</si>
  <si>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</si>
  <si>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</si>
  <si>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</si>
  <si>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</si>
  <si>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</si>
  <si>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</si>
  <si>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</si>
  <si>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</si>
  <si>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</si>
  <si>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</si>
  <si>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</si>
  <si>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</si>
  <si>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</si>
  <si>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</si>
  <si>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</si>
  <si>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</si>
  <si>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</si>
  <si>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</si>
  <si>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</si>
  <si>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</si>
  <si>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</si>
  <si>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</si>
  <si>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</si>
  <si>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</si>
  <si>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</si>
  <si>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</si>
  <si>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</si>
  <si>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</si>
  <si>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</si>
  <si>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</si>
  <si>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</si>
  <si>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</si>
  <si>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</si>
  <si>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</si>
  <si>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T</t>
  </si>
  <si>
    <t>Trubní vedení</t>
  </si>
  <si>
    <t>{386f57d5-0352-4c5c-a17e-5bd1ead53166}</t>
  </si>
  <si>
    <t>2</t>
  </si>
  <si>
    <t>bet</t>
  </si>
  <si>
    <t>43,066</t>
  </si>
  <si>
    <t>kam</t>
  </si>
  <si>
    <t>48,4</t>
  </si>
  <si>
    <t>KRYCÍ LIST SOUPISU PRACÍ</t>
  </si>
  <si>
    <t>přebytek</t>
  </si>
  <si>
    <t>65,625</t>
  </si>
  <si>
    <t>rýhy</t>
  </si>
  <si>
    <t>zásypN</t>
  </si>
  <si>
    <t>43,75</t>
  </si>
  <si>
    <t>zásypS</t>
  </si>
  <si>
    <t>rýhyr</t>
  </si>
  <si>
    <t>zásypNr</t>
  </si>
  <si>
    <t>přebytekr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</si>
  <si>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</si>
  <si>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</si>
  <si>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</si>
  <si>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</si>
  <si>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</si>
  <si>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</si>
  <si>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</si>
  <si>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</si>
  <si>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</si>
  <si>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</si>
  <si>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</si>
  <si>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</si>
  <si>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</si>
  <si>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</si>
  <si>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</si>
  <si>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</si>
  <si>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</si>
  <si>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</si>
  <si>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</si>
  <si>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</si>
  <si>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</si>
  <si>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</si>
  <si>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</si>
  <si>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</si>
  <si>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</si>
  <si>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</si>
  <si>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</si>
  <si>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</si>
  <si>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</si>
  <si>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</si>
  <si>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</si>
  <si>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</si>
  <si>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</si>
  <si>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</si>
  <si>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</si>
  <si>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</si>
  <si>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</si>
  <si>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</si>
  <si>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</si>
  <si>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</si>
  <si>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</si>
  <si>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</si>
  <si>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</si>
  <si>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CS ÚRS 2024 02</t>
  </si>
  <si>
    <t>4</t>
  </si>
  <si>
    <t>-259815948</t>
  </si>
  <si>
    <t>VV</t>
  </si>
  <si>
    <t>"parkoviště - dlažba" 50*2,2</t>
  </si>
  <si>
    <t>Mezisoučet</t>
  </si>
  <si>
    <t>3</t>
  </si>
  <si>
    <t>Součet</t>
  </si>
  <si>
    <t>113107171</t>
  </si>
  <si>
    <t>Odstranění podkladu z betonu prostého tl přes 100 do 150 mm strojně pl přes 50 do 200 m2</t>
  </si>
  <si>
    <t>-1258678312</t>
  </si>
  <si>
    <t>113202111</t>
  </si>
  <si>
    <t>Vytrhání obrub krajníků obrubníků stojatých</t>
  </si>
  <si>
    <t>m</t>
  </si>
  <si>
    <t>-1566530469</t>
  </si>
  <si>
    <t>"obruby" 4</t>
  </si>
  <si>
    <t>132212331</t>
  </si>
  <si>
    <t>Hloubení nezapažených rýh šířky do 2000 mm v soudržných horninách třídy těžitelnosti I skupiny 3 ručně</t>
  </si>
  <si>
    <t>m3</t>
  </si>
  <si>
    <t>CS ÚRS 2022 02</t>
  </si>
  <si>
    <t>-1619209404</t>
  </si>
  <si>
    <t>"parkoviště - dlažba" 50*1,75*1,5*0,5</t>
  </si>
  <si>
    <t>5</t>
  </si>
  <si>
    <t>132251253</t>
  </si>
  <si>
    <t>Hloubení rýh nezapažených š do 2000 mm v hornině třídy těžitelnosti I skupiny 3 objem do 100 m3 strojně</t>
  </si>
  <si>
    <t>530884703</t>
  </si>
  <si>
    <t>6</t>
  </si>
  <si>
    <t>162751117</t>
  </si>
  <si>
    <t>Vodorovné přemístění přes 9 000 do 10000 m výkopku/sypaniny z horniny třídy těžitelnosti I skupiny 1 až 3</t>
  </si>
  <si>
    <t>-845062933</t>
  </si>
  <si>
    <t>přebytek+přebytekr</t>
  </si>
  <si>
    <t>7</t>
  </si>
  <si>
    <t>167111101</t>
  </si>
  <si>
    <t>Nakládání výkopku z hornin třídy těžitelnosti I skupiny 1 až 3 ručně</t>
  </si>
  <si>
    <t>349521493</t>
  </si>
  <si>
    <t>8</t>
  </si>
  <si>
    <t>167151101</t>
  </si>
  <si>
    <t>Nakládání výkopku z hornin třídy těžitelnosti I skupiny 1 až 3 do 100 m3</t>
  </si>
  <si>
    <t>1810473027</t>
  </si>
  <si>
    <t>9</t>
  </si>
  <si>
    <t>171201231</t>
  </si>
  <si>
    <t>Poplatek za uložení zeminy a kamení na recyklační skládce (skládkovné) kód odpadu 17 05 04</t>
  </si>
  <si>
    <t>t</t>
  </si>
  <si>
    <t>-422561807</t>
  </si>
  <si>
    <t>přebytek*1,85</t>
  </si>
  <si>
    <t>přebytekr*1,85</t>
  </si>
  <si>
    <t>10</t>
  </si>
  <si>
    <t>171251201</t>
  </si>
  <si>
    <t>Uložení sypaniny na skládky nebo meziskládky</t>
  </si>
  <si>
    <t>1309144580</t>
  </si>
  <si>
    <t>11</t>
  </si>
  <si>
    <t>174111101</t>
  </si>
  <si>
    <t>Zásyp jam, šachet rýh nebo kolem objektů sypaninou se zhutněním ručně</t>
  </si>
  <si>
    <t>388027736</t>
  </si>
  <si>
    <t>"parkoviště - dlažba" 50*1,75*1*0,5</t>
  </si>
  <si>
    <t>12</t>
  </si>
  <si>
    <t>M</t>
  </si>
  <si>
    <t>58344171</t>
  </si>
  <si>
    <t>štěrkodrť frakce 0/32</t>
  </si>
  <si>
    <t>76606520</t>
  </si>
  <si>
    <t>zásypNr*2</t>
  </si>
  <si>
    <t>13</t>
  </si>
  <si>
    <t>174151101</t>
  </si>
  <si>
    <t>Zásyp jam, šachet rýh nebo kolem objektů sypaninou se zhutněním</t>
  </si>
  <si>
    <t>-2092351489</t>
  </si>
  <si>
    <t>14</t>
  </si>
  <si>
    <t>-1565246761</t>
  </si>
  <si>
    <t>43,75*2 'Přepočtené koeficientem množství</t>
  </si>
  <si>
    <t>175111101</t>
  </si>
  <si>
    <t>Obsypání potrubí ručně sypaninou bez prohození, uloženou do 3 m</t>
  </si>
  <si>
    <t>1028949222</t>
  </si>
  <si>
    <t>"parkoviště - dlažba" 50*(1,6*0,5-3,14*0,1*0,1*4)*0,5</t>
  </si>
  <si>
    <t>16</t>
  </si>
  <si>
    <t>58331351</t>
  </si>
  <si>
    <t>kamenivo těžené drobné frakce 0/4</t>
  </si>
  <si>
    <t>1689619071</t>
  </si>
  <si>
    <t>16,86*2 'Přepočtené koeficientem množství</t>
  </si>
  <si>
    <t>17</t>
  </si>
  <si>
    <t>175151101</t>
  </si>
  <si>
    <t>Obsypání potrubí strojně sypaninou bez prohození, uloženou do 3 m</t>
  </si>
  <si>
    <t>-1562807375</t>
  </si>
  <si>
    <t>18</t>
  </si>
  <si>
    <t>729475284</t>
  </si>
  <si>
    <t>19</t>
  </si>
  <si>
    <t>181951112</t>
  </si>
  <si>
    <t>Úprava pláně v hornině třídy těžitelnosti I skupiny 1 až 3 se zhutněním strojně</t>
  </si>
  <si>
    <t>303074732</t>
  </si>
  <si>
    <t>Svislé a kompletní konstrukce</t>
  </si>
  <si>
    <t>20</t>
  </si>
  <si>
    <t>312231115</t>
  </si>
  <si>
    <t>Zdivo výplňové z cihel dl 290 mm P7 až 15 na SMS 5 MPa</t>
  </si>
  <si>
    <t>1441432060</t>
  </si>
  <si>
    <t>1,75*1,5*0,15</t>
  </si>
  <si>
    <t>312311951</t>
  </si>
  <si>
    <t>Výplňová zeď z betonu prostého tř. C 20/25</t>
  </si>
  <si>
    <t>660770443</t>
  </si>
  <si>
    <t>0,1</t>
  </si>
  <si>
    <t>Vodorovné konstrukce</t>
  </si>
  <si>
    <t>22</t>
  </si>
  <si>
    <t>451572111</t>
  </si>
  <si>
    <t>Lože pod potrubí otevřený výkop z kameniva drobného těženého</t>
  </si>
  <si>
    <t>1178508976</t>
  </si>
  <si>
    <t>"parkoviště - dlažba" 50*1,6*0,1</t>
  </si>
  <si>
    <t>Komunikace pozemní</t>
  </si>
  <si>
    <t>23</t>
  </si>
  <si>
    <t>564871111</t>
  </si>
  <si>
    <t>Podklad ze štěrkodrtě ŠD plochy přes 100 m2 tl 250 mm</t>
  </si>
  <si>
    <t>-1992932110</t>
  </si>
  <si>
    <t>24</t>
  </si>
  <si>
    <t>567131112</t>
  </si>
  <si>
    <t>Podklad ze směsi stmelené cementem SC C 3/4 (SC I) tl 170 mm</t>
  </si>
  <si>
    <t>1446419845</t>
  </si>
  <si>
    <t>25</t>
  </si>
  <si>
    <t>596212210</t>
  </si>
  <si>
    <t>Kladení zámkové dlažby pozemních komunikací ručně tl 80 mm skupiny A pl do 50 m2</t>
  </si>
  <si>
    <t>786288682</t>
  </si>
  <si>
    <t>26</t>
  </si>
  <si>
    <t>59245013</t>
  </si>
  <si>
    <t>dlažba zámková betonová tvaru I 200x165mm tl 80mm přírodní</t>
  </si>
  <si>
    <t>-1283420461</t>
  </si>
  <si>
    <t>110*0,2</t>
  </si>
  <si>
    <t>22*1,03 'Přepočtené koeficientem množství</t>
  </si>
  <si>
    <t>27</t>
  </si>
  <si>
    <t>59245013x</t>
  </si>
  <si>
    <t>dlažba zámková betonová tvaru I 200x165mm tl 80mm přírodní-stávající</t>
  </si>
  <si>
    <t>1281610387</t>
  </si>
  <si>
    <t>110*0,8</t>
  </si>
  <si>
    <t>88*1,03 'Přepočtené koeficientem množství</t>
  </si>
  <si>
    <t>Úpravy povrchů, podlahy a osazování výplní</t>
  </si>
  <si>
    <t>28</t>
  </si>
  <si>
    <t>612131102</t>
  </si>
  <si>
    <t>Cementový postřik vnitřních stěn nanášený síťovitě ručně</t>
  </si>
  <si>
    <t>-445013029</t>
  </si>
  <si>
    <t>29</t>
  </si>
  <si>
    <t>612131121</t>
  </si>
  <si>
    <t>Penetrační disperzní nátěr vnitřních stěn nanášený ručně</t>
  </si>
  <si>
    <t>-874996444</t>
  </si>
  <si>
    <t>30</t>
  </si>
  <si>
    <t>612321141</t>
  </si>
  <si>
    <t>Vápenocementová omítka štuková dvouvrstvá vnitřních stěn nanášená ručně</t>
  </si>
  <si>
    <t>-1063807850</t>
  </si>
  <si>
    <t>31</t>
  </si>
  <si>
    <t>622131102</t>
  </si>
  <si>
    <t>Cementový postřik vnějších stěn nanášený síťovitě ručně</t>
  </si>
  <si>
    <t>625132485</t>
  </si>
  <si>
    <t>32</t>
  </si>
  <si>
    <t>622131121</t>
  </si>
  <si>
    <t>Penetrační nátěr vnějších stěn nanášený ručně</t>
  </si>
  <si>
    <t>503490883</t>
  </si>
  <si>
    <t>1,75*1,5</t>
  </si>
  <si>
    <t>33</t>
  </si>
  <si>
    <t>622331111</t>
  </si>
  <si>
    <t>Cementová omítka hrubá jednovrstvá zatřená vnějších stěn nanášená ručně</t>
  </si>
  <si>
    <t>1296072752</t>
  </si>
  <si>
    <t>34</t>
  </si>
  <si>
    <t>899913162</t>
  </si>
  <si>
    <t>Uzavírací manžeta chráničky potrubí DN 200 x 400</t>
  </si>
  <si>
    <t>kus</t>
  </si>
  <si>
    <t>-1998372214</t>
  </si>
  <si>
    <t>35</t>
  </si>
  <si>
    <t>899914214</t>
  </si>
  <si>
    <t>Montáž ocelové chráničky D přes 250 do 300 mm</t>
  </si>
  <si>
    <t>600386266</t>
  </si>
  <si>
    <t>0,75*2</t>
  </si>
  <si>
    <t>36</t>
  </si>
  <si>
    <t>14011110</t>
  </si>
  <si>
    <t>trubka ocelová bezešvá hladká jakost 11 353 273x7,0mm</t>
  </si>
  <si>
    <t>1117466980</t>
  </si>
  <si>
    <t>1,5*1,05 'Přepočtené koeficientem množství</t>
  </si>
  <si>
    <t>Ostatní konstrukce a práce, bourání</t>
  </si>
  <si>
    <t>37</t>
  </si>
  <si>
    <t>9-01</t>
  </si>
  <si>
    <t xml:space="preserve">Demontáž a montáž dřevěné kolny </t>
  </si>
  <si>
    <t>soubor</t>
  </si>
  <si>
    <t>-1564715186</t>
  </si>
  <si>
    <t>38</t>
  </si>
  <si>
    <t>9-02</t>
  </si>
  <si>
    <t>Oprava předzahrádky, výsadba dřevin</t>
  </si>
  <si>
    <t>-108872263</t>
  </si>
  <si>
    <t>39</t>
  </si>
  <si>
    <t>916131213</t>
  </si>
  <si>
    <t>Osazení silničního obrubníku betonového stojatého s boční opěrou do lože z betonu prostého</t>
  </si>
  <si>
    <t>-275866956</t>
  </si>
  <si>
    <t>40</t>
  </si>
  <si>
    <t>59217031</t>
  </si>
  <si>
    <t>obrubník silniční betonový 1000x150x250mm</t>
  </si>
  <si>
    <t>-1284429242</t>
  </si>
  <si>
    <t>4*1,02 'Přepočtené koeficientem množství</t>
  </si>
  <si>
    <t>41</t>
  </si>
  <si>
    <t>935114112</t>
  </si>
  <si>
    <t>Mikroštěrbinový odvodňovací betonový žlab 220x260 mm se spádem dna 0,5 % se základem</t>
  </si>
  <si>
    <t>-613963538</t>
  </si>
  <si>
    <t>42</t>
  </si>
  <si>
    <t>961031411</t>
  </si>
  <si>
    <t>Bourání základů cihelných na MC</t>
  </si>
  <si>
    <t>1754498542</t>
  </si>
  <si>
    <t>43</t>
  </si>
  <si>
    <t>961044111</t>
  </si>
  <si>
    <t>Bourání základů z betonu prostého</t>
  </si>
  <si>
    <t>-1330220141</t>
  </si>
  <si>
    <t>"před vstupem" 1,5</t>
  </si>
  <si>
    <t>44</t>
  </si>
  <si>
    <t>966008221</t>
  </si>
  <si>
    <t>Bourání betonového nebo polymerbetonového odvodňovacího žlabu š do 200 mm</t>
  </si>
  <si>
    <t>1968679184</t>
  </si>
  <si>
    <t>45</t>
  </si>
  <si>
    <t>977151126</t>
  </si>
  <si>
    <t>Jádrové vrty diamantovými korunkami do stavebních materiálů D přes 200 do 225 mm</t>
  </si>
  <si>
    <t>2055135919</t>
  </si>
  <si>
    <t>2*0,5</t>
  </si>
  <si>
    <t>46</t>
  </si>
  <si>
    <t>979054441</t>
  </si>
  <si>
    <t>Očištění vybouraných z desek nebo dlaždic s původním spárováním z kameniva těženého</t>
  </si>
  <si>
    <t>-206457787</t>
  </si>
  <si>
    <t>997</t>
  </si>
  <si>
    <t>Přesun sutě</t>
  </si>
  <si>
    <t>47</t>
  </si>
  <si>
    <t>997013861</t>
  </si>
  <si>
    <t>Poplatek za uložení stavebního odpadu na recyklační skládce (skládkovné) z prostého betonu kód odpadu 17 01 01</t>
  </si>
  <si>
    <t>284963491</t>
  </si>
  <si>
    <t>48</t>
  </si>
  <si>
    <t>997013873</t>
  </si>
  <si>
    <t>Poplatek za uložení stavebního odpadu na recyklační skládce (skládkovné) zeminy a kamení zatříděného do Katalogu odpadů pod kódem 17 05 04</t>
  </si>
  <si>
    <t>-1035238486</t>
  </si>
  <si>
    <t>49</t>
  </si>
  <si>
    <t>997221551</t>
  </si>
  <si>
    <t>Vodorovná doprava suti ze sypkých materiálů do 1 km</t>
  </si>
  <si>
    <t>-224223157</t>
  </si>
  <si>
    <t>50</t>
  </si>
  <si>
    <t>997221559</t>
  </si>
  <si>
    <t>Příplatek ZKD 1 km u vodorovné dopravy suti ze sypkých materiálů</t>
  </si>
  <si>
    <t>690322661</t>
  </si>
  <si>
    <t>kam*9</t>
  </si>
  <si>
    <t>51</t>
  </si>
  <si>
    <t>997221561</t>
  </si>
  <si>
    <t>Vodorovná doprava suti z kusových materiálů do 1 km</t>
  </si>
  <si>
    <t>611221507</t>
  </si>
  <si>
    <t>52</t>
  </si>
  <si>
    <t>997221569</t>
  </si>
  <si>
    <t>Příplatek ZKD 1 km u vodorovné dopravy suti z kusových materiálů</t>
  </si>
  <si>
    <t>-1990193628</t>
  </si>
  <si>
    <t>bet*9</t>
  </si>
  <si>
    <t>53</t>
  </si>
  <si>
    <t>997221611</t>
  </si>
  <si>
    <t>Nakládání suti na dopravní prostředky pro vodorovnou dopravu</t>
  </si>
  <si>
    <t>1093352526</t>
  </si>
  <si>
    <t>998</t>
  </si>
  <si>
    <t>Přesun hmot</t>
  </si>
  <si>
    <t>54</t>
  </si>
  <si>
    <t>998272201</t>
  </si>
  <si>
    <t>Přesun hmot pro trubní vedení z ocelových trub svařovaných otevřený výkop</t>
  </si>
  <si>
    <t>-897960649</t>
  </si>
  <si>
    <t>PSV</t>
  </si>
  <si>
    <t>Práce a dodávky PSV</t>
  </si>
  <si>
    <t>711</t>
  </si>
  <si>
    <t>Izolace proti vodě, vlhkosti a plynům</t>
  </si>
  <si>
    <t>55</t>
  </si>
  <si>
    <t>711112001</t>
  </si>
  <si>
    <t>Provedení izolace proti zemní vlhkosti svislé za studena nátěrem penetračním</t>
  </si>
  <si>
    <t>924521046</t>
  </si>
  <si>
    <t>56</t>
  </si>
  <si>
    <t>11163150</t>
  </si>
  <si>
    <t>lak penetrační asfaltový</t>
  </si>
  <si>
    <t>23275139</t>
  </si>
  <si>
    <t>2,625*0,00034 'Přepočtené koeficientem množství</t>
  </si>
  <si>
    <t>57</t>
  </si>
  <si>
    <t>711142559</t>
  </si>
  <si>
    <t>Provedení izolace proti zemní vlhkosti pásy přitavením svislé NAIP</t>
  </si>
  <si>
    <t>-24357391</t>
  </si>
  <si>
    <t>58</t>
  </si>
  <si>
    <t>62855007</t>
  </si>
  <si>
    <t>pás asfaltový natavitelný modifikovaný SBS s vložkou z polyesterové vyztužené rohože a hrubozrnným břidličným posypem na horním povrchu tl 4,5mm</t>
  </si>
  <si>
    <t>250229205</t>
  </si>
  <si>
    <t>2,625*1,221 'Přepočtené koeficientem množství</t>
  </si>
  <si>
    <t>59</t>
  </si>
  <si>
    <t>998711201</t>
  </si>
  <si>
    <t>Přesun hmot procentní pro izolace proti vodě, vlhkosti a plynům v objektech v do 6 m</t>
  </si>
  <si>
    <t>%</t>
  </si>
  <si>
    <t>399321282</t>
  </si>
  <si>
    <t>784</t>
  </si>
  <si>
    <t>Dokončovací práce - malby a tapety</t>
  </si>
  <si>
    <t>60</t>
  </si>
  <si>
    <t>784111001</t>
  </si>
  <si>
    <t>Oprášení (ometení ) podkladu v místnostech v do 3,80 m</t>
  </si>
  <si>
    <t>2120453008</t>
  </si>
  <si>
    <t>61</t>
  </si>
  <si>
    <t>784181101</t>
  </si>
  <si>
    <t>Základní akrylátová jednonásobná bezbarvá penetrace podkladu v místnostech v do 3,80 m</t>
  </si>
  <si>
    <t>2010741654</t>
  </si>
  <si>
    <t>62</t>
  </si>
  <si>
    <t>784221001</t>
  </si>
  <si>
    <t>Jednonásobné bílé malby ze směsí za sucha dobře otěruvzdorných v místnostech do 3,80 m</t>
  </si>
  <si>
    <t>1368987172</t>
  </si>
  <si>
    <t>VRN</t>
  </si>
  <si>
    <t>Vedlejší rozpočtové náklady</t>
  </si>
  <si>
    <t>VRN1</t>
  </si>
  <si>
    <t>Průzkumné, geodetické a projektové práce</t>
  </si>
  <si>
    <t>63</t>
  </si>
  <si>
    <t>013254000</t>
  </si>
  <si>
    <t>Dokumentace skutečného provedení stavby</t>
  </si>
  <si>
    <t>1024</t>
  </si>
  <si>
    <t>1454153768</t>
  </si>
  <si>
    <t>VRN3</t>
  </si>
  <si>
    <t>Zařízení staveniště</t>
  </si>
  <si>
    <t>64</t>
  </si>
  <si>
    <t>030001000</t>
  </si>
  <si>
    <t>417358859</t>
  </si>
  <si>
    <t>65</t>
  </si>
  <si>
    <t>034303000</t>
  </si>
  <si>
    <t>Dopravní značení na staveništi</t>
  </si>
  <si>
    <t>657808496</t>
  </si>
  <si>
    <t>VRN4</t>
  </si>
  <si>
    <t>Inženýrská činnost</t>
  </si>
  <si>
    <t>66</t>
  </si>
  <si>
    <t>041403000</t>
  </si>
  <si>
    <t>Bezpečnost a ochrana zdraví při práci na staveništi</t>
  </si>
  <si>
    <t>478271985</t>
  </si>
  <si>
    <t>67</t>
  </si>
  <si>
    <t>045203000</t>
  </si>
  <si>
    <t>Kompletační činnost</t>
  </si>
  <si>
    <t>178032040</t>
  </si>
  <si>
    <t>68</t>
  </si>
  <si>
    <t>045303000</t>
  </si>
  <si>
    <t>Koordinační činnost</t>
  </si>
  <si>
    <t>-452698838</t>
  </si>
  <si>
    <t>Objekt:</t>
  </si>
  <si>
    <t>T - Trubní vedení</t>
  </si>
  <si>
    <t xml:space="preserve"> </t>
  </si>
  <si>
    <t>D1 - Potrubí TUV+cirk</t>
  </si>
  <si>
    <t>D2 - Koleno 90° na trase</t>
  </si>
  <si>
    <t>D3 - d40cirk</t>
  </si>
  <si>
    <t>D4 - Ostatní</t>
  </si>
  <si>
    <t>D1</t>
  </si>
  <si>
    <t>Potrubí TUV+cirk</t>
  </si>
  <si>
    <t>Pol1</t>
  </si>
  <si>
    <t>Plastové předizolované potrubí singl, aramidem, nebo kevralem zesílené potrubí PE-Xa, max. 95°C,PN10, d63/DA126</t>
  </si>
  <si>
    <t>bm</t>
  </si>
  <si>
    <t>Pol2</t>
  </si>
  <si>
    <t>Plastové předizolované potrubí singl, aramidem, nebo kevralem zesílené potrubí PE-Xa, max. 95°C,PN10, d40/DA111</t>
  </si>
  <si>
    <t>Pol3</t>
  </si>
  <si>
    <t>Lisovaný přechod na venkovní závit pro aramidem zesílenou trubku, max.115°C, PN16, d63-2", nerez</t>
  </si>
  <si>
    <t>ks</t>
  </si>
  <si>
    <t>Pol4</t>
  </si>
  <si>
    <t>Smršťovací, ukončovací manžeta singl, d60-d76/DA125-DA142</t>
  </si>
  <si>
    <t>D2</t>
  </si>
  <si>
    <t>Koleno 90° na trase</t>
  </si>
  <si>
    <t>Pol5</t>
  </si>
  <si>
    <t>Předizolované, nerezové koleno 90°d63/DA126 0,5x0,5m</t>
  </si>
  <si>
    <t>Pol6</t>
  </si>
  <si>
    <t>Doizolování spoje přímé DA126</t>
  </si>
  <si>
    <t>D3</t>
  </si>
  <si>
    <t>d40cirk</t>
  </si>
  <si>
    <t>Pol7</t>
  </si>
  <si>
    <t>Lisovaný přechod na venkovní závit pro aramidem zesílenou trubku, max.95°C, PN10, d40-1 1/4", nerez</t>
  </si>
  <si>
    <t>Pol8</t>
  </si>
  <si>
    <t>Smršťovací, ukončovací manžeta singl, d25-d50/DA76-DA126</t>
  </si>
  <si>
    <t>Pol9</t>
  </si>
  <si>
    <t>Předizolované, nerezové koleno 90°d40/DA110 0,5x0,5m</t>
  </si>
  <si>
    <t>Pol10</t>
  </si>
  <si>
    <t>Doizolování spoje přímé DA111</t>
  </si>
  <si>
    <t>D4</t>
  </si>
  <si>
    <t>Ostatní</t>
  </si>
  <si>
    <t>Pol11</t>
  </si>
  <si>
    <t>Demontáž stávajícího potrubí</t>
  </si>
  <si>
    <t>Pol12</t>
  </si>
  <si>
    <t>Napojení na stávající rozvod užitkové vody + cirk u hlavní páteře</t>
  </si>
  <si>
    <t>kpl</t>
  </si>
  <si>
    <t>Pol13</t>
  </si>
  <si>
    <t>Napojení na stávající rozvod užitkové vody + cirk v objektu</t>
  </si>
  <si>
    <t>Pol14</t>
  </si>
  <si>
    <t>Šroubení pozinkované 2" min. PN16</t>
  </si>
  <si>
    <t>Pol15</t>
  </si>
  <si>
    <t>Šroubení pozinkované 5/4" min. PN16</t>
  </si>
  <si>
    <t>Pol16</t>
  </si>
  <si>
    <t>Šoupě mosazné 2" min. PN16</t>
  </si>
  <si>
    <t>Pol17</t>
  </si>
  <si>
    <t>Šoupě mosazné 5/4" min. PN16</t>
  </si>
  <si>
    <t>Pol18</t>
  </si>
  <si>
    <t>Ochranná fólie</t>
  </si>
  <si>
    <t>Pol19</t>
  </si>
  <si>
    <t>Dokumentace skutečného stavu</t>
  </si>
  <si>
    <t>Pol20</t>
  </si>
  <si>
    <t>Vypláchnutí systému, topná, tlaková a dilatační zkouška, zaregulování systému, zaškolení obsluhy</t>
  </si>
  <si>
    <t>hod</t>
  </si>
  <si>
    <t>SEZNAM FIGUR</t>
  </si>
  <si>
    <t>Výměra</t>
  </si>
  <si>
    <t>asfalt</t>
  </si>
  <si>
    <t>Použití figury:</t>
  </si>
  <si>
    <t>beton</t>
  </si>
  <si>
    <t>kamenivo</t>
  </si>
  <si>
    <t>kry</t>
  </si>
  <si>
    <t>ornice</t>
  </si>
  <si>
    <t>"trávník" (42,8+20+160+11,3+7+8+7)*2,2</t>
  </si>
  <si>
    <t>plast</t>
  </si>
  <si>
    <t>poklop</t>
  </si>
  <si>
    <t>"chodníky" (2+2,1*2)*1,75*0,15</t>
  </si>
  <si>
    <t>"asfaltová komunikace" 6*1,75*0,15</t>
  </si>
  <si>
    <t>"parkoviště - dlažba" 10*1,75*0,15</t>
  </si>
  <si>
    <t>"trávník" (42,8+20+160+11,3+7+8+7)*1,75*0,15</t>
  </si>
  <si>
    <t>živ</t>
  </si>
  <si>
    <t>2,904</t>
  </si>
  <si>
    <t>Oprava stávajících, technicky nevyhovujících rozvodů teplé užitkové vody – K10 Evaldova u č.p. 1856/8 v Šumperku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</si>
</sst>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4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9"/>
      <c r="BE5" s="19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6" t="s">
        <v>544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9"/>
      <c r="BE6" s="192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192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190">
        <v>45603</v>
      </c>
      <c r="AR8" s="19"/>
      <c r="BE8" s="192"/>
      <c r="BS8" s="16" t="s">
        <v>6</v>
      </c>
    </row>
    <row r="9" spans="1:74" ht="14.45" customHeight="1">
      <c r="B9" s="19"/>
      <c r="AR9" s="19"/>
      <c r="BE9" s="192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192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192"/>
      <c r="BS11" s="16" t="s">
        <v>6</v>
      </c>
    </row>
    <row r="12" spans="1:74" ht="6.95" customHeight="1">
      <c r="B12" s="19"/>
      <c r="AR12" s="19"/>
      <c r="BE12" s="192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192"/>
      <c r="BS13" s="16" t="s">
        <v>6</v>
      </c>
    </row>
    <row r="14" spans="1:74" ht="12.75">
      <c r="B14" s="19"/>
      <c r="E14" s="197" t="s">
        <v>27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26" t="s">
        <v>25</v>
      </c>
      <c r="AN14" s="28" t="s">
        <v>27</v>
      </c>
      <c r="AR14" s="19"/>
      <c r="BE14" s="192"/>
      <c r="BS14" s="16" t="s">
        <v>6</v>
      </c>
    </row>
    <row r="15" spans="1:74" ht="6.95" customHeight="1">
      <c r="B15" s="19"/>
      <c r="AR15" s="19"/>
      <c r="BE15" s="192"/>
      <c r="BS15" s="16" t="s">
        <v>4</v>
      </c>
    </row>
    <row r="16" spans="1:74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192"/>
      <c r="BS16" s="16" t="s">
        <v>4</v>
      </c>
    </row>
    <row r="17" spans="2:7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192"/>
      <c r="BS17" s="16" t="s">
        <v>30</v>
      </c>
    </row>
    <row r="18" spans="2:71" ht="6.95" customHeight="1">
      <c r="B18" s="19"/>
      <c r="AR18" s="19"/>
      <c r="BE18" s="192"/>
      <c r="BS18" s="16" t="s">
        <v>6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192"/>
      <c r="BS19" s="16" t="s">
        <v>6</v>
      </c>
    </row>
    <row r="20" spans="2:71" ht="18.399999999999999" customHeight="1">
      <c r="B20" s="19"/>
      <c r="E20" s="24" t="s">
        <v>32</v>
      </c>
      <c r="AK20" s="26" t="s">
        <v>25</v>
      </c>
      <c r="AN20" s="24" t="s">
        <v>1</v>
      </c>
      <c r="AR20" s="19"/>
      <c r="BE20" s="192"/>
      <c r="BS20" s="16" t="s">
        <v>30</v>
      </c>
    </row>
    <row r="21" spans="2:71" ht="6.95" customHeight="1">
      <c r="B21" s="19"/>
      <c r="AR21" s="19"/>
      <c r="BE21" s="192"/>
    </row>
    <row r="22" spans="2:71" ht="12" customHeight="1">
      <c r="B22" s="19"/>
      <c r="D22" s="26" t="s">
        <v>33</v>
      </c>
      <c r="AR22" s="19"/>
      <c r="BE22" s="192"/>
    </row>
    <row r="23" spans="2:71" ht="47.25" customHeight="1">
      <c r="B23" s="19"/>
      <c r="E23" s="199" t="s">
        <v>34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9"/>
      <c r="BE23" s="192"/>
    </row>
    <row r="24" spans="2:71" ht="6.95" customHeight="1">
      <c r="B24" s="19"/>
      <c r="AR24" s="19"/>
      <c r="BE24" s="19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2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0">
        <f>ROUND(AG94,2)</f>
        <v>0</v>
      </c>
      <c r="AL26" s="201"/>
      <c r="AM26" s="201"/>
      <c r="AN26" s="201"/>
      <c r="AO26" s="201"/>
      <c r="AR26" s="31"/>
      <c r="BE26" s="192"/>
    </row>
    <row r="27" spans="2:71" s="1" customFormat="1" ht="6.95" customHeight="1">
      <c r="B27" s="31"/>
      <c r="AR27" s="31"/>
      <c r="BE27" s="192"/>
    </row>
    <row r="28" spans="2:71" s="1" customFormat="1" ht="12.75">
      <c r="B28" s="31"/>
      <c r="L28" s="202" t="s">
        <v>36</v>
      </c>
      <c r="M28" s="202"/>
      <c r="N28" s="202"/>
      <c r="O28" s="202"/>
      <c r="P28" s="202"/>
      <c r="W28" s="202" t="s">
        <v>37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38</v>
      </c>
      <c r="AL28" s="202"/>
      <c r="AM28" s="202"/>
      <c r="AN28" s="202"/>
      <c r="AO28" s="202"/>
      <c r="AR28" s="31"/>
      <c r="BE28" s="192"/>
    </row>
    <row r="29" spans="2:71" s="2" customFormat="1" ht="14.45" customHeight="1">
      <c r="B29" s="35"/>
      <c r="D29" s="26" t="s">
        <v>39</v>
      </c>
      <c r="F29" s="26" t="s">
        <v>40</v>
      </c>
      <c r="L29" s="205">
        <v>0.21</v>
      </c>
      <c r="M29" s="204"/>
      <c r="N29" s="204"/>
      <c r="O29" s="204"/>
      <c r="P29" s="204"/>
      <c r="W29" s="203">
        <f>ROUND(AZ94, 2)</f>
        <v>0</v>
      </c>
      <c r="X29" s="204"/>
      <c r="Y29" s="204"/>
      <c r="Z29" s="204"/>
      <c r="AA29" s="204"/>
      <c r="AB29" s="204"/>
      <c r="AC29" s="204"/>
      <c r="AD29" s="204"/>
      <c r="AE29" s="204"/>
      <c r="AK29" s="203">
        <f>ROUND(AV94, 2)</f>
        <v>0</v>
      </c>
      <c r="AL29" s="204"/>
      <c r="AM29" s="204"/>
      <c r="AN29" s="204"/>
      <c r="AO29" s="204"/>
      <c r="AR29" s="35"/>
      <c r="BE29" s="193"/>
    </row>
    <row r="30" spans="2:71" s="2" customFormat="1" ht="14.45" customHeight="1">
      <c r="B30" s="35"/>
      <c r="F30" s="26" t="s">
        <v>41</v>
      </c>
      <c r="L30" s="205">
        <v>0.15</v>
      </c>
      <c r="M30" s="204"/>
      <c r="N30" s="204"/>
      <c r="O30" s="204"/>
      <c r="P30" s="204"/>
      <c r="W30" s="203">
        <f>ROUND(BA94, 2)</f>
        <v>0</v>
      </c>
      <c r="X30" s="204"/>
      <c r="Y30" s="204"/>
      <c r="Z30" s="204"/>
      <c r="AA30" s="204"/>
      <c r="AB30" s="204"/>
      <c r="AC30" s="204"/>
      <c r="AD30" s="204"/>
      <c r="AE30" s="204"/>
      <c r="AK30" s="203">
        <f>ROUND(AW94, 2)</f>
        <v>0</v>
      </c>
      <c r="AL30" s="204"/>
      <c r="AM30" s="204"/>
      <c r="AN30" s="204"/>
      <c r="AO30" s="204"/>
      <c r="AR30" s="35"/>
      <c r="BE30" s="193"/>
    </row>
    <row r="31" spans="2:71" s="2" customFormat="1" ht="14.45" hidden="1" customHeight="1">
      <c r="B31" s="35"/>
      <c r="F31" s="26" t="s">
        <v>42</v>
      </c>
      <c r="L31" s="205">
        <v>0.21</v>
      </c>
      <c r="M31" s="204"/>
      <c r="N31" s="204"/>
      <c r="O31" s="204"/>
      <c r="P31" s="204"/>
      <c r="W31" s="203">
        <f>ROUND(BB94, 2)</f>
        <v>0</v>
      </c>
      <c r="X31" s="204"/>
      <c r="Y31" s="204"/>
      <c r="Z31" s="204"/>
      <c r="AA31" s="204"/>
      <c r="AB31" s="204"/>
      <c r="AC31" s="204"/>
      <c r="AD31" s="204"/>
      <c r="AE31" s="204"/>
      <c r="AK31" s="203">
        <v>0</v>
      </c>
      <c r="AL31" s="204"/>
      <c r="AM31" s="204"/>
      <c r="AN31" s="204"/>
      <c r="AO31" s="204"/>
      <c r="AR31" s="35"/>
      <c r="BE31" s="193"/>
    </row>
    <row r="32" spans="2:71" s="2" customFormat="1" ht="14.45" hidden="1" customHeight="1">
      <c r="B32" s="35"/>
      <c r="F32" s="26" t="s">
        <v>43</v>
      </c>
      <c r="L32" s="205">
        <v>0.15</v>
      </c>
      <c r="M32" s="204"/>
      <c r="N32" s="204"/>
      <c r="O32" s="204"/>
      <c r="P32" s="204"/>
      <c r="W32" s="203">
        <f>ROUND(BC94, 2)</f>
        <v>0</v>
      </c>
      <c r="X32" s="204"/>
      <c r="Y32" s="204"/>
      <c r="Z32" s="204"/>
      <c r="AA32" s="204"/>
      <c r="AB32" s="204"/>
      <c r="AC32" s="204"/>
      <c r="AD32" s="204"/>
      <c r="AE32" s="204"/>
      <c r="AK32" s="203">
        <v>0</v>
      </c>
      <c r="AL32" s="204"/>
      <c r="AM32" s="204"/>
      <c r="AN32" s="204"/>
      <c r="AO32" s="204"/>
      <c r="AR32" s="35"/>
      <c r="BE32" s="193"/>
    </row>
    <row r="33" spans="2:57" s="2" customFormat="1" ht="14.45" hidden="1" customHeight="1">
      <c r="B33" s="35"/>
      <c r="F33" s="26" t="s">
        <v>44</v>
      </c>
      <c r="L33" s="205">
        <v>0</v>
      </c>
      <c r="M33" s="204"/>
      <c r="N33" s="204"/>
      <c r="O33" s="204"/>
      <c r="P33" s="204"/>
      <c r="W33" s="203">
        <f>ROUND(BD94, 2)</f>
        <v>0</v>
      </c>
      <c r="X33" s="204"/>
      <c r="Y33" s="204"/>
      <c r="Z33" s="204"/>
      <c r="AA33" s="204"/>
      <c r="AB33" s="204"/>
      <c r="AC33" s="204"/>
      <c r="AD33" s="204"/>
      <c r="AE33" s="204"/>
      <c r="AK33" s="203">
        <v>0</v>
      </c>
      <c r="AL33" s="204"/>
      <c r="AM33" s="204"/>
      <c r="AN33" s="204"/>
      <c r="AO33" s="204"/>
      <c r="AR33" s="35"/>
      <c r="BE33" s="193"/>
    </row>
    <row r="34" spans="2:57" s="1" customFormat="1" ht="6.95" customHeight="1">
      <c r="B34" s="31"/>
      <c r="AR34" s="31"/>
      <c r="BE34" s="192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06" t="s">
        <v>47</v>
      </c>
      <c r="Y35" s="207"/>
      <c r="Z35" s="207"/>
      <c r="AA35" s="207"/>
      <c r="AB35" s="207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7"/>
      <c r="AM35" s="207"/>
      <c r="AN35" s="207"/>
      <c r="AO35" s="20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SK24023-K10</v>
      </c>
      <c r="AR84" s="47"/>
    </row>
    <row r="85" spans="1:91" s="4" customFormat="1" ht="36.950000000000003" customHeight="1">
      <c r="B85" s="48"/>
      <c r="C85" s="49" t="s">
        <v>16</v>
      </c>
      <c r="L85" s="227" t="str">
        <f>K6</f>
        <v>Oprava stávajících, technicky nevyhovujících rozvodů teplé užitkové vody – K10 Evaldova u č.p. 1856/8 v Šumperku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19</v>
      </c>
      <c r="L87" s="50" t="str">
        <f>IF(K8="","",K8)</f>
        <v>Dolní Temenice</v>
      </c>
      <c r="AI87" s="26" t="s">
        <v>21</v>
      </c>
      <c r="AM87" s="210">
        <f>IF(AN8= "","",AN8)</f>
        <v>45603</v>
      </c>
      <c r="AN87" s="21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22</v>
      </c>
      <c r="L89" s="3" t="str">
        <f>IF(E11= "","",E11)</f>
        <v>Podniky města Šumperka a.s.</v>
      </c>
      <c r="AI89" s="26" t="s">
        <v>28</v>
      </c>
      <c r="AM89" s="211" t="str">
        <f>IF(E17="","",E17)</f>
        <v>LORENC TZB spol. s.r.o.</v>
      </c>
      <c r="AN89" s="212"/>
      <c r="AO89" s="212"/>
      <c r="AP89" s="212"/>
      <c r="AR89" s="31"/>
      <c r="AS89" s="213" t="s">
        <v>55</v>
      </c>
      <c r="AT89" s="21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31</v>
      </c>
      <c r="AM90" s="211" t="str">
        <f>IF(E20="","",E20)</f>
        <v>Martin Škrabal</v>
      </c>
      <c r="AN90" s="212"/>
      <c r="AO90" s="212"/>
      <c r="AP90" s="212"/>
      <c r="AR90" s="31"/>
      <c r="AS90" s="215"/>
      <c r="AT90" s="216"/>
      <c r="BD90" s="55"/>
    </row>
    <row r="91" spans="1:91" s="1" customFormat="1" ht="10.9" customHeight="1">
      <c r="B91" s="31"/>
      <c r="AR91" s="31"/>
      <c r="AS91" s="215"/>
      <c r="AT91" s="216"/>
      <c r="BD91" s="55"/>
    </row>
    <row r="92" spans="1:91" s="1" customFormat="1" ht="29.25" customHeight="1">
      <c r="B92" s="31"/>
      <c r="C92" s="222" t="s">
        <v>56</v>
      </c>
      <c r="D92" s="223"/>
      <c r="E92" s="223"/>
      <c r="F92" s="223"/>
      <c r="G92" s="223"/>
      <c r="H92" s="56"/>
      <c r="I92" s="224" t="s">
        <v>57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58</v>
      </c>
      <c r="AH92" s="223"/>
      <c r="AI92" s="223"/>
      <c r="AJ92" s="223"/>
      <c r="AK92" s="223"/>
      <c r="AL92" s="223"/>
      <c r="AM92" s="223"/>
      <c r="AN92" s="224" t="s">
        <v>59</v>
      </c>
      <c r="AO92" s="223"/>
      <c r="AP92" s="226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0">
        <f>ROUND(SUM(AG95:AG96),2)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74</v>
      </c>
      <c r="BT94" s="71" t="s">
        <v>75</v>
      </c>
      <c r="BV94" s="71" t="s">
        <v>76</v>
      </c>
      <c r="BW94" s="71" t="s">
        <v>5</v>
      </c>
      <c r="BX94" s="71" t="s">
        <v>77</v>
      </c>
      <c r="CL94" s="71" t="s">
        <v>1</v>
      </c>
    </row>
    <row r="95" spans="1:91" s="6" customFormat="1" ht="46.5" customHeight="1">
      <c r="A95" s="72" t="s">
        <v>78</v>
      </c>
      <c r="B95" s="73"/>
      <c r="C95" s="74"/>
      <c r="D95" s="219" t="s">
        <v>14</v>
      </c>
      <c r="E95" s="219"/>
      <c r="F95" s="219"/>
      <c r="G95" s="219"/>
      <c r="H95" s="219"/>
      <c r="I95" s="75"/>
      <c r="J95" s="219" t="s">
        <v>544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'SK24023-K10 - Rekonstrukc...'!J28</f>
        <v>0</v>
      </c>
      <c r="AH95" s="218"/>
      <c r="AI95" s="218"/>
      <c r="AJ95" s="218"/>
      <c r="AK95" s="218"/>
      <c r="AL95" s="218"/>
      <c r="AM95" s="218"/>
      <c r="AN95" s="217">
        <f>SUM(AG95,AT95)</f>
        <v>0</v>
      </c>
      <c r="AO95" s="218"/>
      <c r="AP95" s="218"/>
      <c r="AQ95" s="76" t="s">
        <v>79</v>
      </c>
      <c r="AR95" s="73"/>
      <c r="AS95" s="77">
        <v>0</v>
      </c>
      <c r="AT95" s="78">
        <f>ROUND(SUM(AV95:AW95),2)</f>
        <v>0</v>
      </c>
      <c r="AU95" s="79">
        <f>'SK24023-K10 - Rekonstrukc...'!P129</f>
        <v>0</v>
      </c>
      <c r="AV95" s="78">
        <f>'SK24023-K10 - Rekonstrukc...'!J31</f>
        <v>0</v>
      </c>
      <c r="AW95" s="78">
        <f>'SK24023-K10 - Rekonstrukc...'!J32</f>
        <v>0</v>
      </c>
      <c r="AX95" s="78">
        <f>'SK24023-K10 - Rekonstrukc...'!J33</f>
        <v>0</v>
      </c>
      <c r="AY95" s="78">
        <f>'SK24023-K10 - Rekonstrukc...'!J34</f>
        <v>0</v>
      </c>
      <c r="AZ95" s="78">
        <f>'SK24023-K10 - Rekonstrukc...'!F31</f>
        <v>0</v>
      </c>
      <c r="BA95" s="78">
        <f>'SK24023-K10 - Rekonstrukc...'!F32</f>
        <v>0</v>
      </c>
      <c r="BB95" s="78">
        <f>'SK24023-K10 - Rekonstrukc...'!F33</f>
        <v>0</v>
      </c>
      <c r="BC95" s="78">
        <f>'SK24023-K10 - Rekonstrukc...'!F34</f>
        <v>0</v>
      </c>
      <c r="BD95" s="80">
        <f>'SK24023-K10 - Rekonstrukc...'!F35</f>
        <v>0</v>
      </c>
      <c r="BT95" s="81" t="s">
        <v>80</v>
      </c>
      <c r="BU95" s="81" t="s">
        <v>81</v>
      </c>
      <c r="BV95" s="81" t="s">
        <v>76</v>
      </c>
      <c r="BW95" s="81" t="s">
        <v>5</v>
      </c>
      <c r="BX95" s="81" t="s">
        <v>77</v>
      </c>
      <c r="CL95" s="81" t="s">
        <v>1</v>
      </c>
    </row>
    <row r="96" spans="1:91" s="6" customFormat="1" ht="16.5" customHeight="1">
      <c r="A96" s="72" t="s">
        <v>78</v>
      </c>
      <c r="B96" s="73"/>
      <c r="C96" s="74"/>
      <c r="D96" s="219" t="s">
        <v>82</v>
      </c>
      <c r="E96" s="219"/>
      <c r="F96" s="219"/>
      <c r="G96" s="219"/>
      <c r="H96" s="219"/>
      <c r="I96" s="75"/>
      <c r="J96" s="219" t="s">
        <v>83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'T - Trubní vedení'!J30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76" t="s">
        <v>79</v>
      </c>
      <c r="AR96" s="73"/>
      <c r="AS96" s="82">
        <v>0</v>
      </c>
      <c r="AT96" s="83">
        <f>ROUND(SUM(AV96:AW96),2)</f>
        <v>0</v>
      </c>
      <c r="AU96" s="84">
        <f>'T - Trubní vedení'!P121</f>
        <v>0</v>
      </c>
      <c r="AV96" s="83">
        <f>'T - Trubní vedení'!J33</f>
        <v>0</v>
      </c>
      <c r="AW96" s="83">
        <f>'T - Trubní vedení'!J34</f>
        <v>0</v>
      </c>
      <c r="AX96" s="83">
        <f>'T - Trubní vedení'!J35</f>
        <v>0</v>
      </c>
      <c r="AY96" s="83">
        <f>'T - Trubní vedení'!J36</f>
        <v>0</v>
      </c>
      <c r="AZ96" s="83">
        <f>'T - Trubní vedení'!F33</f>
        <v>0</v>
      </c>
      <c r="BA96" s="83">
        <f>'T - Trubní vedení'!F34</f>
        <v>0</v>
      </c>
      <c r="BB96" s="83">
        <f>'T - Trubní vedení'!F35</f>
        <v>0</v>
      </c>
      <c r="BC96" s="83">
        <f>'T - Trubní vedení'!F36</f>
        <v>0</v>
      </c>
      <c r="BD96" s="85">
        <f>'T - Trubní vedení'!F37</f>
        <v>0</v>
      </c>
      <c r="BT96" s="81" t="s">
        <v>80</v>
      </c>
      <c r="BV96" s="81" t="s">
        <v>76</v>
      </c>
      <c r="BW96" s="81" t="s">
        <v>84</v>
      </c>
      <c r="BX96" s="81" t="s">
        <v>5</v>
      </c>
      <c r="CL96" s="81" t="s">
        <v>1</v>
      </c>
      <c r="CM96" s="81" t="s">
        <v>85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qqwhh71+25gkmSjtWWe7jD530HMT8W1gQxHH3WZ/l+QMw4QHfnsYKERPsKghS7T7EdHjk4/SYmOjzjs5w1VBEw==" saltValue="KQcdFnSQnsaX+zIcui0+mQ==" spinCount="100000" sheet="1" objects="1" scenarios="1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K24023-K10 - Rekonstrukc...'!C2" display="/" xr:uid="{00000000-0004-0000-0000-000000000000}"/>
    <hyperlink ref="A96" location="'T - Trubní ved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7"/>
  <sheetViews>
    <sheetView showGridLines="0" workbookViewId="0">
      <selection activeCell="E16" sqref="E16:H1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5</v>
      </c>
      <c r="AZ2" s="86" t="s">
        <v>86</v>
      </c>
      <c r="BA2" s="86" t="s">
        <v>1</v>
      </c>
      <c r="BB2" s="86" t="s">
        <v>1</v>
      </c>
      <c r="BC2" s="86" t="s">
        <v>87</v>
      </c>
      <c r="BD2" s="86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6" t="s">
        <v>88</v>
      </c>
      <c r="BA3" s="86" t="s">
        <v>1</v>
      </c>
      <c r="BB3" s="86" t="s">
        <v>1</v>
      </c>
      <c r="BC3" s="86" t="s">
        <v>89</v>
      </c>
      <c r="BD3" s="86" t="s">
        <v>85</v>
      </c>
    </row>
    <row r="4" spans="2:56" ht="24.95" customHeight="1">
      <c r="B4" s="19"/>
      <c r="D4" s="20" t="s">
        <v>90</v>
      </c>
      <c r="L4" s="19"/>
      <c r="M4" s="87" t="s">
        <v>10</v>
      </c>
      <c r="AT4" s="16" t="s">
        <v>4</v>
      </c>
      <c r="AZ4" s="86" t="s">
        <v>91</v>
      </c>
      <c r="BA4" s="86" t="s">
        <v>1</v>
      </c>
      <c r="BB4" s="86" t="s">
        <v>1</v>
      </c>
      <c r="BC4" s="86" t="s">
        <v>92</v>
      </c>
      <c r="BD4" s="86" t="s">
        <v>85</v>
      </c>
    </row>
    <row r="5" spans="2:56" ht="6.95" customHeight="1">
      <c r="B5" s="19"/>
      <c r="L5" s="19"/>
      <c r="AZ5" s="86" t="s">
        <v>93</v>
      </c>
      <c r="BA5" s="86" t="s">
        <v>1</v>
      </c>
      <c r="BB5" s="86" t="s">
        <v>1</v>
      </c>
      <c r="BC5" s="86" t="s">
        <v>92</v>
      </c>
      <c r="BD5" s="86" t="s">
        <v>85</v>
      </c>
    </row>
    <row r="6" spans="2:56" s="1" customFormat="1" ht="12" customHeight="1">
      <c r="B6" s="31"/>
      <c r="D6" s="26" t="s">
        <v>16</v>
      </c>
      <c r="L6" s="31"/>
      <c r="AZ6" s="86" t="s">
        <v>94</v>
      </c>
      <c r="BA6" s="86" t="s">
        <v>1</v>
      </c>
      <c r="BB6" s="86" t="s">
        <v>1</v>
      </c>
      <c r="BC6" s="86" t="s">
        <v>95</v>
      </c>
      <c r="BD6" s="86" t="s">
        <v>85</v>
      </c>
    </row>
    <row r="7" spans="2:56" s="1" customFormat="1" ht="30" customHeight="1">
      <c r="B7" s="31"/>
      <c r="E7" s="227" t="s">
        <v>544</v>
      </c>
      <c r="F7" s="229"/>
      <c r="G7" s="229"/>
      <c r="H7" s="229"/>
      <c r="L7" s="31"/>
      <c r="AZ7" s="86" t="s">
        <v>96</v>
      </c>
      <c r="BA7" s="86" t="s">
        <v>1</v>
      </c>
      <c r="BB7" s="86" t="s">
        <v>1</v>
      </c>
      <c r="BC7" s="86" t="s">
        <v>75</v>
      </c>
      <c r="BD7" s="86" t="s">
        <v>85</v>
      </c>
    </row>
    <row r="8" spans="2:56" s="1" customFormat="1">
      <c r="B8" s="31"/>
      <c r="L8" s="31"/>
      <c r="AZ8" s="86" t="s">
        <v>97</v>
      </c>
      <c r="BA8" s="86" t="s">
        <v>1</v>
      </c>
      <c r="BB8" s="86" t="s">
        <v>1</v>
      </c>
      <c r="BC8" s="86" t="s">
        <v>92</v>
      </c>
      <c r="BD8" s="86" t="s">
        <v>85</v>
      </c>
    </row>
    <row r="9" spans="2:56" s="1" customFormat="1" ht="12" customHeight="1">
      <c r="B9" s="31"/>
      <c r="D9" s="26" t="s">
        <v>17</v>
      </c>
      <c r="F9" s="24" t="s">
        <v>1</v>
      </c>
      <c r="I9" s="26" t="s">
        <v>18</v>
      </c>
      <c r="J9" s="24" t="s">
        <v>1</v>
      </c>
      <c r="L9" s="31"/>
      <c r="AZ9" s="86" t="s">
        <v>98</v>
      </c>
      <c r="BA9" s="86" t="s">
        <v>1</v>
      </c>
      <c r="BB9" s="86" t="s">
        <v>1</v>
      </c>
      <c r="BC9" s="86" t="s">
        <v>95</v>
      </c>
      <c r="BD9" s="86" t="s">
        <v>85</v>
      </c>
    </row>
    <row r="10" spans="2:56" s="1" customFormat="1" ht="12" customHeight="1">
      <c r="B10" s="31"/>
      <c r="D10" s="26" t="s">
        <v>19</v>
      </c>
      <c r="F10" s="24" t="s">
        <v>20</v>
      </c>
      <c r="I10" s="26" t="s">
        <v>21</v>
      </c>
      <c r="J10" s="51">
        <f>'Rekapitulace stavby'!AN8</f>
        <v>45603</v>
      </c>
      <c r="L10" s="31"/>
      <c r="AZ10" s="86" t="s">
        <v>99</v>
      </c>
      <c r="BA10" s="86" t="s">
        <v>1</v>
      </c>
      <c r="BB10" s="86" t="s">
        <v>1</v>
      </c>
      <c r="BC10" s="86" t="s">
        <v>92</v>
      </c>
      <c r="BD10" s="86" t="s">
        <v>85</v>
      </c>
    </row>
    <row r="11" spans="2:56" s="1" customFormat="1" ht="10.9" customHeight="1">
      <c r="B11" s="31"/>
      <c r="L11" s="31"/>
    </row>
    <row r="12" spans="2:56" s="1" customFormat="1" ht="12" customHeight="1">
      <c r="B12" s="31"/>
      <c r="D12" s="26" t="s">
        <v>22</v>
      </c>
      <c r="I12" s="26" t="s">
        <v>23</v>
      </c>
      <c r="J12" s="24" t="s">
        <v>1</v>
      </c>
      <c r="L12" s="31"/>
    </row>
    <row r="13" spans="2:56" s="1" customFormat="1" ht="18" customHeight="1">
      <c r="B13" s="31"/>
      <c r="E13" s="24" t="s">
        <v>24</v>
      </c>
      <c r="I13" s="26" t="s">
        <v>25</v>
      </c>
      <c r="J13" s="24" t="s">
        <v>1</v>
      </c>
      <c r="L13" s="31"/>
    </row>
    <row r="14" spans="2:56" s="1" customFormat="1" ht="6.95" customHeight="1">
      <c r="B14" s="31"/>
      <c r="L14" s="31"/>
    </row>
    <row r="15" spans="2:56" s="1" customFormat="1" ht="12" customHeight="1">
      <c r="B15" s="31"/>
      <c r="D15" s="26" t="s">
        <v>26</v>
      </c>
      <c r="I15" s="26" t="s">
        <v>23</v>
      </c>
      <c r="J15" s="27" t="str">
        <f>'Rekapitulace stavby'!AN13</f>
        <v>Vyplň údaj</v>
      </c>
      <c r="L15" s="31"/>
    </row>
    <row r="16" spans="2:56" s="1" customFormat="1" ht="18" customHeight="1">
      <c r="B16" s="31"/>
      <c r="E16" s="230" t="str">
        <f>'Rekapitulace stavby'!E14</f>
        <v>Vyplň údaj</v>
      </c>
      <c r="F16" s="194"/>
      <c r="G16" s="194"/>
      <c r="H16" s="194"/>
      <c r="I16" s="26" t="s">
        <v>25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28</v>
      </c>
      <c r="I18" s="26" t="s">
        <v>23</v>
      </c>
      <c r="J18" s="24" t="s">
        <v>1</v>
      </c>
      <c r="L18" s="31"/>
    </row>
    <row r="19" spans="2:12" s="1" customFormat="1" ht="18" customHeight="1">
      <c r="B19" s="31"/>
      <c r="E19" s="24" t="s">
        <v>29</v>
      </c>
      <c r="I19" s="26" t="s">
        <v>25</v>
      </c>
      <c r="J19" s="24" t="s">
        <v>1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31</v>
      </c>
      <c r="I21" s="26" t="s">
        <v>23</v>
      </c>
      <c r="J21" s="24" t="s">
        <v>1</v>
      </c>
      <c r="L21" s="31"/>
    </row>
    <row r="22" spans="2:12" s="1" customFormat="1" ht="18" customHeight="1">
      <c r="B22" s="31"/>
      <c r="E22" s="24" t="s">
        <v>32</v>
      </c>
      <c r="I22" s="26" t="s">
        <v>25</v>
      </c>
      <c r="J22" s="24" t="s">
        <v>1</v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33</v>
      </c>
      <c r="L24" s="31"/>
    </row>
    <row r="25" spans="2:12" s="7" customFormat="1" ht="71.25" customHeight="1">
      <c r="B25" s="88"/>
      <c r="E25" s="199" t="s">
        <v>34</v>
      </c>
      <c r="F25" s="199"/>
      <c r="G25" s="199"/>
      <c r="H25" s="199"/>
      <c r="L25" s="88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9" t="s">
        <v>35</v>
      </c>
      <c r="J28" s="65">
        <f>ROUND(J129,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37</v>
      </c>
      <c r="I30" s="34" t="s">
        <v>36</v>
      </c>
      <c r="J30" s="34" t="s">
        <v>38</v>
      </c>
      <c r="L30" s="31"/>
    </row>
    <row r="31" spans="2:12" s="1" customFormat="1" ht="14.45" customHeight="1">
      <c r="B31" s="31"/>
      <c r="D31" s="54" t="s">
        <v>39</v>
      </c>
      <c r="E31" s="26" t="s">
        <v>40</v>
      </c>
      <c r="F31" s="90">
        <f>ROUND((SUM(BE129:BE346)),  2)</f>
        <v>0</v>
      </c>
      <c r="I31" s="91">
        <v>0.21</v>
      </c>
      <c r="J31" s="90">
        <f>ROUND(((SUM(BE129:BE346))*I31),  2)</f>
        <v>0</v>
      </c>
      <c r="L31" s="31"/>
    </row>
    <row r="32" spans="2:12" s="1" customFormat="1" ht="14.45" customHeight="1">
      <c r="B32" s="31"/>
      <c r="E32" s="26" t="s">
        <v>41</v>
      </c>
      <c r="F32" s="90">
        <f>ROUND((SUM(BF129:BF346)),  2)</f>
        <v>0</v>
      </c>
      <c r="I32" s="91">
        <v>0.15</v>
      </c>
      <c r="J32" s="90">
        <f>ROUND(((SUM(BF129:BF346))*I32),  2)</f>
        <v>0</v>
      </c>
      <c r="L32" s="31"/>
    </row>
    <row r="33" spans="2:12" s="1" customFormat="1" ht="14.45" hidden="1" customHeight="1">
      <c r="B33" s="31"/>
      <c r="E33" s="26" t="s">
        <v>42</v>
      </c>
      <c r="F33" s="90">
        <f>ROUND((SUM(BG129:BG346)),  2)</f>
        <v>0</v>
      </c>
      <c r="I33" s="91">
        <v>0.21</v>
      </c>
      <c r="J33" s="90">
        <f>0</f>
        <v>0</v>
      </c>
      <c r="L33" s="31"/>
    </row>
    <row r="34" spans="2:12" s="1" customFormat="1" ht="14.45" hidden="1" customHeight="1">
      <c r="B34" s="31"/>
      <c r="E34" s="26" t="s">
        <v>43</v>
      </c>
      <c r="F34" s="90">
        <f>ROUND((SUM(BH129:BH346)),  2)</f>
        <v>0</v>
      </c>
      <c r="I34" s="91">
        <v>0.15</v>
      </c>
      <c r="J34" s="90">
        <f>0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ROUND((SUM(BI129:BI346)),  2)</f>
        <v>0</v>
      </c>
      <c r="I35" s="91">
        <v>0</v>
      </c>
      <c r="J35" s="90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92"/>
      <c r="D37" s="93" t="s">
        <v>45</v>
      </c>
      <c r="E37" s="56"/>
      <c r="F37" s="56"/>
      <c r="G37" s="94" t="s">
        <v>46</v>
      </c>
      <c r="H37" s="95" t="s">
        <v>47</v>
      </c>
      <c r="I37" s="56"/>
      <c r="J37" s="96">
        <f>SUM(J28:J35)</f>
        <v>0</v>
      </c>
      <c r="K37" s="97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30" customHeight="1">
      <c r="B85" s="31"/>
      <c r="E85" s="227" t="str">
        <f>E7</f>
        <v>Oprava stávajících, technicky nevyhovujících rozvodů teplé užitkové vody – K10 Evaldova u č.p. 1856/8 v Šumperku</v>
      </c>
      <c r="F85" s="229"/>
      <c r="G85" s="229"/>
      <c r="H85" s="229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19</v>
      </c>
      <c r="F87" s="24" t="str">
        <f>F10</f>
        <v>Dolní Temenice</v>
      </c>
      <c r="I87" s="26" t="s">
        <v>21</v>
      </c>
      <c r="J87" s="51">
        <f>IF(J10="","",J10)</f>
        <v>45603</v>
      </c>
      <c r="L87" s="31"/>
    </row>
    <row r="88" spans="2:47" s="1" customFormat="1" ht="6.95" customHeight="1">
      <c r="B88" s="31"/>
      <c r="L88" s="31"/>
    </row>
    <row r="89" spans="2:47" s="1" customFormat="1" ht="25.7" customHeight="1">
      <c r="B89" s="31"/>
      <c r="C89" s="26" t="s">
        <v>22</v>
      </c>
      <c r="F89" s="24" t="str">
        <f>E13</f>
        <v>Podniky města Šumperka a.s.</v>
      </c>
      <c r="I89" s="26" t="s">
        <v>28</v>
      </c>
      <c r="J89" s="29" t="str">
        <f>E19</f>
        <v>LORENC TZB spol. s.r.o.</v>
      </c>
      <c r="L89" s="31"/>
    </row>
    <row r="90" spans="2:47" s="1" customFormat="1" ht="15.2" customHeight="1">
      <c r="B90" s="31"/>
      <c r="C90" s="26" t="s">
        <v>26</v>
      </c>
      <c r="F90" s="24" t="str">
        <f>IF(E16="","",E16)</f>
        <v>Vyplň údaj</v>
      </c>
      <c r="I90" s="26" t="s">
        <v>31</v>
      </c>
      <c r="J90" s="29" t="str">
        <f>E22</f>
        <v>Martin Škrabal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100" t="s">
        <v>101</v>
      </c>
      <c r="D92" s="92"/>
      <c r="E92" s="92"/>
      <c r="F92" s="92"/>
      <c r="G92" s="92"/>
      <c r="H92" s="92"/>
      <c r="I92" s="92"/>
      <c r="J92" s="101" t="s">
        <v>102</v>
      </c>
      <c r="K92" s="92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102" t="s">
        <v>103</v>
      </c>
      <c r="J94" s="65">
        <f>J129</f>
        <v>0</v>
      </c>
      <c r="L94" s="31"/>
      <c r="AU94" s="16" t="s">
        <v>104</v>
      </c>
    </row>
    <row r="95" spans="2:47" s="8" customFormat="1" ht="24.95" customHeight="1">
      <c r="B95" s="103"/>
      <c r="D95" s="104" t="s">
        <v>105</v>
      </c>
      <c r="E95" s="105"/>
      <c r="F95" s="105"/>
      <c r="G95" s="105"/>
      <c r="H95" s="105"/>
      <c r="I95" s="105"/>
      <c r="J95" s="106">
        <f>J130</f>
        <v>0</v>
      </c>
      <c r="L95" s="103"/>
    </row>
    <row r="96" spans="2:47" s="9" customFormat="1" ht="19.899999999999999" customHeight="1">
      <c r="B96" s="107"/>
      <c r="D96" s="108" t="s">
        <v>106</v>
      </c>
      <c r="E96" s="109"/>
      <c r="F96" s="109"/>
      <c r="G96" s="109"/>
      <c r="H96" s="109"/>
      <c r="I96" s="109"/>
      <c r="J96" s="110">
        <f>J131</f>
        <v>0</v>
      </c>
      <c r="L96" s="107"/>
    </row>
    <row r="97" spans="2:12" s="9" customFormat="1" ht="19.899999999999999" customHeight="1">
      <c r="B97" s="107"/>
      <c r="D97" s="108" t="s">
        <v>107</v>
      </c>
      <c r="E97" s="109"/>
      <c r="F97" s="109"/>
      <c r="G97" s="109"/>
      <c r="H97" s="109"/>
      <c r="I97" s="109"/>
      <c r="J97" s="110">
        <f>J205</f>
        <v>0</v>
      </c>
      <c r="L97" s="107"/>
    </row>
    <row r="98" spans="2:12" s="9" customFormat="1" ht="19.899999999999999" customHeight="1">
      <c r="B98" s="107"/>
      <c r="D98" s="108" t="s">
        <v>108</v>
      </c>
      <c r="E98" s="109"/>
      <c r="F98" s="109"/>
      <c r="G98" s="109"/>
      <c r="H98" s="109"/>
      <c r="I98" s="109"/>
      <c r="J98" s="110">
        <f>J214</f>
        <v>0</v>
      </c>
      <c r="L98" s="107"/>
    </row>
    <row r="99" spans="2:12" s="9" customFormat="1" ht="19.899999999999999" customHeight="1">
      <c r="B99" s="107"/>
      <c r="D99" s="108" t="s">
        <v>109</v>
      </c>
      <c r="E99" s="109"/>
      <c r="F99" s="109"/>
      <c r="G99" s="109"/>
      <c r="H99" s="109"/>
      <c r="I99" s="109"/>
      <c r="J99" s="110">
        <f>J219</f>
        <v>0</v>
      </c>
      <c r="L99" s="107"/>
    </row>
    <row r="100" spans="2:12" s="9" customFormat="1" ht="19.899999999999999" customHeight="1">
      <c r="B100" s="107"/>
      <c r="D100" s="108" t="s">
        <v>110</v>
      </c>
      <c r="E100" s="109"/>
      <c r="F100" s="109"/>
      <c r="G100" s="109"/>
      <c r="H100" s="109"/>
      <c r="I100" s="109"/>
      <c r="J100" s="110">
        <f>J242</f>
        <v>0</v>
      </c>
      <c r="L100" s="107"/>
    </row>
    <row r="101" spans="2:12" s="9" customFormat="1" ht="19.899999999999999" customHeight="1">
      <c r="B101" s="107"/>
      <c r="D101" s="108" t="s">
        <v>111</v>
      </c>
      <c r="E101" s="109"/>
      <c r="F101" s="109"/>
      <c r="G101" s="109"/>
      <c r="H101" s="109"/>
      <c r="I101" s="109"/>
      <c r="J101" s="110">
        <f>J255</f>
        <v>0</v>
      </c>
      <c r="L101" s="107"/>
    </row>
    <row r="102" spans="2:12" s="9" customFormat="1" ht="19.899999999999999" customHeight="1">
      <c r="B102" s="107"/>
      <c r="D102" s="108" t="s">
        <v>112</v>
      </c>
      <c r="E102" s="109"/>
      <c r="F102" s="109"/>
      <c r="G102" s="109"/>
      <c r="H102" s="109"/>
      <c r="I102" s="109"/>
      <c r="J102" s="110">
        <f>J263</f>
        <v>0</v>
      </c>
      <c r="L102" s="107"/>
    </row>
    <row r="103" spans="2:12" s="9" customFormat="1" ht="19.899999999999999" customHeight="1">
      <c r="B103" s="107"/>
      <c r="D103" s="108" t="s">
        <v>113</v>
      </c>
      <c r="E103" s="109"/>
      <c r="F103" s="109"/>
      <c r="G103" s="109"/>
      <c r="H103" s="109"/>
      <c r="I103" s="109"/>
      <c r="J103" s="110">
        <f>J290</f>
        <v>0</v>
      </c>
      <c r="L103" s="107"/>
    </row>
    <row r="104" spans="2:12" s="9" customFormat="1" ht="19.899999999999999" customHeight="1">
      <c r="B104" s="107"/>
      <c r="D104" s="108" t="s">
        <v>114</v>
      </c>
      <c r="E104" s="109"/>
      <c r="F104" s="109"/>
      <c r="G104" s="109"/>
      <c r="H104" s="109"/>
      <c r="I104" s="109"/>
      <c r="J104" s="110">
        <f>J316</f>
        <v>0</v>
      </c>
      <c r="L104" s="107"/>
    </row>
    <row r="105" spans="2:12" s="8" customFormat="1" ht="24.95" customHeight="1">
      <c r="B105" s="103"/>
      <c r="D105" s="104" t="s">
        <v>115</v>
      </c>
      <c r="E105" s="105"/>
      <c r="F105" s="105"/>
      <c r="G105" s="105"/>
      <c r="H105" s="105"/>
      <c r="I105" s="105"/>
      <c r="J105" s="106">
        <f>J318</f>
        <v>0</v>
      </c>
      <c r="L105" s="103"/>
    </row>
    <row r="106" spans="2:12" s="9" customFormat="1" ht="19.899999999999999" customHeight="1">
      <c r="B106" s="107"/>
      <c r="D106" s="108" t="s">
        <v>116</v>
      </c>
      <c r="E106" s="109"/>
      <c r="F106" s="109"/>
      <c r="G106" s="109"/>
      <c r="H106" s="109"/>
      <c r="I106" s="109"/>
      <c r="J106" s="110">
        <f>J319</f>
        <v>0</v>
      </c>
      <c r="L106" s="107"/>
    </row>
    <row r="107" spans="2:12" s="9" customFormat="1" ht="19.899999999999999" customHeight="1">
      <c r="B107" s="107"/>
      <c r="D107" s="108" t="s">
        <v>117</v>
      </c>
      <c r="E107" s="109"/>
      <c r="F107" s="109"/>
      <c r="G107" s="109"/>
      <c r="H107" s="109"/>
      <c r="I107" s="109"/>
      <c r="J107" s="110">
        <f>J333</f>
        <v>0</v>
      </c>
      <c r="L107" s="107"/>
    </row>
    <row r="108" spans="2:12" s="8" customFormat="1" ht="24.95" customHeight="1">
      <c r="B108" s="103"/>
      <c r="D108" s="104" t="s">
        <v>118</v>
      </c>
      <c r="E108" s="105"/>
      <c r="F108" s="105"/>
      <c r="G108" s="105"/>
      <c r="H108" s="105"/>
      <c r="I108" s="105"/>
      <c r="J108" s="106">
        <f>J337</f>
        <v>0</v>
      </c>
      <c r="L108" s="103"/>
    </row>
    <row r="109" spans="2:12" s="9" customFormat="1" ht="19.899999999999999" customHeight="1">
      <c r="B109" s="107"/>
      <c r="D109" s="108" t="s">
        <v>119</v>
      </c>
      <c r="E109" s="109"/>
      <c r="F109" s="109"/>
      <c r="G109" s="109"/>
      <c r="H109" s="109"/>
      <c r="I109" s="109"/>
      <c r="J109" s="110">
        <f>J338</f>
        <v>0</v>
      </c>
      <c r="L109" s="107"/>
    </row>
    <row r="110" spans="2:12" s="9" customFormat="1" ht="19.899999999999999" customHeight="1">
      <c r="B110" s="107"/>
      <c r="D110" s="108" t="s">
        <v>120</v>
      </c>
      <c r="E110" s="109"/>
      <c r="F110" s="109"/>
      <c r="G110" s="109"/>
      <c r="H110" s="109"/>
      <c r="I110" s="109"/>
      <c r="J110" s="110">
        <f>J340</f>
        <v>0</v>
      </c>
      <c r="L110" s="107"/>
    </row>
    <row r="111" spans="2:12" s="9" customFormat="1" ht="19.899999999999999" customHeight="1">
      <c r="B111" s="107"/>
      <c r="D111" s="108" t="s">
        <v>121</v>
      </c>
      <c r="E111" s="109"/>
      <c r="F111" s="109"/>
      <c r="G111" s="109"/>
      <c r="H111" s="109"/>
      <c r="I111" s="109"/>
      <c r="J111" s="110">
        <f>J343</f>
        <v>0</v>
      </c>
      <c r="L111" s="107"/>
    </row>
    <row r="112" spans="2:12" s="1" customFormat="1" ht="21.75" customHeight="1">
      <c r="B112" s="31"/>
      <c r="L112" s="31"/>
    </row>
    <row r="113" spans="2:20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20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20" s="1" customFormat="1" ht="24.95" customHeight="1">
      <c r="B118" s="31"/>
      <c r="C118" s="20" t="s">
        <v>122</v>
      </c>
      <c r="L118" s="31"/>
    </row>
    <row r="119" spans="2:20" s="1" customFormat="1" ht="6.95" customHeight="1">
      <c r="B119" s="31"/>
      <c r="L119" s="31"/>
    </row>
    <row r="120" spans="2:20" s="1" customFormat="1" ht="12" customHeight="1">
      <c r="B120" s="31"/>
      <c r="C120" s="26" t="s">
        <v>16</v>
      </c>
      <c r="L120" s="31"/>
    </row>
    <row r="121" spans="2:20" s="1" customFormat="1" ht="30" customHeight="1">
      <c r="B121" s="31"/>
      <c r="E121" s="227" t="str">
        <f>E7</f>
        <v>Oprava stávajících, technicky nevyhovujících rozvodů teplé užitkové vody – K10 Evaldova u č.p. 1856/8 v Šumperku</v>
      </c>
      <c r="F121" s="229"/>
      <c r="G121" s="229"/>
      <c r="H121" s="229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19</v>
      </c>
      <c r="F123" s="24" t="str">
        <f>F10</f>
        <v>Dolní Temenice</v>
      </c>
      <c r="I123" s="26" t="s">
        <v>21</v>
      </c>
      <c r="J123" s="51">
        <f>IF(J10="","",J10)</f>
        <v>45603</v>
      </c>
      <c r="L123" s="31"/>
    </row>
    <row r="124" spans="2:20" s="1" customFormat="1" ht="6.95" customHeight="1">
      <c r="B124" s="31"/>
      <c r="L124" s="31"/>
    </row>
    <row r="125" spans="2:20" s="1" customFormat="1" ht="25.7" customHeight="1">
      <c r="B125" s="31"/>
      <c r="C125" s="26" t="s">
        <v>22</v>
      </c>
      <c r="F125" s="24" t="str">
        <f>E13</f>
        <v>Podniky města Šumperka a.s.</v>
      </c>
      <c r="I125" s="26" t="s">
        <v>28</v>
      </c>
      <c r="J125" s="29" t="str">
        <f>E19</f>
        <v>LORENC TZB spol. s.r.o.</v>
      </c>
      <c r="L125" s="31"/>
    </row>
    <row r="126" spans="2:20" s="1" customFormat="1" ht="15.2" customHeight="1">
      <c r="B126" s="31"/>
      <c r="C126" s="26" t="s">
        <v>26</v>
      </c>
      <c r="F126" s="24" t="str">
        <f>IF(E16="","",E16)</f>
        <v>Vyplň údaj</v>
      </c>
      <c r="I126" s="26" t="s">
        <v>31</v>
      </c>
      <c r="J126" s="29" t="str">
        <f>E22</f>
        <v>Martin Škrabal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1"/>
      <c r="C128" s="112" t="s">
        <v>123</v>
      </c>
      <c r="D128" s="113" t="s">
        <v>60</v>
      </c>
      <c r="E128" s="113" t="s">
        <v>56</v>
      </c>
      <c r="F128" s="113" t="s">
        <v>57</v>
      </c>
      <c r="G128" s="113" t="s">
        <v>124</v>
      </c>
      <c r="H128" s="113" t="s">
        <v>125</v>
      </c>
      <c r="I128" s="113" t="s">
        <v>126</v>
      </c>
      <c r="J128" s="113" t="s">
        <v>102</v>
      </c>
      <c r="K128" s="114" t="s">
        <v>127</v>
      </c>
      <c r="L128" s="111"/>
      <c r="M128" s="58" t="s">
        <v>1</v>
      </c>
      <c r="N128" s="59" t="s">
        <v>39</v>
      </c>
      <c r="O128" s="59" t="s">
        <v>128</v>
      </c>
      <c r="P128" s="59" t="s">
        <v>129</v>
      </c>
      <c r="Q128" s="59" t="s">
        <v>130</v>
      </c>
      <c r="R128" s="59" t="s">
        <v>131</v>
      </c>
      <c r="S128" s="59" t="s">
        <v>132</v>
      </c>
      <c r="T128" s="60" t="s">
        <v>133</v>
      </c>
    </row>
    <row r="129" spans="2:65" s="1" customFormat="1" ht="22.9" customHeight="1">
      <c r="B129" s="31"/>
      <c r="C129" s="63" t="s">
        <v>134</v>
      </c>
      <c r="J129" s="115">
        <f>BK129</f>
        <v>0</v>
      </c>
      <c r="L129" s="31"/>
      <c r="M129" s="61"/>
      <c r="N129" s="52"/>
      <c r="O129" s="52"/>
      <c r="P129" s="116">
        <f>P130+P318+P337</f>
        <v>0</v>
      </c>
      <c r="Q129" s="52"/>
      <c r="R129" s="116">
        <f>R130+R318+R337</f>
        <v>274.77548764999995</v>
      </c>
      <c r="S129" s="52"/>
      <c r="T129" s="117">
        <f>T130+T318+T337</f>
        <v>91.466200000000001</v>
      </c>
      <c r="AT129" s="16" t="s">
        <v>74</v>
      </c>
      <c r="AU129" s="16" t="s">
        <v>104</v>
      </c>
      <c r="BK129" s="118">
        <f>BK130+BK318+BK337</f>
        <v>0</v>
      </c>
    </row>
    <row r="130" spans="2:65" s="11" customFormat="1" ht="25.9" customHeight="1">
      <c r="B130" s="119"/>
      <c r="D130" s="120" t="s">
        <v>74</v>
      </c>
      <c r="E130" s="121" t="s">
        <v>135</v>
      </c>
      <c r="F130" s="121" t="s">
        <v>136</v>
      </c>
      <c r="I130" s="122"/>
      <c r="J130" s="123">
        <f>BK130</f>
        <v>0</v>
      </c>
      <c r="L130" s="119"/>
      <c r="M130" s="124"/>
      <c r="P130" s="125">
        <f>P131+P205+P214+P219+P242+P255+P263+P290+P316</f>
        <v>0</v>
      </c>
      <c r="R130" s="125">
        <f>R131+R205+R214+R219+R242+R255+R263+R290+R316</f>
        <v>274.75501399999996</v>
      </c>
      <c r="T130" s="126">
        <f>T131+T205+T214+T219+T242+T255+T263+T290+T316</f>
        <v>91.466200000000001</v>
      </c>
      <c r="AR130" s="120" t="s">
        <v>80</v>
      </c>
      <c r="AT130" s="127" t="s">
        <v>74</v>
      </c>
      <c r="AU130" s="127" t="s">
        <v>75</v>
      </c>
      <c r="AY130" s="120" t="s">
        <v>137</v>
      </c>
      <c r="BK130" s="128">
        <f>BK131+BK205+BK214+BK219+BK242+BK255+BK263+BK290+BK316</f>
        <v>0</v>
      </c>
    </row>
    <row r="131" spans="2:65" s="11" customFormat="1" ht="22.9" customHeight="1">
      <c r="B131" s="119"/>
      <c r="D131" s="120" t="s">
        <v>74</v>
      </c>
      <c r="E131" s="129" t="s">
        <v>80</v>
      </c>
      <c r="F131" s="129" t="s">
        <v>138</v>
      </c>
      <c r="I131" s="122"/>
      <c r="J131" s="130">
        <f>BK131</f>
        <v>0</v>
      </c>
      <c r="L131" s="119"/>
      <c r="M131" s="124"/>
      <c r="P131" s="125">
        <f>SUM(P132:P204)</f>
        <v>0</v>
      </c>
      <c r="R131" s="125">
        <f>SUM(R132:R204)</f>
        <v>242.44</v>
      </c>
      <c r="T131" s="126">
        <f>SUM(T132:T204)</f>
        <v>84.97</v>
      </c>
      <c r="AR131" s="120" t="s">
        <v>80</v>
      </c>
      <c r="AT131" s="127" t="s">
        <v>74</v>
      </c>
      <c r="AU131" s="127" t="s">
        <v>80</v>
      </c>
      <c r="AY131" s="120" t="s">
        <v>137</v>
      </c>
      <c r="BK131" s="128">
        <f>SUM(BK132:BK204)</f>
        <v>0</v>
      </c>
    </row>
    <row r="132" spans="2:65" s="1" customFormat="1" ht="33" customHeight="1">
      <c r="B132" s="31"/>
      <c r="C132" s="131" t="s">
        <v>80</v>
      </c>
      <c r="D132" s="131" t="s">
        <v>139</v>
      </c>
      <c r="E132" s="132" t="s">
        <v>140</v>
      </c>
      <c r="F132" s="133" t="s">
        <v>141</v>
      </c>
      <c r="G132" s="134" t="s">
        <v>142</v>
      </c>
      <c r="H132" s="135">
        <v>110</v>
      </c>
      <c r="I132" s="136"/>
      <c r="J132" s="137">
        <f>ROUND(I132*H132,2)</f>
        <v>0</v>
      </c>
      <c r="K132" s="133" t="s">
        <v>143</v>
      </c>
      <c r="L132" s="31"/>
      <c r="M132" s="138" t="s">
        <v>1</v>
      </c>
      <c r="N132" s="139" t="s">
        <v>40</v>
      </c>
      <c r="P132" s="140">
        <f>O132*H132</f>
        <v>0</v>
      </c>
      <c r="Q132" s="140">
        <v>0</v>
      </c>
      <c r="R132" s="140">
        <f>Q132*H132</f>
        <v>0</v>
      </c>
      <c r="S132" s="140">
        <v>0.44</v>
      </c>
      <c r="T132" s="141">
        <f>S132*H132</f>
        <v>48.4</v>
      </c>
      <c r="AR132" s="142" t="s">
        <v>144</v>
      </c>
      <c r="AT132" s="142" t="s">
        <v>139</v>
      </c>
      <c r="AU132" s="142" t="s">
        <v>85</v>
      </c>
      <c r="AY132" s="16" t="s">
        <v>137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144</v>
      </c>
      <c r="BM132" s="142" t="s">
        <v>145</v>
      </c>
    </row>
    <row r="133" spans="2:65" s="12" customFormat="1">
      <c r="B133" s="144"/>
      <c r="D133" s="145" t="s">
        <v>146</v>
      </c>
      <c r="E133" s="146" t="s">
        <v>1</v>
      </c>
      <c r="F133" s="147" t="s">
        <v>147</v>
      </c>
      <c r="H133" s="148">
        <v>110</v>
      </c>
      <c r="I133" s="149"/>
      <c r="L133" s="144"/>
      <c r="M133" s="150"/>
      <c r="T133" s="151"/>
      <c r="AT133" s="146" t="s">
        <v>146</v>
      </c>
      <c r="AU133" s="146" t="s">
        <v>85</v>
      </c>
      <c r="AV133" s="12" t="s">
        <v>85</v>
      </c>
      <c r="AW133" s="12" t="s">
        <v>30</v>
      </c>
      <c r="AX133" s="12" t="s">
        <v>75</v>
      </c>
      <c r="AY133" s="146" t="s">
        <v>137</v>
      </c>
    </row>
    <row r="134" spans="2:65" s="13" customFormat="1">
      <c r="B134" s="152"/>
      <c r="D134" s="145" t="s">
        <v>146</v>
      </c>
      <c r="E134" s="153" t="s">
        <v>1</v>
      </c>
      <c r="F134" s="154" t="s">
        <v>148</v>
      </c>
      <c r="H134" s="155">
        <v>110</v>
      </c>
      <c r="I134" s="156"/>
      <c r="L134" s="152"/>
      <c r="M134" s="157"/>
      <c r="T134" s="158"/>
      <c r="AT134" s="153" t="s">
        <v>146</v>
      </c>
      <c r="AU134" s="153" t="s">
        <v>85</v>
      </c>
      <c r="AV134" s="13" t="s">
        <v>149</v>
      </c>
      <c r="AW134" s="13" t="s">
        <v>30</v>
      </c>
      <c r="AX134" s="13" t="s">
        <v>75</v>
      </c>
      <c r="AY134" s="153" t="s">
        <v>137</v>
      </c>
    </row>
    <row r="135" spans="2:65" s="14" customFormat="1">
      <c r="B135" s="159"/>
      <c r="D135" s="145" t="s">
        <v>146</v>
      </c>
      <c r="E135" s="160" t="s">
        <v>1</v>
      </c>
      <c r="F135" s="161" t="s">
        <v>150</v>
      </c>
      <c r="H135" s="162">
        <v>110</v>
      </c>
      <c r="I135" s="163"/>
      <c r="L135" s="159"/>
      <c r="M135" s="164"/>
      <c r="T135" s="165"/>
      <c r="AT135" s="160" t="s">
        <v>146</v>
      </c>
      <c r="AU135" s="160" t="s">
        <v>85</v>
      </c>
      <c r="AV135" s="14" t="s">
        <v>144</v>
      </c>
      <c r="AW135" s="14" t="s">
        <v>30</v>
      </c>
      <c r="AX135" s="14" t="s">
        <v>80</v>
      </c>
      <c r="AY135" s="160" t="s">
        <v>137</v>
      </c>
    </row>
    <row r="136" spans="2:65" s="1" customFormat="1" ht="33" customHeight="1">
      <c r="B136" s="31"/>
      <c r="C136" s="131" t="s">
        <v>85</v>
      </c>
      <c r="D136" s="131" t="s">
        <v>139</v>
      </c>
      <c r="E136" s="132" t="s">
        <v>151</v>
      </c>
      <c r="F136" s="133" t="s">
        <v>152</v>
      </c>
      <c r="G136" s="134" t="s">
        <v>142</v>
      </c>
      <c r="H136" s="135">
        <v>110</v>
      </c>
      <c r="I136" s="136"/>
      <c r="J136" s="137">
        <f>ROUND(I136*H136,2)</f>
        <v>0</v>
      </c>
      <c r="K136" s="133" t="s">
        <v>143</v>
      </c>
      <c r="L136" s="31"/>
      <c r="M136" s="138" t="s">
        <v>1</v>
      </c>
      <c r="N136" s="139" t="s">
        <v>40</v>
      </c>
      <c r="P136" s="140">
        <f>O136*H136</f>
        <v>0</v>
      </c>
      <c r="Q136" s="140">
        <v>0</v>
      </c>
      <c r="R136" s="140">
        <f>Q136*H136</f>
        <v>0</v>
      </c>
      <c r="S136" s="140">
        <v>0.32500000000000001</v>
      </c>
      <c r="T136" s="141">
        <f>S136*H136</f>
        <v>35.75</v>
      </c>
      <c r="AR136" s="142" t="s">
        <v>144</v>
      </c>
      <c r="AT136" s="142" t="s">
        <v>139</v>
      </c>
      <c r="AU136" s="142" t="s">
        <v>85</v>
      </c>
      <c r="AY136" s="16" t="s">
        <v>137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80</v>
      </c>
      <c r="BK136" s="143">
        <f>ROUND(I136*H136,2)</f>
        <v>0</v>
      </c>
      <c r="BL136" s="16" t="s">
        <v>144</v>
      </c>
      <c r="BM136" s="142" t="s">
        <v>153</v>
      </c>
    </row>
    <row r="137" spans="2:65" s="12" customFormat="1">
      <c r="B137" s="144"/>
      <c r="D137" s="145" t="s">
        <v>146</v>
      </c>
      <c r="E137" s="146" t="s">
        <v>1</v>
      </c>
      <c r="F137" s="147" t="s">
        <v>147</v>
      </c>
      <c r="H137" s="148">
        <v>110</v>
      </c>
      <c r="I137" s="149"/>
      <c r="L137" s="144"/>
      <c r="M137" s="150"/>
      <c r="T137" s="151"/>
      <c r="AT137" s="146" t="s">
        <v>146</v>
      </c>
      <c r="AU137" s="146" t="s">
        <v>85</v>
      </c>
      <c r="AV137" s="12" t="s">
        <v>85</v>
      </c>
      <c r="AW137" s="12" t="s">
        <v>30</v>
      </c>
      <c r="AX137" s="12" t="s">
        <v>75</v>
      </c>
      <c r="AY137" s="146" t="s">
        <v>137</v>
      </c>
    </row>
    <row r="138" spans="2:65" s="13" customFormat="1">
      <c r="B138" s="152"/>
      <c r="D138" s="145" t="s">
        <v>146</v>
      </c>
      <c r="E138" s="153" t="s">
        <v>1</v>
      </c>
      <c r="F138" s="154" t="s">
        <v>148</v>
      </c>
      <c r="H138" s="155">
        <v>110</v>
      </c>
      <c r="I138" s="156"/>
      <c r="L138" s="152"/>
      <c r="M138" s="157"/>
      <c r="T138" s="158"/>
      <c r="AT138" s="153" t="s">
        <v>146</v>
      </c>
      <c r="AU138" s="153" t="s">
        <v>85</v>
      </c>
      <c r="AV138" s="13" t="s">
        <v>149</v>
      </c>
      <c r="AW138" s="13" t="s">
        <v>30</v>
      </c>
      <c r="AX138" s="13" t="s">
        <v>75</v>
      </c>
      <c r="AY138" s="153" t="s">
        <v>137</v>
      </c>
    </row>
    <row r="139" spans="2:65" s="14" customFormat="1">
      <c r="B139" s="159"/>
      <c r="D139" s="145" t="s">
        <v>146</v>
      </c>
      <c r="E139" s="160" t="s">
        <v>1</v>
      </c>
      <c r="F139" s="161" t="s">
        <v>150</v>
      </c>
      <c r="H139" s="162">
        <v>110</v>
      </c>
      <c r="I139" s="163"/>
      <c r="L139" s="159"/>
      <c r="M139" s="164"/>
      <c r="T139" s="165"/>
      <c r="AT139" s="160" t="s">
        <v>146</v>
      </c>
      <c r="AU139" s="160" t="s">
        <v>85</v>
      </c>
      <c r="AV139" s="14" t="s">
        <v>144</v>
      </c>
      <c r="AW139" s="14" t="s">
        <v>30</v>
      </c>
      <c r="AX139" s="14" t="s">
        <v>80</v>
      </c>
      <c r="AY139" s="160" t="s">
        <v>137</v>
      </c>
    </row>
    <row r="140" spans="2:65" s="1" customFormat="1" ht="16.5" customHeight="1">
      <c r="B140" s="31"/>
      <c r="C140" s="131" t="s">
        <v>149</v>
      </c>
      <c r="D140" s="131" t="s">
        <v>139</v>
      </c>
      <c r="E140" s="132" t="s">
        <v>154</v>
      </c>
      <c r="F140" s="133" t="s">
        <v>155</v>
      </c>
      <c r="G140" s="134" t="s">
        <v>156</v>
      </c>
      <c r="H140" s="135">
        <v>4</v>
      </c>
      <c r="I140" s="136"/>
      <c r="J140" s="137">
        <f>ROUND(I140*H140,2)</f>
        <v>0</v>
      </c>
      <c r="K140" s="133" t="s">
        <v>143</v>
      </c>
      <c r="L140" s="31"/>
      <c r="M140" s="138" t="s">
        <v>1</v>
      </c>
      <c r="N140" s="139" t="s">
        <v>40</v>
      </c>
      <c r="P140" s="140">
        <f>O140*H140</f>
        <v>0</v>
      </c>
      <c r="Q140" s="140">
        <v>0</v>
      </c>
      <c r="R140" s="140">
        <f>Q140*H140</f>
        <v>0</v>
      </c>
      <c r="S140" s="140">
        <v>0.20499999999999999</v>
      </c>
      <c r="T140" s="141">
        <f>S140*H140</f>
        <v>0.82</v>
      </c>
      <c r="AR140" s="142" t="s">
        <v>144</v>
      </c>
      <c r="AT140" s="142" t="s">
        <v>139</v>
      </c>
      <c r="AU140" s="142" t="s">
        <v>85</v>
      </c>
      <c r="AY140" s="16" t="s">
        <v>137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80</v>
      </c>
      <c r="BK140" s="143">
        <f>ROUND(I140*H140,2)</f>
        <v>0</v>
      </c>
      <c r="BL140" s="16" t="s">
        <v>144</v>
      </c>
      <c r="BM140" s="142" t="s">
        <v>157</v>
      </c>
    </row>
    <row r="141" spans="2:65" s="12" customFormat="1">
      <c r="B141" s="144"/>
      <c r="D141" s="145" t="s">
        <v>146</v>
      </c>
      <c r="E141" s="146" t="s">
        <v>1</v>
      </c>
      <c r="F141" s="147" t="s">
        <v>158</v>
      </c>
      <c r="H141" s="148">
        <v>4</v>
      </c>
      <c r="I141" s="149"/>
      <c r="L141" s="144"/>
      <c r="M141" s="150"/>
      <c r="T141" s="151"/>
      <c r="AT141" s="146" t="s">
        <v>146</v>
      </c>
      <c r="AU141" s="146" t="s">
        <v>85</v>
      </c>
      <c r="AV141" s="12" t="s">
        <v>85</v>
      </c>
      <c r="AW141" s="12" t="s">
        <v>30</v>
      </c>
      <c r="AX141" s="12" t="s">
        <v>75</v>
      </c>
      <c r="AY141" s="146" t="s">
        <v>137</v>
      </c>
    </row>
    <row r="142" spans="2:65" s="13" customFormat="1">
      <c r="B142" s="152"/>
      <c r="D142" s="145" t="s">
        <v>146</v>
      </c>
      <c r="E142" s="153" t="s">
        <v>1</v>
      </c>
      <c r="F142" s="154" t="s">
        <v>148</v>
      </c>
      <c r="H142" s="155">
        <v>4</v>
      </c>
      <c r="I142" s="156"/>
      <c r="L142" s="152"/>
      <c r="M142" s="157"/>
      <c r="T142" s="158"/>
      <c r="AT142" s="153" t="s">
        <v>146</v>
      </c>
      <c r="AU142" s="153" t="s">
        <v>85</v>
      </c>
      <c r="AV142" s="13" t="s">
        <v>149</v>
      </c>
      <c r="AW142" s="13" t="s">
        <v>30</v>
      </c>
      <c r="AX142" s="13" t="s">
        <v>75</v>
      </c>
      <c r="AY142" s="153" t="s">
        <v>137</v>
      </c>
    </row>
    <row r="143" spans="2:65" s="14" customFormat="1">
      <c r="B143" s="159"/>
      <c r="D143" s="145" t="s">
        <v>146</v>
      </c>
      <c r="E143" s="160" t="s">
        <v>1</v>
      </c>
      <c r="F143" s="161" t="s">
        <v>150</v>
      </c>
      <c r="H143" s="162">
        <v>4</v>
      </c>
      <c r="I143" s="163"/>
      <c r="L143" s="159"/>
      <c r="M143" s="164"/>
      <c r="T143" s="165"/>
      <c r="AT143" s="160" t="s">
        <v>146</v>
      </c>
      <c r="AU143" s="160" t="s">
        <v>85</v>
      </c>
      <c r="AV143" s="14" t="s">
        <v>144</v>
      </c>
      <c r="AW143" s="14" t="s">
        <v>30</v>
      </c>
      <c r="AX143" s="14" t="s">
        <v>80</v>
      </c>
      <c r="AY143" s="160" t="s">
        <v>137</v>
      </c>
    </row>
    <row r="144" spans="2:65" s="1" customFormat="1" ht="33" customHeight="1">
      <c r="B144" s="31"/>
      <c r="C144" s="131" t="s">
        <v>144</v>
      </c>
      <c r="D144" s="131" t="s">
        <v>139</v>
      </c>
      <c r="E144" s="132" t="s">
        <v>159</v>
      </c>
      <c r="F144" s="133" t="s">
        <v>160</v>
      </c>
      <c r="G144" s="134" t="s">
        <v>161</v>
      </c>
      <c r="H144" s="135">
        <v>65.625</v>
      </c>
      <c r="I144" s="136"/>
      <c r="J144" s="137">
        <f>ROUND(I144*H144,2)</f>
        <v>0</v>
      </c>
      <c r="K144" s="133" t="s">
        <v>162</v>
      </c>
      <c r="L144" s="31"/>
      <c r="M144" s="138" t="s">
        <v>1</v>
      </c>
      <c r="N144" s="139" t="s">
        <v>40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144</v>
      </c>
      <c r="AT144" s="142" t="s">
        <v>139</v>
      </c>
      <c r="AU144" s="142" t="s">
        <v>85</v>
      </c>
      <c r="AY144" s="16" t="s">
        <v>137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80</v>
      </c>
      <c r="BK144" s="143">
        <f>ROUND(I144*H144,2)</f>
        <v>0</v>
      </c>
      <c r="BL144" s="16" t="s">
        <v>144</v>
      </c>
      <c r="BM144" s="142" t="s">
        <v>163</v>
      </c>
    </row>
    <row r="145" spans="2:65" s="12" customFormat="1">
      <c r="B145" s="144"/>
      <c r="D145" s="145" t="s">
        <v>146</v>
      </c>
      <c r="E145" s="146" t="s">
        <v>1</v>
      </c>
      <c r="F145" s="147" t="s">
        <v>164</v>
      </c>
      <c r="H145" s="148">
        <v>65.625</v>
      </c>
      <c r="I145" s="149"/>
      <c r="L145" s="144"/>
      <c r="M145" s="150"/>
      <c r="T145" s="151"/>
      <c r="AT145" s="146" t="s">
        <v>146</v>
      </c>
      <c r="AU145" s="146" t="s">
        <v>85</v>
      </c>
      <c r="AV145" s="12" t="s">
        <v>85</v>
      </c>
      <c r="AW145" s="12" t="s">
        <v>30</v>
      </c>
      <c r="AX145" s="12" t="s">
        <v>75</v>
      </c>
      <c r="AY145" s="146" t="s">
        <v>137</v>
      </c>
    </row>
    <row r="146" spans="2:65" s="13" customFormat="1">
      <c r="B146" s="152"/>
      <c r="D146" s="145" t="s">
        <v>146</v>
      </c>
      <c r="E146" s="153" t="s">
        <v>1</v>
      </c>
      <c r="F146" s="154" t="s">
        <v>148</v>
      </c>
      <c r="H146" s="155">
        <v>65.625</v>
      </c>
      <c r="I146" s="156"/>
      <c r="L146" s="152"/>
      <c r="M146" s="157"/>
      <c r="T146" s="158"/>
      <c r="AT146" s="153" t="s">
        <v>146</v>
      </c>
      <c r="AU146" s="153" t="s">
        <v>85</v>
      </c>
      <c r="AV146" s="13" t="s">
        <v>149</v>
      </c>
      <c r="AW146" s="13" t="s">
        <v>30</v>
      </c>
      <c r="AX146" s="13" t="s">
        <v>75</v>
      </c>
      <c r="AY146" s="153" t="s">
        <v>137</v>
      </c>
    </row>
    <row r="147" spans="2:65" s="14" customFormat="1">
      <c r="B147" s="159"/>
      <c r="D147" s="145" t="s">
        <v>146</v>
      </c>
      <c r="E147" s="160" t="s">
        <v>97</v>
      </c>
      <c r="F147" s="161" t="s">
        <v>150</v>
      </c>
      <c r="H147" s="162">
        <v>65.625</v>
      </c>
      <c r="I147" s="163"/>
      <c r="L147" s="159"/>
      <c r="M147" s="164"/>
      <c r="T147" s="165"/>
      <c r="AT147" s="160" t="s">
        <v>146</v>
      </c>
      <c r="AU147" s="160" t="s">
        <v>85</v>
      </c>
      <c r="AV147" s="14" t="s">
        <v>144</v>
      </c>
      <c r="AW147" s="14" t="s">
        <v>30</v>
      </c>
      <c r="AX147" s="14" t="s">
        <v>80</v>
      </c>
      <c r="AY147" s="160" t="s">
        <v>137</v>
      </c>
    </row>
    <row r="148" spans="2:65" s="1" customFormat="1" ht="33" customHeight="1">
      <c r="B148" s="31"/>
      <c r="C148" s="131" t="s">
        <v>165</v>
      </c>
      <c r="D148" s="131" t="s">
        <v>139</v>
      </c>
      <c r="E148" s="132" t="s">
        <v>166</v>
      </c>
      <c r="F148" s="133" t="s">
        <v>167</v>
      </c>
      <c r="G148" s="134" t="s">
        <v>161</v>
      </c>
      <c r="H148" s="135">
        <v>65.625</v>
      </c>
      <c r="I148" s="136"/>
      <c r="J148" s="137">
        <f>ROUND(I148*H148,2)</f>
        <v>0</v>
      </c>
      <c r="K148" s="133" t="s">
        <v>162</v>
      </c>
      <c r="L148" s="31"/>
      <c r="M148" s="138" t="s">
        <v>1</v>
      </c>
      <c r="N148" s="139" t="s">
        <v>40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144</v>
      </c>
      <c r="AT148" s="142" t="s">
        <v>139</v>
      </c>
      <c r="AU148" s="142" t="s">
        <v>85</v>
      </c>
      <c r="AY148" s="16" t="s">
        <v>137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80</v>
      </c>
      <c r="BK148" s="143">
        <f>ROUND(I148*H148,2)</f>
        <v>0</v>
      </c>
      <c r="BL148" s="16" t="s">
        <v>144</v>
      </c>
      <c r="BM148" s="142" t="s">
        <v>168</v>
      </c>
    </row>
    <row r="149" spans="2:65" s="12" customFormat="1">
      <c r="B149" s="144"/>
      <c r="D149" s="145" t="s">
        <v>146</v>
      </c>
      <c r="E149" s="146" t="s">
        <v>1</v>
      </c>
      <c r="F149" s="147" t="s">
        <v>164</v>
      </c>
      <c r="H149" s="148">
        <v>65.625</v>
      </c>
      <c r="I149" s="149"/>
      <c r="L149" s="144"/>
      <c r="M149" s="150"/>
      <c r="T149" s="151"/>
      <c r="AT149" s="146" t="s">
        <v>146</v>
      </c>
      <c r="AU149" s="146" t="s">
        <v>85</v>
      </c>
      <c r="AV149" s="12" t="s">
        <v>85</v>
      </c>
      <c r="AW149" s="12" t="s">
        <v>30</v>
      </c>
      <c r="AX149" s="12" t="s">
        <v>75</v>
      </c>
      <c r="AY149" s="146" t="s">
        <v>137</v>
      </c>
    </row>
    <row r="150" spans="2:65" s="13" customFormat="1">
      <c r="B150" s="152"/>
      <c r="D150" s="145" t="s">
        <v>146</v>
      </c>
      <c r="E150" s="153" t="s">
        <v>1</v>
      </c>
      <c r="F150" s="154" t="s">
        <v>148</v>
      </c>
      <c r="H150" s="155">
        <v>65.625</v>
      </c>
      <c r="I150" s="156"/>
      <c r="L150" s="152"/>
      <c r="M150" s="157"/>
      <c r="T150" s="158"/>
      <c r="AT150" s="153" t="s">
        <v>146</v>
      </c>
      <c r="AU150" s="153" t="s">
        <v>85</v>
      </c>
      <c r="AV150" s="13" t="s">
        <v>149</v>
      </c>
      <c r="AW150" s="13" t="s">
        <v>30</v>
      </c>
      <c r="AX150" s="13" t="s">
        <v>75</v>
      </c>
      <c r="AY150" s="153" t="s">
        <v>137</v>
      </c>
    </row>
    <row r="151" spans="2:65" s="14" customFormat="1">
      <c r="B151" s="159"/>
      <c r="D151" s="145" t="s">
        <v>146</v>
      </c>
      <c r="E151" s="160" t="s">
        <v>93</v>
      </c>
      <c r="F151" s="161" t="s">
        <v>150</v>
      </c>
      <c r="H151" s="162">
        <v>65.625</v>
      </c>
      <c r="I151" s="163"/>
      <c r="L151" s="159"/>
      <c r="M151" s="164"/>
      <c r="T151" s="165"/>
      <c r="AT151" s="160" t="s">
        <v>146</v>
      </c>
      <c r="AU151" s="160" t="s">
        <v>85</v>
      </c>
      <c r="AV151" s="14" t="s">
        <v>144</v>
      </c>
      <c r="AW151" s="14" t="s">
        <v>30</v>
      </c>
      <c r="AX151" s="14" t="s">
        <v>80</v>
      </c>
      <c r="AY151" s="160" t="s">
        <v>137</v>
      </c>
    </row>
    <row r="152" spans="2:65" s="1" customFormat="1" ht="37.9" customHeight="1">
      <c r="B152" s="31"/>
      <c r="C152" s="131" t="s">
        <v>169</v>
      </c>
      <c r="D152" s="131" t="s">
        <v>139</v>
      </c>
      <c r="E152" s="132" t="s">
        <v>170</v>
      </c>
      <c r="F152" s="133" t="s">
        <v>171</v>
      </c>
      <c r="G152" s="134" t="s">
        <v>161</v>
      </c>
      <c r="H152" s="135">
        <v>131.25</v>
      </c>
      <c r="I152" s="136"/>
      <c r="J152" s="137">
        <f>ROUND(I152*H152,2)</f>
        <v>0</v>
      </c>
      <c r="K152" s="133" t="s">
        <v>143</v>
      </c>
      <c r="L152" s="31"/>
      <c r="M152" s="138" t="s">
        <v>1</v>
      </c>
      <c r="N152" s="139" t="s">
        <v>40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144</v>
      </c>
      <c r="AT152" s="142" t="s">
        <v>139</v>
      </c>
      <c r="AU152" s="142" t="s">
        <v>85</v>
      </c>
      <c r="AY152" s="16" t="s">
        <v>137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80</v>
      </c>
      <c r="BK152" s="143">
        <f>ROUND(I152*H152,2)</f>
        <v>0</v>
      </c>
      <c r="BL152" s="16" t="s">
        <v>144</v>
      </c>
      <c r="BM152" s="142" t="s">
        <v>172</v>
      </c>
    </row>
    <row r="153" spans="2:65" s="12" customFormat="1">
      <c r="B153" s="144"/>
      <c r="D153" s="145" t="s">
        <v>146</v>
      </c>
      <c r="E153" s="146" t="s">
        <v>1</v>
      </c>
      <c r="F153" s="147" t="s">
        <v>173</v>
      </c>
      <c r="H153" s="148">
        <v>131.25</v>
      </c>
      <c r="I153" s="149"/>
      <c r="L153" s="144"/>
      <c r="M153" s="150"/>
      <c r="T153" s="151"/>
      <c r="AT153" s="146" t="s">
        <v>146</v>
      </c>
      <c r="AU153" s="146" t="s">
        <v>85</v>
      </c>
      <c r="AV153" s="12" t="s">
        <v>85</v>
      </c>
      <c r="AW153" s="12" t="s">
        <v>30</v>
      </c>
      <c r="AX153" s="12" t="s">
        <v>75</v>
      </c>
      <c r="AY153" s="146" t="s">
        <v>137</v>
      </c>
    </row>
    <row r="154" spans="2:65" s="13" customFormat="1">
      <c r="B154" s="152"/>
      <c r="D154" s="145" t="s">
        <v>146</v>
      </c>
      <c r="E154" s="153" t="s">
        <v>1</v>
      </c>
      <c r="F154" s="154" t="s">
        <v>148</v>
      </c>
      <c r="H154" s="155">
        <v>131.25</v>
      </c>
      <c r="I154" s="156"/>
      <c r="L154" s="152"/>
      <c r="M154" s="157"/>
      <c r="T154" s="158"/>
      <c r="AT154" s="153" t="s">
        <v>146</v>
      </c>
      <c r="AU154" s="153" t="s">
        <v>85</v>
      </c>
      <c r="AV154" s="13" t="s">
        <v>149</v>
      </c>
      <c r="AW154" s="13" t="s">
        <v>30</v>
      </c>
      <c r="AX154" s="13" t="s">
        <v>75</v>
      </c>
      <c r="AY154" s="153" t="s">
        <v>137</v>
      </c>
    </row>
    <row r="155" spans="2:65" s="14" customFormat="1">
      <c r="B155" s="159"/>
      <c r="D155" s="145" t="s">
        <v>146</v>
      </c>
      <c r="E155" s="160" t="s">
        <v>1</v>
      </c>
      <c r="F155" s="161" t="s">
        <v>150</v>
      </c>
      <c r="H155" s="162">
        <v>131.25</v>
      </c>
      <c r="I155" s="163"/>
      <c r="L155" s="159"/>
      <c r="M155" s="164"/>
      <c r="T155" s="165"/>
      <c r="AT155" s="160" t="s">
        <v>146</v>
      </c>
      <c r="AU155" s="160" t="s">
        <v>85</v>
      </c>
      <c r="AV155" s="14" t="s">
        <v>144</v>
      </c>
      <c r="AW155" s="14" t="s">
        <v>30</v>
      </c>
      <c r="AX155" s="14" t="s">
        <v>80</v>
      </c>
      <c r="AY155" s="160" t="s">
        <v>137</v>
      </c>
    </row>
    <row r="156" spans="2:65" s="1" customFormat="1" ht="24.2" customHeight="1">
      <c r="B156" s="31"/>
      <c r="C156" s="131" t="s">
        <v>174</v>
      </c>
      <c r="D156" s="131" t="s">
        <v>139</v>
      </c>
      <c r="E156" s="132" t="s">
        <v>175</v>
      </c>
      <c r="F156" s="133" t="s">
        <v>176</v>
      </c>
      <c r="G156" s="134" t="s">
        <v>161</v>
      </c>
      <c r="H156" s="135">
        <v>65.625</v>
      </c>
      <c r="I156" s="136"/>
      <c r="J156" s="137">
        <f>ROUND(I156*H156,2)</f>
        <v>0</v>
      </c>
      <c r="K156" s="133" t="s">
        <v>162</v>
      </c>
      <c r="L156" s="31"/>
      <c r="M156" s="138" t="s">
        <v>1</v>
      </c>
      <c r="N156" s="139" t="s">
        <v>40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144</v>
      </c>
      <c r="AT156" s="142" t="s">
        <v>139</v>
      </c>
      <c r="AU156" s="142" t="s">
        <v>85</v>
      </c>
      <c r="AY156" s="16" t="s">
        <v>137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80</v>
      </c>
      <c r="BK156" s="143">
        <f>ROUND(I156*H156,2)</f>
        <v>0</v>
      </c>
      <c r="BL156" s="16" t="s">
        <v>144</v>
      </c>
      <c r="BM156" s="142" t="s">
        <v>177</v>
      </c>
    </row>
    <row r="157" spans="2:65" s="12" customFormat="1">
      <c r="B157" s="144"/>
      <c r="D157" s="145" t="s">
        <v>146</v>
      </c>
      <c r="E157" s="146" t="s">
        <v>1</v>
      </c>
      <c r="F157" s="147" t="s">
        <v>97</v>
      </c>
      <c r="H157" s="148">
        <v>65.625</v>
      </c>
      <c r="I157" s="149"/>
      <c r="L157" s="144"/>
      <c r="M157" s="150"/>
      <c r="T157" s="151"/>
      <c r="AT157" s="146" t="s">
        <v>146</v>
      </c>
      <c r="AU157" s="146" t="s">
        <v>85</v>
      </c>
      <c r="AV157" s="12" t="s">
        <v>85</v>
      </c>
      <c r="AW157" s="12" t="s">
        <v>30</v>
      </c>
      <c r="AX157" s="12" t="s">
        <v>75</v>
      </c>
      <c r="AY157" s="146" t="s">
        <v>137</v>
      </c>
    </row>
    <row r="158" spans="2:65" s="13" customFormat="1">
      <c r="B158" s="152"/>
      <c r="D158" s="145" t="s">
        <v>146</v>
      </c>
      <c r="E158" s="153" t="s">
        <v>1</v>
      </c>
      <c r="F158" s="154" t="s">
        <v>148</v>
      </c>
      <c r="H158" s="155">
        <v>65.625</v>
      </c>
      <c r="I158" s="156"/>
      <c r="L158" s="152"/>
      <c r="M158" s="157"/>
      <c r="T158" s="158"/>
      <c r="AT158" s="153" t="s">
        <v>146</v>
      </c>
      <c r="AU158" s="153" t="s">
        <v>85</v>
      </c>
      <c r="AV158" s="13" t="s">
        <v>149</v>
      </c>
      <c r="AW158" s="13" t="s">
        <v>30</v>
      </c>
      <c r="AX158" s="13" t="s">
        <v>75</v>
      </c>
      <c r="AY158" s="153" t="s">
        <v>137</v>
      </c>
    </row>
    <row r="159" spans="2:65" s="14" customFormat="1">
      <c r="B159" s="159"/>
      <c r="D159" s="145" t="s">
        <v>146</v>
      </c>
      <c r="E159" s="160" t="s">
        <v>99</v>
      </c>
      <c r="F159" s="161" t="s">
        <v>150</v>
      </c>
      <c r="H159" s="162">
        <v>65.625</v>
      </c>
      <c r="I159" s="163"/>
      <c r="L159" s="159"/>
      <c r="M159" s="164"/>
      <c r="T159" s="165"/>
      <c r="AT159" s="160" t="s">
        <v>146</v>
      </c>
      <c r="AU159" s="160" t="s">
        <v>85</v>
      </c>
      <c r="AV159" s="14" t="s">
        <v>144</v>
      </c>
      <c r="AW159" s="14" t="s">
        <v>30</v>
      </c>
      <c r="AX159" s="14" t="s">
        <v>80</v>
      </c>
      <c r="AY159" s="160" t="s">
        <v>137</v>
      </c>
    </row>
    <row r="160" spans="2:65" s="1" customFormat="1" ht="24.2" customHeight="1">
      <c r="B160" s="31"/>
      <c r="C160" s="131" t="s">
        <v>178</v>
      </c>
      <c r="D160" s="131" t="s">
        <v>139</v>
      </c>
      <c r="E160" s="132" t="s">
        <v>179</v>
      </c>
      <c r="F160" s="133" t="s">
        <v>180</v>
      </c>
      <c r="G160" s="134" t="s">
        <v>161</v>
      </c>
      <c r="H160" s="135">
        <v>65.625</v>
      </c>
      <c r="I160" s="136"/>
      <c r="J160" s="137">
        <f>ROUND(I160*H160,2)</f>
        <v>0</v>
      </c>
      <c r="K160" s="133" t="s">
        <v>162</v>
      </c>
      <c r="L160" s="31"/>
      <c r="M160" s="138" t="s">
        <v>1</v>
      </c>
      <c r="N160" s="139" t="s">
        <v>40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144</v>
      </c>
      <c r="AT160" s="142" t="s">
        <v>139</v>
      </c>
      <c r="AU160" s="142" t="s">
        <v>85</v>
      </c>
      <c r="AY160" s="16" t="s">
        <v>137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80</v>
      </c>
      <c r="BK160" s="143">
        <f>ROUND(I160*H160,2)</f>
        <v>0</v>
      </c>
      <c r="BL160" s="16" t="s">
        <v>144</v>
      </c>
      <c r="BM160" s="142" t="s">
        <v>181</v>
      </c>
    </row>
    <row r="161" spans="2:65" s="12" customFormat="1">
      <c r="B161" s="144"/>
      <c r="D161" s="145" t="s">
        <v>146</v>
      </c>
      <c r="E161" s="146" t="s">
        <v>1</v>
      </c>
      <c r="F161" s="147" t="s">
        <v>93</v>
      </c>
      <c r="H161" s="148">
        <v>65.625</v>
      </c>
      <c r="I161" s="149"/>
      <c r="L161" s="144"/>
      <c r="M161" s="150"/>
      <c r="T161" s="151"/>
      <c r="AT161" s="146" t="s">
        <v>146</v>
      </c>
      <c r="AU161" s="146" t="s">
        <v>85</v>
      </c>
      <c r="AV161" s="12" t="s">
        <v>85</v>
      </c>
      <c r="AW161" s="12" t="s">
        <v>30</v>
      </c>
      <c r="AX161" s="12" t="s">
        <v>75</v>
      </c>
      <c r="AY161" s="146" t="s">
        <v>137</v>
      </c>
    </row>
    <row r="162" spans="2:65" s="13" customFormat="1">
      <c r="B162" s="152"/>
      <c r="D162" s="145" t="s">
        <v>146</v>
      </c>
      <c r="E162" s="153" t="s">
        <v>1</v>
      </c>
      <c r="F162" s="154" t="s">
        <v>148</v>
      </c>
      <c r="H162" s="155">
        <v>65.625</v>
      </c>
      <c r="I162" s="156"/>
      <c r="L162" s="152"/>
      <c r="M162" s="157"/>
      <c r="T162" s="158"/>
      <c r="AT162" s="153" t="s">
        <v>146</v>
      </c>
      <c r="AU162" s="153" t="s">
        <v>85</v>
      </c>
      <c r="AV162" s="13" t="s">
        <v>149</v>
      </c>
      <c r="AW162" s="13" t="s">
        <v>30</v>
      </c>
      <c r="AX162" s="13" t="s">
        <v>75</v>
      </c>
      <c r="AY162" s="153" t="s">
        <v>137</v>
      </c>
    </row>
    <row r="163" spans="2:65" s="14" customFormat="1">
      <c r="B163" s="159"/>
      <c r="D163" s="145" t="s">
        <v>146</v>
      </c>
      <c r="E163" s="160" t="s">
        <v>91</v>
      </c>
      <c r="F163" s="161" t="s">
        <v>150</v>
      </c>
      <c r="H163" s="162">
        <v>65.625</v>
      </c>
      <c r="I163" s="163"/>
      <c r="L163" s="159"/>
      <c r="M163" s="164"/>
      <c r="T163" s="165"/>
      <c r="AT163" s="160" t="s">
        <v>146</v>
      </c>
      <c r="AU163" s="160" t="s">
        <v>85</v>
      </c>
      <c r="AV163" s="14" t="s">
        <v>144</v>
      </c>
      <c r="AW163" s="14" t="s">
        <v>30</v>
      </c>
      <c r="AX163" s="14" t="s">
        <v>80</v>
      </c>
      <c r="AY163" s="160" t="s">
        <v>137</v>
      </c>
    </row>
    <row r="164" spans="2:65" s="1" customFormat="1" ht="33" customHeight="1">
      <c r="B164" s="31"/>
      <c r="C164" s="131" t="s">
        <v>182</v>
      </c>
      <c r="D164" s="131" t="s">
        <v>139</v>
      </c>
      <c r="E164" s="132" t="s">
        <v>183</v>
      </c>
      <c r="F164" s="133" t="s">
        <v>184</v>
      </c>
      <c r="G164" s="134" t="s">
        <v>185</v>
      </c>
      <c r="H164" s="135">
        <v>242.81200000000001</v>
      </c>
      <c r="I164" s="136"/>
      <c r="J164" s="137">
        <f>ROUND(I164*H164,2)</f>
        <v>0</v>
      </c>
      <c r="K164" s="133" t="s">
        <v>143</v>
      </c>
      <c r="L164" s="31"/>
      <c r="M164" s="138" t="s">
        <v>1</v>
      </c>
      <c r="N164" s="139" t="s">
        <v>40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144</v>
      </c>
      <c r="AT164" s="142" t="s">
        <v>139</v>
      </c>
      <c r="AU164" s="142" t="s">
        <v>85</v>
      </c>
      <c r="AY164" s="16" t="s">
        <v>137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80</v>
      </c>
      <c r="BK164" s="143">
        <f>ROUND(I164*H164,2)</f>
        <v>0</v>
      </c>
      <c r="BL164" s="16" t="s">
        <v>144</v>
      </c>
      <c r="BM164" s="142" t="s">
        <v>186</v>
      </c>
    </row>
    <row r="165" spans="2:65" s="12" customFormat="1">
      <c r="B165" s="144"/>
      <c r="D165" s="145" t="s">
        <v>146</v>
      </c>
      <c r="E165" s="146" t="s">
        <v>1</v>
      </c>
      <c r="F165" s="147" t="s">
        <v>187</v>
      </c>
      <c r="H165" s="148">
        <v>121.40600000000001</v>
      </c>
      <c r="I165" s="149"/>
      <c r="L165" s="144"/>
      <c r="M165" s="150"/>
      <c r="T165" s="151"/>
      <c r="AT165" s="146" t="s">
        <v>146</v>
      </c>
      <c r="AU165" s="146" t="s">
        <v>85</v>
      </c>
      <c r="AV165" s="12" t="s">
        <v>85</v>
      </c>
      <c r="AW165" s="12" t="s">
        <v>30</v>
      </c>
      <c r="AX165" s="12" t="s">
        <v>75</v>
      </c>
      <c r="AY165" s="146" t="s">
        <v>137</v>
      </c>
    </row>
    <row r="166" spans="2:65" s="12" customFormat="1">
      <c r="B166" s="144"/>
      <c r="D166" s="145" t="s">
        <v>146</v>
      </c>
      <c r="E166" s="146" t="s">
        <v>1</v>
      </c>
      <c r="F166" s="147" t="s">
        <v>188</v>
      </c>
      <c r="H166" s="148">
        <v>121.40600000000001</v>
      </c>
      <c r="I166" s="149"/>
      <c r="L166" s="144"/>
      <c r="M166" s="150"/>
      <c r="T166" s="151"/>
      <c r="AT166" s="146" t="s">
        <v>146</v>
      </c>
      <c r="AU166" s="146" t="s">
        <v>85</v>
      </c>
      <c r="AV166" s="12" t="s">
        <v>85</v>
      </c>
      <c r="AW166" s="12" t="s">
        <v>30</v>
      </c>
      <c r="AX166" s="12" t="s">
        <v>75</v>
      </c>
      <c r="AY166" s="146" t="s">
        <v>137</v>
      </c>
    </row>
    <row r="167" spans="2:65" s="13" customFormat="1">
      <c r="B167" s="152"/>
      <c r="D167" s="145" t="s">
        <v>146</v>
      </c>
      <c r="E167" s="153" t="s">
        <v>1</v>
      </c>
      <c r="F167" s="154" t="s">
        <v>148</v>
      </c>
      <c r="H167" s="155">
        <v>242.81200000000001</v>
      </c>
      <c r="I167" s="156"/>
      <c r="L167" s="152"/>
      <c r="M167" s="157"/>
      <c r="T167" s="158"/>
      <c r="AT167" s="153" t="s">
        <v>146</v>
      </c>
      <c r="AU167" s="153" t="s">
        <v>85</v>
      </c>
      <c r="AV167" s="13" t="s">
        <v>149</v>
      </c>
      <c r="AW167" s="13" t="s">
        <v>30</v>
      </c>
      <c r="AX167" s="13" t="s">
        <v>75</v>
      </c>
      <c r="AY167" s="153" t="s">
        <v>137</v>
      </c>
    </row>
    <row r="168" spans="2:65" s="14" customFormat="1">
      <c r="B168" s="159"/>
      <c r="D168" s="145" t="s">
        <v>146</v>
      </c>
      <c r="E168" s="160" t="s">
        <v>1</v>
      </c>
      <c r="F168" s="161" t="s">
        <v>150</v>
      </c>
      <c r="H168" s="162">
        <v>242.81200000000001</v>
      </c>
      <c r="I168" s="163"/>
      <c r="L168" s="159"/>
      <c r="M168" s="164"/>
      <c r="T168" s="165"/>
      <c r="AT168" s="160" t="s">
        <v>146</v>
      </c>
      <c r="AU168" s="160" t="s">
        <v>85</v>
      </c>
      <c r="AV168" s="14" t="s">
        <v>144</v>
      </c>
      <c r="AW168" s="14" t="s">
        <v>30</v>
      </c>
      <c r="AX168" s="14" t="s">
        <v>80</v>
      </c>
      <c r="AY168" s="160" t="s">
        <v>137</v>
      </c>
    </row>
    <row r="169" spans="2:65" s="1" customFormat="1" ht="16.5" customHeight="1">
      <c r="B169" s="31"/>
      <c r="C169" s="131" t="s">
        <v>189</v>
      </c>
      <c r="D169" s="131" t="s">
        <v>139</v>
      </c>
      <c r="E169" s="132" t="s">
        <v>190</v>
      </c>
      <c r="F169" s="133" t="s">
        <v>191</v>
      </c>
      <c r="G169" s="134" t="s">
        <v>161</v>
      </c>
      <c r="H169" s="135">
        <v>131.25</v>
      </c>
      <c r="I169" s="136"/>
      <c r="J169" s="137">
        <f>ROUND(I169*H169,2)</f>
        <v>0</v>
      </c>
      <c r="K169" s="133" t="s">
        <v>143</v>
      </c>
      <c r="L169" s="31"/>
      <c r="M169" s="138" t="s">
        <v>1</v>
      </c>
      <c r="N169" s="139" t="s">
        <v>40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144</v>
      </c>
      <c r="AT169" s="142" t="s">
        <v>139</v>
      </c>
      <c r="AU169" s="142" t="s">
        <v>85</v>
      </c>
      <c r="AY169" s="16" t="s">
        <v>137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80</v>
      </c>
      <c r="BK169" s="143">
        <f>ROUND(I169*H169,2)</f>
        <v>0</v>
      </c>
      <c r="BL169" s="16" t="s">
        <v>144</v>
      </c>
      <c r="BM169" s="142" t="s">
        <v>192</v>
      </c>
    </row>
    <row r="170" spans="2:65" s="12" customFormat="1">
      <c r="B170" s="144"/>
      <c r="D170" s="145" t="s">
        <v>146</v>
      </c>
      <c r="E170" s="146" t="s">
        <v>1</v>
      </c>
      <c r="F170" s="147" t="s">
        <v>91</v>
      </c>
      <c r="H170" s="148">
        <v>65.625</v>
      </c>
      <c r="I170" s="149"/>
      <c r="L170" s="144"/>
      <c r="M170" s="150"/>
      <c r="T170" s="151"/>
      <c r="AT170" s="146" t="s">
        <v>146</v>
      </c>
      <c r="AU170" s="146" t="s">
        <v>85</v>
      </c>
      <c r="AV170" s="12" t="s">
        <v>85</v>
      </c>
      <c r="AW170" s="12" t="s">
        <v>30</v>
      </c>
      <c r="AX170" s="12" t="s">
        <v>75</v>
      </c>
      <c r="AY170" s="146" t="s">
        <v>137</v>
      </c>
    </row>
    <row r="171" spans="2:65" s="12" customFormat="1">
      <c r="B171" s="144"/>
      <c r="D171" s="145" t="s">
        <v>146</v>
      </c>
      <c r="E171" s="146" t="s">
        <v>1</v>
      </c>
      <c r="F171" s="147" t="s">
        <v>99</v>
      </c>
      <c r="H171" s="148">
        <v>65.625</v>
      </c>
      <c r="I171" s="149"/>
      <c r="L171" s="144"/>
      <c r="M171" s="150"/>
      <c r="T171" s="151"/>
      <c r="AT171" s="146" t="s">
        <v>146</v>
      </c>
      <c r="AU171" s="146" t="s">
        <v>85</v>
      </c>
      <c r="AV171" s="12" t="s">
        <v>85</v>
      </c>
      <c r="AW171" s="12" t="s">
        <v>30</v>
      </c>
      <c r="AX171" s="12" t="s">
        <v>75</v>
      </c>
      <c r="AY171" s="146" t="s">
        <v>137</v>
      </c>
    </row>
    <row r="172" spans="2:65" s="13" customFormat="1">
      <c r="B172" s="152"/>
      <c r="D172" s="145" t="s">
        <v>146</v>
      </c>
      <c r="E172" s="153" t="s">
        <v>1</v>
      </c>
      <c r="F172" s="154" t="s">
        <v>148</v>
      </c>
      <c r="H172" s="155">
        <v>131.25</v>
      </c>
      <c r="I172" s="156"/>
      <c r="L172" s="152"/>
      <c r="M172" s="157"/>
      <c r="T172" s="158"/>
      <c r="AT172" s="153" t="s">
        <v>146</v>
      </c>
      <c r="AU172" s="153" t="s">
        <v>85</v>
      </c>
      <c r="AV172" s="13" t="s">
        <v>149</v>
      </c>
      <c r="AW172" s="13" t="s">
        <v>30</v>
      </c>
      <c r="AX172" s="13" t="s">
        <v>75</v>
      </c>
      <c r="AY172" s="153" t="s">
        <v>137</v>
      </c>
    </row>
    <row r="173" spans="2:65" s="14" customFormat="1">
      <c r="B173" s="159"/>
      <c r="D173" s="145" t="s">
        <v>146</v>
      </c>
      <c r="E173" s="160" t="s">
        <v>1</v>
      </c>
      <c r="F173" s="161" t="s">
        <v>150</v>
      </c>
      <c r="H173" s="162">
        <v>131.25</v>
      </c>
      <c r="I173" s="163"/>
      <c r="L173" s="159"/>
      <c r="M173" s="164"/>
      <c r="T173" s="165"/>
      <c r="AT173" s="160" t="s">
        <v>146</v>
      </c>
      <c r="AU173" s="160" t="s">
        <v>85</v>
      </c>
      <c r="AV173" s="14" t="s">
        <v>144</v>
      </c>
      <c r="AW173" s="14" t="s">
        <v>30</v>
      </c>
      <c r="AX173" s="14" t="s">
        <v>80</v>
      </c>
      <c r="AY173" s="160" t="s">
        <v>137</v>
      </c>
    </row>
    <row r="174" spans="2:65" s="1" customFormat="1" ht="24.2" customHeight="1">
      <c r="B174" s="31"/>
      <c r="C174" s="131" t="s">
        <v>193</v>
      </c>
      <c r="D174" s="131" t="s">
        <v>139</v>
      </c>
      <c r="E174" s="132" t="s">
        <v>194</v>
      </c>
      <c r="F174" s="133" t="s">
        <v>195</v>
      </c>
      <c r="G174" s="134" t="s">
        <v>161</v>
      </c>
      <c r="H174" s="135">
        <v>43.75</v>
      </c>
      <c r="I174" s="136"/>
      <c r="J174" s="137">
        <f>ROUND(I174*H174,2)</f>
        <v>0</v>
      </c>
      <c r="K174" s="133" t="s">
        <v>162</v>
      </c>
      <c r="L174" s="31"/>
      <c r="M174" s="138" t="s">
        <v>1</v>
      </c>
      <c r="N174" s="139" t="s">
        <v>40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144</v>
      </c>
      <c r="AT174" s="142" t="s">
        <v>139</v>
      </c>
      <c r="AU174" s="142" t="s">
        <v>85</v>
      </c>
      <c r="AY174" s="16" t="s">
        <v>137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80</v>
      </c>
      <c r="BK174" s="143">
        <f>ROUND(I174*H174,2)</f>
        <v>0</v>
      </c>
      <c r="BL174" s="16" t="s">
        <v>144</v>
      </c>
      <c r="BM174" s="142" t="s">
        <v>196</v>
      </c>
    </row>
    <row r="175" spans="2:65" s="12" customFormat="1">
      <c r="B175" s="144"/>
      <c r="D175" s="145" t="s">
        <v>146</v>
      </c>
      <c r="E175" s="146" t="s">
        <v>1</v>
      </c>
      <c r="F175" s="147" t="s">
        <v>197</v>
      </c>
      <c r="H175" s="148">
        <v>43.75</v>
      </c>
      <c r="I175" s="149"/>
      <c r="L175" s="144"/>
      <c r="M175" s="150"/>
      <c r="T175" s="151"/>
      <c r="AT175" s="146" t="s">
        <v>146</v>
      </c>
      <c r="AU175" s="146" t="s">
        <v>85</v>
      </c>
      <c r="AV175" s="12" t="s">
        <v>85</v>
      </c>
      <c r="AW175" s="12" t="s">
        <v>30</v>
      </c>
      <c r="AX175" s="12" t="s">
        <v>75</v>
      </c>
      <c r="AY175" s="146" t="s">
        <v>137</v>
      </c>
    </row>
    <row r="176" spans="2:65" s="13" customFormat="1">
      <c r="B176" s="152"/>
      <c r="D176" s="145" t="s">
        <v>146</v>
      </c>
      <c r="E176" s="153" t="s">
        <v>98</v>
      </c>
      <c r="F176" s="154" t="s">
        <v>148</v>
      </c>
      <c r="H176" s="155">
        <v>43.75</v>
      </c>
      <c r="I176" s="156"/>
      <c r="L176" s="152"/>
      <c r="M176" s="157"/>
      <c r="T176" s="158"/>
      <c r="AT176" s="153" t="s">
        <v>146</v>
      </c>
      <c r="AU176" s="153" t="s">
        <v>85</v>
      </c>
      <c r="AV176" s="13" t="s">
        <v>149</v>
      </c>
      <c r="AW176" s="13" t="s">
        <v>30</v>
      </c>
      <c r="AX176" s="13" t="s">
        <v>75</v>
      </c>
      <c r="AY176" s="153" t="s">
        <v>137</v>
      </c>
    </row>
    <row r="177" spans="2:65" s="14" customFormat="1">
      <c r="B177" s="159"/>
      <c r="D177" s="145" t="s">
        <v>146</v>
      </c>
      <c r="E177" s="160" t="s">
        <v>1</v>
      </c>
      <c r="F177" s="161" t="s">
        <v>150</v>
      </c>
      <c r="H177" s="162">
        <v>43.75</v>
      </c>
      <c r="I177" s="163"/>
      <c r="L177" s="159"/>
      <c r="M177" s="164"/>
      <c r="T177" s="165"/>
      <c r="AT177" s="160" t="s">
        <v>146</v>
      </c>
      <c r="AU177" s="160" t="s">
        <v>85</v>
      </c>
      <c r="AV177" s="14" t="s">
        <v>144</v>
      </c>
      <c r="AW177" s="14" t="s">
        <v>30</v>
      </c>
      <c r="AX177" s="14" t="s">
        <v>80</v>
      </c>
      <c r="AY177" s="160" t="s">
        <v>137</v>
      </c>
    </row>
    <row r="178" spans="2:65" s="1" customFormat="1" ht="16.5" customHeight="1">
      <c r="B178" s="31"/>
      <c r="C178" s="166" t="s">
        <v>198</v>
      </c>
      <c r="D178" s="166" t="s">
        <v>199</v>
      </c>
      <c r="E178" s="167" t="s">
        <v>200</v>
      </c>
      <c r="F178" s="168" t="s">
        <v>201</v>
      </c>
      <c r="G178" s="169" t="s">
        <v>185</v>
      </c>
      <c r="H178" s="170">
        <v>87.5</v>
      </c>
      <c r="I178" s="171"/>
      <c r="J178" s="172">
        <f>ROUND(I178*H178,2)</f>
        <v>0</v>
      </c>
      <c r="K178" s="168" t="s">
        <v>162</v>
      </c>
      <c r="L178" s="173"/>
      <c r="M178" s="174" t="s">
        <v>1</v>
      </c>
      <c r="N178" s="175" t="s">
        <v>40</v>
      </c>
      <c r="P178" s="140">
        <f>O178*H178</f>
        <v>0</v>
      </c>
      <c r="Q178" s="140">
        <v>1</v>
      </c>
      <c r="R178" s="140">
        <f>Q178*H178</f>
        <v>87.5</v>
      </c>
      <c r="S178" s="140">
        <v>0</v>
      </c>
      <c r="T178" s="141">
        <f>S178*H178</f>
        <v>0</v>
      </c>
      <c r="AR178" s="142" t="s">
        <v>178</v>
      </c>
      <c r="AT178" s="142" t="s">
        <v>199</v>
      </c>
      <c r="AU178" s="142" t="s">
        <v>85</v>
      </c>
      <c r="AY178" s="16" t="s">
        <v>137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80</v>
      </c>
      <c r="BK178" s="143">
        <f>ROUND(I178*H178,2)</f>
        <v>0</v>
      </c>
      <c r="BL178" s="16" t="s">
        <v>144</v>
      </c>
      <c r="BM178" s="142" t="s">
        <v>202</v>
      </c>
    </row>
    <row r="179" spans="2:65" s="12" customFormat="1">
      <c r="B179" s="144"/>
      <c r="D179" s="145" t="s">
        <v>146</v>
      </c>
      <c r="E179" s="146" t="s">
        <v>1</v>
      </c>
      <c r="F179" s="147" t="s">
        <v>203</v>
      </c>
      <c r="H179" s="148">
        <v>87.5</v>
      </c>
      <c r="I179" s="149"/>
      <c r="L179" s="144"/>
      <c r="M179" s="150"/>
      <c r="T179" s="151"/>
      <c r="AT179" s="146" t="s">
        <v>146</v>
      </c>
      <c r="AU179" s="146" t="s">
        <v>85</v>
      </c>
      <c r="AV179" s="12" t="s">
        <v>85</v>
      </c>
      <c r="AW179" s="12" t="s">
        <v>30</v>
      </c>
      <c r="AX179" s="12" t="s">
        <v>75</v>
      </c>
      <c r="AY179" s="146" t="s">
        <v>137</v>
      </c>
    </row>
    <row r="180" spans="2:65" s="13" customFormat="1">
      <c r="B180" s="152"/>
      <c r="D180" s="145" t="s">
        <v>146</v>
      </c>
      <c r="E180" s="153" t="s">
        <v>1</v>
      </c>
      <c r="F180" s="154" t="s">
        <v>148</v>
      </c>
      <c r="H180" s="155">
        <v>87.5</v>
      </c>
      <c r="I180" s="156"/>
      <c r="L180" s="152"/>
      <c r="M180" s="157"/>
      <c r="T180" s="158"/>
      <c r="AT180" s="153" t="s">
        <v>146</v>
      </c>
      <c r="AU180" s="153" t="s">
        <v>85</v>
      </c>
      <c r="AV180" s="13" t="s">
        <v>149</v>
      </c>
      <c r="AW180" s="13" t="s">
        <v>30</v>
      </c>
      <c r="AX180" s="13" t="s">
        <v>75</v>
      </c>
      <c r="AY180" s="153" t="s">
        <v>137</v>
      </c>
    </row>
    <row r="181" spans="2:65" s="14" customFormat="1">
      <c r="B181" s="159"/>
      <c r="D181" s="145" t="s">
        <v>146</v>
      </c>
      <c r="E181" s="160" t="s">
        <v>1</v>
      </c>
      <c r="F181" s="161" t="s">
        <v>150</v>
      </c>
      <c r="H181" s="162">
        <v>87.5</v>
      </c>
      <c r="I181" s="163"/>
      <c r="L181" s="159"/>
      <c r="M181" s="164"/>
      <c r="T181" s="165"/>
      <c r="AT181" s="160" t="s">
        <v>146</v>
      </c>
      <c r="AU181" s="160" t="s">
        <v>85</v>
      </c>
      <c r="AV181" s="14" t="s">
        <v>144</v>
      </c>
      <c r="AW181" s="14" t="s">
        <v>30</v>
      </c>
      <c r="AX181" s="14" t="s">
        <v>80</v>
      </c>
      <c r="AY181" s="160" t="s">
        <v>137</v>
      </c>
    </row>
    <row r="182" spans="2:65" s="1" customFormat="1" ht="24.2" customHeight="1">
      <c r="B182" s="31"/>
      <c r="C182" s="131" t="s">
        <v>204</v>
      </c>
      <c r="D182" s="131" t="s">
        <v>139</v>
      </c>
      <c r="E182" s="132" t="s">
        <v>205</v>
      </c>
      <c r="F182" s="133" t="s">
        <v>206</v>
      </c>
      <c r="G182" s="134" t="s">
        <v>161</v>
      </c>
      <c r="H182" s="135">
        <v>43.75</v>
      </c>
      <c r="I182" s="136"/>
      <c r="J182" s="137">
        <f>ROUND(I182*H182,2)</f>
        <v>0</v>
      </c>
      <c r="K182" s="133" t="s">
        <v>143</v>
      </c>
      <c r="L182" s="31"/>
      <c r="M182" s="138" t="s">
        <v>1</v>
      </c>
      <c r="N182" s="139" t="s">
        <v>40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144</v>
      </c>
      <c r="AT182" s="142" t="s">
        <v>139</v>
      </c>
      <c r="AU182" s="142" t="s">
        <v>85</v>
      </c>
      <c r="AY182" s="16" t="s">
        <v>137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80</v>
      </c>
      <c r="BK182" s="143">
        <f>ROUND(I182*H182,2)</f>
        <v>0</v>
      </c>
      <c r="BL182" s="16" t="s">
        <v>144</v>
      </c>
      <c r="BM182" s="142" t="s">
        <v>207</v>
      </c>
    </row>
    <row r="183" spans="2:65" s="12" customFormat="1">
      <c r="B183" s="144"/>
      <c r="D183" s="145" t="s">
        <v>146</v>
      </c>
      <c r="E183" s="146" t="s">
        <v>1</v>
      </c>
      <c r="F183" s="147" t="s">
        <v>197</v>
      </c>
      <c r="H183" s="148">
        <v>43.75</v>
      </c>
      <c r="I183" s="149"/>
      <c r="L183" s="144"/>
      <c r="M183" s="150"/>
      <c r="T183" s="151"/>
      <c r="AT183" s="146" t="s">
        <v>146</v>
      </c>
      <c r="AU183" s="146" t="s">
        <v>85</v>
      </c>
      <c r="AV183" s="12" t="s">
        <v>85</v>
      </c>
      <c r="AW183" s="12" t="s">
        <v>30</v>
      </c>
      <c r="AX183" s="12" t="s">
        <v>75</v>
      </c>
      <c r="AY183" s="146" t="s">
        <v>137</v>
      </c>
    </row>
    <row r="184" spans="2:65" s="13" customFormat="1">
      <c r="B184" s="152"/>
      <c r="D184" s="145" t="s">
        <v>146</v>
      </c>
      <c r="E184" s="153" t="s">
        <v>94</v>
      </c>
      <c r="F184" s="154" t="s">
        <v>148</v>
      </c>
      <c r="H184" s="155">
        <v>43.75</v>
      </c>
      <c r="I184" s="156"/>
      <c r="L184" s="152"/>
      <c r="M184" s="157"/>
      <c r="T184" s="158"/>
      <c r="AT184" s="153" t="s">
        <v>146</v>
      </c>
      <c r="AU184" s="153" t="s">
        <v>85</v>
      </c>
      <c r="AV184" s="13" t="s">
        <v>149</v>
      </c>
      <c r="AW184" s="13" t="s">
        <v>30</v>
      </c>
      <c r="AX184" s="13" t="s">
        <v>75</v>
      </c>
      <c r="AY184" s="153" t="s">
        <v>137</v>
      </c>
    </row>
    <row r="185" spans="2:65" s="13" customFormat="1">
      <c r="B185" s="152"/>
      <c r="D185" s="145" t="s">
        <v>146</v>
      </c>
      <c r="E185" s="153" t="s">
        <v>96</v>
      </c>
      <c r="F185" s="154" t="s">
        <v>148</v>
      </c>
      <c r="H185" s="155">
        <v>0</v>
      </c>
      <c r="I185" s="156"/>
      <c r="L185" s="152"/>
      <c r="M185" s="157"/>
      <c r="T185" s="158"/>
      <c r="AT185" s="153" t="s">
        <v>146</v>
      </c>
      <c r="AU185" s="153" t="s">
        <v>85</v>
      </c>
      <c r="AV185" s="13" t="s">
        <v>149</v>
      </c>
      <c r="AW185" s="13" t="s">
        <v>30</v>
      </c>
      <c r="AX185" s="13" t="s">
        <v>75</v>
      </c>
      <c r="AY185" s="153" t="s">
        <v>137</v>
      </c>
    </row>
    <row r="186" spans="2:65" s="14" customFormat="1">
      <c r="B186" s="159"/>
      <c r="D186" s="145" t="s">
        <v>146</v>
      </c>
      <c r="E186" s="160" t="s">
        <v>1</v>
      </c>
      <c r="F186" s="161" t="s">
        <v>150</v>
      </c>
      <c r="H186" s="162">
        <v>43.75</v>
      </c>
      <c r="I186" s="163"/>
      <c r="L186" s="159"/>
      <c r="M186" s="164"/>
      <c r="T186" s="165"/>
      <c r="AT186" s="160" t="s">
        <v>146</v>
      </c>
      <c r="AU186" s="160" t="s">
        <v>85</v>
      </c>
      <c r="AV186" s="14" t="s">
        <v>144</v>
      </c>
      <c r="AW186" s="14" t="s">
        <v>30</v>
      </c>
      <c r="AX186" s="14" t="s">
        <v>80</v>
      </c>
      <c r="AY186" s="160" t="s">
        <v>137</v>
      </c>
    </row>
    <row r="187" spans="2:65" s="1" customFormat="1" ht="16.5" customHeight="1">
      <c r="B187" s="31"/>
      <c r="C187" s="166" t="s">
        <v>208</v>
      </c>
      <c r="D187" s="166" t="s">
        <v>199</v>
      </c>
      <c r="E187" s="167" t="s">
        <v>200</v>
      </c>
      <c r="F187" s="168" t="s">
        <v>201</v>
      </c>
      <c r="G187" s="169" t="s">
        <v>185</v>
      </c>
      <c r="H187" s="170">
        <v>87.5</v>
      </c>
      <c r="I187" s="171"/>
      <c r="J187" s="172">
        <f>ROUND(I187*H187,2)</f>
        <v>0</v>
      </c>
      <c r="K187" s="168" t="s">
        <v>162</v>
      </c>
      <c r="L187" s="173"/>
      <c r="M187" s="174" t="s">
        <v>1</v>
      </c>
      <c r="N187" s="175" t="s">
        <v>40</v>
      </c>
      <c r="P187" s="140">
        <f>O187*H187</f>
        <v>0</v>
      </c>
      <c r="Q187" s="140">
        <v>1</v>
      </c>
      <c r="R187" s="140">
        <f>Q187*H187</f>
        <v>87.5</v>
      </c>
      <c r="S187" s="140">
        <v>0</v>
      </c>
      <c r="T187" s="141">
        <f>S187*H187</f>
        <v>0</v>
      </c>
      <c r="AR187" s="142" t="s">
        <v>178</v>
      </c>
      <c r="AT187" s="142" t="s">
        <v>199</v>
      </c>
      <c r="AU187" s="142" t="s">
        <v>85</v>
      </c>
      <c r="AY187" s="16" t="s">
        <v>137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80</v>
      </c>
      <c r="BK187" s="143">
        <f>ROUND(I187*H187,2)</f>
        <v>0</v>
      </c>
      <c r="BL187" s="16" t="s">
        <v>144</v>
      </c>
      <c r="BM187" s="142" t="s">
        <v>209</v>
      </c>
    </row>
    <row r="188" spans="2:65" s="12" customFormat="1">
      <c r="B188" s="144"/>
      <c r="D188" s="145" t="s">
        <v>146</v>
      </c>
      <c r="F188" s="147" t="s">
        <v>210</v>
      </c>
      <c r="H188" s="148">
        <v>87.5</v>
      </c>
      <c r="I188" s="149"/>
      <c r="L188" s="144"/>
      <c r="M188" s="150"/>
      <c r="T188" s="151"/>
      <c r="AT188" s="146" t="s">
        <v>146</v>
      </c>
      <c r="AU188" s="146" t="s">
        <v>85</v>
      </c>
      <c r="AV188" s="12" t="s">
        <v>85</v>
      </c>
      <c r="AW188" s="12" t="s">
        <v>4</v>
      </c>
      <c r="AX188" s="12" t="s">
        <v>80</v>
      </c>
      <c r="AY188" s="146" t="s">
        <v>137</v>
      </c>
    </row>
    <row r="189" spans="2:65" s="1" customFormat="1" ht="24.2" customHeight="1">
      <c r="B189" s="31"/>
      <c r="C189" s="131" t="s">
        <v>8</v>
      </c>
      <c r="D189" s="131" t="s">
        <v>139</v>
      </c>
      <c r="E189" s="132" t="s">
        <v>211</v>
      </c>
      <c r="F189" s="133" t="s">
        <v>212</v>
      </c>
      <c r="G189" s="134" t="s">
        <v>161</v>
      </c>
      <c r="H189" s="135">
        <v>16.86</v>
      </c>
      <c r="I189" s="136"/>
      <c r="J189" s="137">
        <f>ROUND(I189*H189,2)</f>
        <v>0</v>
      </c>
      <c r="K189" s="133" t="s">
        <v>162</v>
      </c>
      <c r="L189" s="31"/>
      <c r="M189" s="138" t="s">
        <v>1</v>
      </c>
      <c r="N189" s="139" t="s">
        <v>40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144</v>
      </c>
      <c r="AT189" s="142" t="s">
        <v>139</v>
      </c>
      <c r="AU189" s="142" t="s">
        <v>85</v>
      </c>
      <c r="AY189" s="16" t="s">
        <v>137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80</v>
      </c>
      <c r="BK189" s="143">
        <f>ROUND(I189*H189,2)</f>
        <v>0</v>
      </c>
      <c r="BL189" s="16" t="s">
        <v>144</v>
      </c>
      <c r="BM189" s="142" t="s">
        <v>213</v>
      </c>
    </row>
    <row r="190" spans="2:65" s="12" customFormat="1">
      <c r="B190" s="144"/>
      <c r="D190" s="145" t="s">
        <v>146</v>
      </c>
      <c r="E190" s="146" t="s">
        <v>1</v>
      </c>
      <c r="F190" s="147" t="s">
        <v>214</v>
      </c>
      <c r="H190" s="148">
        <v>16.86</v>
      </c>
      <c r="I190" s="149"/>
      <c r="L190" s="144"/>
      <c r="M190" s="150"/>
      <c r="T190" s="151"/>
      <c r="AT190" s="146" t="s">
        <v>146</v>
      </c>
      <c r="AU190" s="146" t="s">
        <v>85</v>
      </c>
      <c r="AV190" s="12" t="s">
        <v>85</v>
      </c>
      <c r="AW190" s="12" t="s">
        <v>30</v>
      </c>
      <c r="AX190" s="12" t="s">
        <v>75</v>
      </c>
      <c r="AY190" s="146" t="s">
        <v>137</v>
      </c>
    </row>
    <row r="191" spans="2:65" s="13" customFormat="1">
      <c r="B191" s="152"/>
      <c r="D191" s="145" t="s">
        <v>146</v>
      </c>
      <c r="E191" s="153" t="s">
        <v>1</v>
      </c>
      <c r="F191" s="154" t="s">
        <v>148</v>
      </c>
      <c r="H191" s="155">
        <v>16.86</v>
      </c>
      <c r="I191" s="156"/>
      <c r="L191" s="152"/>
      <c r="M191" s="157"/>
      <c r="T191" s="158"/>
      <c r="AT191" s="153" t="s">
        <v>146</v>
      </c>
      <c r="AU191" s="153" t="s">
        <v>85</v>
      </c>
      <c r="AV191" s="13" t="s">
        <v>149</v>
      </c>
      <c r="AW191" s="13" t="s">
        <v>30</v>
      </c>
      <c r="AX191" s="13" t="s">
        <v>75</v>
      </c>
      <c r="AY191" s="153" t="s">
        <v>137</v>
      </c>
    </row>
    <row r="192" spans="2:65" s="14" customFormat="1">
      <c r="B192" s="159"/>
      <c r="D192" s="145" t="s">
        <v>146</v>
      </c>
      <c r="E192" s="160" t="s">
        <v>1</v>
      </c>
      <c r="F192" s="161" t="s">
        <v>150</v>
      </c>
      <c r="H192" s="162">
        <v>16.86</v>
      </c>
      <c r="I192" s="163"/>
      <c r="L192" s="159"/>
      <c r="M192" s="164"/>
      <c r="T192" s="165"/>
      <c r="AT192" s="160" t="s">
        <v>146</v>
      </c>
      <c r="AU192" s="160" t="s">
        <v>85</v>
      </c>
      <c r="AV192" s="14" t="s">
        <v>144</v>
      </c>
      <c r="AW192" s="14" t="s">
        <v>30</v>
      </c>
      <c r="AX192" s="14" t="s">
        <v>80</v>
      </c>
      <c r="AY192" s="160" t="s">
        <v>137</v>
      </c>
    </row>
    <row r="193" spans="2:65" s="1" customFormat="1" ht="16.5" customHeight="1">
      <c r="B193" s="31"/>
      <c r="C193" s="166" t="s">
        <v>215</v>
      </c>
      <c r="D193" s="166" t="s">
        <v>199</v>
      </c>
      <c r="E193" s="167" t="s">
        <v>216</v>
      </c>
      <c r="F193" s="168" t="s">
        <v>217</v>
      </c>
      <c r="G193" s="169" t="s">
        <v>185</v>
      </c>
      <c r="H193" s="170">
        <v>33.72</v>
      </c>
      <c r="I193" s="171"/>
      <c r="J193" s="172">
        <f>ROUND(I193*H193,2)</f>
        <v>0</v>
      </c>
      <c r="K193" s="168" t="s">
        <v>162</v>
      </c>
      <c r="L193" s="173"/>
      <c r="M193" s="174" t="s">
        <v>1</v>
      </c>
      <c r="N193" s="175" t="s">
        <v>40</v>
      </c>
      <c r="P193" s="140">
        <f>O193*H193</f>
        <v>0</v>
      </c>
      <c r="Q193" s="140">
        <v>1</v>
      </c>
      <c r="R193" s="140">
        <f>Q193*H193</f>
        <v>33.72</v>
      </c>
      <c r="S193" s="140">
        <v>0</v>
      </c>
      <c r="T193" s="141">
        <f>S193*H193</f>
        <v>0</v>
      </c>
      <c r="AR193" s="142" t="s">
        <v>178</v>
      </c>
      <c r="AT193" s="142" t="s">
        <v>199</v>
      </c>
      <c r="AU193" s="142" t="s">
        <v>85</v>
      </c>
      <c r="AY193" s="16" t="s">
        <v>137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80</v>
      </c>
      <c r="BK193" s="143">
        <f>ROUND(I193*H193,2)</f>
        <v>0</v>
      </c>
      <c r="BL193" s="16" t="s">
        <v>144</v>
      </c>
      <c r="BM193" s="142" t="s">
        <v>218</v>
      </c>
    </row>
    <row r="194" spans="2:65" s="12" customFormat="1">
      <c r="B194" s="144"/>
      <c r="D194" s="145" t="s">
        <v>146</v>
      </c>
      <c r="F194" s="147" t="s">
        <v>219</v>
      </c>
      <c r="H194" s="148">
        <v>33.72</v>
      </c>
      <c r="I194" s="149"/>
      <c r="L194" s="144"/>
      <c r="M194" s="150"/>
      <c r="T194" s="151"/>
      <c r="AT194" s="146" t="s">
        <v>146</v>
      </c>
      <c r="AU194" s="146" t="s">
        <v>85</v>
      </c>
      <c r="AV194" s="12" t="s">
        <v>85</v>
      </c>
      <c r="AW194" s="12" t="s">
        <v>4</v>
      </c>
      <c r="AX194" s="12" t="s">
        <v>80</v>
      </c>
      <c r="AY194" s="146" t="s">
        <v>137</v>
      </c>
    </row>
    <row r="195" spans="2:65" s="1" customFormat="1" ht="24.2" customHeight="1">
      <c r="B195" s="31"/>
      <c r="C195" s="131" t="s">
        <v>220</v>
      </c>
      <c r="D195" s="131" t="s">
        <v>139</v>
      </c>
      <c r="E195" s="132" t="s">
        <v>221</v>
      </c>
      <c r="F195" s="133" t="s">
        <v>222</v>
      </c>
      <c r="G195" s="134" t="s">
        <v>161</v>
      </c>
      <c r="H195" s="135">
        <v>16.86</v>
      </c>
      <c r="I195" s="136"/>
      <c r="J195" s="137">
        <f>ROUND(I195*H195,2)</f>
        <v>0</v>
      </c>
      <c r="K195" s="133" t="s">
        <v>143</v>
      </c>
      <c r="L195" s="31"/>
      <c r="M195" s="138" t="s">
        <v>1</v>
      </c>
      <c r="N195" s="139" t="s">
        <v>40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144</v>
      </c>
      <c r="AT195" s="142" t="s">
        <v>139</v>
      </c>
      <c r="AU195" s="142" t="s">
        <v>85</v>
      </c>
      <c r="AY195" s="16" t="s">
        <v>137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80</v>
      </c>
      <c r="BK195" s="143">
        <f>ROUND(I195*H195,2)</f>
        <v>0</v>
      </c>
      <c r="BL195" s="16" t="s">
        <v>144</v>
      </c>
      <c r="BM195" s="142" t="s">
        <v>223</v>
      </c>
    </row>
    <row r="196" spans="2:65" s="12" customFormat="1">
      <c r="B196" s="144"/>
      <c r="D196" s="145" t="s">
        <v>146</v>
      </c>
      <c r="E196" s="146" t="s">
        <v>1</v>
      </c>
      <c r="F196" s="147" t="s">
        <v>214</v>
      </c>
      <c r="H196" s="148">
        <v>16.86</v>
      </c>
      <c r="I196" s="149"/>
      <c r="L196" s="144"/>
      <c r="M196" s="150"/>
      <c r="T196" s="151"/>
      <c r="AT196" s="146" t="s">
        <v>146</v>
      </c>
      <c r="AU196" s="146" t="s">
        <v>85</v>
      </c>
      <c r="AV196" s="12" t="s">
        <v>85</v>
      </c>
      <c r="AW196" s="12" t="s">
        <v>30</v>
      </c>
      <c r="AX196" s="12" t="s">
        <v>75</v>
      </c>
      <c r="AY196" s="146" t="s">
        <v>137</v>
      </c>
    </row>
    <row r="197" spans="2:65" s="13" customFormat="1">
      <c r="B197" s="152"/>
      <c r="D197" s="145" t="s">
        <v>146</v>
      </c>
      <c r="E197" s="153" t="s">
        <v>1</v>
      </c>
      <c r="F197" s="154" t="s">
        <v>148</v>
      </c>
      <c r="H197" s="155">
        <v>16.86</v>
      </c>
      <c r="I197" s="156"/>
      <c r="L197" s="152"/>
      <c r="M197" s="157"/>
      <c r="T197" s="158"/>
      <c r="AT197" s="153" t="s">
        <v>146</v>
      </c>
      <c r="AU197" s="153" t="s">
        <v>85</v>
      </c>
      <c r="AV197" s="13" t="s">
        <v>149</v>
      </c>
      <c r="AW197" s="13" t="s">
        <v>30</v>
      </c>
      <c r="AX197" s="13" t="s">
        <v>75</v>
      </c>
      <c r="AY197" s="153" t="s">
        <v>137</v>
      </c>
    </row>
    <row r="198" spans="2:65" s="14" customFormat="1">
      <c r="B198" s="159"/>
      <c r="D198" s="145" t="s">
        <v>146</v>
      </c>
      <c r="E198" s="160" t="s">
        <v>1</v>
      </c>
      <c r="F198" s="161" t="s">
        <v>150</v>
      </c>
      <c r="H198" s="162">
        <v>16.86</v>
      </c>
      <c r="I198" s="163"/>
      <c r="L198" s="159"/>
      <c r="M198" s="164"/>
      <c r="T198" s="165"/>
      <c r="AT198" s="160" t="s">
        <v>146</v>
      </c>
      <c r="AU198" s="160" t="s">
        <v>85</v>
      </c>
      <c r="AV198" s="14" t="s">
        <v>144</v>
      </c>
      <c r="AW198" s="14" t="s">
        <v>30</v>
      </c>
      <c r="AX198" s="14" t="s">
        <v>80</v>
      </c>
      <c r="AY198" s="160" t="s">
        <v>137</v>
      </c>
    </row>
    <row r="199" spans="2:65" s="1" customFormat="1" ht="16.5" customHeight="1">
      <c r="B199" s="31"/>
      <c r="C199" s="166" t="s">
        <v>224</v>
      </c>
      <c r="D199" s="166" t="s">
        <v>199</v>
      </c>
      <c r="E199" s="167" t="s">
        <v>216</v>
      </c>
      <c r="F199" s="168" t="s">
        <v>217</v>
      </c>
      <c r="G199" s="169" t="s">
        <v>185</v>
      </c>
      <c r="H199" s="170">
        <v>33.72</v>
      </c>
      <c r="I199" s="171"/>
      <c r="J199" s="172">
        <f>ROUND(I199*H199,2)</f>
        <v>0</v>
      </c>
      <c r="K199" s="168" t="s">
        <v>162</v>
      </c>
      <c r="L199" s="173"/>
      <c r="M199" s="174" t="s">
        <v>1</v>
      </c>
      <c r="N199" s="175" t="s">
        <v>40</v>
      </c>
      <c r="P199" s="140">
        <f>O199*H199</f>
        <v>0</v>
      </c>
      <c r="Q199" s="140">
        <v>1</v>
      </c>
      <c r="R199" s="140">
        <f>Q199*H199</f>
        <v>33.72</v>
      </c>
      <c r="S199" s="140">
        <v>0</v>
      </c>
      <c r="T199" s="141">
        <f>S199*H199</f>
        <v>0</v>
      </c>
      <c r="AR199" s="142" t="s">
        <v>178</v>
      </c>
      <c r="AT199" s="142" t="s">
        <v>199</v>
      </c>
      <c r="AU199" s="142" t="s">
        <v>85</v>
      </c>
      <c r="AY199" s="16" t="s">
        <v>137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80</v>
      </c>
      <c r="BK199" s="143">
        <f>ROUND(I199*H199,2)</f>
        <v>0</v>
      </c>
      <c r="BL199" s="16" t="s">
        <v>144</v>
      </c>
      <c r="BM199" s="142" t="s">
        <v>225</v>
      </c>
    </row>
    <row r="200" spans="2:65" s="12" customFormat="1">
      <c r="B200" s="144"/>
      <c r="D200" s="145" t="s">
        <v>146</v>
      </c>
      <c r="F200" s="147" t="s">
        <v>219</v>
      </c>
      <c r="H200" s="148">
        <v>33.72</v>
      </c>
      <c r="I200" s="149"/>
      <c r="L200" s="144"/>
      <c r="M200" s="150"/>
      <c r="T200" s="151"/>
      <c r="AT200" s="146" t="s">
        <v>146</v>
      </c>
      <c r="AU200" s="146" t="s">
        <v>85</v>
      </c>
      <c r="AV200" s="12" t="s">
        <v>85</v>
      </c>
      <c r="AW200" s="12" t="s">
        <v>4</v>
      </c>
      <c r="AX200" s="12" t="s">
        <v>80</v>
      </c>
      <c r="AY200" s="146" t="s">
        <v>137</v>
      </c>
    </row>
    <row r="201" spans="2:65" s="1" customFormat="1" ht="24.2" customHeight="1">
      <c r="B201" s="31"/>
      <c r="C201" s="131" t="s">
        <v>226</v>
      </c>
      <c r="D201" s="131" t="s">
        <v>139</v>
      </c>
      <c r="E201" s="132" t="s">
        <v>227</v>
      </c>
      <c r="F201" s="133" t="s">
        <v>228</v>
      </c>
      <c r="G201" s="134" t="s">
        <v>142</v>
      </c>
      <c r="H201" s="135">
        <v>110</v>
      </c>
      <c r="I201" s="136"/>
      <c r="J201" s="137">
        <f>ROUND(I201*H201,2)</f>
        <v>0</v>
      </c>
      <c r="K201" s="133" t="s">
        <v>143</v>
      </c>
      <c r="L201" s="31"/>
      <c r="M201" s="138" t="s">
        <v>1</v>
      </c>
      <c r="N201" s="139" t="s">
        <v>40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144</v>
      </c>
      <c r="AT201" s="142" t="s">
        <v>139</v>
      </c>
      <c r="AU201" s="142" t="s">
        <v>85</v>
      </c>
      <c r="AY201" s="16" t="s">
        <v>137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80</v>
      </c>
      <c r="BK201" s="143">
        <f>ROUND(I201*H201,2)</f>
        <v>0</v>
      </c>
      <c r="BL201" s="16" t="s">
        <v>144</v>
      </c>
      <c r="BM201" s="142" t="s">
        <v>229</v>
      </c>
    </row>
    <row r="202" spans="2:65" s="12" customFormat="1">
      <c r="B202" s="144"/>
      <c r="D202" s="145" t="s">
        <v>146</v>
      </c>
      <c r="E202" s="146" t="s">
        <v>1</v>
      </c>
      <c r="F202" s="147" t="s">
        <v>147</v>
      </c>
      <c r="H202" s="148">
        <v>110</v>
      </c>
      <c r="I202" s="149"/>
      <c r="L202" s="144"/>
      <c r="M202" s="150"/>
      <c r="T202" s="151"/>
      <c r="AT202" s="146" t="s">
        <v>146</v>
      </c>
      <c r="AU202" s="146" t="s">
        <v>85</v>
      </c>
      <c r="AV202" s="12" t="s">
        <v>85</v>
      </c>
      <c r="AW202" s="12" t="s">
        <v>30</v>
      </c>
      <c r="AX202" s="12" t="s">
        <v>75</v>
      </c>
      <c r="AY202" s="146" t="s">
        <v>137</v>
      </c>
    </row>
    <row r="203" spans="2:65" s="13" customFormat="1">
      <c r="B203" s="152"/>
      <c r="D203" s="145" t="s">
        <v>146</v>
      </c>
      <c r="E203" s="153" t="s">
        <v>1</v>
      </c>
      <c r="F203" s="154" t="s">
        <v>148</v>
      </c>
      <c r="H203" s="155">
        <v>110</v>
      </c>
      <c r="I203" s="156"/>
      <c r="L203" s="152"/>
      <c r="M203" s="157"/>
      <c r="T203" s="158"/>
      <c r="AT203" s="153" t="s">
        <v>146</v>
      </c>
      <c r="AU203" s="153" t="s">
        <v>85</v>
      </c>
      <c r="AV203" s="13" t="s">
        <v>149</v>
      </c>
      <c r="AW203" s="13" t="s">
        <v>30</v>
      </c>
      <c r="AX203" s="13" t="s">
        <v>75</v>
      </c>
      <c r="AY203" s="153" t="s">
        <v>137</v>
      </c>
    </row>
    <row r="204" spans="2:65" s="14" customFormat="1">
      <c r="B204" s="159"/>
      <c r="D204" s="145" t="s">
        <v>146</v>
      </c>
      <c r="E204" s="160" t="s">
        <v>1</v>
      </c>
      <c r="F204" s="161" t="s">
        <v>150</v>
      </c>
      <c r="H204" s="162">
        <v>110</v>
      </c>
      <c r="I204" s="163"/>
      <c r="L204" s="159"/>
      <c r="M204" s="164"/>
      <c r="T204" s="165"/>
      <c r="AT204" s="160" t="s">
        <v>146</v>
      </c>
      <c r="AU204" s="160" t="s">
        <v>85</v>
      </c>
      <c r="AV204" s="14" t="s">
        <v>144</v>
      </c>
      <c r="AW204" s="14" t="s">
        <v>30</v>
      </c>
      <c r="AX204" s="14" t="s">
        <v>80</v>
      </c>
      <c r="AY204" s="160" t="s">
        <v>137</v>
      </c>
    </row>
    <row r="205" spans="2:65" s="11" customFormat="1" ht="22.9" customHeight="1">
      <c r="B205" s="119"/>
      <c r="D205" s="120" t="s">
        <v>74</v>
      </c>
      <c r="E205" s="129" t="s">
        <v>149</v>
      </c>
      <c r="F205" s="129" t="s">
        <v>230</v>
      </c>
      <c r="I205" s="122"/>
      <c r="J205" s="130">
        <f>BK205</f>
        <v>0</v>
      </c>
      <c r="L205" s="119"/>
      <c r="M205" s="124"/>
      <c r="P205" s="125">
        <f>SUM(P206:P213)</f>
        <v>0</v>
      </c>
      <c r="R205" s="125">
        <f>SUM(R206:R213)</f>
        <v>0.89181599999999994</v>
      </c>
      <c r="T205" s="126">
        <f>SUM(T206:T213)</f>
        <v>0</v>
      </c>
      <c r="AR205" s="120" t="s">
        <v>80</v>
      </c>
      <c r="AT205" s="127" t="s">
        <v>74</v>
      </c>
      <c r="AU205" s="127" t="s">
        <v>80</v>
      </c>
      <c r="AY205" s="120" t="s">
        <v>137</v>
      </c>
      <c r="BK205" s="128">
        <f>SUM(BK206:BK213)</f>
        <v>0</v>
      </c>
    </row>
    <row r="206" spans="2:65" s="1" customFormat="1" ht="24.2" customHeight="1">
      <c r="B206" s="31"/>
      <c r="C206" s="131" t="s">
        <v>231</v>
      </c>
      <c r="D206" s="131" t="s">
        <v>139</v>
      </c>
      <c r="E206" s="132" t="s">
        <v>232</v>
      </c>
      <c r="F206" s="133" t="s">
        <v>233</v>
      </c>
      <c r="G206" s="134" t="s">
        <v>161</v>
      </c>
      <c r="H206" s="135">
        <v>0.39400000000000002</v>
      </c>
      <c r="I206" s="136"/>
      <c r="J206" s="137">
        <f>ROUND(I206*H206,2)</f>
        <v>0</v>
      </c>
      <c r="K206" s="133" t="s">
        <v>143</v>
      </c>
      <c r="L206" s="31"/>
      <c r="M206" s="138" t="s">
        <v>1</v>
      </c>
      <c r="N206" s="139" t="s">
        <v>40</v>
      </c>
      <c r="P206" s="140">
        <f>O206*H206</f>
        <v>0</v>
      </c>
      <c r="Q206" s="140">
        <v>1.6285000000000001</v>
      </c>
      <c r="R206" s="140">
        <f>Q206*H206</f>
        <v>0.641629</v>
      </c>
      <c r="S206" s="140">
        <v>0</v>
      </c>
      <c r="T206" s="141">
        <f>S206*H206</f>
        <v>0</v>
      </c>
      <c r="AR206" s="142" t="s">
        <v>144</v>
      </c>
      <c r="AT206" s="142" t="s">
        <v>139</v>
      </c>
      <c r="AU206" s="142" t="s">
        <v>85</v>
      </c>
      <c r="AY206" s="16" t="s">
        <v>137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80</v>
      </c>
      <c r="BK206" s="143">
        <f>ROUND(I206*H206,2)</f>
        <v>0</v>
      </c>
      <c r="BL206" s="16" t="s">
        <v>144</v>
      </c>
      <c r="BM206" s="142" t="s">
        <v>234</v>
      </c>
    </row>
    <row r="207" spans="2:65" s="12" customFormat="1">
      <c r="B207" s="144"/>
      <c r="D207" s="145" t="s">
        <v>146</v>
      </c>
      <c r="E207" s="146" t="s">
        <v>1</v>
      </c>
      <c r="F207" s="147" t="s">
        <v>235</v>
      </c>
      <c r="H207" s="148">
        <v>0.39400000000000002</v>
      </c>
      <c r="I207" s="149"/>
      <c r="L207" s="144"/>
      <c r="M207" s="150"/>
      <c r="T207" s="151"/>
      <c r="AT207" s="146" t="s">
        <v>146</v>
      </c>
      <c r="AU207" s="146" t="s">
        <v>85</v>
      </c>
      <c r="AV207" s="12" t="s">
        <v>85</v>
      </c>
      <c r="AW207" s="12" t="s">
        <v>30</v>
      </c>
      <c r="AX207" s="12" t="s">
        <v>75</v>
      </c>
      <c r="AY207" s="146" t="s">
        <v>137</v>
      </c>
    </row>
    <row r="208" spans="2:65" s="13" customFormat="1">
      <c r="B208" s="152"/>
      <c r="D208" s="145" t="s">
        <v>146</v>
      </c>
      <c r="E208" s="153" t="s">
        <v>1</v>
      </c>
      <c r="F208" s="154" t="s">
        <v>148</v>
      </c>
      <c r="H208" s="155">
        <v>0.39400000000000002</v>
      </c>
      <c r="I208" s="156"/>
      <c r="L208" s="152"/>
      <c r="M208" s="157"/>
      <c r="T208" s="158"/>
      <c r="AT208" s="153" t="s">
        <v>146</v>
      </c>
      <c r="AU208" s="153" t="s">
        <v>85</v>
      </c>
      <c r="AV208" s="13" t="s">
        <v>149</v>
      </c>
      <c r="AW208" s="13" t="s">
        <v>30</v>
      </c>
      <c r="AX208" s="13" t="s">
        <v>75</v>
      </c>
      <c r="AY208" s="153" t="s">
        <v>137</v>
      </c>
    </row>
    <row r="209" spans="2:65" s="14" customFormat="1">
      <c r="B209" s="159"/>
      <c r="D209" s="145" t="s">
        <v>146</v>
      </c>
      <c r="E209" s="160" t="s">
        <v>1</v>
      </c>
      <c r="F209" s="161" t="s">
        <v>150</v>
      </c>
      <c r="H209" s="162">
        <v>0.39400000000000002</v>
      </c>
      <c r="I209" s="163"/>
      <c r="L209" s="159"/>
      <c r="M209" s="164"/>
      <c r="T209" s="165"/>
      <c r="AT209" s="160" t="s">
        <v>146</v>
      </c>
      <c r="AU209" s="160" t="s">
        <v>85</v>
      </c>
      <c r="AV209" s="14" t="s">
        <v>144</v>
      </c>
      <c r="AW209" s="14" t="s">
        <v>30</v>
      </c>
      <c r="AX209" s="14" t="s">
        <v>80</v>
      </c>
      <c r="AY209" s="160" t="s">
        <v>137</v>
      </c>
    </row>
    <row r="210" spans="2:65" s="1" customFormat="1" ht="16.5" customHeight="1">
      <c r="B210" s="31"/>
      <c r="C210" s="131" t="s">
        <v>7</v>
      </c>
      <c r="D210" s="131" t="s">
        <v>139</v>
      </c>
      <c r="E210" s="132" t="s">
        <v>236</v>
      </c>
      <c r="F210" s="133" t="s">
        <v>237</v>
      </c>
      <c r="G210" s="134" t="s">
        <v>161</v>
      </c>
      <c r="H210" s="135">
        <v>0.1</v>
      </c>
      <c r="I210" s="136"/>
      <c r="J210" s="137">
        <f>ROUND(I210*H210,2)</f>
        <v>0</v>
      </c>
      <c r="K210" s="133" t="s">
        <v>143</v>
      </c>
      <c r="L210" s="31"/>
      <c r="M210" s="138" t="s">
        <v>1</v>
      </c>
      <c r="N210" s="139" t="s">
        <v>40</v>
      </c>
      <c r="P210" s="140">
        <f>O210*H210</f>
        <v>0</v>
      </c>
      <c r="Q210" s="140">
        <v>2.5018699999999998</v>
      </c>
      <c r="R210" s="140">
        <f>Q210*H210</f>
        <v>0.25018699999999999</v>
      </c>
      <c r="S210" s="140">
        <v>0</v>
      </c>
      <c r="T210" s="141">
        <f>S210*H210</f>
        <v>0</v>
      </c>
      <c r="AR210" s="142" t="s">
        <v>144</v>
      </c>
      <c r="AT210" s="142" t="s">
        <v>139</v>
      </c>
      <c r="AU210" s="142" t="s">
        <v>85</v>
      </c>
      <c r="AY210" s="16" t="s">
        <v>137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80</v>
      </c>
      <c r="BK210" s="143">
        <f>ROUND(I210*H210,2)</f>
        <v>0</v>
      </c>
      <c r="BL210" s="16" t="s">
        <v>144</v>
      </c>
      <c r="BM210" s="142" t="s">
        <v>238</v>
      </c>
    </row>
    <row r="211" spans="2:65" s="12" customFormat="1">
      <c r="B211" s="144"/>
      <c r="D211" s="145" t="s">
        <v>146</v>
      </c>
      <c r="E211" s="146" t="s">
        <v>1</v>
      </c>
      <c r="F211" s="147" t="s">
        <v>239</v>
      </c>
      <c r="H211" s="148">
        <v>0.1</v>
      </c>
      <c r="I211" s="149"/>
      <c r="L211" s="144"/>
      <c r="M211" s="150"/>
      <c r="T211" s="151"/>
      <c r="AT211" s="146" t="s">
        <v>146</v>
      </c>
      <c r="AU211" s="146" t="s">
        <v>85</v>
      </c>
      <c r="AV211" s="12" t="s">
        <v>85</v>
      </c>
      <c r="AW211" s="12" t="s">
        <v>30</v>
      </c>
      <c r="AX211" s="12" t="s">
        <v>75</v>
      </c>
      <c r="AY211" s="146" t="s">
        <v>137</v>
      </c>
    </row>
    <row r="212" spans="2:65" s="13" customFormat="1">
      <c r="B212" s="152"/>
      <c r="D212" s="145" t="s">
        <v>146</v>
      </c>
      <c r="E212" s="153" t="s">
        <v>1</v>
      </c>
      <c r="F212" s="154" t="s">
        <v>148</v>
      </c>
      <c r="H212" s="155">
        <v>0.1</v>
      </c>
      <c r="I212" s="156"/>
      <c r="L212" s="152"/>
      <c r="M212" s="157"/>
      <c r="T212" s="158"/>
      <c r="AT212" s="153" t="s">
        <v>146</v>
      </c>
      <c r="AU212" s="153" t="s">
        <v>85</v>
      </c>
      <c r="AV212" s="13" t="s">
        <v>149</v>
      </c>
      <c r="AW212" s="13" t="s">
        <v>30</v>
      </c>
      <c r="AX212" s="13" t="s">
        <v>75</v>
      </c>
      <c r="AY212" s="153" t="s">
        <v>137</v>
      </c>
    </row>
    <row r="213" spans="2:65" s="14" customFormat="1">
      <c r="B213" s="159"/>
      <c r="D213" s="145" t="s">
        <v>146</v>
      </c>
      <c r="E213" s="160" t="s">
        <v>1</v>
      </c>
      <c r="F213" s="161" t="s">
        <v>150</v>
      </c>
      <c r="H213" s="162">
        <v>0.1</v>
      </c>
      <c r="I213" s="163"/>
      <c r="L213" s="159"/>
      <c r="M213" s="164"/>
      <c r="T213" s="165"/>
      <c r="AT213" s="160" t="s">
        <v>146</v>
      </c>
      <c r="AU213" s="160" t="s">
        <v>85</v>
      </c>
      <c r="AV213" s="14" t="s">
        <v>144</v>
      </c>
      <c r="AW213" s="14" t="s">
        <v>30</v>
      </c>
      <c r="AX213" s="14" t="s">
        <v>80</v>
      </c>
      <c r="AY213" s="160" t="s">
        <v>137</v>
      </c>
    </row>
    <row r="214" spans="2:65" s="11" customFormat="1" ht="22.9" customHeight="1">
      <c r="B214" s="119"/>
      <c r="D214" s="120" t="s">
        <v>74</v>
      </c>
      <c r="E214" s="129" t="s">
        <v>144</v>
      </c>
      <c r="F214" s="129" t="s">
        <v>240</v>
      </c>
      <c r="I214" s="122"/>
      <c r="J214" s="130">
        <f>BK214</f>
        <v>0</v>
      </c>
      <c r="L214" s="119"/>
      <c r="M214" s="124"/>
      <c r="P214" s="125">
        <f>SUM(P215:P218)</f>
        <v>0</v>
      </c>
      <c r="R214" s="125">
        <f>SUM(R215:R218)</f>
        <v>0</v>
      </c>
      <c r="T214" s="126">
        <f>SUM(T215:T218)</f>
        <v>0</v>
      </c>
      <c r="AR214" s="120" t="s">
        <v>80</v>
      </c>
      <c r="AT214" s="127" t="s">
        <v>74</v>
      </c>
      <c r="AU214" s="127" t="s">
        <v>80</v>
      </c>
      <c r="AY214" s="120" t="s">
        <v>137</v>
      </c>
      <c r="BK214" s="128">
        <f>SUM(BK215:BK218)</f>
        <v>0</v>
      </c>
    </row>
    <row r="215" spans="2:65" s="1" customFormat="1" ht="24.2" customHeight="1">
      <c r="B215" s="31"/>
      <c r="C215" s="131" t="s">
        <v>241</v>
      </c>
      <c r="D215" s="131" t="s">
        <v>139</v>
      </c>
      <c r="E215" s="132" t="s">
        <v>242</v>
      </c>
      <c r="F215" s="133" t="s">
        <v>243</v>
      </c>
      <c r="G215" s="134" t="s">
        <v>161</v>
      </c>
      <c r="H215" s="135">
        <v>8</v>
      </c>
      <c r="I215" s="136"/>
      <c r="J215" s="137">
        <f>ROUND(I215*H215,2)</f>
        <v>0</v>
      </c>
      <c r="K215" s="133" t="s">
        <v>143</v>
      </c>
      <c r="L215" s="31"/>
      <c r="M215" s="138" t="s">
        <v>1</v>
      </c>
      <c r="N215" s="139" t="s">
        <v>40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144</v>
      </c>
      <c r="AT215" s="142" t="s">
        <v>139</v>
      </c>
      <c r="AU215" s="142" t="s">
        <v>85</v>
      </c>
      <c r="AY215" s="16" t="s">
        <v>137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80</v>
      </c>
      <c r="BK215" s="143">
        <f>ROUND(I215*H215,2)</f>
        <v>0</v>
      </c>
      <c r="BL215" s="16" t="s">
        <v>144</v>
      </c>
      <c r="BM215" s="142" t="s">
        <v>244</v>
      </c>
    </row>
    <row r="216" spans="2:65" s="12" customFormat="1">
      <c r="B216" s="144"/>
      <c r="D216" s="145" t="s">
        <v>146</v>
      </c>
      <c r="E216" s="146" t="s">
        <v>1</v>
      </c>
      <c r="F216" s="147" t="s">
        <v>245</v>
      </c>
      <c r="H216" s="148">
        <v>8</v>
      </c>
      <c r="I216" s="149"/>
      <c r="L216" s="144"/>
      <c r="M216" s="150"/>
      <c r="T216" s="151"/>
      <c r="AT216" s="146" t="s">
        <v>146</v>
      </c>
      <c r="AU216" s="146" t="s">
        <v>85</v>
      </c>
      <c r="AV216" s="12" t="s">
        <v>85</v>
      </c>
      <c r="AW216" s="12" t="s">
        <v>30</v>
      </c>
      <c r="AX216" s="12" t="s">
        <v>75</v>
      </c>
      <c r="AY216" s="146" t="s">
        <v>137</v>
      </c>
    </row>
    <row r="217" spans="2:65" s="13" customFormat="1">
      <c r="B217" s="152"/>
      <c r="D217" s="145" t="s">
        <v>146</v>
      </c>
      <c r="E217" s="153" t="s">
        <v>1</v>
      </c>
      <c r="F217" s="154" t="s">
        <v>148</v>
      </c>
      <c r="H217" s="155">
        <v>8</v>
      </c>
      <c r="I217" s="156"/>
      <c r="L217" s="152"/>
      <c r="M217" s="157"/>
      <c r="T217" s="158"/>
      <c r="AT217" s="153" t="s">
        <v>146</v>
      </c>
      <c r="AU217" s="153" t="s">
        <v>85</v>
      </c>
      <c r="AV217" s="13" t="s">
        <v>149</v>
      </c>
      <c r="AW217" s="13" t="s">
        <v>30</v>
      </c>
      <c r="AX217" s="13" t="s">
        <v>75</v>
      </c>
      <c r="AY217" s="153" t="s">
        <v>137</v>
      </c>
    </row>
    <row r="218" spans="2:65" s="14" customFormat="1">
      <c r="B218" s="159"/>
      <c r="D218" s="145" t="s">
        <v>146</v>
      </c>
      <c r="E218" s="160" t="s">
        <v>1</v>
      </c>
      <c r="F218" s="161" t="s">
        <v>150</v>
      </c>
      <c r="H218" s="162">
        <v>8</v>
      </c>
      <c r="I218" s="163"/>
      <c r="L218" s="159"/>
      <c r="M218" s="164"/>
      <c r="T218" s="165"/>
      <c r="AT218" s="160" t="s">
        <v>146</v>
      </c>
      <c r="AU218" s="160" t="s">
        <v>85</v>
      </c>
      <c r="AV218" s="14" t="s">
        <v>144</v>
      </c>
      <c r="AW218" s="14" t="s">
        <v>30</v>
      </c>
      <c r="AX218" s="14" t="s">
        <v>80</v>
      </c>
      <c r="AY218" s="160" t="s">
        <v>137</v>
      </c>
    </row>
    <row r="219" spans="2:65" s="11" customFormat="1" ht="22.9" customHeight="1">
      <c r="B219" s="119"/>
      <c r="D219" s="120" t="s">
        <v>74</v>
      </c>
      <c r="E219" s="129" t="s">
        <v>165</v>
      </c>
      <c r="F219" s="129" t="s">
        <v>246</v>
      </c>
      <c r="I219" s="122"/>
      <c r="J219" s="130">
        <f>BK219</f>
        <v>0</v>
      </c>
      <c r="L219" s="119"/>
      <c r="M219" s="124"/>
      <c r="P219" s="125">
        <f>SUM(P220:P241)</f>
        <v>0</v>
      </c>
      <c r="R219" s="125">
        <f>SUM(R220:R241)</f>
        <v>29.4998</v>
      </c>
      <c r="T219" s="126">
        <f>SUM(T220:T241)</f>
        <v>0</v>
      </c>
      <c r="AR219" s="120" t="s">
        <v>80</v>
      </c>
      <c r="AT219" s="127" t="s">
        <v>74</v>
      </c>
      <c r="AU219" s="127" t="s">
        <v>80</v>
      </c>
      <c r="AY219" s="120" t="s">
        <v>137</v>
      </c>
      <c r="BK219" s="128">
        <f>SUM(BK220:BK241)</f>
        <v>0</v>
      </c>
    </row>
    <row r="220" spans="2:65" s="1" customFormat="1" ht="24.2" customHeight="1">
      <c r="B220" s="31"/>
      <c r="C220" s="131" t="s">
        <v>247</v>
      </c>
      <c r="D220" s="131" t="s">
        <v>139</v>
      </c>
      <c r="E220" s="132" t="s">
        <v>248</v>
      </c>
      <c r="F220" s="133" t="s">
        <v>249</v>
      </c>
      <c r="G220" s="134" t="s">
        <v>142</v>
      </c>
      <c r="H220" s="135">
        <v>110</v>
      </c>
      <c r="I220" s="136"/>
      <c r="J220" s="137">
        <f>ROUND(I220*H220,2)</f>
        <v>0</v>
      </c>
      <c r="K220" s="133" t="s">
        <v>162</v>
      </c>
      <c r="L220" s="31"/>
      <c r="M220" s="138" t="s">
        <v>1</v>
      </c>
      <c r="N220" s="139" t="s">
        <v>40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144</v>
      </c>
      <c r="AT220" s="142" t="s">
        <v>139</v>
      </c>
      <c r="AU220" s="142" t="s">
        <v>85</v>
      </c>
      <c r="AY220" s="16" t="s">
        <v>137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80</v>
      </c>
      <c r="BK220" s="143">
        <f>ROUND(I220*H220,2)</f>
        <v>0</v>
      </c>
      <c r="BL220" s="16" t="s">
        <v>144</v>
      </c>
      <c r="BM220" s="142" t="s">
        <v>250</v>
      </c>
    </row>
    <row r="221" spans="2:65" s="12" customFormat="1">
      <c r="B221" s="144"/>
      <c r="D221" s="145" t="s">
        <v>146</v>
      </c>
      <c r="E221" s="146" t="s">
        <v>1</v>
      </c>
      <c r="F221" s="147" t="s">
        <v>147</v>
      </c>
      <c r="H221" s="148">
        <v>110</v>
      </c>
      <c r="I221" s="149"/>
      <c r="L221" s="144"/>
      <c r="M221" s="150"/>
      <c r="T221" s="151"/>
      <c r="AT221" s="146" t="s">
        <v>146</v>
      </c>
      <c r="AU221" s="146" t="s">
        <v>85</v>
      </c>
      <c r="AV221" s="12" t="s">
        <v>85</v>
      </c>
      <c r="AW221" s="12" t="s">
        <v>30</v>
      </c>
      <c r="AX221" s="12" t="s">
        <v>75</v>
      </c>
      <c r="AY221" s="146" t="s">
        <v>137</v>
      </c>
    </row>
    <row r="222" spans="2:65" s="13" customFormat="1">
      <c r="B222" s="152"/>
      <c r="D222" s="145" t="s">
        <v>146</v>
      </c>
      <c r="E222" s="153" t="s">
        <v>1</v>
      </c>
      <c r="F222" s="154" t="s">
        <v>148</v>
      </c>
      <c r="H222" s="155">
        <v>110</v>
      </c>
      <c r="I222" s="156"/>
      <c r="L222" s="152"/>
      <c r="M222" s="157"/>
      <c r="T222" s="158"/>
      <c r="AT222" s="153" t="s">
        <v>146</v>
      </c>
      <c r="AU222" s="153" t="s">
        <v>85</v>
      </c>
      <c r="AV222" s="13" t="s">
        <v>149</v>
      </c>
      <c r="AW222" s="13" t="s">
        <v>30</v>
      </c>
      <c r="AX222" s="13" t="s">
        <v>75</v>
      </c>
      <c r="AY222" s="153" t="s">
        <v>137</v>
      </c>
    </row>
    <row r="223" spans="2:65" s="14" customFormat="1">
      <c r="B223" s="159"/>
      <c r="D223" s="145" t="s">
        <v>146</v>
      </c>
      <c r="E223" s="160" t="s">
        <v>1</v>
      </c>
      <c r="F223" s="161" t="s">
        <v>150</v>
      </c>
      <c r="H223" s="162">
        <v>110</v>
      </c>
      <c r="I223" s="163"/>
      <c r="L223" s="159"/>
      <c r="M223" s="164"/>
      <c r="T223" s="165"/>
      <c r="AT223" s="160" t="s">
        <v>146</v>
      </c>
      <c r="AU223" s="160" t="s">
        <v>85</v>
      </c>
      <c r="AV223" s="14" t="s">
        <v>144</v>
      </c>
      <c r="AW223" s="14" t="s">
        <v>30</v>
      </c>
      <c r="AX223" s="14" t="s">
        <v>80</v>
      </c>
      <c r="AY223" s="160" t="s">
        <v>137</v>
      </c>
    </row>
    <row r="224" spans="2:65" s="1" customFormat="1" ht="24.2" customHeight="1">
      <c r="B224" s="31"/>
      <c r="C224" s="131" t="s">
        <v>251</v>
      </c>
      <c r="D224" s="131" t="s">
        <v>139</v>
      </c>
      <c r="E224" s="132" t="s">
        <v>252</v>
      </c>
      <c r="F224" s="133" t="s">
        <v>253</v>
      </c>
      <c r="G224" s="134" t="s">
        <v>142</v>
      </c>
      <c r="H224" s="135">
        <v>110</v>
      </c>
      <c r="I224" s="136"/>
      <c r="J224" s="137">
        <f>ROUND(I224*H224,2)</f>
        <v>0</v>
      </c>
      <c r="K224" s="133" t="s">
        <v>143</v>
      </c>
      <c r="L224" s="31"/>
      <c r="M224" s="138" t="s">
        <v>1</v>
      </c>
      <c r="N224" s="139" t="s">
        <v>40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144</v>
      </c>
      <c r="AT224" s="142" t="s">
        <v>139</v>
      </c>
      <c r="AU224" s="142" t="s">
        <v>85</v>
      </c>
      <c r="AY224" s="16" t="s">
        <v>137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80</v>
      </c>
      <c r="BK224" s="143">
        <f>ROUND(I224*H224,2)</f>
        <v>0</v>
      </c>
      <c r="BL224" s="16" t="s">
        <v>144</v>
      </c>
      <c r="BM224" s="142" t="s">
        <v>254</v>
      </c>
    </row>
    <row r="225" spans="2:65" s="12" customFormat="1">
      <c r="B225" s="144"/>
      <c r="D225" s="145" t="s">
        <v>146</v>
      </c>
      <c r="E225" s="146" t="s">
        <v>1</v>
      </c>
      <c r="F225" s="147" t="s">
        <v>147</v>
      </c>
      <c r="H225" s="148">
        <v>110</v>
      </c>
      <c r="I225" s="149"/>
      <c r="L225" s="144"/>
      <c r="M225" s="150"/>
      <c r="T225" s="151"/>
      <c r="AT225" s="146" t="s">
        <v>146</v>
      </c>
      <c r="AU225" s="146" t="s">
        <v>85</v>
      </c>
      <c r="AV225" s="12" t="s">
        <v>85</v>
      </c>
      <c r="AW225" s="12" t="s">
        <v>30</v>
      </c>
      <c r="AX225" s="12" t="s">
        <v>75</v>
      </c>
      <c r="AY225" s="146" t="s">
        <v>137</v>
      </c>
    </row>
    <row r="226" spans="2:65" s="13" customFormat="1">
      <c r="B226" s="152"/>
      <c r="D226" s="145" t="s">
        <v>146</v>
      </c>
      <c r="E226" s="153" t="s">
        <v>1</v>
      </c>
      <c r="F226" s="154" t="s">
        <v>148</v>
      </c>
      <c r="H226" s="155">
        <v>110</v>
      </c>
      <c r="I226" s="156"/>
      <c r="L226" s="152"/>
      <c r="M226" s="157"/>
      <c r="T226" s="158"/>
      <c r="AT226" s="153" t="s">
        <v>146</v>
      </c>
      <c r="AU226" s="153" t="s">
        <v>85</v>
      </c>
      <c r="AV226" s="13" t="s">
        <v>149</v>
      </c>
      <c r="AW226" s="13" t="s">
        <v>30</v>
      </c>
      <c r="AX226" s="13" t="s">
        <v>75</v>
      </c>
      <c r="AY226" s="153" t="s">
        <v>137</v>
      </c>
    </row>
    <row r="227" spans="2:65" s="14" customFormat="1">
      <c r="B227" s="159"/>
      <c r="D227" s="145" t="s">
        <v>146</v>
      </c>
      <c r="E227" s="160" t="s">
        <v>1</v>
      </c>
      <c r="F227" s="161" t="s">
        <v>150</v>
      </c>
      <c r="H227" s="162">
        <v>110</v>
      </c>
      <c r="I227" s="163"/>
      <c r="L227" s="159"/>
      <c r="M227" s="164"/>
      <c r="T227" s="165"/>
      <c r="AT227" s="160" t="s">
        <v>146</v>
      </c>
      <c r="AU227" s="160" t="s">
        <v>85</v>
      </c>
      <c r="AV227" s="14" t="s">
        <v>144</v>
      </c>
      <c r="AW227" s="14" t="s">
        <v>30</v>
      </c>
      <c r="AX227" s="14" t="s">
        <v>80</v>
      </c>
      <c r="AY227" s="160" t="s">
        <v>137</v>
      </c>
    </row>
    <row r="228" spans="2:65" s="1" customFormat="1" ht="24.2" customHeight="1">
      <c r="B228" s="31"/>
      <c r="C228" s="131" t="s">
        <v>255</v>
      </c>
      <c r="D228" s="131" t="s">
        <v>139</v>
      </c>
      <c r="E228" s="132" t="s">
        <v>256</v>
      </c>
      <c r="F228" s="133" t="s">
        <v>257</v>
      </c>
      <c r="G228" s="134" t="s">
        <v>142</v>
      </c>
      <c r="H228" s="135">
        <v>110</v>
      </c>
      <c r="I228" s="136"/>
      <c r="J228" s="137">
        <f>ROUND(I228*H228,2)</f>
        <v>0</v>
      </c>
      <c r="K228" s="133" t="s">
        <v>143</v>
      </c>
      <c r="L228" s="31"/>
      <c r="M228" s="138" t="s">
        <v>1</v>
      </c>
      <c r="N228" s="139" t="s">
        <v>40</v>
      </c>
      <c r="P228" s="140">
        <f>O228*H228</f>
        <v>0</v>
      </c>
      <c r="Q228" s="140">
        <v>0.11162</v>
      </c>
      <c r="R228" s="140">
        <f>Q228*H228</f>
        <v>12.2782</v>
      </c>
      <c r="S228" s="140">
        <v>0</v>
      </c>
      <c r="T228" s="141">
        <f>S228*H228</f>
        <v>0</v>
      </c>
      <c r="AR228" s="142" t="s">
        <v>144</v>
      </c>
      <c r="AT228" s="142" t="s">
        <v>139</v>
      </c>
      <c r="AU228" s="142" t="s">
        <v>85</v>
      </c>
      <c r="AY228" s="16" t="s">
        <v>137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80</v>
      </c>
      <c r="BK228" s="143">
        <f>ROUND(I228*H228,2)</f>
        <v>0</v>
      </c>
      <c r="BL228" s="16" t="s">
        <v>144</v>
      </c>
      <c r="BM228" s="142" t="s">
        <v>258</v>
      </c>
    </row>
    <row r="229" spans="2:65" s="12" customFormat="1">
      <c r="B229" s="144"/>
      <c r="D229" s="145" t="s">
        <v>146</v>
      </c>
      <c r="E229" s="146" t="s">
        <v>1</v>
      </c>
      <c r="F229" s="147" t="s">
        <v>147</v>
      </c>
      <c r="H229" s="148">
        <v>110</v>
      </c>
      <c r="I229" s="149"/>
      <c r="L229" s="144"/>
      <c r="M229" s="150"/>
      <c r="T229" s="151"/>
      <c r="AT229" s="146" t="s">
        <v>146</v>
      </c>
      <c r="AU229" s="146" t="s">
        <v>85</v>
      </c>
      <c r="AV229" s="12" t="s">
        <v>85</v>
      </c>
      <c r="AW229" s="12" t="s">
        <v>30</v>
      </c>
      <c r="AX229" s="12" t="s">
        <v>75</v>
      </c>
      <c r="AY229" s="146" t="s">
        <v>137</v>
      </c>
    </row>
    <row r="230" spans="2:65" s="13" customFormat="1">
      <c r="B230" s="152"/>
      <c r="D230" s="145" t="s">
        <v>146</v>
      </c>
      <c r="E230" s="153" t="s">
        <v>1</v>
      </c>
      <c r="F230" s="154" t="s">
        <v>148</v>
      </c>
      <c r="H230" s="155">
        <v>110</v>
      </c>
      <c r="I230" s="156"/>
      <c r="L230" s="152"/>
      <c r="M230" s="157"/>
      <c r="T230" s="158"/>
      <c r="AT230" s="153" t="s">
        <v>146</v>
      </c>
      <c r="AU230" s="153" t="s">
        <v>85</v>
      </c>
      <c r="AV230" s="13" t="s">
        <v>149</v>
      </c>
      <c r="AW230" s="13" t="s">
        <v>30</v>
      </c>
      <c r="AX230" s="13" t="s">
        <v>75</v>
      </c>
      <c r="AY230" s="153" t="s">
        <v>137</v>
      </c>
    </row>
    <row r="231" spans="2:65" s="14" customFormat="1">
      <c r="B231" s="159"/>
      <c r="D231" s="145" t="s">
        <v>146</v>
      </c>
      <c r="E231" s="160" t="s">
        <v>1</v>
      </c>
      <c r="F231" s="161" t="s">
        <v>150</v>
      </c>
      <c r="H231" s="162">
        <v>110</v>
      </c>
      <c r="I231" s="163"/>
      <c r="L231" s="159"/>
      <c r="M231" s="164"/>
      <c r="T231" s="165"/>
      <c r="AT231" s="160" t="s">
        <v>146</v>
      </c>
      <c r="AU231" s="160" t="s">
        <v>85</v>
      </c>
      <c r="AV231" s="14" t="s">
        <v>144</v>
      </c>
      <c r="AW231" s="14" t="s">
        <v>30</v>
      </c>
      <c r="AX231" s="14" t="s">
        <v>80</v>
      </c>
      <c r="AY231" s="160" t="s">
        <v>137</v>
      </c>
    </row>
    <row r="232" spans="2:65" s="1" customFormat="1" ht="24.2" customHeight="1">
      <c r="B232" s="31"/>
      <c r="C232" s="166" t="s">
        <v>259</v>
      </c>
      <c r="D232" s="166" t="s">
        <v>199</v>
      </c>
      <c r="E232" s="167" t="s">
        <v>260</v>
      </c>
      <c r="F232" s="168" t="s">
        <v>261</v>
      </c>
      <c r="G232" s="169" t="s">
        <v>142</v>
      </c>
      <c r="H232" s="170">
        <v>22.66</v>
      </c>
      <c r="I232" s="171"/>
      <c r="J232" s="172">
        <f>ROUND(I232*H232,2)</f>
        <v>0</v>
      </c>
      <c r="K232" s="168" t="s">
        <v>143</v>
      </c>
      <c r="L232" s="173"/>
      <c r="M232" s="174" t="s">
        <v>1</v>
      </c>
      <c r="N232" s="175" t="s">
        <v>40</v>
      </c>
      <c r="P232" s="140">
        <f>O232*H232</f>
        <v>0</v>
      </c>
      <c r="Q232" s="140">
        <v>0.152</v>
      </c>
      <c r="R232" s="140">
        <f>Q232*H232</f>
        <v>3.4443199999999998</v>
      </c>
      <c r="S232" s="140">
        <v>0</v>
      </c>
      <c r="T232" s="141">
        <f>S232*H232</f>
        <v>0</v>
      </c>
      <c r="AR232" s="142" t="s">
        <v>178</v>
      </c>
      <c r="AT232" s="142" t="s">
        <v>199</v>
      </c>
      <c r="AU232" s="142" t="s">
        <v>85</v>
      </c>
      <c r="AY232" s="16" t="s">
        <v>137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80</v>
      </c>
      <c r="BK232" s="143">
        <f>ROUND(I232*H232,2)</f>
        <v>0</v>
      </c>
      <c r="BL232" s="16" t="s">
        <v>144</v>
      </c>
      <c r="BM232" s="142" t="s">
        <v>262</v>
      </c>
    </row>
    <row r="233" spans="2:65" s="12" customFormat="1">
      <c r="B233" s="144"/>
      <c r="D233" s="145" t="s">
        <v>146</v>
      </c>
      <c r="E233" s="146" t="s">
        <v>1</v>
      </c>
      <c r="F233" s="147" t="s">
        <v>263</v>
      </c>
      <c r="H233" s="148">
        <v>22</v>
      </c>
      <c r="I233" s="149"/>
      <c r="L233" s="144"/>
      <c r="M233" s="150"/>
      <c r="T233" s="151"/>
      <c r="AT233" s="146" t="s">
        <v>146</v>
      </c>
      <c r="AU233" s="146" t="s">
        <v>85</v>
      </c>
      <c r="AV233" s="12" t="s">
        <v>85</v>
      </c>
      <c r="AW233" s="12" t="s">
        <v>30</v>
      </c>
      <c r="AX233" s="12" t="s">
        <v>75</v>
      </c>
      <c r="AY233" s="146" t="s">
        <v>137</v>
      </c>
    </row>
    <row r="234" spans="2:65" s="13" customFormat="1">
      <c r="B234" s="152"/>
      <c r="D234" s="145" t="s">
        <v>146</v>
      </c>
      <c r="E234" s="153" t="s">
        <v>1</v>
      </c>
      <c r="F234" s="154" t="s">
        <v>148</v>
      </c>
      <c r="H234" s="155">
        <v>22</v>
      </c>
      <c r="I234" s="156"/>
      <c r="L234" s="152"/>
      <c r="M234" s="157"/>
      <c r="T234" s="158"/>
      <c r="AT234" s="153" t="s">
        <v>146</v>
      </c>
      <c r="AU234" s="153" t="s">
        <v>85</v>
      </c>
      <c r="AV234" s="13" t="s">
        <v>149</v>
      </c>
      <c r="AW234" s="13" t="s">
        <v>30</v>
      </c>
      <c r="AX234" s="13" t="s">
        <v>75</v>
      </c>
      <c r="AY234" s="153" t="s">
        <v>137</v>
      </c>
    </row>
    <row r="235" spans="2:65" s="14" customFormat="1">
      <c r="B235" s="159"/>
      <c r="D235" s="145" t="s">
        <v>146</v>
      </c>
      <c r="E235" s="160" t="s">
        <v>1</v>
      </c>
      <c r="F235" s="161" t="s">
        <v>150</v>
      </c>
      <c r="H235" s="162">
        <v>22</v>
      </c>
      <c r="I235" s="163"/>
      <c r="L235" s="159"/>
      <c r="M235" s="164"/>
      <c r="T235" s="165"/>
      <c r="AT235" s="160" t="s">
        <v>146</v>
      </c>
      <c r="AU235" s="160" t="s">
        <v>85</v>
      </c>
      <c r="AV235" s="14" t="s">
        <v>144</v>
      </c>
      <c r="AW235" s="14" t="s">
        <v>30</v>
      </c>
      <c r="AX235" s="14" t="s">
        <v>80</v>
      </c>
      <c r="AY235" s="160" t="s">
        <v>137</v>
      </c>
    </row>
    <row r="236" spans="2:65" s="12" customFormat="1">
      <c r="B236" s="144"/>
      <c r="D236" s="145" t="s">
        <v>146</v>
      </c>
      <c r="F236" s="147" t="s">
        <v>264</v>
      </c>
      <c r="H236" s="148">
        <v>22.66</v>
      </c>
      <c r="I236" s="149"/>
      <c r="L236" s="144"/>
      <c r="M236" s="150"/>
      <c r="T236" s="151"/>
      <c r="AT236" s="146" t="s">
        <v>146</v>
      </c>
      <c r="AU236" s="146" t="s">
        <v>85</v>
      </c>
      <c r="AV236" s="12" t="s">
        <v>85</v>
      </c>
      <c r="AW236" s="12" t="s">
        <v>4</v>
      </c>
      <c r="AX236" s="12" t="s">
        <v>80</v>
      </c>
      <c r="AY236" s="146" t="s">
        <v>137</v>
      </c>
    </row>
    <row r="237" spans="2:65" s="1" customFormat="1" ht="24.2" customHeight="1">
      <c r="B237" s="31"/>
      <c r="C237" s="166" t="s">
        <v>265</v>
      </c>
      <c r="D237" s="166" t="s">
        <v>199</v>
      </c>
      <c r="E237" s="167" t="s">
        <v>266</v>
      </c>
      <c r="F237" s="168" t="s">
        <v>267</v>
      </c>
      <c r="G237" s="169" t="s">
        <v>142</v>
      </c>
      <c r="H237" s="170">
        <v>90.64</v>
      </c>
      <c r="I237" s="171"/>
      <c r="J237" s="172">
        <f>ROUND(I237*H237,2)</f>
        <v>0</v>
      </c>
      <c r="K237" s="168" t="s">
        <v>1</v>
      </c>
      <c r="L237" s="173"/>
      <c r="M237" s="174" t="s">
        <v>1</v>
      </c>
      <c r="N237" s="175" t="s">
        <v>40</v>
      </c>
      <c r="P237" s="140">
        <f>O237*H237</f>
        <v>0</v>
      </c>
      <c r="Q237" s="140">
        <v>0.152</v>
      </c>
      <c r="R237" s="140">
        <f>Q237*H237</f>
        <v>13.777279999999999</v>
      </c>
      <c r="S237" s="140">
        <v>0</v>
      </c>
      <c r="T237" s="141">
        <f>S237*H237</f>
        <v>0</v>
      </c>
      <c r="AR237" s="142" t="s">
        <v>178</v>
      </c>
      <c r="AT237" s="142" t="s">
        <v>199</v>
      </c>
      <c r="AU237" s="142" t="s">
        <v>85</v>
      </c>
      <c r="AY237" s="16" t="s">
        <v>137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80</v>
      </c>
      <c r="BK237" s="143">
        <f>ROUND(I237*H237,2)</f>
        <v>0</v>
      </c>
      <c r="BL237" s="16" t="s">
        <v>144</v>
      </c>
      <c r="BM237" s="142" t="s">
        <v>268</v>
      </c>
    </row>
    <row r="238" spans="2:65" s="12" customFormat="1">
      <c r="B238" s="144"/>
      <c r="D238" s="145" t="s">
        <v>146</v>
      </c>
      <c r="E238" s="146" t="s">
        <v>1</v>
      </c>
      <c r="F238" s="147" t="s">
        <v>269</v>
      </c>
      <c r="H238" s="148">
        <v>88</v>
      </c>
      <c r="I238" s="149"/>
      <c r="L238" s="144"/>
      <c r="M238" s="150"/>
      <c r="T238" s="151"/>
      <c r="AT238" s="146" t="s">
        <v>146</v>
      </c>
      <c r="AU238" s="146" t="s">
        <v>85</v>
      </c>
      <c r="AV238" s="12" t="s">
        <v>85</v>
      </c>
      <c r="AW238" s="12" t="s">
        <v>30</v>
      </c>
      <c r="AX238" s="12" t="s">
        <v>75</v>
      </c>
      <c r="AY238" s="146" t="s">
        <v>137</v>
      </c>
    </row>
    <row r="239" spans="2:65" s="13" customFormat="1">
      <c r="B239" s="152"/>
      <c r="D239" s="145" t="s">
        <v>146</v>
      </c>
      <c r="E239" s="153" t="s">
        <v>1</v>
      </c>
      <c r="F239" s="154" t="s">
        <v>148</v>
      </c>
      <c r="H239" s="155">
        <v>88</v>
      </c>
      <c r="I239" s="156"/>
      <c r="L239" s="152"/>
      <c r="M239" s="157"/>
      <c r="T239" s="158"/>
      <c r="AT239" s="153" t="s">
        <v>146</v>
      </c>
      <c r="AU239" s="153" t="s">
        <v>85</v>
      </c>
      <c r="AV239" s="13" t="s">
        <v>149</v>
      </c>
      <c r="AW239" s="13" t="s">
        <v>30</v>
      </c>
      <c r="AX239" s="13" t="s">
        <v>75</v>
      </c>
      <c r="AY239" s="153" t="s">
        <v>137</v>
      </c>
    </row>
    <row r="240" spans="2:65" s="14" customFormat="1">
      <c r="B240" s="159"/>
      <c r="D240" s="145" t="s">
        <v>146</v>
      </c>
      <c r="E240" s="160" t="s">
        <v>1</v>
      </c>
      <c r="F240" s="161" t="s">
        <v>150</v>
      </c>
      <c r="H240" s="162">
        <v>88</v>
      </c>
      <c r="I240" s="163"/>
      <c r="L240" s="159"/>
      <c r="M240" s="164"/>
      <c r="T240" s="165"/>
      <c r="AT240" s="160" t="s">
        <v>146</v>
      </c>
      <c r="AU240" s="160" t="s">
        <v>85</v>
      </c>
      <c r="AV240" s="14" t="s">
        <v>144</v>
      </c>
      <c r="AW240" s="14" t="s">
        <v>30</v>
      </c>
      <c r="AX240" s="14" t="s">
        <v>80</v>
      </c>
      <c r="AY240" s="160" t="s">
        <v>137</v>
      </c>
    </row>
    <row r="241" spans="2:65" s="12" customFormat="1">
      <c r="B241" s="144"/>
      <c r="D241" s="145" t="s">
        <v>146</v>
      </c>
      <c r="F241" s="147" t="s">
        <v>270</v>
      </c>
      <c r="H241" s="148">
        <v>90.64</v>
      </c>
      <c r="I241" s="149"/>
      <c r="L241" s="144"/>
      <c r="M241" s="150"/>
      <c r="T241" s="151"/>
      <c r="AT241" s="146" t="s">
        <v>146</v>
      </c>
      <c r="AU241" s="146" t="s">
        <v>85</v>
      </c>
      <c r="AV241" s="12" t="s">
        <v>85</v>
      </c>
      <c r="AW241" s="12" t="s">
        <v>4</v>
      </c>
      <c r="AX241" s="12" t="s">
        <v>80</v>
      </c>
      <c r="AY241" s="146" t="s">
        <v>137</v>
      </c>
    </row>
    <row r="242" spans="2:65" s="11" customFormat="1" ht="22.9" customHeight="1">
      <c r="B242" s="119"/>
      <c r="D242" s="120" t="s">
        <v>74</v>
      </c>
      <c r="E242" s="129" t="s">
        <v>169</v>
      </c>
      <c r="F242" s="129" t="s">
        <v>271</v>
      </c>
      <c r="I242" s="122"/>
      <c r="J242" s="130">
        <f>BK242</f>
        <v>0</v>
      </c>
      <c r="L242" s="119"/>
      <c r="M242" s="124"/>
      <c r="P242" s="125">
        <f>SUM(P243:P254)</f>
        <v>0</v>
      </c>
      <c r="R242" s="125">
        <f>SUM(R243:R254)</f>
        <v>0.1199175</v>
      </c>
      <c r="T242" s="126">
        <f>SUM(T243:T254)</f>
        <v>0</v>
      </c>
      <c r="AR242" s="120" t="s">
        <v>80</v>
      </c>
      <c r="AT242" s="127" t="s">
        <v>74</v>
      </c>
      <c r="AU242" s="127" t="s">
        <v>80</v>
      </c>
      <c r="AY242" s="120" t="s">
        <v>137</v>
      </c>
      <c r="BK242" s="128">
        <f>SUM(BK243:BK254)</f>
        <v>0</v>
      </c>
    </row>
    <row r="243" spans="2:65" s="1" customFormat="1" ht="24.2" customHeight="1">
      <c r="B243" s="31"/>
      <c r="C243" s="131" t="s">
        <v>272</v>
      </c>
      <c r="D243" s="131" t="s">
        <v>139</v>
      </c>
      <c r="E243" s="132" t="s">
        <v>273</v>
      </c>
      <c r="F243" s="133" t="s">
        <v>274</v>
      </c>
      <c r="G243" s="134" t="s">
        <v>142</v>
      </c>
      <c r="H243" s="135">
        <v>1</v>
      </c>
      <c r="I243" s="136"/>
      <c r="J243" s="137">
        <f>ROUND(I243*H243,2)</f>
        <v>0</v>
      </c>
      <c r="K243" s="133" t="s">
        <v>143</v>
      </c>
      <c r="L243" s="31"/>
      <c r="M243" s="138" t="s">
        <v>1</v>
      </c>
      <c r="N243" s="139" t="s">
        <v>40</v>
      </c>
      <c r="P243" s="140">
        <f>O243*H243</f>
        <v>0</v>
      </c>
      <c r="Q243" s="140">
        <v>4.9399999999999999E-3</v>
      </c>
      <c r="R243" s="140">
        <f>Q243*H243</f>
        <v>4.9399999999999999E-3</v>
      </c>
      <c r="S243" s="140">
        <v>0</v>
      </c>
      <c r="T243" s="141">
        <f>S243*H243</f>
        <v>0</v>
      </c>
      <c r="AR243" s="142" t="s">
        <v>144</v>
      </c>
      <c r="AT243" s="142" t="s">
        <v>139</v>
      </c>
      <c r="AU243" s="142" t="s">
        <v>85</v>
      </c>
      <c r="AY243" s="16" t="s">
        <v>137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80</v>
      </c>
      <c r="BK243" s="143">
        <f>ROUND(I243*H243,2)</f>
        <v>0</v>
      </c>
      <c r="BL243" s="16" t="s">
        <v>144</v>
      </c>
      <c r="BM243" s="142" t="s">
        <v>275</v>
      </c>
    </row>
    <row r="244" spans="2:65" s="1" customFormat="1" ht="24.2" customHeight="1">
      <c r="B244" s="31"/>
      <c r="C244" s="131" t="s">
        <v>276</v>
      </c>
      <c r="D244" s="131" t="s">
        <v>139</v>
      </c>
      <c r="E244" s="132" t="s">
        <v>277</v>
      </c>
      <c r="F244" s="133" t="s">
        <v>278</v>
      </c>
      <c r="G244" s="134" t="s">
        <v>142</v>
      </c>
      <c r="H244" s="135">
        <v>1</v>
      </c>
      <c r="I244" s="136"/>
      <c r="J244" s="137">
        <f>ROUND(I244*H244,2)</f>
        <v>0</v>
      </c>
      <c r="K244" s="133" t="s">
        <v>143</v>
      </c>
      <c r="L244" s="31"/>
      <c r="M244" s="138" t="s">
        <v>1</v>
      </c>
      <c r="N244" s="139" t="s">
        <v>40</v>
      </c>
      <c r="P244" s="140">
        <f>O244*H244</f>
        <v>0</v>
      </c>
      <c r="Q244" s="140">
        <v>2.5999999999999998E-4</v>
      </c>
      <c r="R244" s="140">
        <f>Q244*H244</f>
        <v>2.5999999999999998E-4</v>
      </c>
      <c r="S244" s="140">
        <v>0</v>
      </c>
      <c r="T244" s="141">
        <f>S244*H244</f>
        <v>0</v>
      </c>
      <c r="AR244" s="142" t="s">
        <v>144</v>
      </c>
      <c r="AT244" s="142" t="s">
        <v>139</v>
      </c>
      <c r="AU244" s="142" t="s">
        <v>85</v>
      </c>
      <c r="AY244" s="16" t="s">
        <v>137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80</v>
      </c>
      <c r="BK244" s="143">
        <f>ROUND(I244*H244,2)</f>
        <v>0</v>
      </c>
      <c r="BL244" s="16" t="s">
        <v>144</v>
      </c>
      <c r="BM244" s="142" t="s">
        <v>279</v>
      </c>
    </row>
    <row r="245" spans="2:65" s="12" customFormat="1">
      <c r="B245" s="144"/>
      <c r="D245" s="145" t="s">
        <v>146</v>
      </c>
      <c r="E245" s="146" t="s">
        <v>1</v>
      </c>
      <c r="F245" s="147" t="s">
        <v>80</v>
      </c>
      <c r="H245" s="148">
        <v>1</v>
      </c>
      <c r="I245" s="149"/>
      <c r="L245" s="144"/>
      <c r="M245" s="150"/>
      <c r="T245" s="151"/>
      <c r="AT245" s="146" t="s">
        <v>146</v>
      </c>
      <c r="AU245" s="146" t="s">
        <v>85</v>
      </c>
      <c r="AV245" s="12" t="s">
        <v>85</v>
      </c>
      <c r="AW245" s="12" t="s">
        <v>30</v>
      </c>
      <c r="AX245" s="12" t="s">
        <v>75</v>
      </c>
      <c r="AY245" s="146" t="s">
        <v>137</v>
      </c>
    </row>
    <row r="246" spans="2:65" s="13" customFormat="1">
      <c r="B246" s="152"/>
      <c r="D246" s="145" t="s">
        <v>146</v>
      </c>
      <c r="E246" s="153" t="s">
        <v>1</v>
      </c>
      <c r="F246" s="154" t="s">
        <v>148</v>
      </c>
      <c r="H246" s="155">
        <v>1</v>
      </c>
      <c r="I246" s="156"/>
      <c r="L246" s="152"/>
      <c r="M246" s="157"/>
      <c r="T246" s="158"/>
      <c r="AT246" s="153" t="s">
        <v>146</v>
      </c>
      <c r="AU246" s="153" t="s">
        <v>85</v>
      </c>
      <c r="AV246" s="13" t="s">
        <v>149</v>
      </c>
      <c r="AW246" s="13" t="s">
        <v>30</v>
      </c>
      <c r="AX246" s="13" t="s">
        <v>75</v>
      </c>
      <c r="AY246" s="153" t="s">
        <v>137</v>
      </c>
    </row>
    <row r="247" spans="2:65" s="14" customFormat="1">
      <c r="B247" s="159"/>
      <c r="D247" s="145" t="s">
        <v>146</v>
      </c>
      <c r="E247" s="160" t="s">
        <v>1</v>
      </c>
      <c r="F247" s="161" t="s">
        <v>150</v>
      </c>
      <c r="H247" s="162">
        <v>1</v>
      </c>
      <c r="I247" s="163"/>
      <c r="L247" s="159"/>
      <c r="M247" s="164"/>
      <c r="T247" s="165"/>
      <c r="AT247" s="160" t="s">
        <v>146</v>
      </c>
      <c r="AU247" s="160" t="s">
        <v>85</v>
      </c>
      <c r="AV247" s="14" t="s">
        <v>144</v>
      </c>
      <c r="AW247" s="14" t="s">
        <v>30</v>
      </c>
      <c r="AX247" s="14" t="s">
        <v>80</v>
      </c>
      <c r="AY247" s="160" t="s">
        <v>137</v>
      </c>
    </row>
    <row r="248" spans="2:65" s="1" customFormat="1" ht="24.2" customHeight="1">
      <c r="B248" s="31"/>
      <c r="C248" s="131" t="s">
        <v>280</v>
      </c>
      <c r="D248" s="131" t="s">
        <v>139</v>
      </c>
      <c r="E248" s="132" t="s">
        <v>281</v>
      </c>
      <c r="F248" s="133" t="s">
        <v>282</v>
      </c>
      <c r="G248" s="134" t="s">
        <v>142</v>
      </c>
      <c r="H248" s="135">
        <v>1</v>
      </c>
      <c r="I248" s="136"/>
      <c r="J248" s="137">
        <f>ROUND(I248*H248,2)</f>
        <v>0</v>
      </c>
      <c r="K248" s="133" t="s">
        <v>143</v>
      </c>
      <c r="L248" s="31"/>
      <c r="M248" s="138" t="s">
        <v>1</v>
      </c>
      <c r="N248" s="139" t="s">
        <v>40</v>
      </c>
      <c r="P248" s="140">
        <f>O248*H248</f>
        <v>0</v>
      </c>
      <c r="Q248" s="140">
        <v>1.8380000000000001E-2</v>
      </c>
      <c r="R248" s="140">
        <f>Q248*H248</f>
        <v>1.8380000000000001E-2</v>
      </c>
      <c r="S248" s="140">
        <v>0</v>
      </c>
      <c r="T248" s="141">
        <f>S248*H248</f>
        <v>0</v>
      </c>
      <c r="AR248" s="142" t="s">
        <v>144</v>
      </c>
      <c r="AT248" s="142" t="s">
        <v>139</v>
      </c>
      <c r="AU248" s="142" t="s">
        <v>85</v>
      </c>
      <c r="AY248" s="16" t="s">
        <v>137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80</v>
      </c>
      <c r="BK248" s="143">
        <f>ROUND(I248*H248,2)</f>
        <v>0</v>
      </c>
      <c r="BL248" s="16" t="s">
        <v>144</v>
      </c>
      <c r="BM248" s="142" t="s">
        <v>283</v>
      </c>
    </row>
    <row r="249" spans="2:65" s="1" customFormat="1" ht="24.2" customHeight="1">
      <c r="B249" s="31"/>
      <c r="C249" s="131" t="s">
        <v>284</v>
      </c>
      <c r="D249" s="131" t="s">
        <v>139</v>
      </c>
      <c r="E249" s="132" t="s">
        <v>285</v>
      </c>
      <c r="F249" s="133" t="s">
        <v>286</v>
      </c>
      <c r="G249" s="134" t="s">
        <v>142</v>
      </c>
      <c r="H249" s="135">
        <v>2.625</v>
      </c>
      <c r="I249" s="136"/>
      <c r="J249" s="137">
        <f>ROUND(I249*H249,2)</f>
        <v>0</v>
      </c>
      <c r="K249" s="133" t="s">
        <v>143</v>
      </c>
      <c r="L249" s="31"/>
      <c r="M249" s="138" t="s">
        <v>1</v>
      </c>
      <c r="N249" s="139" t="s">
        <v>40</v>
      </c>
      <c r="P249" s="140">
        <f>O249*H249</f>
        <v>0</v>
      </c>
      <c r="Q249" s="140">
        <v>4.9399999999999999E-3</v>
      </c>
      <c r="R249" s="140">
        <f>Q249*H249</f>
        <v>1.29675E-2</v>
      </c>
      <c r="S249" s="140">
        <v>0</v>
      </c>
      <c r="T249" s="141">
        <f>S249*H249</f>
        <v>0</v>
      </c>
      <c r="AR249" s="142" t="s">
        <v>144</v>
      </c>
      <c r="AT249" s="142" t="s">
        <v>139</v>
      </c>
      <c r="AU249" s="142" t="s">
        <v>85</v>
      </c>
      <c r="AY249" s="16" t="s">
        <v>137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80</v>
      </c>
      <c r="BK249" s="143">
        <f>ROUND(I249*H249,2)</f>
        <v>0</v>
      </c>
      <c r="BL249" s="16" t="s">
        <v>144</v>
      </c>
      <c r="BM249" s="142" t="s">
        <v>287</v>
      </c>
    </row>
    <row r="250" spans="2:65" s="1" customFormat="1" ht="16.5" customHeight="1">
      <c r="B250" s="31"/>
      <c r="C250" s="131" t="s">
        <v>288</v>
      </c>
      <c r="D250" s="131" t="s">
        <v>139</v>
      </c>
      <c r="E250" s="132" t="s">
        <v>289</v>
      </c>
      <c r="F250" s="133" t="s">
        <v>290</v>
      </c>
      <c r="G250" s="134" t="s">
        <v>142</v>
      </c>
      <c r="H250" s="135">
        <v>2.625</v>
      </c>
      <c r="I250" s="136"/>
      <c r="J250" s="137">
        <f>ROUND(I250*H250,2)</f>
        <v>0</v>
      </c>
      <c r="K250" s="133" t="s">
        <v>143</v>
      </c>
      <c r="L250" s="31"/>
      <c r="M250" s="138" t="s">
        <v>1</v>
      </c>
      <c r="N250" s="139" t="s">
        <v>40</v>
      </c>
      <c r="P250" s="140">
        <f>O250*H250</f>
        <v>0</v>
      </c>
      <c r="Q250" s="140">
        <v>2.5999999999999998E-4</v>
      </c>
      <c r="R250" s="140">
        <f>Q250*H250</f>
        <v>6.8249999999999995E-4</v>
      </c>
      <c r="S250" s="140">
        <v>0</v>
      </c>
      <c r="T250" s="141">
        <f>S250*H250</f>
        <v>0</v>
      </c>
      <c r="AR250" s="142" t="s">
        <v>144</v>
      </c>
      <c r="AT250" s="142" t="s">
        <v>139</v>
      </c>
      <c r="AU250" s="142" t="s">
        <v>85</v>
      </c>
      <c r="AY250" s="16" t="s">
        <v>137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80</v>
      </c>
      <c r="BK250" s="143">
        <f>ROUND(I250*H250,2)</f>
        <v>0</v>
      </c>
      <c r="BL250" s="16" t="s">
        <v>144</v>
      </c>
      <c r="BM250" s="142" t="s">
        <v>291</v>
      </c>
    </row>
    <row r="251" spans="2:65" s="12" customFormat="1">
      <c r="B251" s="144"/>
      <c r="D251" s="145" t="s">
        <v>146</v>
      </c>
      <c r="E251" s="146" t="s">
        <v>1</v>
      </c>
      <c r="F251" s="147" t="s">
        <v>292</v>
      </c>
      <c r="H251" s="148">
        <v>2.625</v>
      </c>
      <c r="I251" s="149"/>
      <c r="L251" s="144"/>
      <c r="M251" s="150"/>
      <c r="T251" s="151"/>
      <c r="AT251" s="146" t="s">
        <v>146</v>
      </c>
      <c r="AU251" s="146" t="s">
        <v>85</v>
      </c>
      <c r="AV251" s="12" t="s">
        <v>85</v>
      </c>
      <c r="AW251" s="12" t="s">
        <v>30</v>
      </c>
      <c r="AX251" s="12" t="s">
        <v>75</v>
      </c>
      <c r="AY251" s="146" t="s">
        <v>137</v>
      </c>
    </row>
    <row r="252" spans="2:65" s="13" customFormat="1">
      <c r="B252" s="152"/>
      <c r="D252" s="145" t="s">
        <v>146</v>
      </c>
      <c r="E252" s="153" t="s">
        <v>1</v>
      </c>
      <c r="F252" s="154" t="s">
        <v>148</v>
      </c>
      <c r="H252" s="155">
        <v>2.625</v>
      </c>
      <c r="I252" s="156"/>
      <c r="L252" s="152"/>
      <c r="M252" s="157"/>
      <c r="T252" s="158"/>
      <c r="AT252" s="153" t="s">
        <v>146</v>
      </c>
      <c r="AU252" s="153" t="s">
        <v>85</v>
      </c>
      <c r="AV252" s="13" t="s">
        <v>149</v>
      </c>
      <c r="AW252" s="13" t="s">
        <v>30</v>
      </c>
      <c r="AX252" s="13" t="s">
        <v>75</v>
      </c>
      <c r="AY252" s="153" t="s">
        <v>137</v>
      </c>
    </row>
    <row r="253" spans="2:65" s="14" customFormat="1">
      <c r="B253" s="159"/>
      <c r="D253" s="145" t="s">
        <v>146</v>
      </c>
      <c r="E253" s="160" t="s">
        <v>1</v>
      </c>
      <c r="F253" s="161" t="s">
        <v>150</v>
      </c>
      <c r="H253" s="162">
        <v>2.625</v>
      </c>
      <c r="I253" s="163"/>
      <c r="L253" s="159"/>
      <c r="M253" s="164"/>
      <c r="T253" s="165"/>
      <c r="AT253" s="160" t="s">
        <v>146</v>
      </c>
      <c r="AU253" s="160" t="s">
        <v>85</v>
      </c>
      <c r="AV253" s="14" t="s">
        <v>144</v>
      </c>
      <c r="AW253" s="14" t="s">
        <v>30</v>
      </c>
      <c r="AX253" s="14" t="s">
        <v>80</v>
      </c>
      <c r="AY253" s="160" t="s">
        <v>137</v>
      </c>
    </row>
    <row r="254" spans="2:65" s="1" customFormat="1" ht="24.2" customHeight="1">
      <c r="B254" s="31"/>
      <c r="C254" s="131" t="s">
        <v>293</v>
      </c>
      <c r="D254" s="131" t="s">
        <v>139</v>
      </c>
      <c r="E254" s="132" t="s">
        <v>294</v>
      </c>
      <c r="F254" s="133" t="s">
        <v>295</v>
      </c>
      <c r="G254" s="134" t="s">
        <v>142</v>
      </c>
      <c r="H254" s="135">
        <v>2.625</v>
      </c>
      <c r="I254" s="136"/>
      <c r="J254" s="137">
        <f>ROUND(I254*H254,2)</f>
        <v>0</v>
      </c>
      <c r="K254" s="133" t="s">
        <v>143</v>
      </c>
      <c r="L254" s="31"/>
      <c r="M254" s="138" t="s">
        <v>1</v>
      </c>
      <c r="N254" s="139" t="s">
        <v>40</v>
      </c>
      <c r="P254" s="140">
        <f>O254*H254</f>
        <v>0</v>
      </c>
      <c r="Q254" s="140">
        <v>3.15E-2</v>
      </c>
      <c r="R254" s="140">
        <f>Q254*H254</f>
        <v>8.2687499999999997E-2</v>
      </c>
      <c r="S254" s="140">
        <v>0</v>
      </c>
      <c r="T254" s="141">
        <f>S254*H254</f>
        <v>0</v>
      </c>
      <c r="AR254" s="142" t="s">
        <v>144</v>
      </c>
      <c r="AT254" s="142" t="s">
        <v>139</v>
      </c>
      <c r="AU254" s="142" t="s">
        <v>85</v>
      </c>
      <c r="AY254" s="16" t="s">
        <v>137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80</v>
      </c>
      <c r="BK254" s="143">
        <f>ROUND(I254*H254,2)</f>
        <v>0</v>
      </c>
      <c r="BL254" s="16" t="s">
        <v>144</v>
      </c>
      <c r="BM254" s="142" t="s">
        <v>296</v>
      </c>
    </row>
    <row r="255" spans="2:65" s="11" customFormat="1" ht="22.9" customHeight="1">
      <c r="B255" s="119"/>
      <c r="D255" s="120" t="s">
        <v>74</v>
      </c>
      <c r="E255" s="129" t="s">
        <v>178</v>
      </c>
      <c r="F255" s="129" t="s">
        <v>83</v>
      </c>
      <c r="I255" s="122"/>
      <c r="J255" s="130">
        <f>BK255</f>
        <v>0</v>
      </c>
      <c r="L255" s="119"/>
      <c r="M255" s="124"/>
      <c r="P255" s="125">
        <f>SUM(P256:P262)</f>
        <v>0</v>
      </c>
      <c r="R255" s="125">
        <f>SUM(R256:R262)</f>
        <v>8.5430499999999993E-2</v>
      </c>
      <c r="T255" s="126">
        <f>SUM(T256:T262)</f>
        <v>0</v>
      </c>
      <c r="AR255" s="120" t="s">
        <v>80</v>
      </c>
      <c r="AT255" s="127" t="s">
        <v>74</v>
      </c>
      <c r="AU255" s="127" t="s">
        <v>80</v>
      </c>
      <c r="AY255" s="120" t="s">
        <v>137</v>
      </c>
      <c r="BK255" s="128">
        <f>SUM(BK256:BK262)</f>
        <v>0</v>
      </c>
    </row>
    <row r="256" spans="2:65" s="1" customFormat="1" ht="21.75" customHeight="1">
      <c r="B256" s="31"/>
      <c r="C256" s="131" t="s">
        <v>297</v>
      </c>
      <c r="D256" s="131" t="s">
        <v>139</v>
      </c>
      <c r="E256" s="132" t="s">
        <v>298</v>
      </c>
      <c r="F256" s="133" t="s">
        <v>299</v>
      </c>
      <c r="G256" s="134" t="s">
        <v>300</v>
      </c>
      <c r="H256" s="135">
        <v>2</v>
      </c>
      <c r="I256" s="136"/>
      <c r="J256" s="137">
        <f>ROUND(I256*H256,2)</f>
        <v>0</v>
      </c>
      <c r="K256" s="133" t="s">
        <v>143</v>
      </c>
      <c r="L256" s="31"/>
      <c r="M256" s="138" t="s">
        <v>1</v>
      </c>
      <c r="N256" s="139" t="s">
        <v>40</v>
      </c>
      <c r="P256" s="140">
        <f>O256*H256</f>
        <v>0</v>
      </c>
      <c r="Q256" s="140">
        <v>2.1199999999999999E-3</v>
      </c>
      <c r="R256" s="140">
        <f>Q256*H256</f>
        <v>4.2399999999999998E-3</v>
      </c>
      <c r="S256" s="140">
        <v>0</v>
      </c>
      <c r="T256" s="141">
        <f>S256*H256</f>
        <v>0</v>
      </c>
      <c r="AR256" s="142" t="s">
        <v>144</v>
      </c>
      <c r="AT256" s="142" t="s">
        <v>139</v>
      </c>
      <c r="AU256" s="142" t="s">
        <v>85</v>
      </c>
      <c r="AY256" s="16" t="s">
        <v>137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80</v>
      </c>
      <c r="BK256" s="143">
        <f>ROUND(I256*H256,2)</f>
        <v>0</v>
      </c>
      <c r="BL256" s="16" t="s">
        <v>144</v>
      </c>
      <c r="BM256" s="142" t="s">
        <v>301</v>
      </c>
    </row>
    <row r="257" spans="2:65" s="1" customFormat="1" ht="21.75" customHeight="1">
      <c r="B257" s="31"/>
      <c r="C257" s="131" t="s">
        <v>302</v>
      </c>
      <c r="D257" s="131" t="s">
        <v>139</v>
      </c>
      <c r="E257" s="132" t="s">
        <v>303</v>
      </c>
      <c r="F257" s="133" t="s">
        <v>304</v>
      </c>
      <c r="G257" s="134" t="s">
        <v>156</v>
      </c>
      <c r="H257" s="135">
        <v>1.5</v>
      </c>
      <c r="I257" s="136"/>
      <c r="J257" s="137">
        <f>ROUND(I257*H257,2)</f>
        <v>0</v>
      </c>
      <c r="K257" s="133" t="s">
        <v>143</v>
      </c>
      <c r="L257" s="31"/>
      <c r="M257" s="138" t="s">
        <v>1</v>
      </c>
      <c r="N257" s="139" t="s">
        <v>40</v>
      </c>
      <c r="P257" s="140">
        <f>O257*H257</f>
        <v>0</v>
      </c>
      <c r="Q257" s="140">
        <v>6.4000000000000005E-4</v>
      </c>
      <c r="R257" s="140">
        <f>Q257*H257</f>
        <v>9.6000000000000013E-4</v>
      </c>
      <c r="S257" s="140">
        <v>0</v>
      </c>
      <c r="T257" s="141">
        <f>S257*H257</f>
        <v>0</v>
      </c>
      <c r="AR257" s="142" t="s">
        <v>144</v>
      </c>
      <c r="AT257" s="142" t="s">
        <v>139</v>
      </c>
      <c r="AU257" s="142" t="s">
        <v>85</v>
      </c>
      <c r="AY257" s="16" t="s">
        <v>137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80</v>
      </c>
      <c r="BK257" s="143">
        <f>ROUND(I257*H257,2)</f>
        <v>0</v>
      </c>
      <c r="BL257" s="16" t="s">
        <v>144</v>
      </c>
      <c r="BM257" s="142" t="s">
        <v>305</v>
      </c>
    </row>
    <row r="258" spans="2:65" s="12" customFormat="1">
      <c r="B258" s="144"/>
      <c r="D258" s="145" t="s">
        <v>146</v>
      </c>
      <c r="E258" s="146" t="s">
        <v>1</v>
      </c>
      <c r="F258" s="147" t="s">
        <v>306</v>
      </c>
      <c r="H258" s="148">
        <v>1.5</v>
      </c>
      <c r="I258" s="149"/>
      <c r="L258" s="144"/>
      <c r="M258" s="150"/>
      <c r="T258" s="151"/>
      <c r="AT258" s="146" t="s">
        <v>146</v>
      </c>
      <c r="AU258" s="146" t="s">
        <v>85</v>
      </c>
      <c r="AV258" s="12" t="s">
        <v>85</v>
      </c>
      <c r="AW258" s="12" t="s">
        <v>30</v>
      </c>
      <c r="AX258" s="12" t="s">
        <v>75</v>
      </c>
      <c r="AY258" s="146" t="s">
        <v>137</v>
      </c>
    </row>
    <row r="259" spans="2:65" s="13" customFormat="1">
      <c r="B259" s="152"/>
      <c r="D259" s="145" t="s">
        <v>146</v>
      </c>
      <c r="E259" s="153" t="s">
        <v>1</v>
      </c>
      <c r="F259" s="154" t="s">
        <v>148</v>
      </c>
      <c r="H259" s="155">
        <v>1.5</v>
      </c>
      <c r="I259" s="156"/>
      <c r="L259" s="152"/>
      <c r="M259" s="157"/>
      <c r="T259" s="158"/>
      <c r="AT259" s="153" t="s">
        <v>146</v>
      </c>
      <c r="AU259" s="153" t="s">
        <v>85</v>
      </c>
      <c r="AV259" s="13" t="s">
        <v>149</v>
      </c>
      <c r="AW259" s="13" t="s">
        <v>30</v>
      </c>
      <c r="AX259" s="13" t="s">
        <v>75</v>
      </c>
      <c r="AY259" s="153" t="s">
        <v>137</v>
      </c>
    </row>
    <row r="260" spans="2:65" s="14" customFormat="1">
      <c r="B260" s="159"/>
      <c r="D260" s="145" t="s">
        <v>146</v>
      </c>
      <c r="E260" s="160" t="s">
        <v>1</v>
      </c>
      <c r="F260" s="161" t="s">
        <v>150</v>
      </c>
      <c r="H260" s="162">
        <v>1.5</v>
      </c>
      <c r="I260" s="163"/>
      <c r="L260" s="159"/>
      <c r="M260" s="164"/>
      <c r="T260" s="165"/>
      <c r="AT260" s="160" t="s">
        <v>146</v>
      </c>
      <c r="AU260" s="160" t="s">
        <v>85</v>
      </c>
      <c r="AV260" s="14" t="s">
        <v>144</v>
      </c>
      <c r="AW260" s="14" t="s">
        <v>30</v>
      </c>
      <c r="AX260" s="14" t="s">
        <v>80</v>
      </c>
      <c r="AY260" s="160" t="s">
        <v>137</v>
      </c>
    </row>
    <row r="261" spans="2:65" s="1" customFormat="1" ht="24.2" customHeight="1">
      <c r="B261" s="31"/>
      <c r="C261" s="166" t="s">
        <v>307</v>
      </c>
      <c r="D261" s="166" t="s">
        <v>199</v>
      </c>
      <c r="E261" s="167" t="s">
        <v>308</v>
      </c>
      <c r="F261" s="168" t="s">
        <v>309</v>
      </c>
      <c r="G261" s="169" t="s">
        <v>156</v>
      </c>
      <c r="H261" s="170">
        <v>1.575</v>
      </c>
      <c r="I261" s="171"/>
      <c r="J261" s="172">
        <f>ROUND(I261*H261,2)</f>
        <v>0</v>
      </c>
      <c r="K261" s="168" t="s">
        <v>143</v>
      </c>
      <c r="L261" s="173"/>
      <c r="M261" s="174" t="s">
        <v>1</v>
      </c>
      <c r="N261" s="175" t="s">
        <v>40</v>
      </c>
      <c r="P261" s="140">
        <f>O261*H261</f>
        <v>0</v>
      </c>
      <c r="Q261" s="140">
        <v>5.0939999999999999E-2</v>
      </c>
      <c r="R261" s="140">
        <f>Q261*H261</f>
        <v>8.0230499999999996E-2</v>
      </c>
      <c r="S261" s="140">
        <v>0</v>
      </c>
      <c r="T261" s="141">
        <f>S261*H261</f>
        <v>0</v>
      </c>
      <c r="AR261" s="142" t="s">
        <v>178</v>
      </c>
      <c r="AT261" s="142" t="s">
        <v>199</v>
      </c>
      <c r="AU261" s="142" t="s">
        <v>85</v>
      </c>
      <c r="AY261" s="16" t="s">
        <v>137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80</v>
      </c>
      <c r="BK261" s="143">
        <f>ROUND(I261*H261,2)</f>
        <v>0</v>
      </c>
      <c r="BL261" s="16" t="s">
        <v>144</v>
      </c>
      <c r="BM261" s="142" t="s">
        <v>310</v>
      </c>
    </row>
    <row r="262" spans="2:65" s="12" customFormat="1">
      <c r="B262" s="144"/>
      <c r="D262" s="145" t="s">
        <v>146</v>
      </c>
      <c r="F262" s="147" t="s">
        <v>311</v>
      </c>
      <c r="H262" s="148">
        <v>1.575</v>
      </c>
      <c r="I262" s="149"/>
      <c r="L262" s="144"/>
      <c r="M262" s="150"/>
      <c r="T262" s="151"/>
      <c r="AT262" s="146" t="s">
        <v>146</v>
      </c>
      <c r="AU262" s="146" t="s">
        <v>85</v>
      </c>
      <c r="AV262" s="12" t="s">
        <v>85</v>
      </c>
      <c r="AW262" s="12" t="s">
        <v>4</v>
      </c>
      <c r="AX262" s="12" t="s">
        <v>80</v>
      </c>
      <c r="AY262" s="146" t="s">
        <v>137</v>
      </c>
    </row>
    <row r="263" spans="2:65" s="11" customFormat="1" ht="22.9" customHeight="1">
      <c r="B263" s="119"/>
      <c r="D263" s="120" t="s">
        <v>74</v>
      </c>
      <c r="E263" s="129" t="s">
        <v>182</v>
      </c>
      <c r="F263" s="129" t="s">
        <v>312</v>
      </c>
      <c r="I263" s="122"/>
      <c r="J263" s="130">
        <f>BK263</f>
        <v>0</v>
      </c>
      <c r="L263" s="119"/>
      <c r="M263" s="124"/>
      <c r="P263" s="125">
        <f>SUM(P264:P289)</f>
        <v>0</v>
      </c>
      <c r="R263" s="125">
        <f>SUM(R264:R289)</f>
        <v>1.7180500000000001</v>
      </c>
      <c r="T263" s="126">
        <f>SUM(T264:T289)</f>
        <v>6.4962</v>
      </c>
      <c r="AR263" s="120" t="s">
        <v>80</v>
      </c>
      <c r="AT263" s="127" t="s">
        <v>74</v>
      </c>
      <c r="AU263" s="127" t="s">
        <v>80</v>
      </c>
      <c r="AY263" s="120" t="s">
        <v>137</v>
      </c>
      <c r="BK263" s="128">
        <f>SUM(BK264:BK289)</f>
        <v>0</v>
      </c>
    </row>
    <row r="264" spans="2:65" s="1" customFormat="1" ht="16.5" customHeight="1">
      <c r="B264" s="31"/>
      <c r="C264" s="131" t="s">
        <v>313</v>
      </c>
      <c r="D264" s="131" t="s">
        <v>139</v>
      </c>
      <c r="E264" s="132" t="s">
        <v>314</v>
      </c>
      <c r="F264" s="133" t="s">
        <v>315</v>
      </c>
      <c r="G264" s="134" t="s">
        <v>316</v>
      </c>
      <c r="H264" s="135">
        <v>1</v>
      </c>
      <c r="I264" s="136"/>
      <c r="J264" s="137">
        <f>ROUND(I264*H264,2)</f>
        <v>0</v>
      </c>
      <c r="K264" s="133" t="s">
        <v>1</v>
      </c>
      <c r="L264" s="31"/>
      <c r="M264" s="138" t="s">
        <v>1</v>
      </c>
      <c r="N264" s="139" t="s">
        <v>40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144</v>
      </c>
      <c r="AT264" s="142" t="s">
        <v>139</v>
      </c>
      <c r="AU264" s="142" t="s">
        <v>85</v>
      </c>
      <c r="AY264" s="16" t="s">
        <v>137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80</v>
      </c>
      <c r="BK264" s="143">
        <f>ROUND(I264*H264,2)</f>
        <v>0</v>
      </c>
      <c r="BL264" s="16" t="s">
        <v>144</v>
      </c>
      <c r="BM264" s="142" t="s">
        <v>317</v>
      </c>
    </row>
    <row r="265" spans="2:65" s="1" customFormat="1" ht="16.5" customHeight="1">
      <c r="B265" s="31"/>
      <c r="C265" s="131" t="s">
        <v>318</v>
      </c>
      <c r="D265" s="131" t="s">
        <v>139</v>
      </c>
      <c r="E265" s="132" t="s">
        <v>319</v>
      </c>
      <c r="F265" s="133" t="s">
        <v>320</v>
      </c>
      <c r="G265" s="134" t="s">
        <v>316</v>
      </c>
      <c r="H265" s="135">
        <v>1</v>
      </c>
      <c r="I265" s="136"/>
      <c r="J265" s="137">
        <f>ROUND(I265*H265,2)</f>
        <v>0</v>
      </c>
      <c r="K265" s="133" t="s">
        <v>1</v>
      </c>
      <c r="L265" s="31"/>
      <c r="M265" s="138" t="s">
        <v>1</v>
      </c>
      <c r="N265" s="139" t="s">
        <v>40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144</v>
      </c>
      <c r="AT265" s="142" t="s">
        <v>139</v>
      </c>
      <c r="AU265" s="142" t="s">
        <v>85</v>
      </c>
      <c r="AY265" s="16" t="s">
        <v>137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80</v>
      </c>
      <c r="BK265" s="143">
        <f>ROUND(I265*H265,2)</f>
        <v>0</v>
      </c>
      <c r="BL265" s="16" t="s">
        <v>144</v>
      </c>
      <c r="BM265" s="142" t="s">
        <v>321</v>
      </c>
    </row>
    <row r="266" spans="2:65" s="1" customFormat="1" ht="33" customHeight="1">
      <c r="B266" s="31"/>
      <c r="C266" s="131" t="s">
        <v>322</v>
      </c>
      <c r="D266" s="131" t="s">
        <v>139</v>
      </c>
      <c r="E266" s="132" t="s">
        <v>323</v>
      </c>
      <c r="F266" s="133" t="s">
        <v>324</v>
      </c>
      <c r="G266" s="134" t="s">
        <v>156</v>
      </c>
      <c r="H266" s="135">
        <v>4</v>
      </c>
      <c r="I266" s="136"/>
      <c r="J266" s="137">
        <f>ROUND(I266*H266,2)</f>
        <v>0</v>
      </c>
      <c r="K266" s="133" t="s">
        <v>143</v>
      </c>
      <c r="L266" s="31"/>
      <c r="M266" s="138" t="s">
        <v>1</v>
      </c>
      <c r="N266" s="139" t="s">
        <v>40</v>
      </c>
      <c r="P266" s="140">
        <f>O266*H266</f>
        <v>0</v>
      </c>
      <c r="Q266" s="140">
        <v>0.15540000000000001</v>
      </c>
      <c r="R266" s="140">
        <f>Q266*H266</f>
        <v>0.62160000000000004</v>
      </c>
      <c r="S266" s="140">
        <v>0</v>
      </c>
      <c r="T266" s="141">
        <f>S266*H266</f>
        <v>0</v>
      </c>
      <c r="AR266" s="142" t="s">
        <v>144</v>
      </c>
      <c r="AT266" s="142" t="s">
        <v>139</v>
      </c>
      <c r="AU266" s="142" t="s">
        <v>85</v>
      </c>
      <c r="AY266" s="16" t="s">
        <v>137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80</v>
      </c>
      <c r="BK266" s="143">
        <f>ROUND(I266*H266,2)</f>
        <v>0</v>
      </c>
      <c r="BL266" s="16" t="s">
        <v>144</v>
      </c>
      <c r="BM266" s="142" t="s">
        <v>325</v>
      </c>
    </row>
    <row r="267" spans="2:65" s="12" customFormat="1">
      <c r="B267" s="144"/>
      <c r="D267" s="145" t="s">
        <v>146</v>
      </c>
      <c r="E267" s="146" t="s">
        <v>1</v>
      </c>
      <c r="F267" s="147" t="s">
        <v>158</v>
      </c>
      <c r="H267" s="148">
        <v>4</v>
      </c>
      <c r="I267" s="149"/>
      <c r="L267" s="144"/>
      <c r="M267" s="150"/>
      <c r="T267" s="151"/>
      <c r="AT267" s="146" t="s">
        <v>146</v>
      </c>
      <c r="AU267" s="146" t="s">
        <v>85</v>
      </c>
      <c r="AV267" s="12" t="s">
        <v>85</v>
      </c>
      <c r="AW267" s="12" t="s">
        <v>30</v>
      </c>
      <c r="AX267" s="12" t="s">
        <v>75</v>
      </c>
      <c r="AY267" s="146" t="s">
        <v>137</v>
      </c>
    </row>
    <row r="268" spans="2:65" s="13" customFormat="1">
      <c r="B268" s="152"/>
      <c r="D268" s="145" t="s">
        <v>146</v>
      </c>
      <c r="E268" s="153" t="s">
        <v>1</v>
      </c>
      <c r="F268" s="154" t="s">
        <v>148</v>
      </c>
      <c r="H268" s="155">
        <v>4</v>
      </c>
      <c r="I268" s="156"/>
      <c r="L268" s="152"/>
      <c r="M268" s="157"/>
      <c r="T268" s="158"/>
      <c r="AT268" s="153" t="s">
        <v>146</v>
      </c>
      <c r="AU268" s="153" t="s">
        <v>85</v>
      </c>
      <c r="AV268" s="13" t="s">
        <v>149</v>
      </c>
      <c r="AW268" s="13" t="s">
        <v>30</v>
      </c>
      <c r="AX268" s="13" t="s">
        <v>75</v>
      </c>
      <c r="AY268" s="153" t="s">
        <v>137</v>
      </c>
    </row>
    <row r="269" spans="2:65" s="14" customFormat="1">
      <c r="B269" s="159"/>
      <c r="D269" s="145" t="s">
        <v>146</v>
      </c>
      <c r="E269" s="160" t="s">
        <v>1</v>
      </c>
      <c r="F269" s="161" t="s">
        <v>150</v>
      </c>
      <c r="H269" s="162">
        <v>4</v>
      </c>
      <c r="I269" s="163"/>
      <c r="L269" s="159"/>
      <c r="M269" s="164"/>
      <c r="T269" s="165"/>
      <c r="AT269" s="160" t="s">
        <v>146</v>
      </c>
      <c r="AU269" s="160" t="s">
        <v>85</v>
      </c>
      <c r="AV269" s="14" t="s">
        <v>144</v>
      </c>
      <c r="AW269" s="14" t="s">
        <v>30</v>
      </c>
      <c r="AX269" s="14" t="s">
        <v>80</v>
      </c>
      <c r="AY269" s="160" t="s">
        <v>137</v>
      </c>
    </row>
    <row r="270" spans="2:65" s="1" customFormat="1" ht="16.5" customHeight="1">
      <c r="B270" s="31"/>
      <c r="C270" s="166" t="s">
        <v>326</v>
      </c>
      <c r="D270" s="166" t="s">
        <v>199</v>
      </c>
      <c r="E270" s="167" t="s">
        <v>327</v>
      </c>
      <c r="F270" s="168" t="s">
        <v>328</v>
      </c>
      <c r="G270" s="169" t="s">
        <v>156</v>
      </c>
      <c r="H270" s="170">
        <v>4.08</v>
      </c>
      <c r="I270" s="171"/>
      <c r="J270" s="172">
        <f>ROUND(I270*H270,2)</f>
        <v>0</v>
      </c>
      <c r="K270" s="168" t="s">
        <v>143</v>
      </c>
      <c r="L270" s="173"/>
      <c r="M270" s="174" t="s">
        <v>1</v>
      </c>
      <c r="N270" s="175" t="s">
        <v>40</v>
      </c>
      <c r="P270" s="140">
        <f>O270*H270</f>
        <v>0</v>
      </c>
      <c r="Q270" s="140">
        <v>0.08</v>
      </c>
      <c r="R270" s="140">
        <f>Q270*H270</f>
        <v>0.32640000000000002</v>
      </c>
      <c r="S270" s="140">
        <v>0</v>
      </c>
      <c r="T270" s="141">
        <f>S270*H270</f>
        <v>0</v>
      </c>
      <c r="AR270" s="142" t="s">
        <v>178</v>
      </c>
      <c r="AT270" s="142" t="s">
        <v>199</v>
      </c>
      <c r="AU270" s="142" t="s">
        <v>85</v>
      </c>
      <c r="AY270" s="16" t="s">
        <v>137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80</v>
      </c>
      <c r="BK270" s="143">
        <f>ROUND(I270*H270,2)</f>
        <v>0</v>
      </c>
      <c r="BL270" s="16" t="s">
        <v>144</v>
      </c>
      <c r="BM270" s="142" t="s">
        <v>329</v>
      </c>
    </row>
    <row r="271" spans="2:65" s="12" customFormat="1">
      <c r="B271" s="144"/>
      <c r="D271" s="145" t="s">
        <v>146</v>
      </c>
      <c r="F271" s="147" t="s">
        <v>330</v>
      </c>
      <c r="H271" s="148">
        <v>4.08</v>
      </c>
      <c r="I271" s="149"/>
      <c r="L271" s="144"/>
      <c r="M271" s="150"/>
      <c r="T271" s="151"/>
      <c r="AT271" s="146" t="s">
        <v>146</v>
      </c>
      <c r="AU271" s="146" t="s">
        <v>85</v>
      </c>
      <c r="AV271" s="12" t="s">
        <v>85</v>
      </c>
      <c r="AW271" s="12" t="s">
        <v>4</v>
      </c>
      <c r="AX271" s="12" t="s">
        <v>80</v>
      </c>
      <c r="AY271" s="146" t="s">
        <v>137</v>
      </c>
    </row>
    <row r="272" spans="2:65" s="1" customFormat="1" ht="33" customHeight="1">
      <c r="B272" s="31"/>
      <c r="C272" s="131" t="s">
        <v>331</v>
      </c>
      <c r="D272" s="131" t="s">
        <v>139</v>
      </c>
      <c r="E272" s="132" t="s">
        <v>332</v>
      </c>
      <c r="F272" s="133" t="s">
        <v>333</v>
      </c>
      <c r="G272" s="134" t="s">
        <v>156</v>
      </c>
      <c r="H272" s="135">
        <v>3</v>
      </c>
      <c r="I272" s="136"/>
      <c r="J272" s="137">
        <f>ROUND(I272*H272,2)</f>
        <v>0</v>
      </c>
      <c r="K272" s="133" t="s">
        <v>162</v>
      </c>
      <c r="L272" s="31"/>
      <c r="M272" s="138" t="s">
        <v>1</v>
      </c>
      <c r="N272" s="139" t="s">
        <v>40</v>
      </c>
      <c r="P272" s="140">
        <f>O272*H272</f>
        <v>0</v>
      </c>
      <c r="Q272" s="140">
        <v>0.25564999999999999</v>
      </c>
      <c r="R272" s="140">
        <f>Q272*H272</f>
        <v>0.76695000000000002</v>
      </c>
      <c r="S272" s="140">
        <v>0</v>
      </c>
      <c r="T272" s="141">
        <f>S272*H272</f>
        <v>0</v>
      </c>
      <c r="AR272" s="142" t="s">
        <v>144</v>
      </c>
      <c r="AT272" s="142" t="s">
        <v>139</v>
      </c>
      <c r="AU272" s="142" t="s">
        <v>85</v>
      </c>
      <c r="AY272" s="16" t="s">
        <v>137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80</v>
      </c>
      <c r="BK272" s="143">
        <f>ROUND(I272*H272,2)</f>
        <v>0</v>
      </c>
      <c r="BL272" s="16" t="s">
        <v>144</v>
      </c>
      <c r="BM272" s="142" t="s">
        <v>334</v>
      </c>
    </row>
    <row r="273" spans="2:65" s="1" customFormat="1" ht="16.5" customHeight="1">
      <c r="B273" s="31"/>
      <c r="C273" s="131" t="s">
        <v>335</v>
      </c>
      <c r="D273" s="131" t="s">
        <v>139</v>
      </c>
      <c r="E273" s="132" t="s">
        <v>336</v>
      </c>
      <c r="F273" s="133" t="s">
        <v>337</v>
      </c>
      <c r="G273" s="134" t="s">
        <v>161</v>
      </c>
      <c r="H273" s="135">
        <v>0.39400000000000002</v>
      </c>
      <c r="I273" s="136"/>
      <c r="J273" s="137">
        <f>ROUND(I273*H273,2)</f>
        <v>0</v>
      </c>
      <c r="K273" s="133" t="s">
        <v>162</v>
      </c>
      <c r="L273" s="31"/>
      <c r="M273" s="138" t="s">
        <v>1</v>
      </c>
      <c r="N273" s="139" t="s">
        <v>40</v>
      </c>
      <c r="P273" s="140">
        <f>O273*H273</f>
        <v>0</v>
      </c>
      <c r="Q273" s="140">
        <v>0</v>
      </c>
      <c r="R273" s="140">
        <f>Q273*H273</f>
        <v>0</v>
      </c>
      <c r="S273" s="140">
        <v>1.8</v>
      </c>
      <c r="T273" s="141">
        <f>S273*H273</f>
        <v>0.70920000000000005</v>
      </c>
      <c r="AR273" s="142" t="s">
        <v>144</v>
      </c>
      <c r="AT273" s="142" t="s">
        <v>139</v>
      </c>
      <c r="AU273" s="142" t="s">
        <v>85</v>
      </c>
      <c r="AY273" s="16" t="s">
        <v>137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6" t="s">
        <v>80</v>
      </c>
      <c r="BK273" s="143">
        <f>ROUND(I273*H273,2)</f>
        <v>0</v>
      </c>
      <c r="BL273" s="16" t="s">
        <v>144</v>
      </c>
      <c r="BM273" s="142" t="s">
        <v>338</v>
      </c>
    </row>
    <row r="274" spans="2:65" s="12" customFormat="1">
      <c r="B274" s="144"/>
      <c r="D274" s="145" t="s">
        <v>146</v>
      </c>
      <c r="E274" s="146" t="s">
        <v>1</v>
      </c>
      <c r="F274" s="147" t="s">
        <v>235</v>
      </c>
      <c r="H274" s="148">
        <v>0.39400000000000002</v>
      </c>
      <c r="I274" s="149"/>
      <c r="L274" s="144"/>
      <c r="M274" s="150"/>
      <c r="T274" s="151"/>
      <c r="AT274" s="146" t="s">
        <v>146</v>
      </c>
      <c r="AU274" s="146" t="s">
        <v>85</v>
      </c>
      <c r="AV274" s="12" t="s">
        <v>85</v>
      </c>
      <c r="AW274" s="12" t="s">
        <v>30</v>
      </c>
      <c r="AX274" s="12" t="s">
        <v>75</v>
      </c>
      <c r="AY274" s="146" t="s">
        <v>137</v>
      </c>
    </row>
    <row r="275" spans="2:65" s="13" customFormat="1">
      <c r="B275" s="152"/>
      <c r="D275" s="145" t="s">
        <v>146</v>
      </c>
      <c r="E275" s="153" t="s">
        <v>1</v>
      </c>
      <c r="F275" s="154" t="s">
        <v>148</v>
      </c>
      <c r="H275" s="155">
        <v>0.39400000000000002</v>
      </c>
      <c r="I275" s="156"/>
      <c r="L275" s="152"/>
      <c r="M275" s="157"/>
      <c r="T275" s="158"/>
      <c r="AT275" s="153" t="s">
        <v>146</v>
      </c>
      <c r="AU275" s="153" t="s">
        <v>85</v>
      </c>
      <c r="AV275" s="13" t="s">
        <v>149</v>
      </c>
      <c r="AW275" s="13" t="s">
        <v>30</v>
      </c>
      <c r="AX275" s="13" t="s">
        <v>75</v>
      </c>
      <c r="AY275" s="153" t="s">
        <v>137</v>
      </c>
    </row>
    <row r="276" spans="2:65" s="14" customFormat="1">
      <c r="B276" s="159"/>
      <c r="D276" s="145" t="s">
        <v>146</v>
      </c>
      <c r="E276" s="160" t="s">
        <v>1</v>
      </c>
      <c r="F276" s="161" t="s">
        <v>150</v>
      </c>
      <c r="H276" s="162">
        <v>0.39400000000000002</v>
      </c>
      <c r="I276" s="163"/>
      <c r="L276" s="159"/>
      <c r="M276" s="164"/>
      <c r="T276" s="165"/>
      <c r="AT276" s="160" t="s">
        <v>146</v>
      </c>
      <c r="AU276" s="160" t="s">
        <v>85</v>
      </c>
      <c r="AV276" s="14" t="s">
        <v>144</v>
      </c>
      <c r="AW276" s="14" t="s">
        <v>30</v>
      </c>
      <c r="AX276" s="14" t="s">
        <v>80</v>
      </c>
      <c r="AY276" s="160" t="s">
        <v>137</v>
      </c>
    </row>
    <row r="277" spans="2:65" s="1" customFormat="1" ht="16.5" customHeight="1">
      <c r="B277" s="31"/>
      <c r="C277" s="131" t="s">
        <v>339</v>
      </c>
      <c r="D277" s="131" t="s">
        <v>139</v>
      </c>
      <c r="E277" s="132" t="s">
        <v>340</v>
      </c>
      <c r="F277" s="133" t="s">
        <v>341</v>
      </c>
      <c r="G277" s="134" t="s">
        <v>161</v>
      </c>
      <c r="H277" s="135">
        <v>1.5</v>
      </c>
      <c r="I277" s="136"/>
      <c r="J277" s="137">
        <f>ROUND(I277*H277,2)</f>
        <v>0</v>
      </c>
      <c r="K277" s="133" t="s">
        <v>162</v>
      </c>
      <c r="L277" s="31"/>
      <c r="M277" s="138" t="s">
        <v>1</v>
      </c>
      <c r="N277" s="139" t="s">
        <v>40</v>
      </c>
      <c r="P277" s="140">
        <f>O277*H277</f>
        <v>0</v>
      </c>
      <c r="Q277" s="140">
        <v>0</v>
      </c>
      <c r="R277" s="140">
        <f>Q277*H277</f>
        <v>0</v>
      </c>
      <c r="S277" s="140">
        <v>2</v>
      </c>
      <c r="T277" s="141">
        <f>S277*H277</f>
        <v>3</v>
      </c>
      <c r="AR277" s="142" t="s">
        <v>144</v>
      </c>
      <c r="AT277" s="142" t="s">
        <v>139</v>
      </c>
      <c r="AU277" s="142" t="s">
        <v>85</v>
      </c>
      <c r="AY277" s="16" t="s">
        <v>137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6" t="s">
        <v>80</v>
      </c>
      <c r="BK277" s="143">
        <f>ROUND(I277*H277,2)</f>
        <v>0</v>
      </c>
      <c r="BL277" s="16" t="s">
        <v>144</v>
      </c>
      <c r="BM277" s="142" t="s">
        <v>342</v>
      </c>
    </row>
    <row r="278" spans="2:65" s="12" customFormat="1">
      <c r="B278" s="144"/>
      <c r="D278" s="145" t="s">
        <v>146</v>
      </c>
      <c r="E278" s="146" t="s">
        <v>1</v>
      </c>
      <c r="F278" s="147" t="s">
        <v>343</v>
      </c>
      <c r="H278" s="148">
        <v>1.5</v>
      </c>
      <c r="I278" s="149"/>
      <c r="L278" s="144"/>
      <c r="M278" s="150"/>
      <c r="T278" s="151"/>
      <c r="AT278" s="146" t="s">
        <v>146</v>
      </c>
      <c r="AU278" s="146" t="s">
        <v>85</v>
      </c>
      <c r="AV278" s="12" t="s">
        <v>85</v>
      </c>
      <c r="AW278" s="12" t="s">
        <v>30</v>
      </c>
      <c r="AX278" s="12" t="s">
        <v>75</v>
      </c>
      <c r="AY278" s="146" t="s">
        <v>137</v>
      </c>
    </row>
    <row r="279" spans="2:65" s="13" customFormat="1">
      <c r="B279" s="152"/>
      <c r="D279" s="145" t="s">
        <v>146</v>
      </c>
      <c r="E279" s="153" t="s">
        <v>1</v>
      </c>
      <c r="F279" s="154" t="s">
        <v>148</v>
      </c>
      <c r="H279" s="155">
        <v>1.5</v>
      </c>
      <c r="I279" s="156"/>
      <c r="L279" s="152"/>
      <c r="M279" s="157"/>
      <c r="T279" s="158"/>
      <c r="AT279" s="153" t="s">
        <v>146</v>
      </c>
      <c r="AU279" s="153" t="s">
        <v>85</v>
      </c>
      <c r="AV279" s="13" t="s">
        <v>149</v>
      </c>
      <c r="AW279" s="13" t="s">
        <v>30</v>
      </c>
      <c r="AX279" s="13" t="s">
        <v>75</v>
      </c>
      <c r="AY279" s="153" t="s">
        <v>137</v>
      </c>
    </row>
    <row r="280" spans="2:65" s="14" customFormat="1">
      <c r="B280" s="159"/>
      <c r="D280" s="145" t="s">
        <v>146</v>
      </c>
      <c r="E280" s="160" t="s">
        <v>1</v>
      </c>
      <c r="F280" s="161" t="s">
        <v>150</v>
      </c>
      <c r="H280" s="162">
        <v>1.5</v>
      </c>
      <c r="I280" s="163"/>
      <c r="L280" s="159"/>
      <c r="M280" s="164"/>
      <c r="T280" s="165"/>
      <c r="AT280" s="160" t="s">
        <v>146</v>
      </c>
      <c r="AU280" s="160" t="s">
        <v>85</v>
      </c>
      <c r="AV280" s="14" t="s">
        <v>144</v>
      </c>
      <c r="AW280" s="14" t="s">
        <v>30</v>
      </c>
      <c r="AX280" s="14" t="s">
        <v>80</v>
      </c>
      <c r="AY280" s="160" t="s">
        <v>137</v>
      </c>
    </row>
    <row r="281" spans="2:65" s="1" customFormat="1" ht="24.2" customHeight="1">
      <c r="B281" s="31"/>
      <c r="C281" s="131" t="s">
        <v>344</v>
      </c>
      <c r="D281" s="131" t="s">
        <v>139</v>
      </c>
      <c r="E281" s="132" t="s">
        <v>345</v>
      </c>
      <c r="F281" s="133" t="s">
        <v>346</v>
      </c>
      <c r="G281" s="134" t="s">
        <v>156</v>
      </c>
      <c r="H281" s="135">
        <v>3</v>
      </c>
      <c r="I281" s="136"/>
      <c r="J281" s="137">
        <f>ROUND(I281*H281,2)</f>
        <v>0</v>
      </c>
      <c r="K281" s="133" t="s">
        <v>162</v>
      </c>
      <c r="L281" s="31"/>
      <c r="M281" s="138" t="s">
        <v>1</v>
      </c>
      <c r="N281" s="139" t="s">
        <v>40</v>
      </c>
      <c r="P281" s="140">
        <f>O281*H281</f>
        <v>0</v>
      </c>
      <c r="Q281" s="140">
        <v>0</v>
      </c>
      <c r="R281" s="140">
        <f>Q281*H281</f>
        <v>0</v>
      </c>
      <c r="S281" s="140">
        <v>0.9</v>
      </c>
      <c r="T281" s="141">
        <f>S281*H281</f>
        <v>2.7</v>
      </c>
      <c r="AR281" s="142" t="s">
        <v>144</v>
      </c>
      <c r="AT281" s="142" t="s">
        <v>139</v>
      </c>
      <c r="AU281" s="142" t="s">
        <v>85</v>
      </c>
      <c r="AY281" s="16" t="s">
        <v>137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80</v>
      </c>
      <c r="BK281" s="143">
        <f>ROUND(I281*H281,2)</f>
        <v>0</v>
      </c>
      <c r="BL281" s="16" t="s">
        <v>144</v>
      </c>
      <c r="BM281" s="142" t="s">
        <v>347</v>
      </c>
    </row>
    <row r="282" spans="2:65" s="1" customFormat="1" ht="24.2" customHeight="1">
      <c r="B282" s="31"/>
      <c r="C282" s="131" t="s">
        <v>348</v>
      </c>
      <c r="D282" s="131" t="s">
        <v>139</v>
      </c>
      <c r="E282" s="132" t="s">
        <v>349</v>
      </c>
      <c r="F282" s="133" t="s">
        <v>350</v>
      </c>
      <c r="G282" s="134" t="s">
        <v>156</v>
      </c>
      <c r="H282" s="135">
        <v>1</v>
      </c>
      <c r="I282" s="136"/>
      <c r="J282" s="137">
        <f>ROUND(I282*H282,2)</f>
        <v>0</v>
      </c>
      <c r="K282" s="133" t="s">
        <v>143</v>
      </c>
      <c r="L282" s="31"/>
      <c r="M282" s="138" t="s">
        <v>1</v>
      </c>
      <c r="N282" s="139" t="s">
        <v>40</v>
      </c>
      <c r="P282" s="140">
        <f>O282*H282</f>
        <v>0</v>
      </c>
      <c r="Q282" s="140">
        <v>3.0999999999999999E-3</v>
      </c>
      <c r="R282" s="140">
        <f>Q282*H282</f>
        <v>3.0999999999999999E-3</v>
      </c>
      <c r="S282" s="140">
        <v>8.6999999999999994E-2</v>
      </c>
      <c r="T282" s="141">
        <f>S282*H282</f>
        <v>8.6999999999999994E-2</v>
      </c>
      <c r="AR282" s="142" t="s">
        <v>144</v>
      </c>
      <c r="AT282" s="142" t="s">
        <v>139</v>
      </c>
      <c r="AU282" s="142" t="s">
        <v>85</v>
      </c>
      <c r="AY282" s="16" t="s">
        <v>137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80</v>
      </c>
      <c r="BK282" s="143">
        <f>ROUND(I282*H282,2)</f>
        <v>0</v>
      </c>
      <c r="BL282" s="16" t="s">
        <v>144</v>
      </c>
      <c r="BM282" s="142" t="s">
        <v>351</v>
      </c>
    </row>
    <row r="283" spans="2:65" s="12" customFormat="1">
      <c r="B283" s="144"/>
      <c r="D283" s="145" t="s">
        <v>146</v>
      </c>
      <c r="E283" s="146" t="s">
        <v>1</v>
      </c>
      <c r="F283" s="147" t="s">
        <v>352</v>
      </c>
      <c r="H283" s="148">
        <v>1</v>
      </c>
      <c r="I283" s="149"/>
      <c r="L283" s="144"/>
      <c r="M283" s="150"/>
      <c r="T283" s="151"/>
      <c r="AT283" s="146" t="s">
        <v>146</v>
      </c>
      <c r="AU283" s="146" t="s">
        <v>85</v>
      </c>
      <c r="AV283" s="12" t="s">
        <v>85</v>
      </c>
      <c r="AW283" s="12" t="s">
        <v>30</v>
      </c>
      <c r="AX283" s="12" t="s">
        <v>75</v>
      </c>
      <c r="AY283" s="146" t="s">
        <v>137</v>
      </c>
    </row>
    <row r="284" spans="2:65" s="13" customFormat="1">
      <c r="B284" s="152"/>
      <c r="D284" s="145" t="s">
        <v>146</v>
      </c>
      <c r="E284" s="153" t="s">
        <v>1</v>
      </c>
      <c r="F284" s="154" t="s">
        <v>148</v>
      </c>
      <c r="H284" s="155">
        <v>1</v>
      </c>
      <c r="I284" s="156"/>
      <c r="L284" s="152"/>
      <c r="M284" s="157"/>
      <c r="T284" s="158"/>
      <c r="AT284" s="153" t="s">
        <v>146</v>
      </c>
      <c r="AU284" s="153" t="s">
        <v>85</v>
      </c>
      <c r="AV284" s="13" t="s">
        <v>149</v>
      </c>
      <c r="AW284" s="13" t="s">
        <v>30</v>
      </c>
      <c r="AX284" s="13" t="s">
        <v>75</v>
      </c>
      <c r="AY284" s="153" t="s">
        <v>137</v>
      </c>
    </row>
    <row r="285" spans="2:65" s="14" customFormat="1">
      <c r="B285" s="159"/>
      <c r="D285" s="145" t="s">
        <v>146</v>
      </c>
      <c r="E285" s="160" t="s">
        <v>1</v>
      </c>
      <c r="F285" s="161" t="s">
        <v>150</v>
      </c>
      <c r="H285" s="162">
        <v>1</v>
      </c>
      <c r="I285" s="163"/>
      <c r="L285" s="159"/>
      <c r="M285" s="164"/>
      <c r="T285" s="165"/>
      <c r="AT285" s="160" t="s">
        <v>146</v>
      </c>
      <c r="AU285" s="160" t="s">
        <v>85</v>
      </c>
      <c r="AV285" s="14" t="s">
        <v>144</v>
      </c>
      <c r="AW285" s="14" t="s">
        <v>30</v>
      </c>
      <c r="AX285" s="14" t="s">
        <v>80</v>
      </c>
      <c r="AY285" s="160" t="s">
        <v>137</v>
      </c>
    </row>
    <row r="286" spans="2:65" s="1" customFormat="1" ht="24.2" customHeight="1">
      <c r="B286" s="31"/>
      <c r="C286" s="131" t="s">
        <v>353</v>
      </c>
      <c r="D286" s="131" t="s">
        <v>139</v>
      </c>
      <c r="E286" s="132" t="s">
        <v>354</v>
      </c>
      <c r="F286" s="133" t="s">
        <v>355</v>
      </c>
      <c r="G286" s="134" t="s">
        <v>142</v>
      </c>
      <c r="H286" s="135">
        <v>88</v>
      </c>
      <c r="I286" s="136"/>
      <c r="J286" s="137">
        <f>ROUND(I286*H286,2)</f>
        <v>0</v>
      </c>
      <c r="K286" s="133" t="s">
        <v>143</v>
      </c>
      <c r="L286" s="31"/>
      <c r="M286" s="138" t="s">
        <v>1</v>
      </c>
      <c r="N286" s="139" t="s">
        <v>40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144</v>
      </c>
      <c r="AT286" s="142" t="s">
        <v>139</v>
      </c>
      <c r="AU286" s="142" t="s">
        <v>85</v>
      </c>
      <c r="AY286" s="16" t="s">
        <v>137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80</v>
      </c>
      <c r="BK286" s="143">
        <f>ROUND(I286*H286,2)</f>
        <v>0</v>
      </c>
      <c r="BL286" s="16" t="s">
        <v>144</v>
      </c>
      <c r="BM286" s="142" t="s">
        <v>356</v>
      </c>
    </row>
    <row r="287" spans="2:65" s="12" customFormat="1">
      <c r="B287" s="144"/>
      <c r="D287" s="145" t="s">
        <v>146</v>
      </c>
      <c r="E287" s="146" t="s">
        <v>1</v>
      </c>
      <c r="F287" s="147" t="s">
        <v>269</v>
      </c>
      <c r="H287" s="148">
        <v>88</v>
      </c>
      <c r="I287" s="149"/>
      <c r="L287" s="144"/>
      <c r="M287" s="150"/>
      <c r="T287" s="151"/>
      <c r="AT287" s="146" t="s">
        <v>146</v>
      </c>
      <c r="AU287" s="146" t="s">
        <v>85</v>
      </c>
      <c r="AV287" s="12" t="s">
        <v>85</v>
      </c>
      <c r="AW287" s="12" t="s">
        <v>30</v>
      </c>
      <c r="AX287" s="12" t="s">
        <v>75</v>
      </c>
      <c r="AY287" s="146" t="s">
        <v>137</v>
      </c>
    </row>
    <row r="288" spans="2:65" s="13" customFormat="1">
      <c r="B288" s="152"/>
      <c r="D288" s="145" t="s">
        <v>146</v>
      </c>
      <c r="E288" s="153" t="s">
        <v>1</v>
      </c>
      <c r="F288" s="154" t="s">
        <v>148</v>
      </c>
      <c r="H288" s="155">
        <v>88</v>
      </c>
      <c r="I288" s="156"/>
      <c r="L288" s="152"/>
      <c r="M288" s="157"/>
      <c r="T288" s="158"/>
      <c r="AT288" s="153" t="s">
        <v>146</v>
      </c>
      <c r="AU288" s="153" t="s">
        <v>85</v>
      </c>
      <c r="AV288" s="13" t="s">
        <v>149</v>
      </c>
      <c r="AW288" s="13" t="s">
        <v>30</v>
      </c>
      <c r="AX288" s="13" t="s">
        <v>75</v>
      </c>
      <c r="AY288" s="153" t="s">
        <v>137</v>
      </c>
    </row>
    <row r="289" spans="2:65" s="14" customFormat="1">
      <c r="B289" s="159"/>
      <c r="D289" s="145" t="s">
        <v>146</v>
      </c>
      <c r="E289" s="160" t="s">
        <v>1</v>
      </c>
      <c r="F289" s="161" t="s">
        <v>150</v>
      </c>
      <c r="H289" s="162">
        <v>88</v>
      </c>
      <c r="I289" s="163"/>
      <c r="L289" s="159"/>
      <c r="M289" s="164"/>
      <c r="T289" s="165"/>
      <c r="AT289" s="160" t="s">
        <v>146</v>
      </c>
      <c r="AU289" s="160" t="s">
        <v>85</v>
      </c>
      <c r="AV289" s="14" t="s">
        <v>144</v>
      </c>
      <c r="AW289" s="14" t="s">
        <v>30</v>
      </c>
      <c r="AX289" s="14" t="s">
        <v>80</v>
      </c>
      <c r="AY289" s="160" t="s">
        <v>137</v>
      </c>
    </row>
    <row r="290" spans="2:65" s="11" customFormat="1" ht="22.9" customHeight="1">
      <c r="B290" s="119"/>
      <c r="D290" s="120" t="s">
        <v>74</v>
      </c>
      <c r="E290" s="129" t="s">
        <v>357</v>
      </c>
      <c r="F290" s="129" t="s">
        <v>358</v>
      </c>
      <c r="I290" s="122"/>
      <c r="J290" s="130">
        <f>BK290</f>
        <v>0</v>
      </c>
      <c r="L290" s="119"/>
      <c r="M290" s="124"/>
      <c r="P290" s="125">
        <f>SUM(P291:P315)</f>
        <v>0</v>
      </c>
      <c r="R290" s="125">
        <f>SUM(R291:R315)</f>
        <v>0</v>
      </c>
      <c r="T290" s="126">
        <f>SUM(T291:T315)</f>
        <v>0</v>
      </c>
      <c r="AR290" s="120" t="s">
        <v>80</v>
      </c>
      <c r="AT290" s="127" t="s">
        <v>74</v>
      </c>
      <c r="AU290" s="127" t="s">
        <v>80</v>
      </c>
      <c r="AY290" s="120" t="s">
        <v>137</v>
      </c>
      <c r="BK290" s="128">
        <f>SUM(BK291:BK315)</f>
        <v>0</v>
      </c>
    </row>
    <row r="291" spans="2:65" s="1" customFormat="1" ht="37.9" customHeight="1">
      <c r="B291" s="31"/>
      <c r="C291" s="131" t="s">
        <v>359</v>
      </c>
      <c r="D291" s="131" t="s">
        <v>139</v>
      </c>
      <c r="E291" s="132" t="s">
        <v>360</v>
      </c>
      <c r="F291" s="133" t="s">
        <v>361</v>
      </c>
      <c r="G291" s="134" t="s">
        <v>185</v>
      </c>
      <c r="H291" s="135">
        <v>43.066000000000003</v>
      </c>
      <c r="I291" s="136"/>
      <c r="J291" s="137">
        <f>ROUND(I291*H291,2)</f>
        <v>0</v>
      </c>
      <c r="K291" s="133" t="s">
        <v>143</v>
      </c>
      <c r="L291" s="31"/>
      <c r="M291" s="138" t="s">
        <v>1</v>
      </c>
      <c r="N291" s="139" t="s">
        <v>40</v>
      </c>
      <c r="P291" s="140">
        <f>O291*H291</f>
        <v>0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144</v>
      </c>
      <c r="AT291" s="142" t="s">
        <v>139</v>
      </c>
      <c r="AU291" s="142" t="s">
        <v>85</v>
      </c>
      <c r="AY291" s="16" t="s">
        <v>137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6" t="s">
        <v>80</v>
      </c>
      <c r="BK291" s="143">
        <f>ROUND(I291*H291,2)</f>
        <v>0</v>
      </c>
      <c r="BL291" s="16" t="s">
        <v>144</v>
      </c>
      <c r="BM291" s="142" t="s">
        <v>362</v>
      </c>
    </row>
    <row r="292" spans="2:65" s="12" customFormat="1">
      <c r="B292" s="144"/>
      <c r="D292" s="145" t="s">
        <v>146</v>
      </c>
      <c r="E292" s="146" t="s">
        <v>1</v>
      </c>
      <c r="F292" s="147" t="s">
        <v>87</v>
      </c>
      <c r="H292" s="148">
        <v>43.066000000000003</v>
      </c>
      <c r="I292" s="149"/>
      <c r="L292" s="144"/>
      <c r="M292" s="150"/>
      <c r="T292" s="151"/>
      <c r="AT292" s="146" t="s">
        <v>146</v>
      </c>
      <c r="AU292" s="146" t="s">
        <v>85</v>
      </c>
      <c r="AV292" s="12" t="s">
        <v>85</v>
      </c>
      <c r="AW292" s="12" t="s">
        <v>30</v>
      </c>
      <c r="AX292" s="12" t="s">
        <v>75</v>
      </c>
      <c r="AY292" s="146" t="s">
        <v>137</v>
      </c>
    </row>
    <row r="293" spans="2:65" s="13" customFormat="1">
      <c r="B293" s="152"/>
      <c r="D293" s="145" t="s">
        <v>146</v>
      </c>
      <c r="E293" s="153" t="s">
        <v>1</v>
      </c>
      <c r="F293" s="154" t="s">
        <v>148</v>
      </c>
      <c r="H293" s="155">
        <v>43.066000000000003</v>
      </c>
      <c r="I293" s="156"/>
      <c r="L293" s="152"/>
      <c r="M293" s="157"/>
      <c r="T293" s="158"/>
      <c r="AT293" s="153" t="s">
        <v>146</v>
      </c>
      <c r="AU293" s="153" t="s">
        <v>85</v>
      </c>
      <c r="AV293" s="13" t="s">
        <v>149</v>
      </c>
      <c r="AW293" s="13" t="s">
        <v>30</v>
      </c>
      <c r="AX293" s="13" t="s">
        <v>75</v>
      </c>
      <c r="AY293" s="153" t="s">
        <v>137</v>
      </c>
    </row>
    <row r="294" spans="2:65" s="14" customFormat="1">
      <c r="B294" s="159"/>
      <c r="D294" s="145" t="s">
        <v>146</v>
      </c>
      <c r="E294" s="160" t="s">
        <v>86</v>
      </c>
      <c r="F294" s="161" t="s">
        <v>150</v>
      </c>
      <c r="H294" s="162">
        <v>43.066000000000003</v>
      </c>
      <c r="I294" s="163"/>
      <c r="L294" s="159"/>
      <c r="M294" s="164"/>
      <c r="T294" s="165"/>
      <c r="AT294" s="160" t="s">
        <v>146</v>
      </c>
      <c r="AU294" s="160" t="s">
        <v>85</v>
      </c>
      <c r="AV294" s="14" t="s">
        <v>144</v>
      </c>
      <c r="AW294" s="14" t="s">
        <v>30</v>
      </c>
      <c r="AX294" s="14" t="s">
        <v>80</v>
      </c>
      <c r="AY294" s="160" t="s">
        <v>137</v>
      </c>
    </row>
    <row r="295" spans="2:65" s="1" customFormat="1" ht="44.25" customHeight="1">
      <c r="B295" s="31"/>
      <c r="C295" s="131" t="s">
        <v>363</v>
      </c>
      <c r="D295" s="131" t="s">
        <v>139</v>
      </c>
      <c r="E295" s="132" t="s">
        <v>364</v>
      </c>
      <c r="F295" s="133" t="s">
        <v>365</v>
      </c>
      <c r="G295" s="134" t="s">
        <v>185</v>
      </c>
      <c r="H295" s="135">
        <v>48.4</v>
      </c>
      <c r="I295" s="136"/>
      <c r="J295" s="137">
        <f>ROUND(I295*H295,2)</f>
        <v>0</v>
      </c>
      <c r="K295" s="133" t="s">
        <v>143</v>
      </c>
      <c r="L295" s="31"/>
      <c r="M295" s="138" t="s">
        <v>1</v>
      </c>
      <c r="N295" s="139" t="s">
        <v>40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144</v>
      </c>
      <c r="AT295" s="142" t="s">
        <v>139</v>
      </c>
      <c r="AU295" s="142" t="s">
        <v>85</v>
      </c>
      <c r="AY295" s="16" t="s">
        <v>137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6" t="s">
        <v>80</v>
      </c>
      <c r="BK295" s="143">
        <f>ROUND(I295*H295,2)</f>
        <v>0</v>
      </c>
      <c r="BL295" s="16" t="s">
        <v>144</v>
      </c>
      <c r="BM295" s="142" t="s">
        <v>366</v>
      </c>
    </row>
    <row r="296" spans="2:65" s="12" customFormat="1">
      <c r="B296" s="144"/>
      <c r="D296" s="145" t="s">
        <v>146</v>
      </c>
      <c r="E296" s="146" t="s">
        <v>1</v>
      </c>
      <c r="F296" s="147" t="s">
        <v>89</v>
      </c>
      <c r="H296" s="148">
        <v>48.4</v>
      </c>
      <c r="I296" s="149"/>
      <c r="L296" s="144"/>
      <c r="M296" s="150"/>
      <c r="T296" s="151"/>
      <c r="AT296" s="146" t="s">
        <v>146</v>
      </c>
      <c r="AU296" s="146" t="s">
        <v>85</v>
      </c>
      <c r="AV296" s="12" t="s">
        <v>85</v>
      </c>
      <c r="AW296" s="12" t="s">
        <v>30</v>
      </c>
      <c r="AX296" s="12" t="s">
        <v>75</v>
      </c>
      <c r="AY296" s="146" t="s">
        <v>137</v>
      </c>
    </row>
    <row r="297" spans="2:65" s="13" customFormat="1">
      <c r="B297" s="152"/>
      <c r="D297" s="145" t="s">
        <v>146</v>
      </c>
      <c r="E297" s="153" t="s">
        <v>1</v>
      </c>
      <c r="F297" s="154" t="s">
        <v>148</v>
      </c>
      <c r="H297" s="155">
        <v>48.4</v>
      </c>
      <c r="I297" s="156"/>
      <c r="L297" s="152"/>
      <c r="M297" s="157"/>
      <c r="T297" s="158"/>
      <c r="AT297" s="153" t="s">
        <v>146</v>
      </c>
      <c r="AU297" s="153" t="s">
        <v>85</v>
      </c>
      <c r="AV297" s="13" t="s">
        <v>149</v>
      </c>
      <c r="AW297" s="13" t="s">
        <v>30</v>
      </c>
      <c r="AX297" s="13" t="s">
        <v>75</v>
      </c>
      <c r="AY297" s="153" t="s">
        <v>137</v>
      </c>
    </row>
    <row r="298" spans="2:65" s="14" customFormat="1">
      <c r="B298" s="159"/>
      <c r="D298" s="145" t="s">
        <v>146</v>
      </c>
      <c r="E298" s="160" t="s">
        <v>88</v>
      </c>
      <c r="F298" s="161" t="s">
        <v>150</v>
      </c>
      <c r="H298" s="162">
        <v>48.4</v>
      </c>
      <c r="I298" s="163"/>
      <c r="L298" s="159"/>
      <c r="M298" s="164"/>
      <c r="T298" s="165"/>
      <c r="AT298" s="160" t="s">
        <v>146</v>
      </c>
      <c r="AU298" s="160" t="s">
        <v>85</v>
      </c>
      <c r="AV298" s="14" t="s">
        <v>144</v>
      </c>
      <c r="AW298" s="14" t="s">
        <v>30</v>
      </c>
      <c r="AX298" s="14" t="s">
        <v>80</v>
      </c>
      <c r="AY298" s="160" t="s">
        <v>137</v>
      </c>
    </row>
    <row r="299" spans="2:65" s="1" customFormat="1" ht="21.75" customHeight="1">
      <c r="B299" s="31"/>
      <c r="C299" s="131" t="s">
        <v>367</v>
      </c>
      <c r="D299" s="131" t="s">
        <v>139</v>
      </c>
      <c r="E299" s="132" t="s">
        <v>368</v>
      </c>
      <c r="F299" s="133" t="s">
        <v>369</v>
      </c>
      <c r="G299" s="134" t="s">
        <v>185</v>
      </c>
      <c r="H299" s="135">
        <v>48.4</v>
      </c>
      <c r="I299" s="136"/>
      <c r="J299" s="137">
        <f>ROUND(I299*H299,2)</f>
        <v>0</v>
      </c>
      <c r="K299" s="133" t="s">
        <v>143</v>
      </c>
      <c r="L299" s="31"/>
      <c r="M299" s="138" t="s">
        <v>1</v>
      </c>
      <c r="N299" s="139" t="s">
        <v>40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144</v>
      </c>
      <c r="AT299" s="142" t="s">
        <v>139</v>
      </c>
      <c r="AU299" s="142" t="s">
        <v>85</v>
      </c>
      <c r="AY299" s="16" t="s">
        <v>137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80</v>
      </c>
      <c r="BK299" s="143">
        <f>ROUND(I299*H299,2)</f>
        <v>0</v>
      </c>
      <c r="BL299" s="16" t="s">
        <v>144</v>
      </c>
      <c r="BM299" s="142" t="s">
        <v>370</v>
      </c>
    </row>
    <row r="300" spans="2:65" s="12" customFormat="1">
      <c r="B300" s="144"/>
      <c r="D300" s="145" t="s">
        <v>146</v>
      </c>
      <c r="E300" s="146" t="s">
        <v>1</v>
      </c>
      <c r="F300" s="147" t="s">
        <v>88</v>
      </c>
      <c r="H300" s="148">
        <v>48.4</v>
      </c>
      <c r="I300" s="149"/>
      <c r="L300" s="144"/>
      <c r="M300" s="150"/>
      <c r="T300" s="151"/>
      <c r="AT300" s="146" t="s">
        <v>146</v>
      </c>
      <c r="AU300" s="146" t="s">
        <v>85</v>
      </c>
      <c r="AV300" s="12" t="s">
        <v>85</v>
      </c>
      <c r="AW300" s="12" t="s">
        <v>30</v>
      </c>
      <c r="AX300" s="12" t="s">
        <v>75</v>
      </c>
      <c r="AY300" s="146" t="s">
        <v>137</v>
      </c>
    </row>
    <row r="301" spans="2:65" s="13" customFormat="1">
      <c r="B301" s="152"/>
      <c r="D301" s="145" t="s">
        <v>146</v>
      </c>
      <c r="E301" s="153" t="s">
        <v>1</v>
      </c>
      <c r="F301" s="154" t="s">
        <v>148</v>
      </c>
      <c r="H301" s="155">
        <v>48.4</v>
      </c>
      <c r="I301" s="156"/>
      <c r="L301" s="152"/>
      <c r="M301" s="157"/>
      <c r="T301" s="158"/>
      <c r="AT301" s="153" t="s">
        <v>146</v>
      </c>
      <c r="AU301" s="153" t="s">
        <v>85</v>
      </c>
      <c r="AV301" s="13" t="s">
        <v>149</v>
      </c>
      <c r="AW301" s="13" t="s">
        <v>30</v>
      </c>
      <c r="AX301" s="13" t="s">
        <v>75</v>
      </c>
      <c r="AY301" s="153" t="s">
        <v>137</v>
      </c>
    </row>
    <row r="302" spans="2:65" s="14" customFormat="1">
      <c r="B302" s="159"/>
      <c r="D302" s="145" t="s">
        <v>146</v>
      </c>
      <c r="E302" s="160" t="s">
        <v>1</v>
      </c>
      <c r="F302" s="161" t="s">
        <v>150</v>
      </c>
      <c r="H302" s="162">
        <v>48.4</v>
      </c>
      <c r="I302" s="163"/>
      <c r="L302" s="159"/>
      <c r="M302" s="164"/>
      <c r="T302" s="165"/>
      <c r="AT302" s="160" t="s">
        <v>146</v>
      </c>
      <c r="AU302" s="160" t="s">
        <v>85</v>
      </c>
      <c r="AV302" s="14" t="s">
        <v>144</v>
      </c>
      <c r="AW302" s="14" t="s">
        <v>30</v>
      </c>
      <c r="AX302" s="14" t="s">
        <v>80</v>
      </c>
      <c r="AY302" s="160" t="s">
        <v>137</v>
      </c>
    </row>
    <row r="303" spans="2:65" s="1" customFormat="1" ht="24.2" customHeight="1">
      <c r="B303" s="31"/>
      <c r="C303" s="131" t="s">
        <v>371</v>
      </c>
      <c r="D303" s="131" t="s">
        <v>139</v>
      </c>
      <c r="E303" s="132" t="s">
        <v>372</v>
      </c>
      <c r="F303" s="133" t="s">
        <v>373</v>
      </c>
      <c r="G303" s="134" t="s">
        <v>185</v>
      </c>
      <c r="H303" s="135">
        <v>435.6</v>
      </c>
      <c r="I303" s="136"/>
      <c r="J303" s="137">
        <f>ROUND(I303*H303,2)</f>
        <v>0</v>
      </c>
      <c r="K303" s="133" t="s">
        <v>143</v>
      </c>
      <c r="L303" s="31"/>
      <c r="M303" s="138" t="s">
        <v>1</v>
      </c>
      <c r="N303" s="139" t="s">
        <v>40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144</v>
      </c>
      <c r="AT303" s="142" t="s">
        <v>139</v>
      </c>
      <c r="AU303" s="142" t="s">
        <v>85</v>
      </c>
      <c r="AY303" s="16" t="s">
        <v>137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80</v>
      </c>
      <c r="BK303" s="143">
        <f>ROUND(I303*H303,2)</f>
        <v>0</v>
      </c>
      <c r="BL303" s="16" t="s">
        <v>144</v>
      </c>
      <c r="BM303" s="142" t="s">
        <v>374</v>
      </c>
    </row>
    <row r="304" spans="2:65" s="12" customFormat="1">
      <c r="B304" s="144"/>
      <c r="D304" s="145" t="s">
        <v>146</v>
      </c>
      <c r="E304" s="146" t="s">
        <v>1</v>
      </c>
      <c r="F304" s="147" t="s">
        <v>375</v>
      </c>
      <c r="H304" s="148">
        <v>435.6</v>
      </c>
      <c r="I304" s="149"/>
      <c r="L304" s="144"/>
      <c r="M304" s="150"/>
      <c r="T304" s="151"/>
      <c r="AT304" s="146" t="s">
        <v>146</v>
      </c>
      <c r="AU304" s="146" t="s">
        <v>85</v>
      </c>
      <c r="AV304" s="12" t="s">
        <v>85</v>
      </c>
      <c r="AW304" s="12" t="s">
        <v>30</v>
      </c>
      <c r="AX304" s="12" t="s">
        <v>75</v>
      </c>
      <c r="AY304" s="146" t="s">
        <v>137</v>
      </c>
    </row>
    <row r="305" spans="2:65" s="13" customFormat="1">
      <c r="B305" s="152"/>
      <c r="D305" s="145" t="s">
        <v>146</v>
      </c>
      <c r="E305" s="153" t="s">
        <v>1</v>
      </c>
      <c r="F305" s="154" t="s">
        <v>148</v>
      </c>
      <c r="H305" s="155">
        <v>435.6</v>
      </c>
      <c r="I305" s="156"/>
      <c r="L305" s="152"/>
      <c r="M305" s="157"/>
      <c r="T305" s="158"/>
      <c r="AT305" s="153" t="s">
        <v>146</v>
      </c>
      <c r="AU305" s="153" t="s">
        <v>85</v>
      </c>
      <c r="AV305" s="13" t="s">
        <v>149</v>
      </c>
      <c r="AW305" s="13" t="s">
        <v>30</v>
      </c>
      <c r="AX305" s="13" t="s">
        <v>75</v>
      </c>
      <c r="AY305" s="153" t="s">
        <v>137</v>
      </c>
    </row>
    <row r="306" spans="2:65" s="14" customFormat="1">
      <c r="B306" s="159"/>
      <c r="D306" s="145" t="s">
        <v>146</v>
      </c>
      <c r="E306" s="160" t="s">
        <v>1</v>
      </c>
      <c r="F306" s="161" t="s">
        <v>150</v>
      </c>
      <c r="H306" s="162">
        <v>435.6</v>
      </c>
      <c r="I306" s="163"/>
      <c r="L306" s="159"/>
      <c r="M306" s="164"/>
      <c r="T306" s="165"/>
      <c r="AT306" s="160" t="s">
        <v>146</v>
      </c>
      <c r="AU306" s="160" t="s">
        <v>85</v>
      </c>
      <c r="AV306" s="14" t="s">
        <v>144</v>
      </c>
      <c r="AW306" s="14" t="s">
        <v>30</v>
      </c>
      <c r="AX306" s="14" t="s">
        <v>80</v>
      </c>
      <c r="AY306" s="160" t="s">
        <v>137</v>
      </c>
    </row>
    <row r="307" spans="2:65" s="1" customFormat="1" ht="21.75" customHeight="1">
      <c r="B307" s="31"/>
      <c r="C307" s="131" t="s">
        <v>376</v>
      </c>
      <c r="D307" s="131" t="s">
        <v>139</v>
      </c>
      <c r="E307" s="132" t="s">
        <v>377</v>
      </c>
      <c r="F307" s="133" t="s">
        <v>378</v>
      </c>
      <c r="G307" s="134" t="s">
        <v>185</v>
      </c>
      <c r="H307" s="135">
        <v>43.066000000000003</v>
      </c>
      <c r="I307" s="136"/>
      <c r="J307" s="137">
        <f>ROUND(I307*H307,2)</f>
        <v>0</v>
      </c>
      <c r="K307" s="133" t="s">
        <v>143</v>
      </c>
      <c r="L307" s="31"/>
      <c r="M307" s="138" t="s">
        <v>1</v>
      </c>
      <c r="N307" s="139" t="s">
        <v>40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144</v>
      </c>
      <c r="AT307" s="142" t="s">
        <v>139</v>
      </c>
      <c r="AU307" s="142" t="s">
        <v>85</v>
      </c>
      <c r="AY307" s="16" t="s">
        <v>137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80</v>
      </c>
      <c r="BK307" s="143">
        <f>ROUND(I307*H307,2)</f>
        <v>0</v>
      </c>
      <c r="BL307" s="16" t="s">
        <v>144</v>
      </c>
      <c r="BM307" s="142" t="s">
        <v>379</v>
      </c>
    </row>
    <row r="308" spans="2:65" s="12" customFormat="1">
      <c r="B308" s="144"/>
      <c r="D308" s="145" t="s">
        <v>146</v>
      </c>
      <c r="E308" s="146" t="s">
        <v>1</v>
      </c>
      <c r="F308" s="147" t="s">
        <v>86</v>
      </c>
      <c r="H308" s="148">
        <v>43.066000000000003</v>
      </c>
      <c r="I308" s="149"/>
      <c r="L308" s="144"/>
      <c r="M308" s="150"/>
      <c r="T308" s="151"/>
      <c r="AT308" s="146" t="s">
        <v>146</v>
      </c>
      <c r="AU308" s="146" t="s">
        <v>85</v>
      </c>
      <c r="AV308" s="12" t="s">
        <v>85</v>
      </c>
      <c r="AW308" s="12" t="s">
        <v>30</v>
      </c>
      <c r="AX308" s="12" t="s">
        <v>75</v>
      </c>
      <c r="AY308" s="146" t="s">
        <v>137</v>
      </c>
    </row>
    <row r="309" spans="2:65" s="13" customFormat="1">
      <c r="B309" s="152"/>
      <c r="D309" s="145" t="s">
        <v>146</v>
      </c>
      <c r="E309" s="153" t="s">
        <v>1</v>
      </c>
      <c r="F309" s="154" t="s">
        <v>148</v>
      </c>
      <c r="H309" s="155">
        <v>43.066000000000003</v>
      </c>
      <c r="I309" s="156"/>
      <c r="L309" s="152"/>
      <c r="M309" s="157"/>
      <c r="T309" s="158"/>
      <c r="AT309" s="153" t="s">
        <v>146</v>
      </c>
      <c r="AU309" s="153" t="s">
        <v>85</v>
      </c>
      <c r="AV309" s="13" t="s">
        <v>149</v>
      </c>
      <c r="AW309" s="13" t="s">
        <v>30</v>
      </c>
      <c r="AX309" s="13" t="s">
        <v>75</v>
      </c>
      <c r="AY309" s="153" t="s">
        <v>137</v>
      </c>
    </row>
    <row r="310" spans="2:65" s="14" customFormat="1">
      <c r="B310" s="159"/>
      <c r="D310" s="145" t="s">
        <v>146</v>
      </c>
      <c r="E310" s="160" t="s">
        <v>1</v>
      </c>
      <c r="F310" s="161" t="s">
        <v>150</v>
      </c>
      <c r="H310" s="162">
        <v>43.066000000000003</v>
      </c>
      <c r="I310" s="163"/>
      <c r="L310" s="159"/>
      <c r="M310" s="164"/>
      <c r="T310" s="165"/>
      <c r="AT310" s="160" t="s">
        <v>146</v>
      </c>
      <c r="AU310" s="160" t="s">
        <v>85</v>
      </c>
      <c r="AV310" s="14" t="s">
        <v>144</v>
      </c>
      <c r="AW310" s="14" t="s">
        <v>30</v>
      </c>
      <c r="AX310" s="14" t="s">
        <v>80</v>
      </c>
      <c r="AY310" s="160" t="s">
        <v>137</v>
      </c>
    </row>
    <row r="311" spans="2:65" s="1" customFormat="1" ht="24.2" customHeight="1">
      <c r="B311" s="31"/>
      <c r="C311" s="131" t="s">
        <v>380</v>
      </c>
      <c r="D311" s="131" t="s">
        <v>139</v>
      </c>
      <c r="E311" s="132" t="s">
        <v>381</v>
      </c>
      <c r="F311" s="133" t="s">
        <v>382</v>
      </c>
      <c r="G311" s="134" t="s">
        <v>185</v>
      </c>
      <c r="H311" s="135">
        <v>387.59399999999999</v>
      </c>
      <c r="I311" s="136"/>
      <c r="J311" s="137">
        <f>ROUND(I311*H311,2)</f>
        <v>0</v>
      </c>
      <c r="K311" s="133" t="s">
        <v>143</v>
      </c>
      <c r="L311" s="31"/>
      <c r="M311" s="138" t="s">
        <v>1</v>
      </c>
      <c r="N311" s="139" t="s">
        <v>40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144</v>
      </c>
      <c r="AT311" s="142" t="s">
        <v>139</v>
      </c>
      <c r="AU311" s="142" t="s">
        <v>85</v>
      </c>
      <c r="AY311" s="16" t="s">
        <v>137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80</v>
      </c>
      <c r="BK311" s="143">
        <f>ROUND(I311*H311,2)</f>
        <v>0</v>
      </c>
      <c r="BL311" s="16" t="s">
        <v>144</v>
      </c>
      <c r="BM311" s="142" t="s">
        <v>383</v>
      </c>
    </row>
    <row r="312" spans="2:65" s="12" customFormat="1">
      <c r="B312" s="144"/>
      <c r="D312" s="145" t="s">
        <v>146</v>
      </c>
      <c r="E312" s="146" t="s">
        <v>1</v>
      </c>
      <c r="F312" s="147" t="s">
        <v>384</v>
      </c>
      <c r="H312" s="148">
        <v>387.59399999999999</v>
      </c>
      <c r="I312" s="149"/>
      <c r="L312" s="144"/>
      <c r="M312" s="150"/>
      <c r="T312" s="151"/>
      <c r="AT312" s="146" t="s">
        <v>146</v>
      </c>
      <c r="AU312" s="146" t="s">
        <v>85</v>
      </c>
      <c r="AV312" s="12" t="s">
        <v>85</v>
      </c>
      <c r="AW312" s="12" t="s">
        <v>30</v>
      </c>
      <c r="AX312" s="12" t="s">
        <v>75</v>
      </c>
      <c r="AY312" s="146" t="s">
        <v>137</v>
      </c>
    </row>
    <row r="313" spans="2:65" s="13" customFormat="1">
      <c r="B313" s="152"/>
      <c r="D313" s="145" t="s">
        <v>146</v>
      </c>
      <c r="E313" s="153" t="s">
        <v>1</v>
      </c>
      <c r="F313" s="154" t="s">
        <v>148</v>
      </c>
      <c r="H313" s="155">
        <v>387.59399999999999</v>
      </c>
      <c r="I313" s="156"/>
      <c r="L313" s="152"/>
      <c r="M313" s="157"/>
      <c r="T313" s="158"/>
      <c r="AT313" s="153" t="s">
        <v>146</v>
      </c>
      <c r="AU313" s="153" t="s">
        <v>85</v>
      </c>
      <c r="AV313" s="13" t="s">
        <v>149</v>
      </c>
      <c r="AW313" s="13" t="s">
        <v>30</v>
      </c>
      <c r="AX313" s="13" t="s">
        <v>75</v>
      </c>
      <c r="AY313" s="153" t="s">
        <v>137</v>
      </c>
    </row>
    <row r="314" spans="2:65" s="14" customFormat="1">
      <c r="B314" s="159"/>
      <c r="D314" s="145" t="s">
        <v>146</v>
      </c>
      <c r="E314" s="160" t="s">
        <v>1</v>
      </c>
      <c r="F314" s="161" t="s">
        <v>150</v>
      </c>
      <c r="H314" s="162">
        <v>387.59399999999999</v>
      </c>
      <c r="I314" s="163"/>
      <c r="L314" s="159"/>
      <c r="M314" s="164"/>
      <c r="T314" s="165"/>
      <c r="AT314" s="160" t="s">
        <v>146</v>
      </c>
      <c r="AU314" s="160" t="s">
        <v>85</v>
      </c>
      <c r="AV314" s="14" t="s">
        <v>144</v>
      </c>
      <c r="AW314" s="14" t="s">
        <v>30</v>
      </c>
      <c r="AX314" s="14" t="s">
        <v>80</v>
      </c>
      <c r="AY314" s="160" t="s">
        <v>137</v>
      </c>
    </row>
    <row r="315" spans="2:65" s="1" customFormat="1" ht="24.2" customHeight="1">
      <c r="B315" s="31"/>
      <c r="C315" s="131" t="s">
        <v>385</v>
      </c>
      <c r="D315" s="131" t="s">
        <v>139</v>
      </c>
      <c r="E315" s="132" t="s">
        <v>386</v>
      </c>
      <c r="F315" s="133" t="s">
        <v>387</v>
      </c>
      <c r="G315" s="134" t="s">
        <v>185</v>
      </c>
      <c r="H315" s="135">
        <v>91.465999999999994</v>
      </c>
      <c r="I315" s="136"/>
      <c r="J315" s="137">
        <f>ROUND(I315*H315,2)</f>
        <v>0</v>
      </c>
      <c r="K315" s="133" t="s">
        <v>143</v>
      </c>
      <c r="L315" s="31"/>
      <c r="M315" s="138" t="s">
        <v>1</v>
      </c>
      <c r="N315" s="139" t="s">
        <v>40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144</v>
      </c>
      <c r="AT315" s="142" t="s">
        <v>139</v>
      </c>
      <c r="AU315" s="142" t="s">
        <v>85</v>
      </c>
      <c r="AY315" s="16" t="s">
        <v>137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80</v>
      </c>
      <c r="BK315" s="143">
        <f>ROUND(I315*H315,2)</f>
        <v>0</v>
      </c>
      <c r="BL315" s="16" t="s">
        <v>144</v>
      </c>
      <c r="BM315" s="142" t="s">
        <v>388</v>
      </c>
    </row>
    <row r="316" spans="2:65" s="11" customFormat="1" ht="22.9" customHeight="1">
      <c r="B316" s="119"/>
      <c r="D316" s="120" t="s">
        <v>74</v>
      </c>
      <c r="E316" s="129" t="s">
        <v>389</v>
      </c>
      <c r="F316" s="129" t="s">
        <v>390</v>
      </c>
      <c r="I316" s="122"/>
      <c r="J316" s="130">
        <f>BK316</f>
        <v>0</v>
      </c>
      <c r="L316" s="119"/>
      <c r="M316" s="124"/>
      <c r="P316" s="125">
        <f>P317</f>
        <v>0</v>
      </c>
      <c r="R316" s="125">
        <f>R317</f>
        <v>0</v>
      </c>
      <c r="T316" s="126">
        <f>T317</f>
        <v>0</v>
      </c>
      <c r="AR316" s="120" t="s">
        <v>80</v>
      </c>
      <c r="AT316" s="127" t="s">
        <v>74</v>
      </c>
      <c r="AU316" s="127" t="s">
        <v>80</v>
      </c>
      <c r="AY316" s="120" t="s">
        <v>137</v>
      </c>
      <c r="BK316" s="128">
        <f>BK317</f>
        <v>0</v>
      </c>
    </row>
    <row r="317" spans="2:65" s="1" customFormat="1" ht="24.2" customHeight="1">
      <c r="B317" s="31"/>
      <c r="C317" s="131" t="s">
        <v>391</v>
      </c>
      <c r="D317" s="131" t="s">
        <v>139</v>
      </c>
      <c r="E317" s="132" t="s">
        <v>392</v>
      </c>
      <c r="F317" s="133" t="s">
        <v>393</v>
      </c>
      <c r="G317" s="134" t="s">
        <v>185</v>
      </c>
      <c r="H317" s="135">
        <v>274.755</v>
      </c>
      <c r="I317" s="136"/>
      <c r="J317" s="137">
        <f>ROUND(I317*H317,2)</f>
        <v>0</v>
      </c>
      <c r="K317" s="133" t="s">
        <v>143</v>
      </c>
      <c r="L317" s="31"/>
      <c r="M317" s="138" t="s">
        <v>1</v>
      </c>
      <c r="N317" s="139" t="s">
        <v>40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144</v>
      </c>
      <c r="AT317" s="142" t="s">
        <v>139</v>
      </c>
      <c r="AU317" s="142" t="s">
        <v>85</v>
      </c>
      <c r="AY317" s="16" t="s">
        <v>137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80</v>
      </c>
      <c r="BK317" s="143">
        <f>ROUND(I317*H317,2)</f>
        <v>0</v>
      </c>
      <c r="BL317" s="16" t="s">
        <v>144</v>
      </c>
      <c r="BM317" s="142" t="s">
        <v>394</v>
      </c>
    </row>
    <row r="318" spans="2:65" s="11" customFormat="1" ht="25.9" customHeight="1">
      <c r="B318" s="119"/>
      <c r="D318" s="120" t="s">
        <v>74</v>
      </c>
      <c r="E318" s="121" t="s">
        <v>395</v>
      </c>
      <c r="F318" s="121" t="s">
        <v>396</v>
      </c>
      <c r="I318" s="122"/>
      <c r="J318" s="123">
        <f>BK318</f>
        <v>0</v>
      </c>
      <c r="L318" s="119"/>
      <c r="M318" s="124"/>
      <c r="P318" s="125">
        <f>P319+P333</f>
        <v>0</v>
      </c>
      <c r="R318" s="125">
        <f>R319+R333</f>
        <v>2.0473649999999999E-2</v>
      </c>
      <c r="T318" s="126">
        <f>T319+T333</f>
        <v>0</v>
      </c>
      <c r="AR318" s="120" t="s">
        <v>85</v>
      </c>
      <c r="AT318" s="127" t="s">
        <v>74</v>
      </c>
      <c r="AU318" s="127" t="s">
        <v>75</v>
      </c>
      <c r="AY318" s="120" t="s">
        <v>137</v>
      </c>
      <c r="BK318" s="128">
        <f>BK319+BK333</f>
        <v>0</v>
      </c>
    </row>
    <row r="319" spans="2:65" s="11" customFormat="1" ht="22.9" customHeight="1">
      <c r="B319" s="119"/>
      <c r="D319" s="120" t="s">
        <v>74</v>
      </c>
      <c r="E319" s="129" t="s">
        <v>397</v>
      </c>
      <c r="F319" s="129" t="s">
        <v>398</v>
      </c>
      <c r="I319" s="122"/>
      <c r="J319" s="130">
        <f>BK319</f>
        <v>0</v>
      </c>
      <c r="L319" s="119"/>
      <c r="M319" s="124"/>
      <c r="P319" s="125">
        <f>SUM(P320:P332)</f>
        <v>0</v>
      </c>
      <c r="R319" s="125">
        <f>SUM(R320:R332)</f>
        <v>1.977365E-2</v>
      </c>
      <c r="T319" s="126">
        <f>SUM(T320:T332)</f>
        <v>0</v>
      </c>
      <c r="AR319" s="120" t="s">
        <v>85</v>
      </c>
      <c r="AT319" s="127" t="s">
        <v>74</v>
      </c>
      <c r="AU319" s="127" t="s">
        <v>80</v>
      </c>
      <c r="AY319" s="120" t="s">
        <v>137</v>
      </c>
      <c r="BK319" s="128">
        <f>SUM(BK320:BK332)</f>
        <v>0</v>
      </c>
    </row>
    <row r="320" spans="2:65" s="1" customFormat="1" ht="24.2" customHeight="1">
      <c r="B320" s="31"/>
      <c r="C320" s="131" t="s">
        <v>399</v>
      </c>
      <c r="D320" s="131" t="s">
        <v>139</v>
      </c>
      <c r="E320" s="132" t="s">
        <v>400</v>
      </c>
      <c r="F320" s="133" t="s">
        <v>401</v>
      </c>
      <c r="G320" s="134" t="s">
        <v>142</v>
      </c>
      <c r="H320" s="135">
        <v>2.625</v>
      </c>
      <c r="I320" s="136"/>
      <c r="J320" s="137">
        <f>ROUND(I320*H320,2)</f>
        <v>0</v>
      </c>
      <c r="K320" s="133" t="s">
        <v>143</v>
      </c>
      <c r="L320" s="31"/>
      <c r="M320" s="138" t="s">
        <v>1</v>
      </c>
      <c r="N320" s="139" t="s">
        <v>40</v>
      </c>
      <c r="P320" s="140">
        <f>O320*H320</f>
        <v>0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215</v>
      </c>
      <c r="AT320" s="142" t="s">
        <v>139</v>
      </c>
      <c r="AU320" s="142" t="s">
        <v>85</v>
      </c>
      <c r="AY320" s="16" t="s">
        <v>137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80</v>
      </c>
      <c r="BK320" s="143">
        <f>ROUND(I320*H320,2)</f>
        <v>0</v>
      </c>
      <c r="BL320" s="16" t="s">
        <v>215</v>
      </c>
      <c r="BM320" s="142" t="s">
        <v>402</v>
      </c>
    </row>
    <row r="321" spans="2:65" s="12" customFormat="1">
      <c r="B321" s="144"/>
      <c r="D321" s="145" t="s">
        <v>146</v>
      </c>
      <c r="E321" s="146" t="s">
        <v>1</v>
      </c>
      <c r="F321" s="147" t="s">
        <v>292</v>
      </c>
      <c r="H321" s="148">
        <v>2.625</v>
      </c>
      <c r="I321" s="149"/>
      <c r="L321" s="144"/>
      <c r="M321" s="150"/>
      <c r="T321" s="151"/>
      <c r="AT321" s="146" t="s">
        <v>146</v>
      </c>
      <c r="AU321" s="146" t="s">
        <v>85</v>
      </c>
      <c r="AV321" s="12" t="s">
        <v>85</v>
      </c>
      <c r="AW321" s="12" t="s">
        <v>30</v>
      </c>
      <c r="AX321" s="12" t="s">
        <v>75</v>
      </c>
      <c r="AY321" s="146" t="s">
        <v>137</v>
      </c>
    </row>
    <row r="322" spans="2:65" s="13" customFormat="1">
      <c r="B322" s="152"/>
      <c r="D322" s="145" t="s">
        <v>146</v>
      </c>
      <c r="E322" s="153" t="s">
        <v>1</v>
      </c>
      <c r="F322" s="154" t="s">
        <v>148</v>
      </c>
      <c r="H322" s="155">
        <v>2.625</v>
      </c>
      <c r="I322" s="156"/>
      <c r="L322" s="152"/>
      <c r="M322" s="157"/>
      <c r="T322" s="158"/>
      <c r="AT322" s="153" t="s">
        <v>146</v>
      </c>
      <c r="AU322" s="153" t="s">
        <v>85</v>
      </c>
      <c r="AV322" s="13" t="s">
        <v>149</v>
      </c>
      <c r="AW322" s="13" t="s">
        <v>30</v>
      </c>
      <c r="AX322" s="13" t="s">
        <v>75</v>
      </c>
      <c r="AY322" s="153" t="s">
        <v>137</v>
      </c>
    </row>
    <row r="323" spans="2:65" s="14" customFormat="1">
      <c r="B323" s="159"/>
      <c r="D323" s="145" t="s">
        <v>146</v>
      </c>
      <c r="E323" s="160" t="s">
        <v>1</v>
      </c>
      <c r="F323" s="161" t="s">
        <v>150</v>
      </c>
      <c r="H323" s="162">
        <v>2.625</v>
      </c>
      <c r="I323" s="163"/>
      <c r="L323" s="159"/>
      <c r="M323" s="164"/>
      <c r="T323" s="165"/>
      <c r="AT323" s="160" t="s">
        <v>146</v>
      </c>
      <c r="AU323" s="160" t="s">
        <v>85</v>
      </c>
      <c r="AV323" s="14" t="s">
        <v>144</v>
      </c>
      <c r="AW323" s="14" t="s">
        <v>30</v>
      </c>
      <c r="AX323" s="14" t="s">
        <v>80</v>
      </c>
      <c r="AY323" s="160" t="s">
        <v>137</v>
      </c>
    </row>
    <row r="324" spans="2:65" s="1" customFormat="1" ht="16.5" customHeight="1">
      <c r="B324" s="31"/>
      <c r="C324" s="166" t="s">
        <v>403</v>
      </c>
      <c r="D324" s="166" t="s">
        <v>199</v>
      </c>
      <c r="E324" s="167" t="s">
        <v>404</v>
      </c>
      <c r="F324" s="168" t="s">
        <v>405</v>
      </c>
      <c r="G324" s="169" t="s">
        <v>185</v>
      </c>
      <c r="H324" s="170">
        <v>1E-3</v>
      </c>
      <c r="I324" s="171"/>
      <c r="J324" s="172">
        <f>ROUND(I324*H324,2)</f>
        <v>0</v>
      </c>
      <c r="K324" s="168" t="s">
        <v>143</v>
      </c>
      <c r="L324" s="173"/>
      <c r="M324" s="174" t="s">
        <v>1</v>
      </c>
      <c r="N324" s="175" t="s">
        <v>40</v>
      </c>
      <c r="P324" s="140">
        <f>O324*H324</f>
        <v>0</v>
      </c>
      <c r="Q324" s="140">
        <v>1</v>
      </c>
      <c r="R324" s="140">
        <f>Q324*H324</f>
        <v>1E-3</v>
      </c>
      <c r="S324" s="140">
        <v>0</v>
      </c>
      <c r="T324" s="141">
        <f>S324*H324</f>
        <v>0</v>
      </c>
      <c r="AR324" s="142" t="s">
        <v>288</v>
      </c>
      <c r="AT324" s="142" t="s">
        <v>199</v>
      </c>
      <c r="AU324" s="142" t="s">
        <v>85</v>
      </c>
      <c r="AY324" s="16" t="s">
        <v>137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6" t="s">
        <v>80</v>
      </c>
      <c r="BK324" s="143">
        <f>ROUND(I324*H324,2)</f>
        <v>0</v>
      </c>
      <c r="BL324" s="16" t="s">
        <v>215</v>
      </c>
      <c r="BM324" s="142" t="s">
        <v>406</v>
      </c>
    </row>
    <row r="325" spans="2:65" s="12" customFormat="1">
      <c r="B325" s="144"/>
      <c r="D325" s="145" t="s">
        <v>146</v>
      </c>
      <c r="F325" s="147" t="s">
        <v>407</v>
      </c>
      <c r="H325" s="148">
        <v>1E-3</v>
      </c>
      <c r="I325" s="149"/>
      <c r="L325" s="144"/>
      <c r="M325" s="150"/>
      <c r="T325" s="151"/>
      <c r="AT325" s="146" t="s">
        <v>146</v>
      </c>
      <c r="AU325" s="146" t="s">
        <v>85</v>
      </c>
      <c r="AV325" s="12" t="s">
        <v>85</v>
      </c>
      <c r="AW325" s="12" t="s">
        <v>4</v>
      </c>
      <c r="AX325" s="12" t="s">
        <v>80</v>
      </c>
      <c r="AY325" s="146" t="s">
        <v>137</v>
      </c>
    </row>
    <row r="326" spans="2:65" s="1" customFormat="1" ht="24.2" customHeight="1">
      <c r="B326" s="31"/>
      <c r="C326" s="131" t="s">
        <v>408</v>
      </c>
      <c r="D326" s="131" t="s">
        <v>139</v>
      </c>
      <c r="E326" s="132" t="s">
        <v>409</v>
      </c>
      <c r="F326" s="133" t="s">
        <v>410</v>
      </c>
      <c r="G326" s="134" t="s">
        <v>142</v>
      </c>
      <c r="H326" s="135">
        <v>2.625</v>
      </c>
      <c r="I326" s="136"/>
      <c r="J326" s="137">
        <f>ROUND(I326*H326,2)</f>
        <v>0</v>
      </c>
      <c r="K326" s="133" t="s">
        <v>143</v>
      </c>
      <c r="L326" s="31"/>
      <c r="M326" s="138" t="s">
        <v>1</v>
      </c>
      <c r="N326" s="139" t="s">
        <v>40</v>
      </c>
      <c r="P326" s="140">
        <f>O326*H326</f>
        <v>0</v>
      </c>
      <c r="Q326" s="140">
        <v>4.0000000000000002E-4</v>
      </c>
      <c r="R326" s="140">
        <f>Q326*H326</f>
        <v>1.0500000000000002E-3</v>
      </c>
      <c r="S326" s="140">
        <v>0</v>
      </c>
      <c r="T326" s="141">
        <f>S326*H326</f>
        <v>0</v>
      </c>
      <c r="AR326" s="142" t="s">
        <v>215</v>
      </c>
      <c r="AT326" s="142" t="s">
        <v>139</v>
      </c>
      <c r="AU326" s="142" t="s">
        <v>85</v>
      </c>
      <c r="AY326" s="16" t="s">
        <v>137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80</v>
      </c>
      <c r="BK326" s="143">
        <f>ROUND(I326*H326,2)</f>
        <v>0</v>
      </c>
      <c r="BL326" s="16" t="s">
        <v>215</v>
      </c>
      <c r="BM326" s="142" t="s">
        <v>411</v>
      </c>
    </row>
    <row r="327" spans="2:65" s="12" customFormat="1">
      <c r="B327" s="144"/>
      <c r="D327" s="145" t="s">
        <v>146</v>
      </c>
      <c r="E327" s="146" t="s">
        <v>1</v>
      </c>
      <c r="F327" s="147" t="s">
        <v>292</v>
      </c>
      <c r="H327" s="148">
        <v>2.625</v>
      </c>
      <c r="I327" s="149"/>
      <c r="L327" s="144"/>
      <c r="M327" s="150"/>
      <c r="T327" s="151"/>
      <c r="AT327" s="146" t="s">
        <v>146</v>
      </c>
      <c r="AU327" s="146" t="s">
        <v>85</v>
      </c>
      <c r="AV327" s="12" t="s">
        <v>85</v>
      </c>
      <c r="AW327" s="12" t="s">
        <v>30</v>
      </c>
      <c r="AX327" s="12" t="s">
        <v>75</v>
      </c>
      <c r="AY327" s="146" t="s">
        <v>137</v>
      </c>
    </row>
    <row r="328" spans="2:65" s="13" customFormat="1">
      <c r="B328" s="152"/>
      <c r="D328" s="145" t="s">
        <v>146</v>
      </c>
      <c r="E328" s="153" t="s">
        <v>1</v>
      </c>
      <c r="F328" s="154" t="s">
        <v>148</v>
      </c>
      <c r="H328" s="155">
        <v>2.625</v>
      </c>
      <c r="I328" s="156"/>
      <c r="L328" s="152"/>
      <c r="M328" s="157"/>
      <c r="T328" s="158"/>
      <c r="AT328" s="153" t="s">
        <v>146</v>
      </c>
      <c r="AU328" s="153" t="s">
        <v>85</v>
      </c>
      <c r="AV328" s="13" t="s">
        <v>149</v>
      </c>
      <c r="AW328" s="13" t="s">
        <v>30</v>
      </c>
      <c r="AX328" s="13" t="s">
        <v>75</v>
      </c>
      <c r="AY328" s="153" t="s">
        <v>137</v>
      </c>
    </row>
    <row r="329" spans="2:65" s="14" customFormat="1">
      <c r="B329" s="159"/>
      <c r="D329" s="145" t="s">
        <v>146</v>
      </c>
      <c r="E329" s="160" t="s">
        <v>1</v>
      </c>
      <c r="F329" s="161" t="s">
        <v>150</v>
      </c>
      <c r="H329" s="162">
        <v>2.625</v>
      </c>
      <c r="I329" s="163"/>
      <c r="L329" s="159"/>
      <c r="M329" s="164"/>
      <c r="T329" s="165"/>
      <c r="AT329" s="160" t="s">
        <v>146</v>
      </c>
      <c r="AU329" s="160" t="s">
        <v>85</v>
      </c>
      <c r="AV329" s="14" t="s">
        <v>144</v>
      </c>
      <c r="AW329" s="14" t="s">
        <v>30</v>
      </c>
      <c r="AX329" s="14" t="s">
        <v>80</v>
      </c>
      <c r="AY329" s="160" t="s">
        <v>137</v>
      </c>
    </row>
    <row r="330" spans="2:65" s="1" customFormat="1" ht="44.25" customHeight="1">
      <c r="B330" s="31"/>
      <c r="C330" s="166" t="s">
        <v>412</v>
      </c>
      <c r="D330" s="166" t="s">
        <v>199</v>
      </c>
      <c r="E330" s="167" t="s">
        <v>413</v>
      </c>
      <c r="F330" s="168" t="s">
        <v>414</v>
      </c>
      <c r="G330" s="169" t="s">
        <v>142</v>
      </c>
      <c r="H330" s="170">
        <v>3.2050000000000001</v>
      </c>
      <c r="I330" s="171"/>
      <c r="J330" s="172">
        <f>ROUND(I330*H330,2)</f>
        <v>0</v>
      </c>
      <c r="K330" s="168" t="s">
        <v>143</v>
      </c>
      <c r="L330" s="173"/>
      <c r="M330" s="174" t="s">
        <v>1</v>
      </c>
      <c r="N330" s="175" t="s">
        <v>40</v>
      </c>
      <c r="P330" s="140">
        <f>O330*H330</f>
        <v>0</v>
      </c>
      <c r="Q330" s="140">
        <v>5.5300000000000002E-3</v>
      </c>
      <c r="R330" s="140">
        <f>Q330*H330</f>
        <v>1.7723650000000001E-2</v>
      </c>
      <c r="S330" s="140">
        <v>0</v>
      </c>
      <c r="T330" s="141">
        <f>S330*H330</f>
        <v>0</v>
      </c>
      <c r="AR330" s="142" t="s">
        <v>288</v>
      </c>
      <c r="AT330" s="142" t="s">
        <v>199</v>
      </c>
      <c r="AU330" s="142" t="s">
        <v>85</v>
      </c>
      <c r="AY330" s="16" t="s">
        <v>137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80</v>
      </c>
      <c r="BK330" s="143">
        <f>ROUND(I330*H330,2)</f>
        <v>0</v>
      </c>
      <c r="BL330" s="16" t="s">
        <v>215</v>
      </c>
      <c r="BM330" s="142" t="s">
        <v>415</v>
      </c>
    </row>
    <row r="331" spans="2:65" s="12" customFormat="1">
      <c r="B331" s="144"/>
      <c r="D331" s="145" t="s">
        <v>146</v>
      </c>
      <c r="F331" s="147" t="s">
        <v>416</v>
      </c>
      <c r="H331" s="148">
        <v>3.2050000000000001</v>
      </c>
      <c r="I331" s="149"/>
      <c r="L331" s="144"/>
      <c r="M331" s="150"/>
      <c r="T331" s="151"/>
      <c r="AT331" s="146" t="s">
        <v>146</v>
      </c>
      <c r="AU331" s="146" t="s">
        <v>85</v>
      </c>
      <c r="AV331" s="12" t="s">
        <v>85</v>
      </c>
      <c r="AW331" s="12" t="s">
        <v>4</v>
      </c>
      <c r="AX331" s="12" t="s">
        <v>80</v>
      </c>
      <c r="AY331" s="146" t="s">
        <v>137</v>
      </c>
    </row>
    <row r="332" spans="2:65" s="1" customFormat="1" ht="24.2" customHeight="1">
      <c r="B332" s="31"/>
      <c r="C332" s="131" t="s">
        <v>417</v>
      </c>
      <c r="D332" s="131" t="s">
        <v>139</v>
      </c>
      <c r="E332" s="132" t="s">
        <v>418</v>
      </c>
      <c r="F332" s="133" t="s">
        <v>419</v>
      </c>
      <c r="G332" s="134" t="s">
        <v>420</v>
      </c>
      <c r="H332" s="176"/>
      <c r="I332" s="136"/>
      <c r="J332" s="137">
        <f>ROUND(I332*H332,2)</f>
        <v>0</v>
      </c>
      <c r="K332" s="133" t="s">
        <v>143</v>
      </c>
      <c r="L332" s="31"/>
      <c r="M332" s="138" t="s">
        <v>1</v>
      </c>
      <c r="N332" s="139" t="s">
        <v>40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215</v>
      </c>
      <c r="AT332" s="142" t="s">
        <v>139</v>
      </c>
      <c r="AU332" s="142" t="s">
        <v>85</v>
      </c>
      <c r="AY332" s="16" t="s">
        <v>137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80</v>
      </c>
      <c r="BK332" s="143">
        <f>ROUND(I332*H332,2)</f>
        <v>0</v>
      </c>
      <c r="BL332" s="16" t="s">
        <v>215</v>
      </c>
      <c r="BM332" s="142" t="s">
        <v>421</v>
      </c>
    </row>
    <row r="333" spans="2:65" s="11" customFormat="1" ht="22.9" customHeight="1">
      <c r="B333" s="119"/>
      <c r="D333" s="120" t="s">
        <v>74</v>
      </c>
      <c r="E333" s="129" t="s">
        <v>422</v>
      </c>
      <c r="F333" s="129" t="s">
        <v>423</v>
      </c>
      <c r="I333" s="122"/>
      <c r="J333" s="130">
        <f>BK333</f>
        <v>0</v>
      </c>
      <c r="L333" s="119"/>
      <c r="M333" s="124"/>
      <c r="P333" s="125">
        <f>SUM(P334:P336)</f>
        <v>0</v>
      </c>
      <c r="R333" s="125">
        <f>SUM(R334:R336)</f>
        <v>6.9999999999999999E-4</v>
      </c>
      <c r="T333" s="126">
        <f>SUM(T334:T336)</f>
        <v>0</v>
      </c>
      <c r="AR333" s="120" t="s">
        <v>85</v>
      </c>
      <c r="AT333" s="127" t="s">
        <v>74</v>
      </c>
      <c r="AU333" s="127" t="s">
        <v>80</v>
      </c>
      <c r="AY333" s="120" t="s">
        <v>137</v>
      </c>
      <c r="BK333" s="128">
        <f>SUM(BK334:BK336)</f>
        <v>0</v>
      </c>
    </row>
    <row r="334" spans="2:65" s="1" customFormat="1" ht="24.2" customHeight="1">
      <c r="B334" s="31"/>
      <c r="C334" s="131" t="s">
        <v>424</v>
      </c>
      <c r="D334" s="131" t="s">
        <v>139</v>
      </c>
      <c r="E334" s="132" t="s">
        <v>425</v>
      </c>
      <c r="F334" s="133" t="s">
        <v>426</v>
      </c>
      <c r="G334" s="134" t="s">
        <v>142</v>
      </c>
      <c r="H334" s="135">
        <v>2</v>
      </c>
      <c r="I334" s="136"/>
      <c r="J334" s="137">
        <f>ROUND(I334*H334,2)</f>
        <v>0</v>
      </c>
      <c r="K334" s="133" t="s">
        <v>143</v>
      </c>
      <c r="L334" s="31"/>
      <c r="M334" s="138" t="s">
        <v>1</v>
      </c>
      <c r="N334" s="139" t="s">
        <v>40</v>
      </c>
      <c r="P334" s="140">
        <f>O334*H334</f>
        <v>0</v>
      </c>
      <c r="Q334" s="140">
        <v>0</v>
      </c>
      <c r="R334" s="140">
        <f>Q334*H334</f>
        <v>0</v>
      </c>
      <c r="S334" s="140">
        <v>0</v>
      </c>
      <c r="T334" s="141">
        <f>S334*H334</f>
        <v>0</v>
      </c>
      <c r="AR334" s="142" t="s">
        <v>215</v>
      </c>
      <c r="AT334" s="142" t="s">
        <v>139</v>
      </c>
      <c r="AU334" s="142" t="s">
        <v>85</v>
      </c>
      <c r="AY334" s="16" t="s">
        <v>137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80</v>
      </c>
      <c r="BK334" s="143">
        <f>ROUND(I334*H334,2)</f>
        <v>0</v>
      </c>
      <c r="BL334" s="16" t="s">
        <v>215</v>
      </c>
      <c r="BM334" s="142" t="s">
        <v>427</v>
      </c>
    </row>
    <row r="335" spans="2:65" s="1" customFormat="1" ht="24.2" customHeight="1">
      <c r="B335" s="31"/>
      <c r="C335" s="131" t="s">
        <v>428</v>
      </c>
      <c r="D335" s="131" t="s">
        <v>139</v>
      </c>
      <c r="E335" s="132" t="s">
        <v>429</v>
      </c>
      <c r="F335" s="133" t="s">
        <v>430</v>
      </c>
      <c r="G335" s="134" t="s">
        <v>142</v>
      </c>
      <c r="H335" s="135">
        <v>2</v>
      </c>
      <c r="I335" s="136"/>
      <c r="J335" s="137">
        <f>ROUND(I335*H335,2)</f>
        <v>0</v>
      </c>
      <c r="K335" s="133" t="s">
        <v>143</v>
      </c>
      <c r="L335" s="31"/>
      <c r="M335" s="138" t="s">
        <v>1</v>
      </c>
      <c r="N335" s="139" t="s">
        <v>40</v>
      </c>
      <c r="P335" s="140">
        <f>O335*H335</f>
        <v>0</v>
      </c>
      <c r="Q335" s="140">
        <v>2.1000000000000001E-4</v>
      </c>
      <c r="R335" s="140">
        <f>Q335*H335</f>
        <v>4.2000000000000002E-4</v>
      </c>
      <c r="S335" s="140">
        <v>0</v>
      </c>
      <c r="T335" s="141">
        <f>S335*H335</f>
        <v>0</v>
      </c>
      <c r="AR335" s="142" t="s">
        <v>215</v>
      </c>
      <c r="AT335" s="142" t="s">
        <v>139</v>
      </c>
      <c r="AU335" s="142" t="s">
        <v>85</v>
      </c>
      <c r="AY335" s="16" t="s">
        <v>137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80</v>
      </c>
      <c r="BK335" s="143">
        <f>ROUND(I335*H335,2)</f>
        <v>0</v>
      </c>
      <c r="BL335" s="16" t="s">
        <v>215</v>
      </c>
      <c r="BM335" s="142" t="s">
        <v>431</v>
      </c>
    </row>
    <row r="336" spans="2:65" s="1" customFormat="1" ht="24.2" customHeight="1">
      <c r="B336" s="31"/>
      <c r="C336" s="131" t="s">
        <v>432</v>
      </c>
      <c r="D336" s="131" t="s">
        <v>139</v>
      </c>
      <c r="E336" s="132" t="s">
        <v>433</v>
      </c>
      <c r="F336" s="133" t="s">
        <v>434</v>
      </c>
      <c r="G336" s="134" t="s">
        <v>142</v>
      </c>
      <c r="H336" s="135">
        <v>2</v>
      </c>
      <c r="I336" s="136"/>
      <c r="J336" s="137">
        <f>ROUND(I336*H336,2)</f>
        <v>0</v>
      </c>
      <c r="K336" s="133" t="s">
        <v>143</v>
      </c>
      <c r="L336" s="31"/>
      <c r="M336" s="138" t="s">
        <v>1</v>
      </c>
      <c r="N336" s="139" t="s">
        <v>40</v>
      </c>
      <c r="P336" s="140">
        <f>O336*H336</f>
        <v>0</v>
      </c>
      <c r="Q336" s="140">
        <v>1.3999999999999999E-4</v>
      </c>
      <c r="R336" s="140">
        <f>Q336*H336</f>
        <v>2.7999999999999998E-4</v>
      </c>
      <c r="S336" s="140">
        <v>0</v>
      </c>
      <c r="T336" s="141">
        <f>S336*H336</f>
        <v>0</v>
      </c>
      <c r="AR336" s="142" t="s">
        <v>215</v>
      </c>
      <c r="AT336" s="142" t="s">
        <v>139</v>
      </c>
      <c r="AU336" s="142" t="s">
        <v>85</v>
      </c>
      <c r="AY336" s="16" t="s">
        <v>137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6" t="s">
        <v>80</v>
      </c>
      <c r="BK336" s="143">
        <f>ROUND(I336*H336,2)</f>
        <v>0</v>
      </c>
      <c r="BL336" s="16" t="s">
        <v>215</v>
      </c>
      <c r="BM336" s="142" t="s">
        <v>435</v>
      </c>
    </row>
    <row r="337" spans="2:65" s="11" customFormat="1" ht="25.9" customHeight="1">
      <c r="B337" s="119"/>
      <c r="D337" s="120" t="s">
        <v>74</v>
      </c>
      <c r="E337" s="121" t="s">
        <v>436</v>
      </c>
      <c r="F337" s="121" t="s">
        <v>437</v>
      </c>
      <c r="I337" s="122"/>
      <c r="J337" s="123">
        <f>BK337</f>
        <v>0</v>
      </c>
      <c r="L337" s="119"/>
      <c r="M337" s="124"/>
      <c r="P337" s="125">
        <f>P338+P340+P343</f>
        <v>0</v>
      </c>
      <c r="R337" s="125">
        <f>R338+R340+R343</f>
        <v>0</v>
      </c>
      <c r="T337" s="126">
        <f>T338+T340+T343</f>
        <v>0</v>
      </c>
      <c r="AR337" s="120" t="s">
        <v>165</v>
      </c>
      <c r="AT337" s="127" t="s">
        <v>74</v>
      </c>
      <c r="AU337" s="127" t="s">
        <v>75</v>
      </c>
      <c r="AY337" s="120" t="s">
        <v>137</v>
      </c>
      <c r="BK337" s="128">
        <f>BK338+BK340+BK343</f>
        <v>0</v>
      </c>
    </row>
    <row r="338" spans="2:65" s="11" customFormat="1" ht="22.9" customHeight="1">
      <c r="B338" s="119"/>
      <c r="D338" s="120" t="s">
        <v>74</v>
      </c>
      <c r="E338" s="129" t="s">
        <v>438</v>
      </c>
      <c r="F338" s="129" t="s">
        <v>439</v>
      </c>
      <c r="I338" s="122"/>
      <c r="J338" s="130">
        <f>BK338</f>
        <v>0</v>
      </c>
      <c r="L338" s="119"/>
      <c r="M338" s="124"/>
      <c r="P338" s="125">
        <f>P339</f>
        <v>0</v>
      </c>
      <c r="R338" s="125">
        <f>R339</f>
        <v>0</v>
      </c>
      <c r="T338" s="126">
        <f>T339</f>
        <v>0</v>
      </c>
      <c r="AR338" s="120" t="s">
        <v>165</v>
      </c>
      <c r="AT338" s="127" t="s">
        <v>74</v>
      </c>
      <c r="AU338" s="127" t="s">
        <v>80</v>
      </c>
      <c r="AY338" s="120" t="s">
        <v>137</v>
      </c>
      <c r="BK338" s="128">
        <f>BK339</f>
        <v>0</v>
      </c>
    </row>
    <row r="339" spans="2:65" s="1" customFormat="1" ht="16.5" customHeight="1">
      <c r="B339" s="31"/>
      <c r="C339" s="131" t="s">
        <v>440</v>
      </c>
      <c r="D339" s="131" t="s">
        <v>139</v>
      </c>
      <c r="E339" s="132" t="s">
        <v>441</v>
      </c>
      <c r="F339" s="133" t="s">
        <v>442</v>
      </c>
      <c r="G339" s="134" t="s">
        <v>316</v>
      </c>
      <c r="H339" s="135">
        <v>1</v>
      </c>
      <c r="I339" s="136"/>
      <c r="J339" s="137">
        <f>ROUND(I339*H339,2)</f>
        <v>0</v>
      </c>
      <c r="K339" s="133" t="s">
        <v>143</v>
      </c>
      <c r="L339" s="31"/>
      <c r="M339" s="138" t="s">
        <v>1</v>
      </c>
      <c r="N339" s="139" t="s">
        <v>40</v>
      </c>
      <c r="P339" s="140">
        <f>O339*H339</f>
        <v>0</v>
      </c>
      <c r="Q339" s="140">
        <v>0</v>
      </c>
      <c r="R339" s="140">
        <f>Q339*H339</f>
        <v>0</v>
      </c>
      <c r="S339" s="140">
        <v>0</v>
      </c>
      <c r="T339" s="141">
        <f>S339*H339</f>
        <v>0</v>
      </c>
      <c r="AR339" s="142" t="s">
        <v>443</v>
      </c>
      <c r="AT339" s="142" t="s">
        <v>139</v>
      </c>
      <c r="AU339" s="142" t="s">
        <v>85</v>
      </c>
      <c r="AY339" s="16" t="s">
        <v>137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6" t="s">
        <v>80</v>
      </c>
      <c r="BK339" s="143">
        <f>ROUND(I339*H339,2)</f>
        <v>0</v>
      </c>
      <c r="BL339" s="16" t="s">
        <v>443</v>
      </c>
      <c r="BM339" s="142" t="s">
        <v>444</v>
      </c>
    </row>
    <row r="340" spans="2:65" s="11" customFormat="1" ht="22.9" customHeight="1">
      <c r="B340" s="119"/>
      <c r="D340" s="120" t="s">
        <v>74</v>
      </c>
      <c r="E340" s="129" t="s">
        <v>445</v>
      </c>
      <c r="F340" s="129" t="s">
        <v>446</v>
      </c>
      <c r="I340" s="122"/>
      <c r="J340" s="130">
        <f>BK340</f>
        <v>0</v>
      </c>
      <c r="L340" s="119"/>
      <c r="M340" s="124"/>
      <c r="P340" s="125">
        <f>SUM(P341:P342)</f>
        <v>0</v>
      </c>
      <c r="R340" s="125">
        <f>SUM(R341:R342)</f>
        <v>0</v>
      </c>
      <c r="T340" s="126">
        <f>SUM(T341:T342)</f>
        <v>0</v>
      </c>
      <c r="AR340" s="120" t="s">
        <v>165</v>
      </c>
      <c r="AT340" s="127" t="s">
        <v>74</v>
      </c>
      <c r="AU340" s="127" t="s">
        <v>80</v>
      </c>
      <c r="AY340" s="120" t="s">
        <v>137</v>
      </c>
      <c r="BK340" s="128">
        <f>SUM(BK341:BK342)</f>
        <v>0</v>
      </c>
    </row>
    <row r="341" spans="2:65" s="1" customFormat="1" ht="16.5" customHeight="1">
      <c r="B341" s="31"/>
      <c r="C341" s="131" t="s">
        <v>447</v>
      </c>
      <c r="D341" s="131" t="s">
        <v>139</v>
      </c>
      <c r="E341" s="132" t="s">
        <v>448</v>
      </c>
      <c r="F341" s="133" t="s">
        <v>446</v>
      </c>
      <c r="G341" s="134" t="s">
        <v>316</v>
      </c>
      <c r="H341" s="135">
        <v>1</v>
      </c>
      <c r="I341" s="136"/>
      <c r="J341" s="137">
        <f>ROUND(I341*H341,2)</f>
        <v>0</v>
      </c>
      <c r="K341" s="133" t="s">
        <v>143</v>
      </c>
      <c r="L341" s="31"/>
      <c r="M341" s="138" t="s">
        <v>1</v>
      </c>
      <c r="N341" s="139" t="s">
        <v>40</v>
      </c>
      <c r="P341" s="140">
        <f>O341*H341</f>
        <v>0</v>
      </c>
      <c r="Q341" s="140">
        <v>0</v>
      </c>
      <c r="R341" s="140">
        <f>Q341*H341</f>
        <v>0</v>
      </c>
      <c r="S341" s="140">
        <v>0</v>
      </c>
      <c r="T341" s="141">
        <f>S341*H341</f>
        <v>0</v>
      </c>
      <c r="AR341" s="142" t="s">
        <v>443</v>
      </c>
      <c r="AT341" s="142" t="s">
        <v>139</v>
      </c>
      <c r="AU341" s="142" t="s">
        <v>85</v>
      </c>
      <c r="AY341" s="16" t="s">
        <v>137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6" t="s">
        <v>80</v>
      </c>
      <c r="BK341" s="143">
        <f>ROUND(I341*H341,2)</f>
        <v>0</v>
      </c>
      <c r="BL341" s="16" t="s">
        <v>443</v>
      </c>
      <c r="BM341" s="142" t="s">
        <v>449</v>
      </c>
    </row>
    <row r="342" spans="2:65" s="1" customFormat="1" ht="16.5" customHeight="1">
      <c r="B342" s="31"/>
      <c r="C342" s="131" t="s">
        <v>450</v>
      </c>
      <c r="D342" s="131" t="s">
        <v>139</v>
      </c>
      <c r="E342" s="132" t="s">
        <v>451</v>
      </c>
      <c r="F342" s="133" t="s">
        <v>452</v>
      </c>
      <c r="G342" s="134" t="s">
        <v>316</v>
      </c>
      <c r="H342" s="135">
        <v>1</v>
      </c>
      <c r="I342" s="136"/>
      <c r="J342" s="137">
        <f>ROUND(I342*H342,2)</f>
        <v>0</v>
      </c>
      <c r="K342" s="133" t="s">
        <v>143</v>
      </c>
      <c r="L342" s="31"/>
      <c r="M342" s="138" t="s">
        <v>1</v>
      </c>
      <c r="N342" s="139" t="s">
        <v>40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443</v>
      </c>
      <c r="AT342" s="142" t="s">
        <v>139</v>
      </c>
      <c r="AU342" s="142" t="s">
        <v>85</v>
      </c>
      <c r="AY342" s="16" t="s">
        <v>137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6" t="s">
        <v>80</v>
      </c>
      <c r="BK342" s="143">
        <f>ROUND(I342*H342,2)</f>
        <v>0</v>
      </c>
      <c r="BL342" s="16" t="s">
        <v>443</v>
      </c>
      <c r="BM342" s="142" t="s">
        <v>453</v>
      </c>
    </row>
    <row r="343" spans="2:65" s="11" customFormat="1" ht="22.9" customHeight="1">
      <c r="B343" s="119"/>
      <c r="D343" s="120" t="s">
        <v>74</v>
      </c>
      <c r="E343" s="129" t="s">
        <v>454</v>
      </c>
      <c r="F343" s="129" t="s">
        <v>455</v>
      </c>
      <c r="I343" s="122"/>
      <c r="J343" s="130">
        <f>BK343</f>
        <v>0</v>
      </c>
      <c r="L343" s="119"/>
      <c r="M343" s="124"/>
      <c r="P343" s="125">
        <f>SUM(P344:P346)</f>
        <v>0</v>
      </c>
      <c r="R343" s="125">
        <f>SUM(R344:R346)</f>
        <v>0</v>
      </c>
      <c r="T343" s="126">
        <f>SUM(T344:T346)</f>
        <v>0</v>
      </c>
      <c r="AR343" s="120" t="s">
        <v>165</v>
      </c>
      <c r="AT343" s="127" t="s">
        <v>74</v>
      </c>
      <c r="AU343" s="127" t="s">
        <v>80</v>
      </c>
      <c r="AY343" s="120" t="s">
        <v>137</v>
      </c>
      <c r="BK343" s="128">
        <f>SUM(BK344:BK346)</f>
        <v>0</v>
      </c>
    </row>
    <row r="344" spans="2:65" s="1" customFormat="1" ht="21.75" customHeight="1">
      <c r="B344" s="31"/>
      <c r="C344" s="131" t="s">
        <v>456</v>
      </c>
      <c r="D344" s="131" t="s">
        <v>139</v>
      </c>
      <c r="E344" s="132" t="s">
        <v>457</v>
      </c>
      <c r="F344" s="133" t="s">
        <v>458</v>
      </c>
      <c r="G344" s="134" t="s">
        <v>316</v>
      </c>
      <c r="H344" s="135">
        <v>1</v>
      </c>
      <c r="I344" s="136"/>
      <c r="J344" s="137">
        <f>ROUND(I344*H344,2)</f>
        <v>0</v>
      </c>
      <c r="K344" s="133" t="s">
        <v>143</v>
      </c>
      <c r="L344" s="31"/>
      <c r="M344" s="138" t="s">
        <v>1</v>
      </c>
      <c r="N344" s="139" t="s">
        <v>40</v>
      </c>
      <c r="P344" s="140">
        <f>O344*H344</f>
        <v>0</v>
      </c>
      <c r="Q344" s="140">
        <v>0</v>
      </c>
      <c r="R344" s="140">
        <f>Q344*H344</f>
        <v>0</v>
      </c>
      <c r="S344" s="140">
        <v>0</v>
      </c>
      <c r="T344" s="141">
        <f>S344*H344</f>
        <v>0</v>
      </c>
      <c r="AR344" s="142" t="s">
        <v>443</v>
      </c>
      <c r="AT344" s="142" t="s">
        <v>139</v>
      </c>
      <c r="AU344" s="142" t="s">
        <v>85</v>
      </c>
      <c r="AY344" s="16" t="s">
        <v>137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80</v>
      </c>
      <c r="BK344" s="143">
        <f>ROUND(I344*H344,2)</f>
        <v>0</v>
      </c>
      <c r="BL344" s="16" t="s">
        <v>443</v>
      </c>
      <c r="BM344" s="142" t="s">
        <v>459</v>
      </c>
    </row>
    <row r="345" spans="2:65" s="1" customFormat="1" ht="16.5" customHeight="1">
      <c r="B345" s="31"/>
      <c r="C345" s="131" t="s">
        <v>460</v>
      </c>
      <c r="D345" s="131" t="s">
        <v>139</v>
      </c>
      <c r="E345" s="132" t="s">
        <v>461</v>
      </c>
      <c r="F345" s="133" t="s">
        <v>462</v>
      </c>
      <c r="G345" s="134" t="s">
        <v>316</v>
      </c>
      <c r="H345" s="135">
        <v>1</v>
      </c>
      <c r="I345" s="136"/>
      <c r="J345" s="137">
        <f>ROUND(I345*H345,2)</f>
        <v>0</v>
      </c>
      <c r="K345" s="133" t="s">
        <v>143</v>
      </c>
      <c r="L345" s="31"/>
      <c r="M345" s="138" t="s">
        <v>1</v>
      </c>
      <c r="N345" s="139" t="s">
        <v>40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443</v>
      </c>
      <c r="AT345" s="142" t="s">
        <v>139</v>
      </c>
      <c r="AU345" s="142" t="s">
        <v>85</v>
      </c>
      <c r="AY345" s="16" t="s">
        <v>137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6" t="s">
        <v>80</v>
      </c>
      <c r="BK345" s="143">
        <f>ROUND(I345*H345,2)</f>
        <v>0</v>
      </c>
      <c r="BL345" s="16" t="s">
        <v>443</v>
      </c>
      <c r="BM345" s="142" t="s">
        <v>463</v>
      </c>
    </row>
    <row r="346" spans="2:65" s="1" customFormat="1" ht="16.5" customHeight="1">
      <c r="B346" s="31"/>
      <c r="C346" s="131" t="s">
        <v>464</v>
      </c>
      <c r="D346" s="131" t="s">
        <v>139</v>
      </c>
      <c r="E346" s="132" t="s">
        <v>465</v>
      </c>
      <c r="F346" s="133" t="s">
        <v>466</v>
      </c>
      <c r="G346" s="134" t="s">
        <v>316</v>
      </c>
      <c r="H346" s="135">
        <v>1</v>
      </c>
      <c r="I346" s="136"/>
      <c r="J346" s="137">
        <f>ROUND(I346*H346,2)</f>
        <v>0</v>
      </c>
      <c r="K346" s="133" t="s">
        <v>143</v>
      </c>
      <c r="L346" s="31"/>
      <c r="M346" s="177" t="s">
        <v>1</v>
      </c>
      <c r="N346" s="178" t="s">
        <v>40</v>
      </c>
      <c r="O346" s="179"/>
      <c r="P346" s="180">
        <f>O346*H346</f>
        <v>0</v>
      </c>
      <c r="Q346" s="180">
        <v>0</v>
      </c>
      <c r="R346" s="180">
        <f>Q346*H346</f>
        <v>0</v>
      </c>
      <c r="S346" s="180">
        <v>0</v>
      </c>
      <c r="T346" s="181">
        <f>S346*H346</f>
        <v>0</v>
      </c>
      <c r="AR346" s="142" t="s">
        <v>443</v>
      </c>
      <c r="AT346" s="142" t="s">
        <v>139</v>
      </c>
      <c r="AU346" s="142" t="s">
        <v>85</v>
      </c>
      <c r="AY346" s="16" t="s">
        <v>137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80</v>
      </c>
      <c r="BK346" s="143">
        <f>ROUND(I346*H346,2)</f>
        <v>0</v>
      </c>
      <c r="BL346" s="16" t="s">
        <v>443</v>
      </c>
      <c r="BM346" s="142" t="s">
        <v>467</v>
      </c>
    </row>
    <row r="347" spans="2:65" s="1" customFormat="1" ht="6.95" customHeight="1">
      <c r="B347" s="43"/>
      <c r="C347" s="44"/>
      <c r="D347" s="44"/>
      <c r="E347" s="44"/>
      <c r="F347" s="44"/>
      <c r="G347" s="44"/>
      <c r="H347" s="44"/>
      <c r="I347" s="44"/>
      <c r="J347" s="44"/>
      <c r="K347" s="44"/>
      <c r="L347" s="31"/>
    </row>
  </sheetData>
  <sheetProtection algorithmName="SHA-512" hashValue="wk8MC2cFbMmKAmhZnf9PF4T8vkAh7UGKAoL9sH2LglfziN3ueyLj3g4Aj1PfpN1chG6xs/z+YghVtjPKJK/vlQ==" saltValue="9Te269Rx9iDwEQtXOIZ1Xw==" spinCount="100000" sheet="1" objects="1" scenarios="1"/>
  <autoFilter ref="C128:K346" xr:uid="{00000000-0009-0000-0000-000001000000}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7"/>
  <sheetViews>
    <sheetView showGridLines="0" workbookViewId="0">
      <selection activeCell="H123" sqref="H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84</v>
      </c>
      <c r="AZ2" s="86" t="s">
        <v>86</v>
      </c>
      <c r="BA2" s="86" t="s">
        <v>1</v>
      </c>
      <c r="BB2" s="86" t="s">
        <v>1</v>
      </c>
      <c r="BC2" s="86" t="s">
        <v>87</v>
      </c>
      <c r="BD2" s="86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6" t="s">
        <v>88</v>
      </c>
      <c r="BA3" s="86" t="s">
        <v>1</v>
      </c>
      <c r="BB3" s="86" t="s">
        <v>1</v>
      </c>
      <c r="BC3" s="86" t="s">
        <v>89</v>
      </c>
      <c r="BD3" s="86" t="s">
        <v>85</v>
      </c>
    </row>
    <row r="4" spans="2:56" ht="24.95" customHeight="1">
      <c r="B4" s="19"/>
      <c r="D4" s="20" t="s">
        <v>90</v>
      </c>
      <c r="L4" s="19"/>
      <c r="M4" s="87" t="s">
        <v>10</v>
      </c>
      <c r="AT4" s="16" t="s">
        <v>4</v>
      </c>
      <c r="AZ4" s="86" t="s">
        <v>91</v>
      </c>
      <c r="BA4" s="86" t="s">
        <v>1</v>
      </c>
      <c r="BB4" s="86" t="s">
        <v>1</v>
      </c>
      <c r="BC4" s="86" t="s">
        <v>92</v>
      </c>
      <c r="BD4" s="86" t="s">
        <v>85</v>
      </c>
    </row>
    <row r="5" spans="2:56" ht="6.95" customHeight="1">
      <c r="B5" s="19"/>
      <c r="L5" s="19"/>
      <c r="AZ5" s="86" t="s">
        <v>93</v>
      </c>
      <c r="BA5" s="86" t="s">
        <v>1</v>
      </c>
      <c r="BB5" s="86" t="s">
        <v>1</v>
      </c>
      <c r="BC5" s="86" t="s">
        <v>92</v>
      </c>
      <c r="BD5" s="86" t="s">
        <v>85</v>
      </c>
    </row>
    <row r="6" spans="2:56" ht="12" customHeight="1">
      <c r="B6" s="19"/>
      <c r="D6" s="26" t="s">
        <v>16</v>
      </c>
      <c r="L6" s="19"/>
      <c r="AZ6" s="86" t="s">
        <v>94</v>
      </c>
      <c r="BA6" s="86" t="s">
        <v>1</v>
      </c>
      <c r="BB6" s="86" t="s">
        <v>1</v>
      </c>
      <c r="BC6" s="86" t="s">
        <v>95</v>
      </c>
      <c r="BD6" s="86" t="s">
        <v>85</v>
      </c>
    </row>
    <row r="7" spans="2:56" ht="26.25" customHeight="1">
      <c r="B7" s="19"/>
      <c r="E7" s="231" t="str">
        <f>'Rekapitulace stavby'!K6</f>
        <v>Oprava stávajících, technicky nevyhovujících rozvodů teplé užitkové vody – K10 Evaldova u č.p. 1856/8 v Šumperku</v>
      </c>
      <c r="F7" s="232"/>
      <c r="G7" s="232"/>
      <c r="H7" s="232"/>
      <c r="L7" s="19"/>
      <c r="AZ7" s="86" t="s">
        <v>96</v>
      </c>
      <c r="BA7" s="86" t="s">
        <v>1</v>
      </c>
      <c r="BB7" s="86" t="s">
        <v>1</v>
      </c>
      <c r="BC7" s="86" t="s">
        <v>75</v>
      </c>
      <c r="BD7" s="86" t="s">
        <v>85</v>
      </c>
    </row>
    <row r="8" spans="2:56" s="1" customFormat="1" ht="12" customHeight="1">
      <c r="B8" s="31"/>
      <c r="D8" s="26" t="s">
        <v>468</v>
      </c>
      <c r="L8" s="31"/>
      <c r="AZ8" s="86" t="s">
        <v>97</v>
      </c>
      <c r="BA8" s="86" t="s">
        <v>1</v>
      </c>
      <c r="BB8" s="86" t="s">
        <v>1</v>
      </c>
      <c r="BC8" s="86" t="s">
        <v>92</v>
      </c>
      <c r="BD8" s="86" t="s">
        <v>85</v>
      </c>
    </row>
    <row r="9" spans="2:56" s="1" customFormat="1" ht="16.5" customHeight="1">
      <c r="B9" s="31"/>
      <c r="E9" s="227" t="s">
        <v>469</v>
      </c>
      <c r="F9" s="229"/>
      <c r="G9" s="229"/>
      <c r="H9" s="229"/>
      <c r="L9" s="31"/>
      <c r="AZ9" s="86" t="s">
        <v>98</v>
      </c>
      <c r="BA9" s="86" t="s">
        <v>1</v>
      </c>
      <c r="BB9" s="86" t="s">
        <v>1</v>
      </c>
      <c r="BC9" s="86" t="s">
        <v>95</v>
      </c>
      <c r="BD9" s="86" t="s">
        <v>85</v>
      </c>
    </row>
    <row r="10" spans="2:56" s="1" customFormat="1">
      <c r="B10" s="31"/>
      <c r="L10" s="31"/>
      <c r="AZ10" s="86" t="s">
        <v>99</v>
      </c>
      <c r="BA10" s="86" t="s">
        <v>1</v>
      </c>
      <c r="BB10" s="86" t="s">
        <v>1</v>
      </c>
      <c r="BC10" s="86" t="s">
        <v>92</v>
      </c>
      <c r="BD10" s="86" t="s">
        <v>85</v>
      </c>
    </row>
    <row r="11" spans="2:5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2:56" s="1" customFormat="1" ht="12" customHeight="1">
      <c r="B12" s="31"/>
      <c r="D12" s="26" t="s">
        <v>19</v>
      </c>
      <c r="F12" s="24" t="s">
        <v>470</v>
      </c>
      <c r="I12" s="26" t="s">
        <v>21</v>
      </c>
      <c r="J12" s="51">
        <f>'Rekapitulace stavby'!AN8</f>
        <v>45603</v>
      </c>
      <c r="L12" s="31"/>
    </row>
    <row r="13" spans="2:56" s="1" customFormat="1" ht="10.9" customHeight="1">
      <c r="B13" s="31"/>
      <c r="L13" s="31"/>
    </row>
    <row r="14" spans="2:56" s="1" customFormat="1" ht="12" customHeight="1">
      <c r="B14" s="31"/>
      <c r="D14" s="26" t="s">
        <v>22</v>
      </c>
      <c r="I14" s="26" t="s">
        <v>23</v>
      </c>
      <c r="J14" s="24" t="str">
        <f>IF('Rekapitulace stavby'!AN10="","",'Rekapitulace stavby'!AN10)</f>
        <v/>
      </c>
      <c r="L14" s="31"/>
    </row>
    <row r="15" spans="2:56" s="1" customFormat="1" ht="18" customHeight="1">
      <c r="B15" s="31"/>
      <c r="E15" s="24" t="str">
        <f>IF('Rekapitulace stavby'!E11="","",'Rekapitulace stavby'!E11)</f>
        <v>Podniky města Šumperka a.s.</v>
      </c>
      <c r="I15" s="26" t="s">
        <v>25</v>
      </c>
      <c r="J15" s="24" t="str">
        <f>IF('Rekapitulace stavby'!AN11="","",'Rekapitulace stavby'!AN11)</f>
        <v/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23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4"/>
      <c r="G18" s="194"/>
      <c r="H18" s="194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23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LORENC TZB spol. s.r.o.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23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Martin Škrabal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88"/>
      <c r="E27" s="199" t="s">
        <v>1</v>
      </c>
      <c r="F27" s="199"/>
      <c r="G27" s="199"/>
      <c r="H27" s="199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35</v>
      </c>
      <c r="J30" s="65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0">
        <f>ROUND((SUM(BE121:BE146)),  2)</f>
        <v>0</v>
      </c>
      <c r="I33" s="91">
        <v>0.21</v>
      </c>
      <c r="J33" s="90">
        <f>ROUND(((SUM(BE121:BE146))*I33),  2)</f>
        <v>0</v>
      </c>
      <c r="L33" s="31"/>
    </row>
    <row r="34" spans="2:12" s="1" customFormat="1" ht="14.45" customHeight="1">
      <c r="B34" s="31"/>
      <c r="E34" s="26" t="s">
        <v>41</v>
      </c>
      <c r="F34" s="90">
        <f>ROUND((SUM(BF121:BF146)),  2)</f>
        <v>0</v>
      </c>
      <c r="I34" s="91">
        <v>0.15</v>
      </c>
      <c r="J34" s="90">
        <f>ROUND(((SUM(BF121:BF146))*I34),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0">
        <f>ROUND((SUM(BG121:BG146)),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0">
        <f>ROUND((SUM(BH121:BH146)),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0">
        <f>ROUND((SUM(BI121:BI146)),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100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31" t="str">
        <f>E7</f>
        <v>Oprava stávajících, technicky nevyhovujících rozvodů teplé užitkové vody – K10 Evaldova u č.p. 1856/8 v Šumperku</v>
      </c>
      <c r="F85" s="232"/>
      <c r="G85" s="232"/>
      <c r="H85" s="232"/>
      <c r="L85" s="31"/>
    </row>
    <row r="86" spans="2:47" s="1" customFormat="1" ht="12" customHeight="1">
      <c r="B86" s="31"/>
      <c r="C86" s="26" t="s">
        <v>468</v>
      </c>
      <c r="L86" s="31"/>
    </row>
    <row r="87" spans="2:47" s="1" customFormat="1" ht="16.5" customHeight="1">
      <c r="B87" s="31"/>
      <c r="E87" s="227" t="str">
        <f>E9</f>
        <v>T - Trubní vedení</v>
      </c>
      <c r="F87" s="229"/>
      <c r="G87" s="229"/>
      <c r="H87" s="229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26" t="s">
        <v>21</v>
      </c>
      <c r="J89" s="51">
        <f>IF(J12="","",J12)</f>
        <v>45603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22</v>
      </c>
      <c r="F91" s="24" t="str">
        <f>E15</f>
        <v>Podniky města Šumperka a.s.</v>
      </c>
      <c r="I91" s="26" t="s">
        <v>28</v>
      </c>
      <c r="J91" s="29" t="str">
        <f>E21</f>
        <v>LORENC TZB spol. s.r.o.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31</v>
      </c>
      <c r="J92" s="29" t="str">
        <f>E24</f>
        <v>Martin Škrabal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101</v>
      </c>
      <c r="D94" s="92"/>
      <c r="E94" s="92"/>
      <c r="F94" s="92"/>
      <c r="G94" s="92"/>
      <c r="H94" s="92"/>
      <c r="I94" s="92"/>
      <c r="J94" s="101" t="s">
        <v>102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103</v>
      </c>
      <c r="J96" s="65">
        <f>J121</f>
        <v>0</v>
      </c>
      <c r="L96" s="31"/>
      <c r="AU96" s="16" t="s">
        <v>104</v>
      </c>
    </row>
    <row r="97" spans="2:12" s="8" customFormat="1" ht="24.95" customHeight="1">
      <c r="B97" s="103"/>
      <c r="D97" s="104" t="s">
        <v>471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8" customFormat="1" ht="24.95" customHeight="1">
      <c r="B98" s="103"/>
      <c r="D98" s="104" t="s">
        <v>472</v>
      </c>
      <c r="E98" s="105"/>
      <c r="F98" s="105"/>
      <c r="G98" s="105"/>
      <c r="H98" s="105"/>
      <c r="I98" s="105"/>
      <c r="J98" s="106">
        <f>J127</f>
        <v>0</v>
      </c>
      <c r="L98" s="103"/>
    </row>
    <row r="99" spans="2:12" s="8" customFormat="1" ht="24.95" customHeight="1">
      <c r="B99" s="103"/>
      <c r="D99" s="104" t="s">
        <v>473</v>
      </c>
      <c r="E99" s="105"/>
      <c r="F99" s="105"/>
      <c r="G99" s="105"/>
      <c r="H99" s="105"/>
      <c r="I99" s="105"/>
      <c r="J99" s="106">
        <f>J130</f>
        <v>0</v>
      </c>
      <c r="L99" s="103"/>
    </row>
    <row r="100" spans="2:12" s="8" customFormat="1" ht="24.95" customHeight="1">
      <c r="B100" s="103"/>
      <c r="D100" s="104" t="s">
        <v>472</v>
      </c>
      <c r="E100" s="105"/>
      <c r="F100" s="105"/>
      <c r="G100" s="105"/>
      <c r="H100" s="105"/>
      <c r="I100" s="105"/>
      <c r="J100" s="106">
        <f>J133</f>
        <v>0</v>
      </c>
      <c r="L100" s="103"/>
    </row>
    <row r="101" spans="2:12" s="8" customFormat="1" ht="24.95" customHeight="1">
      <c r="B101" s="103"/>
      <c r="D101" s="104" t="s">
        <v>474</v>
      </c>
      <c r="E101" s="105"/>
      <c r="F101" s="105"/>
      <c r="G101" s="105"/>
      <c r="H101" s="105"/>
      <c r="I101" s="105"/>
      <c r="J101" s="106">
        <f>J136</f>
        <v>0</v>
      </c>
      <c r="L101" s="103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122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31" t="str">
        <f>E7</f>
        <v>Oprava stávajících, technicky nevyhovujících rozvodů teplé užitkové vody – K10 Evaldova u č.p. 1856/8 v Šumperku</v>
      </c>
      <c r="F111" s="232"/>
      <c r="G111" s="232"/>
      <c r="H111" s="232"/>
      <c r="L111" s="31"/>
    </row>
    <row r="112" spans="2:12" s="1" customFormat="1" ht="12" customHeight="1">
      <c r="B112" s="31"/>
      <c r="C112" s="26" t="s">
        <v>468</v>
      </c>
      <c r="L112" s="31"/>
    </row>
    <row r="113" spans="2:65" s="1" customFormat="1" ht="16.5" customHeight="1">
      <c r="B113" s="31"/>
      <c r="E113" s="227" t="str">
        <f>E9</f>
        <v>T - Trubní vedení</v>
      </c>
      <c r="F113" s="229"/>
      <c r="G113" s="229"/>
      <c r="H113" s="229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19</v>
      </c>
      <c r="F115" s="24" t="str">
        <f>F12</f>
        <v xml:space="preserve"> </v>
      </c>
      <c r="I115" s="26" t="s">
        <v>21</v>
      </c>
      <c r="J115" s="51">
        <f>IF(J12="","",J12)</f>
        <v>45603</v>
      </c>
      <c r="L115" s="31"/>
    </row>
    <row r="116" spans="2:65" s="1" customFormat="1" ht="6.95" customHeight="1">
      <c r="B116" s="31"/>
      <c r="L116" s="31"/>
    </row>
    <row r="117" spans="2:65" s="1" customFormat="1" ht="25.7" customHeight="1">
      <c r="B117" s="31"/>
      <c r="C117" s="26" t="s">
        <v>22</v>
      </c>
      <c r="F117" s="24" t="str">
        <f>E15</f>
        <v>Podniky města Šumperka a.s.</v>
      </c>
      <c r="I117" s="26" t="s">
        <v>28</v>
      </c>
      <c r="J117" s="29" t="str">
        <f>E21</f>
        <v>LORENC TZB spol. s.r.o.</v>
      </c>
      <c r="L117" s="31"/>
    </row>
    <row r="118" spans="2:65" s="1" customFormat="1" ht="15.2" customHeight="1">
      <c r="B118" s="31"/>
      <c r="C118" s="26" t="s">
        <v>26</v>
      </c>
      <c r="F118" s="24" t="str">
        <f>IF(E18="","",E18)</f>
        <v>Vyplň údaj</v>
      </c>
      <c r="I118" s="26" t="s">
        <v>31</v>
      </c>
      <c r="J118" s="29" t="str">
        <f>E24</f>
        <v>Martin Škrabal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123</v>
      </c>
      <c r="D120" s="113" t="s">
        <v>60</v>
      </c>
      <c r="E120" s="113" t="s">
        <v>56</v>
      </c>
      <c r="F120" s="113" t="s">
        <v>57</v>
      </c>
      <c r="G120" s="113" t="s">
        <v>124</v>
      </c>
      <c r="H120" s="113" t="s">
        <v>125</v>
      </c>
      <c r="I120" s="113" t="s">
        <v>126</v>
      </c>
      <c r="J120" s="113" t="s">
        <v>102</v>
      </c>
      <c r="K120" s="114" t="s">
        <v>127</v>
      </c>
      <c r="L120" s="111"/>
      <c r="M120" s="58" t="s">
        <v>1</v>
      </c>
      <c r="N120" s="59" t="s">
        <v>39</v>
      </c>
      <c r="O120" s="59" t="s">
        <v>128</v>
      </c>
      <c r="P120" s="59" t="s">
        <v>129</v>
      </c>
      <c r="Q120" s="59" t="s">
        <v>130</v>
      </c>
      <c r="R120" s="59" t="s">
        <v>131</v>
      </c>
      <c r="S120" s="59" t="s">
        <v>132</v>
      </c>
      <c r="T120" s="60" t="s">
        <v>133</v>
      </c>
    </row>
    <row r="121" spans="2:65" s="1" customFormat="1" ht="22.9" customHeight="1">
      <c r="B121" s="31"/>
      <c r="C121" s="63" t="s">
        <v>134</v>
      </c>
      <c r="J121" s="115">
        <f>BK121</f>
        <v>0</v>
      </c>
      <c r="L121" s="31"/>
      <c r="M121" s="61"/>
      <c r="N121" s="52"/>
      <c r="O121" s="52"/>
      <c r="P121" s="116">
        <f>P122+P127+P130+P133+P136</f>
        <v>0</v>
      </c>
      <c r="Q121" s="52"/>
      <c r="R121" s="116">
        <f>R122+R127+R130+R133+R136</f>
        <v>0</v>
      </c>
      <c r="S121" s="52"/>
      <c r="T121" s="117">
        <f>T122+T127+T130+T133+T136</f>
        <v>0</v>
      </c>
      <c r="AT121" s="16" t="s">
        <v>74</v>
      </c>
      <c r="AU121" s="16" t="s">
        <v>104</v>
      </c>
      <c r="BK121" s="118">
        <f>BK122+BK127+BK130+BK133+BK136</f>
        <v>0</v>
      </c>
    </row>
    <row r="122" spans="2:65" s="11" customFormat="1" ht="25.9" customHeight="1">
      <c r="B122" s="119"/>
      <c r="D122" s="120" t="s">
        <v>74</v>
      </c>
      <c r="E122" s="121" t="s">
        <v>475</v>
      </c>
      <c r="F122" s="121" t="s">
        <v>476</v>
      </c>
      <c r="I122" s="122"/>
      <c r="J122" s="123">
        <f>BK122</f>
        <v>0</v>
      </c>
      <c r="L122" s="119"/>
      <c r="M122" s="124"/>
      <c r="P122" s="125">
        <f>SUM(P123:P126)</f>
        <v>0</v>
      </c>
      <c r="R122" s="125">
        <f>SUM(R123:R126)</f>
        <v>0</v>
      </c>
      <c r="T122" s="126">
        <f>SUM(T123:T126)</f>
        <v>0</v>
      </c>
      <c r="AR122" s="120" t="s">
        <v>80</v>
      </c>
      <c r="AT122" s="127" t="s">
        <v>74</v>
      </c>
      <c r="AU122" s="127" t="s">
        <v>75</v>
      </c>
      <c r="AY122" s="120" t="s">
        <v>137</v>
      </c>
      <c r="BK122" s="128">
        <f>SUM(BK123:BK126)</f>
        <v>0</v>
      </c>
    </row>
    <row r="123" spans="2:65" s="1" customFormat="1" ht="37.9" customHeight="1">
      <c r="B123" s="31"/>
      <c r="C123" s="131" t="s">
        <v>80</v>
      </c>
      <c r="D123" s="131" t="s">
        <v>139</v>
      </c>
      <c r="E123" s="132" t="s">
        <v>477</v>
      </c>
      <c r="F123" s="133" t="s">
        <v>478</v>
      </c>
      <c r="G123" s="134" t="s">
        <v>479</v>
      </c>
      <c r="H123" s="135">
        <v>50</v>
      </c>
      <c r="I123" s="136"/>
      <c r="J123" s="137">
        <f>ROUND(I123*H123,2)</f>
        <v>0</v>
      </c>
      <c r="K123" s="133" t="s">
        <v>1</v>
      </c>
      <c r="L123" s="31"/>
      <c r="M123" s="138" t="s">
        <v>1</v>
      </c>
      <c r="N123" s="139" t="s">
        <v>40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144</v>
      </c>
      <c r="AT123" s="142" t="s">
        <v>139</v>
      </c>
      <c r="AU123" s="142" t="s">
        <v>80</v>
      </c>
      <c r="AY123" s="16" t="s">
        <v>137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80</v>
      </c>
      <c r="BK123" s="143">
        <f>ROUND(I123*H123,2)</f>
        <v>0</v>
      </c>
      <c r="BL123" s="16" t="s">
        <v>144</v>
      </c>
      <c r="BM123" s="142" t="s">
        <v>85</v>
      </c>
    </row>
    <row r="124" spans="2:65" s="1" customFormat="1" ht="37.9" customHeight="1">
      <c r="B124" s="31"/>
      <c r="C124" s="131" t="s">
        <v>85</v>
      </c>
      <c r="D124" s="131" t="s">
        <v>139</v>
      </c>
      <c r="E124" s="132" t="s">
        <v>480</v>
      </c>
      <c r="F124" s="133" t="s">
        <v>481</v>
      </c>
      <c r="G124" s="134" t="s">
        <v>479</v>
      </c>
      <c r="H124" s="135">
        <v>50</v>
      </c>
      <c r="I124" s="136"/>
      <c r="J124" s="137">
        <f>ROUND(I124*H124,2)</f>
        <v>0</v>
      </c>
      <c r="K124" s="133" t="s">
        <v>1</v>
      </c>
      <c r="L124" s="31"/>
      <c r="M124" s="138" t="s">
        <v>1</v>
      </c>
      <c r="N124" s="139" t="s">
        <v>40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144</v>
      </c>
      <c r="AT124" s="142" t="s">
        <v>139</v>
      </c>
      <c r="AU124" s="142" t="s">
        <v>80</v>
      </c>
      <c r="AY124" s="16" t="s">
        <v>137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80</v>
      </c>
      <c r="BK124" s="143">
        <f>ROUND(I124*H124,2)</f>
        <v>0</v>
      </c>
      <c r="BL124" s="16" t="s">
        <v>144</v>
      </c>
      <c r="BM124" s="142" t="s">
        <v>144</v>
      </c>
    </row>
    <row r="125" spans="2:65" s="1" customFormat="1" ht="33" customHeight="1">
      <c r="B125" s="31"/>
      <c r="C125" s="131" t="s">
        <v>149</v>
      </c>
      <c r="D125" s="131" t="s">
        <v>139</v>
      </c>
      <c r="E125" s="132" t="s">
        <v>482</v>
      </c>
      <c r="F125" s="133" t="s">
        <v>483</v>
      </c>
      <c r="G125" s="134" t="s">
        <v>484</v>
      </c>
      <c r="H125" s="135">
        <v>2</v>
      </c>
      <c r="I125" s="136"/>
      <c r="J125" s="137">
        <f>ROUND(I125*H125,2)</f>
        <v>0</v>
      </c>
      <c r="K125" s="133" t="s">
        <v>1</v>
      </c>
      <c r="L125" s="31"/>
      <c r="M125" s="138" t="s">
        <v>1</v>
      </c>
      <c r="N125" s="139" t="s">
        <v>40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144</v>
      </c>
      <c r="AT125" s="142" t="s">
        <v>139</v>
      </c>
      <c r="AU125" s="142" t="s">
        <v>80</v>
      </c>
      <c r="AY125" s="16" t="s">
        <v>137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80</v>
      </c>
      <c r="BK125" s="143">
        <f>ROUND(I125*H125,2)</f>
        <v>0</v>
      </c>
      <c r="BL125" s="16" t="s">
        <v>144</v>
      </c>
      <c r="BM125" s="142" t="s">
        <v>169</v>
      </c>
    </row>
    <row r="126" spans="2:65" s="1" customFormat="1" ht="24.2" customHeight="1">
      <c r="B126" s="31"/>
      <c r="C126" s="131" t="s">
        <v>144</v>
      </c>
      <c r="D126" s="131" t="s">
        <v>139</v>
      </c>
      <c r="E126" s="132" t="s">
        <v>485</v>
      </c>
      <c r="F126" s="133" t="s">
        <v>486</v>
      </c>
      <c r="G126" s="134" t="s">
        <v>484</v>
      </c>
      <c r="H126" s="135">
        <v>2</v>
      </c>
      <c r="I126" s="136"/>
      <c r="J126" s="137">
        <f>ROUND(I126*H126,2)</f>
        <v>0</v>
      </c>
      <c r="K126" s="133" t="s">
        <v>1</v>
      </c>
      <c r="L126" s="31"/>
      <c r="M126" s="138" t="s">
        <v>1</v>
      </c>
      <c r="N126" s="139" t="s">
        <v>40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144</v>
      </c>
      <c r="AT126" s="142" t="s">
        <v>139</v>
      </c>
      <c r="AU126" s="142" t="s">
        <v>80</v>
      </c>
      <c r="AY126" s="16" t="s">
        <v>137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80</v>
      </c>
      <c r="BK126" s="143">
        <f>ROUND(I126*H126,2)</f>
        <v>0</v>
      </c>
      <c r="BL126" s="16" t="s">
        <v>144</v>
      </c>
      <c r="BM126" s="142" t="s">
        <v>178</v>
      </c>
    </row>
    <row r="127" spans="2:65" s="11" customFormat="1" ht="25.9" customHeight="1">
      <c r="B127" s="119"/>
      <c r="D127" s="120" t="s">
        <v>74</v>
      </c>
      <c r="E127" s="121" t="s">
        <v>487</v>
      </c>
      <c r="F127" s="121" t="s">
        <v>488</v>
      </c>
      <c r="I127" s="122"/>
      <c r="J127" s="123">
        <f>BK127</f>
        <v>0</v>
      </c>
      <c r="L127" s="119"/>
      <c r="M127" s="124"/>
      <c r="P127" s="125">
        <f>SUM(P128:P129)</f>
        <v>0</v>
      </c>
      <c r="R127" s="125">
        <f>SUM(R128:R129)</f>
        <v>0</v>
      </c>
      <c r="T127" s="126">
        <f>SUM(T128:T129)</f>
        <v>0</v>
      </c>
      <c r="AR127" s="120" t="s">
        <v>80</v>
      </c>
      <c r="AT127" s="127" t="s">
        <v>74</v>
      </c>
      <c r="AU127" s="127" t="s">
        <v>75</v>
      </c>
      <c r="AY127" s="120" t="s">
        <v>137</v>
      </c>
      <c r="BK127" s="128">
        <f>SUM(BK128:BK129)</f>
        <v>0</v>
      </c>
    </row>
    <row r="128" spans="2:65" s="1" customFormat="1" ht="24.2" customHeight="1">
      <c r="B128" s="31"/>
      <c r="C128" s="131" t="s">
        <v>165</v>
      </c>
      <c r="D128" s="131" t="s">
        <v>139</v>
      </c>
      <c r="E128" s="132" t="s">
        <v>489</v>
      </c>
      <c r="F128" s="133" t="s">
        <v>490</v>
      </c>
      <c r="G128" s="134" t="s">
        <v>484</v>
      </c>
      <c r="H128" s="135">
        <v>3</v>
      </c>
      <c r="I128" s="136"/>
      <c r="J128" s="137">
        <f>ROUND(I128*H128,2)</f>
        <v>0</v>
      </c>
      <c r="K128" s="133" t="s">
        <v>1</v>
      </c>
      <c r="L128" s="31"/>
      <c r="M128" s="138" t="s">
        <v>1</v>
      </c>
      <c r="N128" s="139" t="s">
        <v>40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144</v>
      </c>
      <c r="AT128" s="142" t="s">
        <v>139</v>
      </c>
      <c r="AU128" s="142" t="s">
        <v>80</v>
      </c>
      <c r="AY128" s="16" t="s">
        <v>137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80</v>
      </c>
      <c r="BK128" s="143">
        <f>ROUND(I128*H128,2)</f>
        <v>0</v>
      </c>
      <c r="BL128" s="16" t="s">
        <v>144</v>
      </c>
      <c r="BM128" s="142" t="s">
        <v>189</v>
      </c>
    </row>
    <row r="129" spans="2:65" s="1" customFormat="1" ht="16.5" customHeight="1">
      <c r="B129" s="31"/>
      <c r="C129" s="131" t="s">
        <v>169</v>
      </c>
      <c r="D129" s="131" t="s">
        <v>139</v>
      </c>
      <c r="E129" s="132" t="s">
        <v>491</v>
      </c>
      <c r="F129" s="133" t="s">
        <v>492</v>
      </c>
      <c r="G129" s="134" t="s">
        <v>484</v>
      </c>
      <c r="H129" s="135">
        <v>6</v>
      </c>
      <c r="I129" s="136"/>
      <c r="J129" s="137">
        <f>ROUND(I129*H129,2)</f>
        <v>0</v>
      </c>
      <c r="K129" s="133" t="s">
        <v>1</v>
      </c>
      <c r="L129" s="31"/>
      <c r="M129" s="138" t="s">
        <v>1</v>
      </c>
      <c r="N129" s="139" t="s">
        <v>40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144</v>
      </c>
      <c r="AT129" s="142" t="s">
        <v>139</v>
      </c>
      <c r="AU129" s="142" t="s">
        <v>80</v>
      </c>
      <c r="AY129" s="16" t="s">
        <v>137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80</v>
      </c>
      <c r="BK129" s="143">
        <f>ROUND(I129*H129,2)</f>
        <v>0</v>
      </c>
      <c r="BL129" s="16" t="s">
        <v>144</v>
      </c>
      <c r="BM129" s="142" t="s">
        <v>198</v>
      </c>
    </row>
    <row r="130" spans="2:65" s="11" customFormat="1" ht="25.9" customHeight="1">
      <c r="B130" s="119"/>
      <c r="D130" s="120" t="s">
        <v>74</v>
      </c>
      <c r="E130" s="121" t="s">
        <v>493</v>
      </c>
      <c r="F130" s="121" t="s">
        <v>494</v>
      </c>
      <c r="I130" s="122"/>
      <c r="J130" s="123">
        <f>BK130</f>
        <v>0</v>
      </c>
      <c r="L130" s="119"/>
      <c r="M130" s="124"/>
      <c r="P130" s="125">
        <f>SUM(P131:P132)</f>
        <v>0</v>
      </c>
      <c r="R130" s="125">
        <f>SUM(R131:R132)</f>
        <v>0</v>
      </c>
      <c r="T130" s="126">
        <f>SUM(T131:T132)</f>
        <v>0</v>
      </c>
      <c r="AR130" s="120" t="s">
        <v>80</v>
      </c>
      <c r="AT130" s="127" t="s">
        <v>74</v>
      </c>
      <c r="AU130" s="127" t="s">
        <v>75</v>
      </c>
      <c r="AY130" s="120" t="s">
        <v>137</v>
      </c>
      <c r="BK130" s="128">
        <f>SUM(BK131:BK132)</f>
        <v>0</v>
      </c>
    </row>
    <row r="131" spans="2:65" s="1" customFormat="1" ht="33" customHeight="1">
      <c r="B131" s="31"/>
      <c r="C131" s="131" t="s">
        <v>174</v>
      </c>
      <c r="D131" s="131" t="s">
        <v>139</v>
      </c>
      <c r="E131" s="132" t="s">
        <v>495</v>
      </c>
      <c r="F131" s="133" t="s">
        <v>496</v>
      </c>
      <c r="G131" s="134" t="s">
        <v>484</v>
      </c>
      <c r="H131" s="135">
        <v>2</v>
      </c>
      <c r="I131" s="136"/>
      <c r="J131" s="137">
        <f>ROUND(I131*H131,2)</f>
        <v>0</v>
      </c>
      <c r="K131" s="133" t="s">
        <v>1</v>
      </c>
      <c r="L131" s="31"/>
      <c r="M131" s="138" t="s">
        <v>1</v>
      </c>
      <c r="N131" s="139" t="s">
        <v>40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144</v>
      </c>
      <c r="AT131" s="142" t="s">
        <v>139</v>
      </c>
      <c r="AU131" s="142" t="s">
        <v>80</v>
      </c>
      <c r="AY131" s="16" t="s">
        <v>137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80</v>
      </c>
      <c r="BK131" s="143">
        <f>ROUND(I131*H131,2)</f>
        <v>0</v>
      </c>
      <c r="BL131" s="16" t="s">
        <v>144</v>
      </c>
      <c r="BM131" s="142" t="s">
        <v>208</v>
      </c>
    </row>
    <row r="132" spans="2:65" s="1" customFormat="1" ht="24.2" customHeight="1">
      <c r="B132" s="31"/>
      <c r="C132" s="131" t="s">
        <v>178</v>
      </c>
      <c r="D132" s="131" t="s">
        <v>139</v>
      </c>
      <c r="E132" s="132" t="s">
        <v>497</v>
      </c>
      <c r="F132" s="133" t="s">
        <v>498</v>
      </c>
      <c r="G132" s="134" t="s">
        <v>484</v>
      </c>
      <c r="H132" s="135">
        <v>2</v>
      </c>
      <c r="I132" s="136"/>
      <c r="J132" s="137">
        <f>ROUND(I132*H132,2)</f>
        <v>0</v>
      </c>
      <c r="K132" s="133" t="s">
        <v>1</v>
      </c>
      <c r="L132" s="31"/>
      <c r="M132" s="138" t="s">
        <v>1</v>
      </c>
      <c r="N132" s="139" t="s">
        <v>40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144</v>
      </c>
      <c r="AT132" s="142" t="s">
        <v>139</v>
      </c>
      <c r="AU132" s="142" t="s">
        <v>80</v>
      </c>
      <c r="AY132" s="16" t="s">
        <v>137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80</v>
      </c>
      <c r="BK132" s="143">
        <f>ROUND(I132*H132,2)</f>
        <v>0</v>
      </c>
      <c r="BL132" s="16" t="s">
        <v>144</v>
      </c>
      <c r="BM132" s="142" t="s">
        <v>215</v>
      </c>
    </row>
    <row r="133" spans="2:65" s="11" customFormat="1" ht="25.9" customHeight="1">
      <c r="B133" s="119"/>
      <c r="D133" s="120" t="s">
        <v>74</v>
      </c>
      <c r="E133" s="121" t="s">
        <v>487</v>
      </c>
      <c r="F133" s="121" t="s">
        <v>488</v>
      </c>
      <c r="I133" s="122"/>
      <c r="J133" s="123">
        <f>BK133</f>
        <v>0</v>
      </c>
      <c r="L133" s="119"/>
      <c r="M133" s="124"/>
      <c r="P133" s="125">
        <f>SUM(P134:P135)</f>
        <v>0</v>
      </c>
      <c r="R133" s="125">
        <f>SUM(R134:R135)</f>
        <v>0</v>
      </c>
      <c r="T133" s="126">
        <f>SUM(T134:T135)</f>
        <v>0</v>
      </c>
      <c r="AR133" s="120" t="s">
        <v>80</v>
      </c>
      <c r="AT133" s="127" t="s">
        <v>74</v>
      </c>
      <c r="AU133" s="127" t="s">
        <v>75</v>
      </c>
      <c r="AY133" s="120" t="s">
        <v>137</v>
      </c>
      <c r="BK133" s="128">
        <f>SUM(BK134:BK135)</f>
        <v>0</v>
      </c>
    </row>
    <row r="134" spans="2:65" s="1" customFormat="1" ht="24.2" customHeight="1">
      <c r="B134" s="31"/>
      <c r="C134" s="131" t="s">
        <v>182</v>
      </c>
      <c r="D134" s="131" t="s">
        <v>139</v>
      </c>
      <c r="E134" s="132" t="s">
        <v>499</v>
      </c>
      <c r="F134" s="133" t="s">
        <v>500</v>
      </c>
      <c r="G134" s="134" t="s">
        <v>484</v>
      </c>
      <c r="H134" s="135">
        <v>3</v>
      </c>
      <c r="I134" s="136"/>
      <c r="J134" s="137">
        <f>ROUND(I134*H134,2)</f>
        <v>0</v>
      </c>
      <c r="K134" s="133" t="s">
        <v>1</v>
      </c>
      <c r="L134" s="31"/>
      <c r="M134" s="138" t="s">
        <v>1</v>
      </c>
      <c r="N134" s="139" t="s">
        <v>40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144</v>
      </c>
      <c r="AT134" s="142" t="s">
        <v>139</v>
      </c>
      <c r="AU134" s="142" t="s">
        <v>80</v>
      </c>
      <c r="AY134" s="16" t="s">
        <v>137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80</v>
      </c>
      <c r="BK134" s="143">
        <f>ROUND(I134*H134,2)</f>
        <v>0</v>
      </c>
      <c r="BL134" s="16" t="s">
        <v>144</v>
      </c>
      <c r="BM134" s="142" t="s">
        <v>224</v>
      </c>
    </row>
    <row r="135" spans="2:65" s="1" customFormat="1" ht="16.5" customHeight="1">
      <c r="B135" s="31"/>
      <c r="C135" s="131" t="s">
        <v>189</v>
      </c>
      <c r="D135" s="131" t="s">
        <v>139</v>
      </c>
      <c r="E135" s="132" t="s">
        <v>501</v>
      </c>
      <c r="F135" s="133" t="s">
        <v>502</v>
      </c>
      <c r="G135" s="134" t="s">
        <v>484</v>
      </c>
      <c r="H135" s="135">
        <v>6</v>
      </c>
      <c r="I135" s="136"/>
      <c r="J135" s="137">
        <f>ROUND(I135*H135,2)</f>
        <v>0</v>
      </c>
      <c r="K135" s="133" t="s">
        <v>1</v>
      </c>
      <c r="L135" s="31"/>
      <c r="M135" s="138" t="s">
        <v>1</v>
      </c>
      <c r="N135" s="139" t="s">
        <v>40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144</v>
      </c>
      <c r="AT135" s="142" t="s">
        <v>139</v>
      </c>
      <c r="AU135" s="142" t="s">
        <v>80</v>
      </c>
      <c r="AY135" s="16" t="s">
        <v>137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80</v>
      </c>
      <c r="BK135" s="143">
        <f>ROUND(I135*H135,2)</f>
        <v>0</v>
      </c>
      <c r="BL135" s="16" t="s">
        <v>144</v>
      </c>
      <c r="BM135" s="142" t="s">
        <v>231</v>
      </c>
    </row>
    <row r="136" spans="2:65" s="11" customFormat="1" ht="25.9" customHeight="1">
      <c r="B136" s="119"/>
      <c r="D136" s="120" t="s">
        <v>74</v>
      </c>
      <c r="E136" s="121" t="s">
        <v>503</v>
      </c>
      <c r="F136" s="121" t="s">
        <v>504</v>
      </c>
      <c r="I136" s="122"/>
      <c r="J136" s="123">
        <f>BK136</f>
        <v>0</v>
      </c>
      <c r="L136" s="119"/>
      <c r="M136" s="124"/>
      <c r="P136" s="125">
        <f>SUM(P137:P146)</f>
        <v>0</v>
      </c>
      <c r="R136" s="125">
        <f>SUM(R137:R146)</f>
        <v>0</v>
      </c>
      <c r="T136" s="126">
        <f>SUM(T137:T146)</f>
        <v>0</v>
      </c>
      <c r="AR136" s="120" t="s">
        <v>80</v>
      </c>
      <c r="AT136" s="127" t="s">
        <v>74</v>
      </c>
      <c r="AU136" s="127" t="s">
        <v>75</v>
      </c>
      <c r="AY136" s="120" t="s">
        <v>137</v>
      </c>
      <c r="BK136" s="128">
        <f>SUM(BK137:BK146)</f>
        <v>0</v>
      </c>
    </row>
    <row r="137" spans="2:65" s="1" customFormat="1" ht="16.5" customHeight="1">
      <c r="B137" s="31"/>
      <c r="C137" s="131" t="s">
        <v>193</v>
      </c>
      <c r="D137" s="131" t="s">
        <v>139</v>
      </c>
      <c r="E137" s="132" t="s">
        <v>505</v>
      </c>
      <c r="F137" s="133" t="s">
        <v>506</v>
      </c>
      <c r="G137" s="134" t="s">
        <v>479</v>
      </c>
      <c r="H137" s="135">
        <v>100</v>
      </c>
      <c r="I137" s="136"/>
      <c r="J137" s="137">
        <f t="shared" ref="J137:J146" si="0">ROUND(I137*H137,2)</f>
        <v>0</v>
      </c>
      <c r="K137" s="133" t="s">
        <v>1</v>
      </c>
      <c r="L137" s="31"/>
      <c r="M137" s="138" t="s">
        <v>1</v>
      </c>
      <c r="N137" s="139" t="s">
        <v>40</v>
      </c>
      <c r="P137" s="140">
        <f t="shared" ref="P137:P146" si="1">O137*H137</f>
        <v>0</v>
      </c>
      <c r="Q137" s="140">
        <v>0</v>
      </c>
      <c r="R137" s="140">
        <f t="shared" ref="R137:R146" si="2">Q137*H137</f>
        <v>0</v>
      </c>
      <c r="S137" s="140">
        <v>0</v>
      </c>
      <c r="T137" s="141">
        <f t="shared" ref="T137:T146" si="3">S137*H137</f>
        <v>0</v>
      </c>
      <c r="AR137" s="142" t="s">
        <v>144</v>
      </c>
      <c r="AT137" s="142" t="s">
        <v>139</v>
      </c>
      <c r="AU137" s="142" t="s">
        <v>80</v>
      </c>
      <c r="AY137" s="16" t="s">
        <v>137</v>
      </c>
      <c r="BE137" s="143">
        <f t="shared" ref="BE137:BE146" si="4">IF(N137="základní",J137,0)</f>
        <v>0</v>
      </c>
      <c r="BF137" s="143">
        <f t="shared" ref="BF137:BF146" si="5">IF(N137="snížená",J137,0)</f>
        <v>0</v>
      </c>
      <c r="BG137" s="143">
        <f t="shared" ref="BG137:BG146" si="6">IF(N137="zákl. přenesená",J137,0)</f>
        <v>0</v>
      </c>
      <c r="BH137" s="143">
        <f t="shared" ref="BH137:BH146" si="7">IF(N137="sníž. přenesená",J137,0)</f>
        <v>0</v>
      </c>
      <c r="BI137" s="143">
        <f t="shared" ref="BI137:BI146" si="8">IF(N137="nulová",J137,0)</f>
        <v>0</v>
      </c>
      <c r="BJ137" s="16" t="s">
        <v>80</v>
      </c>
      <c r="BK137" s="143">
        <f t="shared" ref="BK137:BK146" si="9">ROUND(I137*H137,2)</f>
        <v>0</v>
      </c>
      <c r="BL137" s="16" t="s">
        <v>144</v>
      </c>
      <c r="BM137" s="142" t="s">
        <v>241</v>
      </c>
    </row>
    <row r="138" spans="2:65" s="1" customFormat="1" ht="24.2" customHeight="1">
      <c r="B138" s="31"/>
      <c r="C138" s="131" t="s">
        <v>198</v>
      </c>
      <c r="D138" s="131" t="s">
        <v>139</v>
      </c>
      <c r="E138" s="132" t="s">
        <v>507</v>
      </c>
      <c r="F138" s="133" t="s">
        <v>508</v>
      </c>
      <c r="G138" s="134" t="s">
        <v>509</v>
      </c>
      <c r="H138" s="135">
        <v>1</v>
      </c>
      <c r="I138" s="136"/>
      <c r="J138" s="137">
        <f t="shared" si="0"/>
        <v>0</v>
      </c>
      <c r="K138" s="133" t="s">
        <v>1</v>
      </c>
      <c r="L138" s="31"/>
      <c r="M138" s="138" t="s">
        <v>1</v>
      </c>
      <c r="N138" s="139" t="s">
        <v>40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144</v>
      </c>
      <c r="AT138" s="142" t="s">
        <v>139</v>
      </c>
      <c r="AU138" s="142" t="s">
        <v>80</v>
      </c>
      <c r="AY138" s="16" t="s">
        <v>137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80</v>
      </c>
      <c r="BK138" s="143">
        <f t="shared" si="9"/>
        <v>0</v>
      </c>
      <c r="BL138" s="16" t="s">
        <v>144</v>
      </c>
      <c r="BM138" s="142" t="s">
        <v>251</v>
      </c>
    </row>
    <row r="139" spans="2:65" s="1" customFormat="1" ht="24.2" customHeight="1">
      <c r="B139" s="31"/>
      <c r="C139" s="131" t="s">
        <v>204</v>
      </c>
      <c r="D139" s="131" t="s">
        <v>139</v>
      </c>
      <c r="E139" s="132" t="s">
        <v>510</v>
      </c>
      <c r="F139" s="133" t="s">
        <v>511</v>
      </c>
      <c r="G139" s="134" t="s">
        <v>509</v>
      </c>
      <c r="H139" s="135">
        <v>1</v>
      </c>
      <c r="I139" s="136"/>
      <c r="J139" s="137">
        <f t="shared" si="0"/>
        <v>0</v>
      </c>
      <c r="K139" s="133" t="s">
        <v>1</v>
      </c>
      <c r="L139" s="31"/>
      <c r="M139" s="138" t="s">
        <v>1</v>
      </c>
      <c r="N139" s="139" t="s">
        <v>40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144</v>
      </c>
      <c r="AT139" s="142" t="s">
        <v>139</v>
      </c>
      <c r="AU139" s="142" t="s">
        <v>80</v>
      </c>
      <c r="AY139" s="16" t="s">
        <v>137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80</v>
      </c>
      <c r="BK139" s="143">
        <f t="shared" si="9"/>
        <v>0</v>
      </c>
      <c r="BL139" s="16" t="s">
        <v>144</v>
      </c>
      <c r="BM139" s="142" t="s">
        <v>259</v>
      </c>
    </row>
    <row r="140" spans="2:65" s="1" customFormat="1" ht="16.5" customHeight="1">
      <c r="B140" s="31"/>
      <c r="C140" s="131" t="s">
        <v>208</v>
      </c>
      <c r="D140" s="131" t="s">
        <v>139</v>
      </c>
      <c r="E140" s="132" t="s">
        <v>512</v>
      </c>
      <c r="F140" s="133" t="s">
        <v>513</v>
      </c>
      <c r="G140" s="134" t="s">
        <v>484</v>
      </c>
      <c r="H140" s="135">
        <v>1</v>
      </c>
      <c r="I140" s="136"/>
      <c r="J140" s="137">
        <f t="shared" si="0"/>
        <v>0</v>
      </c>
      <c r="K140" s="133" t="s">
        <v>1</v>
      </c>
      <c r="L140" s="31"/>
      <c r="M140" s="138" t="s">
        <v>1</v>
      </c>
      <c r="N140" s="139" t="s">
        <v>40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144</v>
      </c>
      <c r="AT140" s="142" t="s">
        <v>139</v>
      </c>
      <c r="AU140" s="142" t="s">
        <v>80</v>
      </c>
      <c r="AY140" s="16" t="s">
        <v>137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80</v>
      </c>
      <c r="BK140" s="143">
        <f t="shared" si="9"/>
        <v>0</v>
      </c>
      <c r="BL140" s="16" t="s">
        <v>144</v>
      </c>
      <c r="BM140" s="142" t="s">
        <v>272</v>
      </c>
    </row>
    <row r="141" spans="2:65" s="1" customFormat="1" ht="16.5" customHeight="1">
      <c r="B141" s="31"/>
      <c r="C141" s="131" t="s">
        <v>8</v>
      </c>
      <c r="D141" s="131" t="s">
        <v>139</v>
      </c>
      <c r="E141" s="132" t="s">
        <v>514</v>
      </c>
      <c r="F141" s="133" t="s">
        <v>515</v>
      </c>
      <c r="G141" s="134" t="s">
        <v>484</v>
      </c>
      <c r="H141" s="135">
        <v>1</v>
      </c>
      <c r="I141" s="136"/>
      <c r="J141" s="137">
        <f t="shared" si="0"/>
        <v>0</v>
      </c>
      <c r="K141" s="133" t="s">
        <v>1</v>
      </c>
      <c r="L141" s="31"/>
      <c r="M141" s="138" t="s">
        <v>1</v>
      </c>
      <c r="N141" s="139" t="s">
        <v>40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144</v>
      </c>
      <c r="AT141" s="142" t="s">
        <v>139</v>
      </c>
      <c r="AU141" s="142" t="s">
        <v>80</v>
      </c>
      <c r="AY141" s="16" t="s">
        <v>137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80</v>
      </c>
      <c r="BK141" s="143">
        <f t="shared" si="9"/>
        <v>0</v>
      </c>
      <c r="BL141" s="16" t="s">
        <v>144</v>
      </c>
      <c r="BM141" s="142" t="s">
        <v>280</v>
      </c>
    </row>
    <row r="142" spans="2:65" s="1" customFormat="1" ht="16.5" customHeight="1">
      <c r="B142" s="31"/>
      <c r="C142" s="131" t="s">
        <v>215</v>
      </c>
      <c r="D142" s="131" t="s">
        <v>139</v>
      </c>
      <c r="E142" s="132" t="s">
        <v>516</v>
      </c>
      <c r="F142" s="133" t="s">
        <v>517</v>
      </c>
      <c r="G142" s="134" t="s">
        <v>484</v>
      </c>
      <c r="H142" s="135">
        <v>1</v>
      </c>
      <c r="I142" s="136"/>
      <c r="J142" s="137">
        <f t="shared" si="0"/>
        <v>0</v>
      </c>
      <c r="K142" s="133" t="s">
        <v>1</v>
      </c>
      <c r="L142" s="31"/>
      <c r="M142" s="138" t="s">
        <v>1</v>
      </c>
      <c r="N142" s="139" t="s">
        <v>40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144</v>
      </c>
      <c r="AT142" s="142" t="s">
        <v>139</v>
      </c>
      <c r="AU142" s="142" t="s">
        <v>80</v>
      </c>
      <c r="AY142" s="16" t="s">
        <v>137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80</v>
      </c>
      <c r="BK142" s="143">
        <f t="shared" si="9"/>
        <v>0</v>
      </c>
      <c r="BL142" s="16" t="s">
        <v>144</v>
      </c>
      <c r="BM142" s="142" t="s">
        <v>288</v>
      </c>
    </row>
    <row r="143" spans="2:65" s="1" customFormat="1" ht="16.5" customHeight="1">
      <c r="B143" s="31"/>
      <c r="C143" s="131" t="s">
        <v>220</v>
      </c>
      <c r="D143" s="131" t="s">
        <v>139</v>
      </c>
      <c r="E143" s="132" t="s">
        <v>518</v>
      </c>
      <c r="F143" s="133" t="s">
        <v>519</v>
      </c>
      <c r="G143" s="134" t="s">
        <v>484</v>
      </c>
      <c r="H143" s="135">
        <v>1</v>
      </c>
      <c r="I143" s="136"/>
      <c r="J143" s="137">
        <f t="shared" si="0"/>
        <v>0</v>
      </c>
      <c r="K143" s="133" t="s">
        <v>1</v>
      </c>
      <c r="L143" s="31"/>
      <c r="M143" s="138" t="s">
        <v>1</v>
      </c>
      <c r="N143" s="139" t="s">
        <v>40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144</v>
      </c>
      <c r="AT143" s="142" t="s">
        <v>139</v>
      </c>
      <c r="AU143" s="142" t="s">
        <v>80</v>
      </c>
      <c r="AY143" s="16" t="s">
        <v>137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80</v>
      </c>
      <c r="BK143" s="143">
        <f t="shared" si="9"/>
        <v>0</v>
      </c>
      <c r="BL143" s="16" t="s">
        <v>144</v>
      </c>
      <c r="BM143" s="142" t="s">
        <v>297</v>
      </c>
    </row>
    <row r="144" spans="2:65" s="1" customFormat="1" ht="16.5" customHeight="1">
      <c r="B144" s="31"/>
      <c r="C144" s="131" t="s">
        <v>224</v>
      </c>
      <c r="D144" s="131" t="s">
        <v>139</v>
      </c>
      <c r="E144" s="132" t="s">
        <v>520</v>
      </c>
      <c r="F144" s="133" t="s">
        <v>521</v>
      </c>
      <c r="G144" s="134" t="s">
        <v>479</v>
      </c>
      <c r="H144" s="135">
        <v>50</v>
      </c>
      <c r="I144" s="136"/>
      <c r="J144" s="137">
        <f t="shared" si="0"/>
        <v>0</v>
      </c>
      <c r="K144" s="133" t="s">
        <v>1</v>
      </c>
      <c r="L144" s="31"/>
      <c r="M144" s="138" t="s">
        <v>1</v>
      </c>
      <c r="N144" s="139" t="s">
        <v>40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144</v>
      </c>
      <c r="AT144" s="142" t="s">
        <v>139</v>
      </c>
      <c r="AU144" s="142" t="s">
        <v>80</v>
      </c>
      <c r="AY144" s="16" t="s">
        <v>137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80</v>
      </c>
      <c r="BK144" s="143">
        <f t="shared" si="9"/>
        <v>0</v>
      </c>
      <c r="BL144" s="16" t="s">
        <v>144</v>
      </c>
      <c r="BM144" s="142" t="s">
        <v>307</v>
      </c>
    </row>
    <row r="145" spans="2:65" s="1" customFormat="1" ht="16.5" customHeight="1">
      <c r="B145" s="31"/>
      <c r="C145" s="131" t="s">
        <v>226</v>
      </c>
      <c r="D145" s="131" t="s">
        <v>139</v>
      </c>
      <c r="E145" s="132" t="s">
        <v>522</v>
      </c>
      <c r="F145" s="133" t="s">
        <v>523</v>
      </c>
      <c r="G145" s="134" t="s">
        <v>509</v>
      </c>
      <c r="H145" s="135">
        <v>1</v>
      </c>
      <c r="I145" s="136"/>
      <c r="J145" s="137">
        <f t="shared" si="0"/>
        <v>0</v>
      </c>
      <c r="K145" s="133" t="s">
        <v>1</v>
      </c>
      <c r="L145" s="31"/>
      <c r="M145" s="138" t="s">
        <v>1</v>
      </c>
      <c r="N145" s="139" t="s">
        <v>40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144</v>
      </c>
      <c r="AT145" s="142" t="s">
        <v>139</v>
      </c>
      <c r="AU145" s="142" t="s">
        <v>80</v>
      </c>
      <c r="AY145" s="16" t="s">
        <v>137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80</v>
      </c>
      <c r="BK145" s="143">
        <f t="shared" si="9"/>
        <v>0</v>
      </c>
      <c r="BL145" s="16" t="s">
        <v>144</v>
      </c>
      <c r="BM145" s="142" t="s">
        <v>318</v>
      </c>
    </row>
    <row r="146" spans="2:65" s="1" customFormat="1" ht="24.2" customHeight="1">
      <c r="B146" s="31"/>
      <c r="C146" s="131" t="s">
        <v>231</v>
      </c>
      <c r="D146" s="131" t="s">
        <v>139</v>
      </c>
      <c r="E146" s="132" t="s">
        <v>524</v>
      </c>
      <c r="F146" s="133" t="s">
        <v>525</v>
      </c>
      <c r="G146" s="134" t="s">
        <v>526</v>
      </c>
      <c r="H146" s="135">
        <v>24</v>
      </c>
      <c r="I146" s="136"/>
      <c r="J146" s="137">
        <f t="shared" si="0"/>
        <v>0</v>
      </c>
      <c r="K146" s="133" t="s">
        <v>1</v>
      </c>
      <c r="L146" s="31"/>
      <c r="M146" s="177" t="s">
        <v>1</v>
      </c>
      <c r="N146" s="178" t="s">
        <v>40</v>
      </c>
      <c r="O146" s="179"/>
      <c r="P146" s="180">
        <f t="shared" si="1"/>
        <v>0</v>
      </c>
      <c r="Q146" s="180">
        <v>0</v>
      </c>
      <c r="R146" s="180">
        <f t="shared" si="2"/>
        <v>0</v>
      </c>
      <c r="S146" s="180">
        <v>0</v>
      </c>
      <c r="T146" s="181">
        <f t="shared" si="3"/>
        <v>0</v>
      </c>
      <c r="AR146" s="142" t="s">
        <v>144</v>
      </c>
      <c r="AT146" s="142" t="s">
        <v>139</v>
      </c>
      <c r="AU146" s="142" t="s">
        <v>80</v>
      </c>
      <c r="AY146" s="16" t="s">
        <v>137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80</v>
      </c>
      <c r="BK146" s="143">
        <f t="shared" si="9"/>
        <v>0</v>
      </c>
      <c r="BL146" s="16" t="s">
        <v>144</v>
      </c>
      <c r="BM146" s="142" t="s">
        <v>326</v>
      </c>
    </row>
    <row r="147" spans="2:65" s="1" customFormat="1" ht="6.9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31"/>
    </row>
  </sheetData>
  <sheetProtection algorithmName="SHA-512" hashValue="fC6VBYZsXf011UsclLllWnjCZIXGPeKZopxeBa/Vbtautx38Ar/hzoSlDw03WP58zTYsI5+Sre4KnPnOT9rz+w==" saltValue="j/hotlDXJUtMNo4LhOsktg==" spinCount="100000" sheet="1" objects="1" scenarios="1"/>
  <autoFilter ref="C120:K146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5"/>
  <sheetViews>
    <sheetView showGridLines="0" workbookViewId="0">
      <selection activeCell="D10" sqref="D10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527</v>
      </c>
      <c r="H4" s="19"/>
    </row>
    <row r="5" spans="2:8" ht="12" customHeight="1">
      <c r="B5" s="19"/>
      <c r="C5" s="23" t="s">
        <v>13</v>
      </c>
      <c r="D5" s="199" t="s">
        <v>14</v>
      </c>
      <c r="E5" s="195"/>
      <c r="F5" s="195"/>
      <c r="H5" s="19"/>
    </row>
    <row r="6" spans="2:8" ht="36.950000000000003" customHeight="1">
      <c r="B6" s="19"/>
      <c r="C6" s="25" t="s">
        <v>16</v>
      </c>
      <c r="D6" s="196" t="s">
        <v>544</v>
      </c>
      <c r="E6" s="195"/>
      <c r="F6" s="195"/>
      <c r="H6" s="19"/>
    </row>
    <row r="7" spans="2:8" ht="24.75" customHeight="1">
      <c r="B7" s="19"/>
      <c r="C7" s="26" t="s">
        <v>21</v>
      </c>
      <c r="D7" s="51">
        <f>'Rekapitulace stavby'!AN8</f>
        <v>45603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1"/>
      <c r="C9" s="112" t="s">
        <v>56</v>
      </c>
      <c r="D9" s="113" t="s">
        <v>57</v>
      </c>
      <c r="E9" s="113" t="s">
        <v>124</v>
      </c>
      <c r="F9" s="114" t="s">
        <v>528</v>
      </c>
      <c r="H9" s="111"/>
    </row>
    <row r="10" spans="2:8" s="1" customFormat="1" ht="54" customHeight="1">
      <c r="B10" s="31"/>
      <c r="C10" s="182" t="s">
        <v>14</v>
      </c>
      <c r="D10" s="182" t="s">
        <v>544</v>
      </c>
      <c r="H10" s="31"/>
    </row>
    <row r="11" spans="2:8" s="1" customFormat="1" ht="16.899999999999999" customHeight="1">
      <c r="B11" s="31"/>
      <c r="C11" s="183" t="s">
        <v>529</v>
      </c>
      <c r="D11" s="184" t="s">
        <v>1</v>
      </c>
      <c r="E11" s="185" t="s">
        <v>1</v>
      </c>
      <c r="F11" s="186">
        <v>9.24</v>
      </c>
      <c r="H11" s="31"/>
    </row>
    <row r="12" spans="2:8" s="1" customFormat="1" ht="16.899999999999999" customHeight="1">
      <c r="B12" s="31"/>
      <c r="C12" s="183" t="s">
        <v>86</v>
      </c>
      <c r="D12" s="184" t="s">
        <v>1</v>
      </c>
      <c r="E12" s="185" t="s">
        <v>1</v>
      </c>
      <c r="F12" s="186">
        <v>43.066000000000003</v>
      </c>
      <c r="H12" s="31"/>
    </row>
    <row r="13" spans="2:8" s="1" customFormat="1" ht="16.899999999999999" customHeight="1">
      <c r="B13" s="31"/>
      <c r="C13" s="187" t="s">
        <v>1</v>
      </c>
      <c r="D13" s="187" t="s">
        <v>87</v>
      </c>
      <c r="E13" s="16" t="s">
        <v>1</v>
      </c>
      <c r="F13" s="188">
        <v>43.066000000000003</v>
      </c>
      <c r="H13" s="31"/>
    </row>
    <row r="14" spans="2:8" s="1" customFormat="1" ht="16.899999999999999" customHeight="1">
      <c r="B14" s="31"/>
      <c r="C14" s="187" t="s">
        <v>86</v>
      </c>
      <c r="D14" s="187" t="s">
        <v>150</v>
      </c>
      <c r="E14" s="16" t="s">
        <v>1</v>
      </c>
      <c r="F14" s="188">
        <v>43.066000000000003</v>
      </c>
      <c r="H14" s="31"/>
    </row>
    <row r="15" spans="2:8" s="1" customFormat="1" ht="16.899999999999999" customHeight="1">
      <c r="B15" s="31"/>
      <c r="C15" s="189" t="s">
        <v>530</v>
      </c>
      <c r="H15" s="31"/>
    </row>
    <row r="16" spans="2:8" s="1" customFormat="1" ht="22.5">
      <c r="B16" s="31"/>
      <c r="C16" s="187" t="s">
        <v>360</v>
      </c>
      <c r="D16" s="187" t="s">
        <v>361</v>
      </c>
      <c r="E16" s="16" t="s">
        <v>185</v>
      </c>
      <c r="F16" s="188">
        <v>43.066000000000003</v>
      </c>
      <c r="H16" s="31"/>
    </row>
    <row r="17" spans="2:8" s="1" customFormat="1" ht="16.899999999999999" customHeight="1">
      <c r="B17" s="31"/>
      <c r="C17" s="187" t="s">
        <v>377</v>
      </c>
      <c r="D17" s="187" t="s">
        <v>378</v>
      </c>
      <c r="E17" s="16" t="s">
        <v>185</v>
      </c>
      <c r="F17" s="188">
        <v>43.066000000000003</v>
      </c>
      <c r="H17" s="31"/>
    </row>
    <row r="18" spans="2:8" s="1" customFormat="1" ht="16.899999999999999" customHeight="1">
      <c r="B18" s="31"/>
      <c r="C18" s="187" t="s">
        <v>381</v>
      </c>
      <c r="D18" s="187" t="s">
        <v>382</v>
      </c>
      <c r="E18" s="16" t="s">
        <v>185</v>
      </c>
      <c r="F18" s="188">
        <v>387.59399999999999</v>
      </c>
      <c r="H18" s="31"/>
    </row>
    <row r="19" spans="2:8" s="1" customFormat="1" ht="16.899999999999999" customHeight="1">
      <c r="B19" s="31"/>
      <c r="C19" s="183" t="s">
        <v>531</v>
      </c>
      <c r="D19" s="184" t="s">
        <v>1</v>
      </c>
      <c r="E19" s="185" t="s">
        <v>1</v>
      </c>
      <c r="F19" s="186">
        <v>24.501000000000001</v>
      </c>
      <c r="H19" s="31"/>
    </row>
    <row r="20" spans="2:8" s="1" customFormat="1" ht="16.899999999999999" customHeight="1">
      <c r="B20" s="31"/>
      <c r="C20" s="183" t="s">
        <v>88</v>
      </c>
      <c r="D20" s="184" t="s">
        <v>1</v>
      </c>
      <c r="E20" s="185" t="s">
        <v>1</v>
      </c>
      <c r="F20" s="186">
        <v>48.4</v>
      </c>
      <c r="H20" s="31"/>
    </row>
    <row r="21" spans="2:8" s="1" customFormat="1" ht="16.899999999999999" customHeight="1">
      <c r="B21" s="31"/>
      <c r="C21" s="187" t="s">
        <v>1</v>
      </c>
      <c r="D21" s="187" t="s">
        <v>89</v>
      </c>
      <c r="E21" s="16" t="s">
        <v>1</v>
      </c>
      <c r="F21" s="188">
        <v>48.4</v>
      </c>
      <c r="H21" s="31"/>
    </row>
    <row r="22" spans="2:8" s="1" customFormat="1" ht="16.899999999999999" customHeight="1">
      <c r="B22" s="31"/>
      <c r="C22" s="187" t="s">
        <v>88</v>
      </c>
      <c r="D22" s="187" t="s">
        <v>150</v>
      </c>
      <c r="E22" s="16" t="s">
        <v>1</v>
      </c>
      <c r="F22" s="188">
        <v>48.4</v>
      </c>
      <c r="H22" s="31"/>
    </row>
    <row r="23" spans="2:8" s="1" customFormat="1" ht="16.899999999999999" customHeight="1">
      <c r="B23" s="31"/>
      <c r="C23" s="189" t="s">
        <v>530</v>
      </c>
      <c r="H23" s="31"/>
    </row>
    <row r="24" spans="2:8" s="1" customFormat="1" ht="22.5">
      <c r="B24" s="31"/>
      <c r="C24" s="187" t="s">
        <v>364</v>
      </c>
      <c r="D24" s="187" t="s">
        <v>365</v>
      </c>
      <c r="E24" s="16" t="s">
        <v>185</v>
      </c>
      <c r="F24" s="188">
        <v>48.4</v>
      </c>
      <c r="H24" s="31"/>
    </row>
    <row r="25" spans="2:8" s="1" customFormat="1" ht="16.899999999999999" customHeight="1">
      <c r="B25" s="31"/>
      <c r="C25" s="187" t="s">
        <v>368</v>
      </c>
      <c r="D25" s="187" t="s">
        <v>369</v>
      </c>
      <c r="E25" s="16" t="s">
        <v>185</v>
      </c>
      <c r="F25" s="188">
        <v>48.4</v>
      </c>
      <c r="H25" s="31"/>
    </row>
    <row r="26" spans="2:8" s="1" customFormat="1" ht="16.899999999999999" customHeight="1">
      <c r="B26" s="31"/>
      <c r="C26" s="187" t="s">
        <v>372</v>
      </c>
      <c r="D26" s="187" t="s">
        <v>373</v>
      </c>
      <c r="E26" s="16" t="s">
        <v>185</v>
      </c>
      <c r="F26" s="188">
        <v>435.6</v>
      </c>
      <c r="H26" s="31"/>
    </row>
    <row r="27" spans="2:8" s="1" customFormat="1" ht="16.899999999999999" customHeight="1">
      <c r="B27" s="31"/>
      <c r="C27" s="183" t="s">
        <v>532</v>
      </c>
      <c r="D27" s="184" t="s">
        <v>1</v>
      </c>
      <c r="E27" s="185" t="s">
        <v>1</v>
      </c>
      <c r="F27" s="186">
        <v>49.896000000000001</v>
      </c>
      <c r="H27" s="31"/>
    </row>
    <row r="28" spans="2:8" s="1" customFormat="1" ht="16.899999999999999" customHeight="1">
      <c r="B28" s="31"/>
      <c r="C28" s="183" t="s">
        <v>533</v>
      </c>
      <c r="D28" s="184" t="s">
        <v>1</v>
      </c>
      <c r="E28" s="185" t="s">
        <v>1</v>
      </c>
      <c r="F28" s="186">
        <v>9.24</v>
      </c>
      <c r="H28" s="31"/>
    </row>
    <row r="29" spans="2:8" s="1" customFormat="1" ht="16.899999999999999" customHeight="1">
      <c r="B29" s="31"/>
      <c r="C29" s="183" t="s">
        <v>534</v>
      </c>
      <c r="D29" s="184" t="s">
        <v>1</v>
      </c>
      <c r="E29" s="185" t="s">
        <v>1</v>
      </c>
      <c r="F29" s="186">
        <v>563.41999999999996</v>
      </c>
      <c r="H29" s="31"/>
    </row>
    <row r="30" spans="2:8" s="1" customFormat="1" ht="16.899999999999999" customHeight="1">
      <c r="B30" s="31"/>
      <c r="C30" s="187" t="s">
        <v>1</v>
      </c>
      <c r="D30" s="187" t="s">
        <v>535</v>
      </c>
      <c r="E30" s="16" t="s">
        <v>1</v>
      </c>
      <c r="F30" s="188">
        <v>563.41999999999996</v>
      </c>
      <c r="H30" s="31"/>
    </row>
    <row r="31" spans="2:8" s="1" customFormat="1" ht="16.899999999999999" customHeight="1">
      <c r="B31" s="31"/>
      <c r="C31" s="187" t="s">
        <v>534</v>
      </c>
      <c r="D31" s="187" t="s">
        <v>150</v>
      </c>
      <c r="E31" s="16" t="s">
        <v>1</v>
      </c>
      <c r="F31" s="188">
        <v>563.41999999999996</v>
      </c>
      <c r="H31" s="31"/>
    </row>
    <row r="32" spans="2:8" s="1" customFormat="1" ht="16.899999999999999" customHeight="1">
      <c r="B32" s="31"/>
      <c r="C32" s="183" t="s">
        <v>536</v>
      </c>
      <c r="D32" s="184" t="s">
        <v>1</v>
      </c>
      <c r="E32" s="185" t="s">
        <v>1</v>
      </c>
      <c r="F32" s="186">
        <v>9</v>
      </c>
      <c r="H32" s="31"/>
    </row>
    <row r="33" spans="2:8" s="1" customFormat="1" ht="16.899999999999999" customHeight="1">
      <c r="B33" s="31"/>
      <c r="C33" s="183" t="s">
        <v>537</v>
      </c>
      <c r="D33" s="184" t="s">
        <v>1</v>
      </c>
      <c r="E33" s="185" t="s">
        <v>1</v>
      </c>
      <c r="F33" s="186">
        <v>73.054000000000002</v>
      </c>
      <c r="H33" s="31"/>
    </row>
    <row r="34" spans="2:8" s="1" customFormat="1" ht="16.899999999999999" customHeight="1">
      <c r="B34" s="31"/>
      <c r="C34" s="187" t="s">
        <v>1</v>
      </c>
      <c r="D34" s="187" t="s">
        <v>538</v>
      </c>
      <c r="E34" s="16" t="s">
        <v>1</v>
      </c>
      <c r="F34" s="188">
        <v>1.6279999999999999</v>
      </c>
      <c r="H34" s="31"/>
    </row>
    <row r="35" spans="2:8" s="1" customFormat="1" ht="16.899999999999999" customHeight="1">
      <c r="B35" s="31"/>
      <c r="C35" s="187" t="s">
        <v>1</v>
      </c>
      <c r="D35" s="187" t="s">
        <v>539</v>
      </c>
      <c r="E35" s="16" t="s">
        <v>1</v>
      </c>
      <c r="F35" s="188">
        <v>1.575</v>
      </c>
      <c r="H35" s="31"/>
    </row>
    <row r="36" spans="2:8" s="1" customFormat="1" ht="16.899999999999999" customHeight="1">
      <c r="B36" s="31"/>
      <c r="C36" s="187" t="s">
        <v>1</v>
      </c>
      <c r="D36" s="187" t="s">
        <v>540</v>
      </c>
      <c r="E36" s="16" t="s">
        <v>1</v>
      </c>
      <c r="F36" s="188">
        <v>2.625</v>
      </c>
      <c r="H36" s="31"/>
    </row>
    <row r="37" spans="2:8" s="1" customFormat="1" ht="16.899999999999999" customHeight="1">
      <c r="B37" s="31"/>
      <c r="C37" s="187" t="s">
        <v>1</v>
      </c>
      <c r="D37" s="187" t="s">
        <v>541</v>
      </c>
      <c r="E37" s="16" t="s">
        <v>1</v>
      </c>
      <c r="F37" s="188">
        <v>67.225999999999999</v>
      </c>
      <c r="H37" s="31"/>
    </row>
    <row r="38" spans="2:8" s="1" customFormat="1" ht="16.899999999999999" customHeight="1">
      <c r="B38" s="31"/>
      <c r="C38" s="187" t="s">
        <v>537</v>
      </c>
      <c r="D38" s="187" t="s">
        <v>150</v>
      </c>
      <c r="E38" s="16" t="s">
        <v>1</v>
      </c>
      <c r="F38" s="188">
        <v>73.054000000000002</v>
      </c>
      <c r="H38" s="31"/>
    </row>
    <row r="39" spans="2:8" s="1" customFormat="1" ht="16.899999999999999" customHeight="1">
      <c r="B39" s="31"/>
      <c r="C39" s="183" t="s">
        <v>91</v>
      </c>
      <c r="D39" s="184" t="s">
        <v>1</v>
      </c>
      <c r="E39" s="185" t="s">
        <v>1</v>
      </c>
      <c r="F39" s="186">
        <v>65.625</v>
      </c>
      <c r="H39" s="31"/>
    </row>
    <row r="40" spans="2:8" s="1" customFormat="1" ht="16.899999999999999" customHeight="1">
      <c r="B40" s="31"/>
      <c r="C40" s="187" t="s">
        <v>1</v>
      </c>
      <c r="D40" s="187" t="s">
        <v>93</v>
      </c>
      <c r="E40" s="16" t="s">
        <v>1</v>
      </c>
      <c r="F40" s="188">
        <v>65.625</v>
      </c>
      <c r="H40" s="31"/>
    </row>
    <row r="41" spans="2:8" s="1" customFormat="1" ht="16.899999999999999" customHeight="1">
      <c r="B41" s="31"/>
      <c r="C41" s="187" t="s">
        <v>91</v>
      </c>
      <c r="D41" s="187" t="s">
        <v>150</v>
      </c>
      <c r="E41" s="16" t="s">
        <v>1</v>
      </c>
      <c r="F41" s="188">
        <v>65.625</v>
      </c>
      <c r="H41" s="31"/>
    </row>
    <row r="42" spans="2:8" s="1" customFormat="1" ht="16.899999999999999" customHeight="1">
      <c r="B42" s="31"/>
      <c r="C42" s="189" t="s">
        <v>530</v>
      </c>
      <c r="H42" s="31"/>
    </row>
    <row r="43" spans="2:8" s="1" customFormat="1" ht="16.899999999999999" customHeight="1">
      <c r="B43" s="31"/>
      <c r="C43" s="187" t="s">
        <v>179</v>
      </c>
      <c r="D43" s="187" t="s">
        <v>180</v>
      </c>
      <c r="E43" s="16" t="s">
        <v>161</v>
      </c>
      <c r="F43" s="188">
        <v>65.625</v>
      </c>
      <c r="H43" s="31"/>
    </row>
    <row r="44" spans="2:8" s="1" customFormat="1" ht="22.5">
      <c r="B44" s="31"/>
      <c r="C44" s="187" t="s">
        <v>170</v>
      </c>
      <c r="D44" s="187" t="s">
        <v>171</v>
      </c>
      <c r="E44" s="16" t="s">
        <v>161</v>
      </c>
      <c r="F44" s="188">
        <v>131.25</v>
      </c>
      <c r="H44" s="31"/>
    </row>
    <row r="45" spans="2:8" s="1" customFormat="1" ht="22.5">
      <c r="B45" s="31"/>
      <c r="C45" s="187" t="s">
        <v>183</v>
      </c>
      <c r="D45" s="187" t="s">
        <v>184</v>
      </c>
      <c r="E45" s="16" t="s">
        <v>185</v>
      </c>
      <c r="F45" s="188">
        <v>242.81200000000001</v>
      </c>
      <c r="H45" s="31"/>
    </row>
    <row r="46" spans="2:8" s="1" customFormat="1" ht="16.899999999999999" customHeight="1">
      <c r="B46" s="31"/>
      <c r="C46" s="187" t="s">
        <v>190</v>
      </c>
      <c r="D46" s="187" t="s">
        <v>191</v>
      </c>
      <c r="E46" s="16" t="s">
        <v>161</v>
      </c>
      <c r="F46" s="188">
        <v>131.25</v>
      </c>
      <c r="H46" s="31"/>
    </row>
    <row r="47" spans="2:8" s="1" customFormat="1" ht="16.899999999999999" customHeight="1">
      <c r="B47" s="31"/>
      <c r="C47" s="183" t="s">
        <v>99</v>
      </c>
      <c r="D47" s="184" t="s">
        <v>1</v>
      </c>
      <c r="E47" s="185" t="s">
        <v>1</v>
      </c>
      <c r="F47" s="186">
        <v>65.625</v>
      </c>
      <c r="H47" s="31"/>
    </row>
    <row r="48" spans="2:8" s="1" customFormat="1" ht="16.899999999999999" customHeight="1">
      <c r="B48" s="31"/>
      <c r="C48" s="187" t="s">
        <v>1</v>
      </c>
      <c r="D48" s="187" t="s">
        <v>97</v>
      </c>
      <c r="E48" s="16" t="s">
        <v>1</v>
      </c>
      <c r="F48" s="188">
        <v>65.625</v>
      </c>
      <c r="H48" s="31"/>
    </row>
    <row r="49" spans="2:8" s="1" customFormat="1" ht="16.899999999999999" customHeight="1">
      <c r="B49" s="31"/>
      <c r="C49" s="187" t="s">
        <v>99</v>
      </c>
      <c r="D49" s="187" t="s">
        <v>150</v>
      </c>
      <c r="E49" s="16" t="s">
        <v>1</v>
      </c>
      <c r="F49" s="188">
        <v>65.625</v>
      </c>
      <c r="H49" s="31"/>
    </row>
    <row r="50" spans="2:8" s="1" customFormat="1" ht="16.899999999999999" customHeight="1">
      <c r="B50" s="31"/>
      <c r="C50" s="189" t="s">
        <v>530</v>
      </c>
      <c r="H50" s="31"/>
    </row>
    <row r="51" spans="2:8" s="1" customFormat="1" ht="16.899999999999999" customHeight="1">
      <c r="B51" s="31"/>
      <c r="C51" s="187" t="s">
        <v>175</v>
      </c>
      <c r="D51" s="187" t="s">
        <v>176</v>
      </c>
      <c r="E51" s="16" t="s">
        <v>161</v>
      </c>
      <c r="F51" s="188">
        <v>65.625</v>
      </c>
      <c r="H51" s="31"/>
    </row>
    <row r="52" spans="2:8" s="1" customFormat="1" ht="22.5">
      <c r="B52" s="31"/>
      <c r="C52" s="187" t="s">
        <v>170</v>
      </c>
      <c r="D52" s="187" t="s">
        <v>171</v>
      </c>
      <c r="E52" s="16" t="s">
        <v>161</v>
      </c>
      <c r="F52" s="188">
        <v>131.25</v>
      </c>
      <c r="H52" s="31"/>
    </row>
    <row r="53" spans="2:8" s="1" customFormat="1" ht="22.5">
      <c r="B53" s="31"/>
      <c r="C53" s="187" t="s">
        <v>183</v>
      </c>
      <c r="D53" s="187" t="s">
        <v>184</v>
      </c>
      <c r="E53" s="16" t="s">
        <v>185</v>
      </c>
      <c r="F53" s="188">
        <v>242.81200000000001</v>
      </c>
      <c r="H53" s="31"/>
    </row>
    <row r="54" spans="2:8" s="1" customFormat="1" ht="16.899999999999999" customHeight="1">
      <c r="B54" s="31"/>
      <c r="C54" s="187" t="s">
        <v>190</v>
      </c>
      <c r="D54" s="187" t="s">
        <v>191</v>
      </c>
      <c r="E54" s="16" t="s">
        <v>161</v>
      </c>
      <c r="F54" s="188">
        <v>131.25</v>
      </c>
      <c r="H54" s="31"/>
    </row>
    <row r="55" spans="2:8" s="1" customFormat="1" ht="16.899999999999999" customHeight="1">
      <c r="B55" s="31"/>
      <c r="C55" s="183" t="s">
        <v>93</v>
      </c>
      <c r="D55" s="184" t="s">
        <v>1</v>
      </c>
      <c r="E55" s="185" t="s">
        <v>1</v>
      </c>
      <c r="F55" s="186">
        <v>65.625</v>
      </c>
      <c r="H55" s="31"/>
    </row>
    <row r="56" spans="2:8" s="1" customFormat="1" ht="16.899999999999999" customHeight="1">
      <c r="B56" s="31"/>
      <c r="C56" s="187" t="s">
        <v>1</v>
      </c>
      <c r="D56" s="187" t="s">
        <v>164</v>
      </c>
      <c r="E56" s="16" t="s">
        <v>1</v>
      </c>
      <c r="F56" s="188">
        <v>65.625</v>
      </c>
      <c r="H56" s="31"/>
    </row>
    <row r="57" spans="2:8" s="1" customFormat="1" ht="16.899999999999999" customHeight="1">
      <c r="B57" s="31"/>
      <c r="C57" s="187" t="s">
        <v>93</v>
      </c>
      <c r="D57" s="187" t="s">
        <v>150</v>
      </c>
      <c r="E57" s="16" t="s">
        <v>1</v>
      </c>
      <c r="F57" s="188">
        <v>65.625</v>
      </c>
      <c r="H57" s="31"/>
    </row>
    <row r="58" spans="2:8" s="1" customFormat="1" ht="16.899999999999999" customHeight="1">
      <c r="B58" s="31"/>
      <c r="C58" s="189" t="s">
        <v>530</v>
      </c>
      <c r="H58" s="31"/>
    </row>
    <row r="59" spans="2:8" s="1" customFormat="1" ht="22.5">
      <c r="B59" s="31"/>
      <c r="C59" s="187" t="s">
        <v>166</v>
      </c>
      <c r="D59" s="187" t="s">
        <v>167</v>
      </c>
      <c r="E59" s="16" t="s">
        <v>161</v>
      </c>
      <c r="F59" s="188">
        <v>65.625</v>
      </c>
      <c r="H59" s="31"/>
    </row>
    <row r="60" spans="2:8" s="1" customFormat="1" ht="16.899999999999999" customHeight="1">
      <c r="B60" s="31"/>
      <c r="C60" s="187" t="s">
        <v>179</v>
      </c>
      <c r="D60" s="187" t="s">
        <v>180</v>
      </c>
      <c r="E60" s="16" t="s">
        <v>161</v>
      </c>
      <c r="F60" s="188">
        <v>65.625</v>
      </c>
      <c r="H60" s="31"/>
    </row>
    <row r="61" spans="2:8" s="1" customFormat="1" ht="16.899999999999999" customHeight="1">
      <c r="B61" s="31"/>
      <c r="C61" s="183" t="s">
        <v>97</v>
      </c>
      <c r="D61" s="184" t="s">
        <v>1</v>
      </c>
      <c r="E61" s="185" t="s">
        <v>1</v>
      </c>
      <c r="F61" s="186">
        <v>65.625</v>
      </c>
      <c r="H61" s="31"/>
    </row>
    <row r="62" spans="2:8" s="1" customFormat="1" ht="16.899999999999999" customHeight="1">
      <c r="B62" s="31"/>
      <c r="C62" s="187" t="s">
        <v>1</v>
      </c>
      <c r="D62" s="187" t="s">
        <v>164</v>
      </c>
      <c r="E62" s="16" t="s">
        <v>1</v>
      </c>
      <c r="F62" s="188">
        <v>65.625</v>
      </c>
      <c r="H62" s="31"/>
    </row>
    <row r="63" spans="2:8" s="1" customFormat="1" ht="16.899999999999999" customHeight="1">
      <c r="B63" s="31"/>
      <c r="C63" s="187" t="s">
        <v>97</v>
      </c>
      <c r="D63" s="187" t="s">
        <v>150</v>
      </c>
      <c r="E63" s="16" t="s">
        <v>1</v>
      </c>
      <c r="F63" s="188">
        <v>65.625</v>
      </c>
      <c r="H63" s="31"/>
    </row>
    <row r="64" spans="2:8" s="1" customFormat="1" ht="16.899999999999999" customHeight="1">
      <c r="B64" s="31"/>
      <c r="C64" s="189" t="s">
        <v>530</v>
      </c>
      <c r="H64" s="31"/>
    </row>
    <row r="65" spans="2:8" s="1" customFormat="1" ht="22.5">
      <c r="B65" s="31"/>
      <c r="C65" s="187" t="s">
        <v>159</v>
      </c>
      <c r="D65" s="187" t="s">
        <v>160</v>
      </c>
      <c r="E65" s="16" t="s">
        <v>161</v>
      </c>
      <c r="F65" s="188">
        <v>65.625</v>
      </c>
      <c r="H65" s="31"/>
    </row>
    <row r="66" spans="2:8" s="1" customFormat="1" ht="16.899999999999999" customHeight="1">
      <c r="B66" s="31"/>
      <c r="C66" s="187" t="s">
        <v>175</v>
      </c>
      <c r="D66" s="187" t="s">
        <v>176</v>
      </c>
      <c r="E66" s="16" t="s">
        <v>161</v>
      </c>
      <c r="F66" s="188">
        <v>65.625</v>
      </c>
      <c r="H66" s="31"/>
    </row>
    <row r="67" spans="2:8" s="1" customFormat="1" ht="16.899999999999999" customHeight="1">
      <c r="B67" s="31"/>
      <c r="C67" s="183" t="s">
        <v>94</v>
      </c>
      <c r="D67" s="184" t="s">
        <v>1</v>
      </c>
      <c r="E67" s="185" t="s">
        <v>1</v>
      </c>
      <c r="F67" s="186">
        <v>43.75</v>
      </c>
      <c r="H67" s="31"/>
    </row>
    <row r="68" spans="2:8" s="1" customFormat="1" ht="16.899999999999999" customHeight="1">
      <c r="B68" s="31"/>
      <c r="C68" s="187" t="s">
        <v>1</v>
      </c>
      <c r="D68" s="187" t="s">
        <v>197</v>
      </c>
      <c r="E68" s="16" t="s">
        <v>1</v>
      </c>
      <c r="F68" s="188">
        <v>43.75</v>
      </c>
      <c r="H68" s="31"/>
    </row>
    <row r="69" spans="2:8" s="1" customFormat="1" ht="16.899999999999999" customHeight="1">
      <c r="B69" s="31"/>
      <c r="C69" s="187" t="s">
        <v>94</v>
      </c>
      <c r="D69" s="187" t="s">
        <v>148</v>
      </c>
      <c r="E69" s="16" t="s">
        <v>1</v>
      </c>
      <c r="F69" s="188">
        <v>43.75</v>
      </c>
      <c r="H69" s="31"/>
    </row>
    <row r="70" spans="2:8" s="1" customFormat="1" ht="16.899999999999999" customHeight="1">
      <c r="B70" s="31"/>
      <c r="C70" s="189" t="s">
        <v>530</v>
      </c>
      <c r="H70" s="31"/>
    </row>
    <row r="71" spans="2:8" s="1" customFormat="1" ht="16.899999999999999" customHeight="1">
      <c r="B71" s="31"/>
      <c r="C71" s="187" t="s">
        <v>205</v>
      </c>
      <c r="D71" s="187" t="s">
        <v>206</v>
      </c>
      <c r="E71" s="16" t="s">
        <v>161</v>
      </c>
      <c r="F71" s="188">
        <v>43.75</v>
      </c>
      <c r="H71" s="31"/>
    </row>
    <row r="72" spans="2:8" s="1" customFormat="1" ht="16.899999999999999" customHeight="1">
      <c r="B72" s="31"/>
      <c r="C72" s="187" t="s">
        <v>200</v>
      </c>
      <c r="D72" s="187" t="s">
        <v>201</v>
      </c>
      <c r="E72" s="16" t="s">
        <v>185</v>
      </c>
      <c r="F72" s="188">
        <v>87.5</v>
      </c>
      <c r="H72" s="31"/>
    </row>
    <row r="73" spans="2:8" s="1" customFormat="1" ht="16.899999999999999" customHeight="1">
      <c r="B73" s="31"/>
      <c r="C73" s="183" t="s">
        <v>98</v>
      </c>
      <c r="D73" s="184" t="s">
        <v>1</v>
      </c>
      <c r="E73" s="185" t="s">
        <v>1</v>
      </c>
      <c r="F73" s="186">
        <v>43.75</v>
      </c>
      <c r="H73" s="31"/>
    </row>
    <row r="74" spans="2:8" s="1" customFormat="1" ht="16.899999999999999" customHeight="1">
      <c r="B74" s="31"/>
      <c r="C74" s="187" t="s">
        <v>1</v>
      </c>
      <c r="D74" s="187" t="s">
        <v>197</v>
      </c>
      <c r="E74" s="16" t="s">
        <v>1</v>
      </c>
      <c r="F74" s="188">
        <v>43.75</v>
      </c>
      <c r="H74" s="31"/>
    </row>
    <row r="75" spans="2:8" s="1" customFormat="1" ht="16.899999999999999" customHeight="1">
      <c r="B75" s="31"/>
      <c r="C75" s="187" t="s">
        <v>98</v>
      </c>
      <c r="D75" s="187" t="s">
        <v>148</v>
      </c>
      <c r="E75" s="16" t="s">
        <v>1</v>
      </c>
      <c r="F75" s="188">
        <v>43.75</v>
      </c>
      <c r="H75" s="31"/>
    </row>
    <row r="76" spans="2:8" s="1" customFormat="1" ht="16.899999999999999" customHeight="1">
      <c r="B76" s="31"/>
      <c r="C76" s="189" t="s">
        <v>530</v>
      </c>
      <c r="H76" s="31"/>
    </row>
    <row r="77" spans="2:8" s="1" customFormat="1" ht="16.899999999999999" customHeight="1">
      <c r="B77" s="31"/>
      <c r="C77" s="187" t="s">
        <v>194</v>
      </c>
      <c r="D77" s="187" t="s">
        <v>195</v>
      </c>
      <c r="E77" s="16" t="s">
        <v>161</v>
      </c>
      <c r="F77" s="188">
        <v>43.75</v>
      </c>
      <c r="H77" s="31"/>
    </row>
    <row r="78" spans="2:8" s="1" customFormat="1" ht="16.899999999999999" customHeight="1">
      <c r="B78" s="31"/>
      <c r="C78" s="187" t="s">
        <v>200</v>
      </c>
      <c r="D78" s="187" t="s">
        <v>201</v>
      </c>
      <c r="E78" s="16" t="s">
        <v>185</v>
      </c>
      <c r="F78" s="188">
        <v>87.5</v>
      </c>
      <c r="H78" s="31"/>
    </row>
    <row r="79" spans="2:8" s="1" customFormat="1" ht="16.899999999999999" customHeight="1">
      <c r="B79" s="31"/>
      <c r="C79" s="183" t="s">
        <v>96</v>
      </c>
      <c r="D79" s="184" t="s">
        <v>1</v>
      </c>
      <c r="E79" s="185" t="s">
        <v>1</v>
      </c>
      <c r="F79" s="186">
        <v>0</v>
      </c>
      <c r="H79" s="31"/>
    </row>
    <row r="80" spans="2:8" s="1" customFormat="1" ht="16.899999999999999" customHeight="1">
      <c r="B80" s="31"/>
      <c r="C80" s="187" t="s">
        <v>96</v>
      </c>
      <c r="D80" s="187" t="s">
        <v>148</v>
      </c>
      <c r="E80" s="16" t="s">
        <v>1</v>
      </c>
      <c r="F80" s="188">
        <v>0</v>
      </c>
      <c r="H80" s="31"/>
    </row>
    <row r="81" spans="2:8" s="1" customFormat="1" ht="16.899999999999999" customHeight="1">
      <c r="B81" s="31"/>
      <c r="C81" s="183" t="s">
        <v>542</v>
      </c>
      <c r="D81" s="184" t="s">
        <v>1</v>
      </c>
      <c r="E81" s="185" t="s">
        <v>1</v>
      </c>
      <c r="F81" s="186">
        <v>2.9039999999999999</v>
      </c>
      <c r="H81" s="31"/>
    </row>
    <row r="82" spans="2:8" s="1" customFormat="1" ht="16.899999999999999" customHeight="1">
      <c r="B82" s="31"/>
      <c r="C82" s="187" t="s">
        <v>1</v>
      </c>
      <c r="D82" s="187" t="s">
        <v>543</v>
      </c>
      <c r="E82" s="16" t="s">
        <v>1</v>
      </c>
      <c r="F82" s="188">
        <v>2.9039999999999999</v>
      </c>
      <c r="H82" s="31"/>
    </row>
    <row r="83" spans="2:8" s="1" customFormat="1" ht="16.899999999999999" customHeight="1">
      <c r="B83" s="31"/>
      <c r="C83" s="187" t="s">
        <v>542</v>
      </c>
      <c r="D83" s="187" t="s">
        <v>150</v>
      </c>
      <c r="E83" s="16" t="s">
        <v>1</v>
      </c>
      <c r="F83" s="188">
        <v>2.9039999999999999</v>
      </c>
      <c r="H83" s="31"/>
    </row>
    <row r="84" spans="2:8" s="1" customFormat="1" ht="7.35" customHeight="1">
      <c r="B84" s="43"/>
      <c r="C84" s="44"/>
      <c r="D84" s="44"/>
      <c r="E84" s="44"/>
      <c r="F84" s="44"/>
      <c r="G84" s="44"/>
      <c r="H84" s="31"/>
    </row>
    <row r="85" spans="2:8" s="1" customFormat="1"/>
  </sheetData>
  <sheetProtection algorithmName="SHA-512" hashValue="Sg1ZKsfNFrcwGAPnyoK2DcNpj2vZtj6L7HdVxJrR3PKx54oOijuIAlICcorLA3ojUYVc8RohjIOxiSaVZhV4ow==" saltValue="EKAaIBojFYxeWBbLBN+hPw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SK24023-K10 - Rekonstrukc...</vt:lpstr>
      <vt:lpstr>T - Trubní vedení</vt:lpstr>
      <vt:lpstr>Seznam figur</vt:lpstr>
      <vt:lpstr>'Rekapitulace stavby'!Názvy_tisku</vt:lpstr>
      <vt:lpstr>'Seznam figur'!Názvy_tisku</vt:lpstr>
      <vt:lpstr>'SK24023-K10 - Rekonstrukc...'!Názvy_tisku</vt:lpstr>
      <vt:lpstr>'T - Trubní vedení'!Názvy_tisku</vt:lpstr>
      <vt:lpstr>'Rekapitulace stavby'!Oblast_tisku</vt:lpstr>
      <vt:lpstr>'Seznam figur'!Oblast_tisku</vt:lpstr>
      <vt:lpstr>'SK24023-K10 - Rekonstrukc...'!Oblast_tisku</vt:lpstr>
      <vt:lpstr>'T - Trubní vedení'!Oblast_tisku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Administrativa</cp:lastModifiedBy>
  <dcterms:created xsi:type="dcterms:W3CDTF">2024-07-15T23:55:45Z</dcterms:created>
  <dcterms:modified xsi:type="dcterms:W3CDTF">2024-11-07T13:21:47Z</dcterms:modified>
</cp:coreProperties>
</file>