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Veřejné zakázky\2024\2024-2026 - Oprava TUV a TV K2 - Temenická\Zadávací dokumentace\"/>
    </mc:Choice>
  </mc:AlternateContent>
  <xr:revisionPtr revIDLastSave="0" documentId="13_ncr:1_{364DA274-C87E-4FFC-8A16-201E97100320}" xr6:coauthVersionLast="47" xr6:coauthVersionMax="47" xr10:uidLastSave="{00000000-0000-0000-0000-000000000000}"/>
  <bookViews>
    <workbookView xWindow="11970" yWindow="0" windowWidth="16170" windowHeight="15480" xr2:uid="{00000000-000D-0000-FFFF-FFFF00000000}"/>
  </bookViews>
  <sheets>
    <sheet name="Rekapitulace stavby" sheetId="1" r:id="rId1"/>
    <sheet name="SK24023-K2 - Rekonstrukce..." sheetId="2" r:id="rId2"/>
    <sheet name="T - Trubní vedení" sheetId="3" r:id="rId3"/>
    <sheet name="Seznam figur" sheetId="4" r:id="rId4"/>
  </sheets>
  <definedNames>
    <definedName name="_xlnm._FilterDatabase" localSheetId="1" hidden="1">'SK24023-K2 - Rekonstrukce...'!$C$128:$K$445</definedName>
    <definedName name="_xlnm._FilterDatabase" localSheetId="2" hidden="1">'T - Trubní vedení'!$C$136:$K$228</definedName>
    <definedName name="_xlnm.Print_Titles" localSheetId="0">'Rekapitulace stavby'!$92:$92</definedName>
    <definedName name="_xlnm.Print_Titles" localSheetId="3">'Seznam figur'!$9:$9</definedName>
    <definedName name="_xlnm.Print_Titles" localSheetId="1">'SK24023-K2 - Rekonstrukce...'!$128:$128</definedName>
    <definedName name="_xlnm.Print_Titles" localSheetId="2">'T - Trubní vedení'!$136:$136</definedName>
    <definedName name="_xlnm.Print_Area" localSheetId="0">'Rekapitulace stavby'!$D$4:$AO$76,'Rekapitulace stavby'!$C$82:$AQ$97</definedName>
    <definedName name="_xlnm.Print_Area" localSheetId="3">'Seznam figur'!$C$4:$G$89</definedName>
    <definedName name="_xlnm.Print_Area" localSheetId="1">'SK24023-K2 - Rekonstrukce...'!$C$4:$J$76,'SK24023-K2 - Rekonstrukce...'!$C$82:$J$112,'SK24023-K2 - Rekonstrukce...'!$C$118:$K$445</definedName>
    <definedName name="_xlnm.Print_Area" localSheetId="2">'T - Trubní vedení'!$C$4:$J$76,'T - Trubní vedení'!$C$82:$J$118,'T - Trubní vedení'!$C$124:$K$228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F131" i="3"/>
  <c r="E129" i="3"/>
  <c r="F89" i="3"/>
  <c r="E87" i="3"/>
  <c r="J24" i="3"/>
  <c r="E24" i="3"/>
  <c r="J134" i="3"/>
  <c r="J23" i="3"/>
  <c r="J21" i="3"/>
  <c r="E21" i="3"/>
  <c r="J91" i="3"/>
  <c r="J20" i="3"/>
  <c r="J18" i="3"/>
  <c r="E18" i="3"/>
  <c r="F134" i="3"/>
  <c r="J17" i="3"/>
  <c r="J15" i="3"/>
  <c r="E15" i="3"/>
  <c r="F91" i="3"/>
  <c r="J14" i="3"/>
  <c r="J12" i="3"/>
  <c r="J89" i="3"/>
  <c r="E7" i="3"/>
  <c r="E127" i="3"/>
  <c r="J35" i="2"/>
  <c r="J34" i="2"/>
  <c r="AY95" i="1"/>
  <c r="J33" i="2"/>
  <c r="AX95" i="1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T437" i="2"/>
  <c r="R438" i="2"/>
  <c r="R437" i="2"/>
  <c r="P438" i="2"/>
  <c r="P437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T415" i="2"/>
  <c r="R416" i="2"/>
  <c r="R415" i="2"/>
  <c r="P416" i="2"/>
  <c r="P415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0" i="2"/>
  <c r="BH260" i="2"/>
  <c r="BG260" i="2"/>
  <c r="BF260" i="2"/>
  <c r="T260" i="2"/>
  <c r="T259" i="2"/>
  <c r="R260" i="2"/>
  <c r="R259" i="2"/>
  <c r="P260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0" i="2"/>
  <c r="J89" i="2"/>
  <c r="F89" i="2"/>
  <c r="F87" i="2"/>
  <c r="E85" i="2"/>
  <c r="J16" i="2"/>
  <c r="E16" i="2"/>
  <c r="F126" i="2"/>
  <c r="J15" i="2"/>
  <c r="J10" i="2"/>
  <c r="J87" i="2"/>
  <c r="L90" i="1"/>
  <c r="AM90" i="1"/>
  <c r="AM89" i="1"/>
  <c r="L89" i="1"/>
  <c r="AM87" i="1"/>
  <c r="L87" i="1"/>
  <c r="L85" i="1"/>
  <c r="L84" i="1"/>
  <c r="BK423" i="2"/>
  <c r="J425" i="2"/>
  <c r="BK190" i="2"/>
  <c r="J388" i="2"/>
  <c r="BK138" i="2"/>
  <c r="J302" i="2"/>
  <c r="J235" i="2"/>
  <c r="J294" i="2"/>
  <c r="J188" i="2"/>
  <c r="BK255" i="2"/>
  <c r="J440" i="2"/>
  <c r="BK361" i="2"/>
  <c r="J249" i="2"/>
  <c r="J409" i="2"/>
  <c r="BK235" i="2"/>
  <c r="BK440" i="2"/>
  <c r="J170" i="3"/>
  <c r="BK228" i="3"/>
  <c r="J207" i="3"/>
  <c r="BK163" i="3"/>
  <c r="BK200" i="3"/>
  <c r="J198" i="3"/>
  <c r="J142" i="3"/>
  <c r="J158" i="3"/>
  <c r="BK173" i="3"/>
  <c r="BK213" i="3"/>
  <c r="J255" i="2"/>
  <c r="BK377" i="2"/>
  <c r="J161" i="2"/>
  <c r="BK372" i="2"/>
  <c r="J185" i="2"/>
  <c r="BK298" i="2"/>
  <c r="BK194" i="2"/>
  <c r="J355" i="2"/>
  <c r="BK200" i="2"/>
  <c r="J419" i="2"/>
  <c r="BK233" i="2"/>
  <c r="J322" i="2"/>
  <c r="J160" i="3"/>
  <c r="J221" i="3"/>
  <c r="J153" i="3"/>
  <c r="J171" i="3"/>
  <c r="J140" i="3"/>
  <c r="J183" i="3"/>
  <c r="BK196" i="3"/>
  <c r="J213" i="3"/>
  <c r="BK203" i="3"/>
  <c r="J163" i="3"/>
  <c r="BK166" i="3"/>
  <c r="BK192" i="3"/>
  <c r="J396" i="2"/>
  <c r="BK220" i="2"/>
  <c r="BK132" i="2"/>
  <c r="BK370" i="2"/>
  <c r="J272" i="2"/>
  <c r="BK316" i="2"/>
  <c r="BK281" i="2"/>
  <c r="BK216" i="2"/>
  <c r="BK392" i="2"/>
  <c r="BK229" i="2"/>
  <c r="BK429" i="2"/>
  <c r="BK359" i="2"/>
  <c r="BK204" i="2"/>
  <c r="J189" i="2"/>
  <c r="J434" i="2"/>
  <c r="BK148" i="2"/>
  <c r="J224" i="3"/>
  <c r="J226" i="3"/>
  <c r="BK181" i="3"/>
  <c r="BK227" i="3"/>
  <c r="BK148" i="3"/>
  <c r="BK208" i="3"/>
  <c r="BK176" i="3"/>
  <c r="J150" i="3"/>
  <c r="J157" i="3"/>
  <c r="BK221" i="3"/>
  <c r="J154" i="3"/>
  <c r="J180" i="3"/>
  <c r="J189" i="3"/>
  <c r="BK212" i="3"/>
  <c r="BK414" i="2"/>
  <c r="J404" i="2"/>
  <c r="J148" i="2"/>
  <c r="J349" i="2"/>
  <c r="BK369" i="2"/>
  <c r="J134" i="2"/>
  <c r="J392" i="2"/>
  <c r="BK184" i="2"/>
  <c r="J336" i="2"/>
  <c r="BK133" i="2"/>
  <c r="BK438" i="2"/>
  <c r="BK355" i="2"/>
  <c r="J152" i="2"/>
  <c r="J307" i="2"/>
  <c r="BK425" i="2"/>
  <c r="BK307" i="2"/>
  <c r="BK347" i="2"/>
  <c r="BK150" i="3"/>
  <c r="J192" i="3"/>
  <c r="BK142" i="3"/>
  <c r="BK179" i="3"/>
  <c r="J209" i="3"/>
  <c r="BK170" i="3"/>
  <c r="J181" i="3"/>
  <c r="J222" i="3"/>
  <c r="BK204" i="3"/>
  <c r="J195" i="3"/>
  <c r="J190" i="3"/>
  <c r="J139" i="3"/>
  <c r="BK147" i="3"/>
  <c r="J400" i="2"/>
  <c r="BK186" i="2"/>
  <c r="BK249" i="2"/>
  <c r="BK189" i="2"/>
  <c r="BK260" i="2"/>
  <c r="J429" i="2"/>
  <c r="J229" i="2"/>
  <c r="J445" i="2"/>
  <c r="BK322" i="2"/>
  <c r="BK227" i="2"/>
  <c r="BK443" i="2"/>
  <c r="J371" i="2"/>
  <c r="J281" i="2"/>
  <c r="J414" i="2"/>
  <c r="J323" i="2"/>
  <c r="BK435" i="2"/>
  <c r="J260" i="2"/>
  <c r="J190" i="2"/>
  <c r="J148" i="3"/>
  <c r="BK225" i="3"/>
  <c r="J179" i="3"/>
  <c r="BK189" i="3"/>
  <c r="BK217" i="3"/>
  <c r="BK183" i="3"/>
  <c r="J196" i="3"/>
  <c r="J219" i="3"/>
  <c r="J203" i="3"/>
  <c r="BK340" i="2"/>
  <c r="J372" i="2"/>
  <c r="J208" i="2"/>
  <c r="BK294" i="2"/>
  <c r="J353" i="2"/>
  <c r="J133" i="2"/>
  <c r="BK304" i="2"/>
  <c r="J227" i="2"/>
  <c r="J443" i="2"/>
  <c r="BK290" i="2"/>
  <c r="J132" i="2"/>
  <c r="J377" i="2"/>
  <c r="BK329" i="2"/>
  <c r="BK157" i="2"/>
  <c r="J239" i="2"/>
  <c r="BK441" i="2"/>
  <c r="J423" i="2"/>
  <c r="J143" i="2"/>
  <c r="BK199" i="3"/>
  <c r="BK139" i="3"/>
  <c r="BK184" i="3"/>
  <c r="J218" i="3"/>
  <c r="BK145" i="3"/>
  <c r="J184" i="3"/>
  <c r="J161" i="3"/>
  <c r="J186" i="3"/>
  <c r="BK193" i="3"/>
  <c r="BK186" i="3"/>
  <c r="BK224" i="3"/>
  <c r="BK156" i="3"/>
  <c r="BK165" i="3"/>
  <c r="J187" i="3"/>
  <c r="BK431" i="2"/>
  <c r="BK187" i="2"/>
  <c r="J172" i="2"/>
  <c r="BK302" i="2"/>
  <c r="AS94" i="1"/>
  <c r="BK396" i="2"/>
  <c r="BK172" i="2"/>
  <c r="J184" i="2"/>
  <c r="BK336" i="2"/>
  <c r="J311" i="2"/>
  <c r="J172" i="3"/>
  <c r="BK144" i="3"/>
  <c r="J165" i="3"/>
  <c r="J217" i="3"/>
  <c r="J143" i="3"/>
  <c r="J176" i="3"/>
  <c r="J193" i="3"/>
  <c r="BK209" i="3"/>
  <c r="BK162" i="3"/>
  <c r="BK158" i="3"/>
  <c r="BK245" i="2"/>
  <c r="J361" i="2"/>
  <c r="BK335" i="2"/>
  <c r="BK419" i="2"/>
  <c r="J251" i="2"/>
  <c r="J329" i="2"/>
  <c r="BK343" i="2"/>
  <c r="BK323" i="2"/>
  <c r="BK444" i="2"/>
  <c r="J298" i="2"/>
  <c r="J444" i="2"/>
  <c r="J304" i="2"/>
  <c r="J441" i="2"/>
  <c r="J200" i="2"/>
  <c r="J335" i="2"/>
  <c r="J204" i="2"/>
  <c r="BK140" i="3"/>
  <c r="BK223" i="3"/>
  <c r="J147" i="3"/>
  <c r="J173" i="3"/>
  <c r="BK220" i="3"/>
  <c r="BK226" i="3"/>
  <c r="J202" i="3"/>
  <c r="BK202" i="3"/>
  <c r="J156" i="3"/>
  <c r="J214" i="3"/>
  <c r="BK214" i="3"/>
  <c r="BK153" i="3"/>
  <c r="BK143" i="2"/>
  <c r="BK353" i="2"/>
  <c r="J369" i="2"/>
  <c r="J383" i="2"/>
  <c r="J343" i="2"/>
  <c r="BK185" i="2"/>
  <c r="BK434" i="2"/>
  <c r="J359" i="2"/>
  <c r="BK208" i="2"/>
  <c r="J233" i="2"/>
  <c r="J438" i="2"/>
  <c r="J286" i="2"/>
  <c r="J327" i="2"/>
  <c r="J220" i="3"/>
  <c r="BK178" i="3"/>
  <c r="J175" i="3"/>
  <c r="J225" i="3"/>
  <c r="BK168" i="3"/>
  <c r="BK187" i="3"/>
  <c r="BK157" i="3"/>
  <c r="BK218" i="3"/>
  <c r="J206" i="3"/>
  <c r="BK171" i="3"/>
  <c r="BK154" i="3"/>
  <c r="BK161" i="3"/>
  <c r="BK239" i="2"/>
  <c r="J365" i="2"/>
  <c r="BK188" i="2"/>
  <c r="J290" i="2"/>
  <c r="J277" i="2"/>
  <c r="J187" i="2"/>
  <c r="BK371" i="2"/>
  <c r="J220" i="2"/>
  <c r="J435" i="2"/>
  <c r="BK251" i="2"/>
  <c r="BK445" i="2"/>
  <c r="BK400" i="2"/>
  <c r="BK268" i="2"/>
  <c r="BK404" i="2"/>
  <c r="BK180" i="2"/>
  <c r="BK433" i="2"/>
  <c r="J268" i="2"/>
  <c r="J227" i="3"/>
  <c r="BK195" i="3"/>
  <c r="BK216" i="3"/>
  <c r="J168" i="3"/>
  <c r="J216" i="3"/>
  <c r="J208" i="3"/>
  <c r="BK198" i="3"/>
  <c r="BK143" i="3"/>
  <c r="J162" i="3"/>
  <c r="J211" i="3"/>
  <c r="J145" i="3"/>
  <c r="BK286" i="2"/>
  <c r="BK416" i="2"/>
  <c r="J194" i="2"/>
  <c r="BK327" i="2"/>
  <c r="BK165" i="2"/>
  <c r="BK311" i="2"/>
  <c r="BK409" i="2"/>
  <c r="J370" i="2"/>
  <c r="BK277" i="2"/>
  <c r="J157" i="2"/>
  <c r="J340" i="2"/>
  <c r="J180" i="2"/>
  <c r="J431" i="2"/>
  <c r="BK333" i="2"/>
  <c r="BK134" i="2"/>
  <c r="BK383" i="2"/>
  <c r="J165" i="2"/>
  <c r="J416" i="2"/>
  <c r="BK328" i="2"/>
  <c r="J228" i="3"/>
  <c r="BK160" i="3"/>
  <c r="BK172" i="3"/>
  <c r="J200" i="3"/>
  <c r="BK167" i="3"/>
  <c r="BK190" i="3"/>
  <c r="J167" i="3"/>
  <c r="J223" i="3"/>
  <c r="BK207" i="3"/>
  <c r="J199" i="3"/>
  <c r="J212" i="3"/>
  <c r="BK211" i="3"/>
  <c r="J144" i="3"/>
  <c r="BK175" i="3"/>
  <c r="J433" i="2"/>
  <c r="BK349" i="2"/>
  <c r="J333" i="2"/>
  <c r="J347" i="2"/>
  <c r="J328" i="2"/>
  <c r="J186" i="2"/>
  <c r="BK384" i="2"/>
  <c r="BK272" i="2"/>
  <c r="BK161" i="2"/>
  <c r="J316" i="2"/>
  <c r="J138" i="2"/>
  <c r="BK365" i="2"/>
  <c r="J216" i="2"/>
  <c r="J384" i="2"/>
  <c r="BK152" i="2"/>
  <c r="BK388" i="2"/>
  <c r="J245" i="2"/>
  <c r="BK151" i="3"/>
  <c r="BK206" i="3"/>
  <c r="BK180" i="3"/>
  <c r="J178" i="3"/>
  <c r="BK222" i="3"/>
  <c r="J151" i="3"/>
  <c r="J166" i="3"/>
  <c r="J204" i="3"/>
  <c r="BK219" i="3"/>
  <c r="BK131" i="2" l="1"/>
  <c r="J131" i="2"/>
  <c r="J96" i="2"/>
  <c r="BK321" i="2"/>
  <c r="J321" i="2"/>
  <c r="J100" i="2"/>
  <c r="BK334" i="2"/>
  <c r="J334" i="2"/>
  <c r="J101" i="2"/>
  <c r="BK418" i="2"/>
  <c r="J418" i="2"/>
  <c r="J106" i="2"/>
  <c r="R250" i="2"/>
  <c r="R342" i="2"/>
  <c r="T432" i="2"/>
  <c r="T439" i="2"/>
  <c r="BK146" i="3"/>
  <c r="J146" i="3"/>
  <c r="J99" i="3"/>
  <c r="T131" i="2"/>
  <c r="P321" i="2"/>
  <c r="P334" i="2"/>
  <c r="P418" i="2"/>
  <c r="R442" i="2"/>
  <c r="T138" i="3"/>
  <c r="T149" i="3"/>
  <c r="T159" i="3"/>
  <c r="BK267" i="2"/>
  <c r="J267" i="2"/>
  <c r="J99" i="2"/>
  <c r="R321" i="2"/>
  <c r="T334" i="2"/>
  <c r="T418" i="2"/>
  <c r="T417" i="2"/>
  <c r="P442" i="2"/>
  <c r="BK138" i="3"/>
  <c r="R146" i="3"/>
  <c r="T152" i="3"/>
  <c r="BK164" i="3"/>
  <c r="J164" i="3"/>
  <c r="J104" i="3"/>
  <c r="BK182" i="3"/>
  <c r="J182" i="3"/>
  <c r="J108" i="3"/>
  <c r="T250" i="2"/>
  <c r="T342" i="2"/>
  <c r="R432" i="2"/>
  <c r="T442" i="2"/>
  <c r="T436" i="2" s="1"/>
  <c r="R149" i="3"/>
  <c r="P155" i="3"/>
  <c r="P164" i="3"/>
  <c r="BK174" i="3"/>
  <c r="J174" i="3"/>
  <c r="J106" i="3"/>
  <c r="T177" i="3"/>
  <c r="P185" i="3"/>
  <c r="P191" i="3"/>
  <c r="R131" i="2"/>
  <c r="T321" i="2"/>
  <c r="R334" i="2"/>
  <c r="R418" i="2"/>
  <c r="R417" i="2"/>
  <c r="BK442" i="2"/>
  <c r="J442" i="2"/>
  <c r="J111" i="2"/>
  <c r="P138" i="3"/>
  <c r="BK149" i="3"/>
  <c r="J149" i="3"/>
  <c r="J100" i="3"/>
  <c r="BK159" i="3"/>
  <c r="J159" i="3"/>
  <c r="J103" i="3"/>
  <c r="P169" i="3"/>
  <c r="R177" i="3"/>
  <c r="BK188" i="3"/>
  <c r="J188" i="3"/>
  <c r="J110" i="3"/>
  <c r="BK194" i="3"/>
  <c r="J194" i="3"/>
  <c r="J112" i="3"/>
  <c r="R197" i="3"/>
  <c r="P267" i="2"/>
  <c r="P382" i="2"/>
  <c r="P432" i="2"/>
  <c r="P146" i="3"/>
  <c r="P152" i="3"/>
  <c r="T164" i="3"/>
  <c r="BK177" i="3"/>
  <c r="J177" i="3"/>
  <c r="J107" i="3"/>
  <c r="P182" i="3"/>
  <c r="T185" i="3"/>
  <c r="R191" i="3"/>
  <c r="P194" i="3"/>
  <c r="P201" i="3"/>
  <c r="R267" i="2"/>
  <c r="R382" i="2"/>
  <c r="R138" i="3"/>
  <c r="T146" i="3"/>
  <c r="R155" i="3"/>
  <c r="BK169" i="3"/>
  <c r="J169" i="3"/>
  <c r="J105" i="3"/>
  <c r="R174" i="3"/>
  <c r="T188" i="3"/>
  <c r="R194" i="3"/>
  <c r="BK201" i="3"/>
  <c r="J201" i="3"/>
  <c r="J114" i="3"/>
  <c r="R205" i="3"/>
  <c r="BK210" i="3"/>
  <c r="J210" i="3"/>
  <c r="J116" i="3"/>
  <c r="T210" i="3"/>
  <c r="P131" i="2"/>
  <c r="BK382" i="2"/>
  <c r="J382" i="2"/>
  <c r="J103" i="2"/>
  <c r="BK432" i="2"/>
  <c r="J432" i="2"/>
  <c r="J107" i="2"/>
  <c r="P439" i="2"/>
  <c r="P436" i="2"/>
  <c r="BK141" i="3"/>
  <c r="J141" i="3"/>
  <c r="J98" i="3"/>
  <c r="P149" i="3"/>
  <c r="T155" i="3"/>
  <c r="T174" i="3"/>
  <c r="R182" i="3"/>
  <c r="R188" i="3"/>
  <c r="BK197" i="3"/>
  <c r="J197" i="3"/>
  <c r="J113" i="3"/>
  <c r="R201" i="3"/>
  <c r="BK215" i="3"/>
  <c r="J215" i="3"/>
  <c r="J117" i="3"/>
  <c r="T267" i="2"/>
  <c r="T382" i="2"/>
  <c r="BK439" i="2"/>
  <c r="J439" i="2"/>
  <c r="J110" i="2"/>
  <c r="R141" i="3"/>
  <c r="R152" i="3"/>
  <c r="P159" i="3"/>
  <c r="R169" i="3"/>
  <c r="P177" i="3"/>
  <c r="T182" i="3"/>
  <c r="P188" i="3"/>
  <c r="T197" i="3"/>
  <c r="BK205" i="3"/>
  <c r="J205" i="3"/>
  <c r="J115" i="3"/>
  <c r="T205" i="3"/>
  <c r="R215" i="3"/>
  <c r="BK250" i="2"/>
  <c r="J250" i="2"/>
  <c r="J97" i="2"/>
  <c r="BK342" i="2"/>
  <c r="J342" i="2"/>
  <c r="J102" i="2"/>
  <c r="T141" i="3"/>
  <c r="BK155" i="3"/>
  <c r="J155" i="3"/>
  <c r="J102" i="3"/>
  <c r="R164" i="3"/>
  <c r="P174" i="3"/>
  <c r="BK185" i="3"/>
  <c r="J185" i="3"/>
  <c r="J109" i="3"/>
  <c r="T191" i="3"/>
  <c r="T194" i="3"/>
  <c r="T201" i="3"/>
  <c r="R210" i="3"/>
  <c r="T215" i="3"/>
  <c r="P250" i="2"/>
  <c r="P342" i="2"/>
  <c r="R439" i="2"/>
  <c r="R436" i="2"/>
  <c r="P141" i="3"/>
  <c r="BK152" i="3"/>
  <c r="J152" i="3"/>
  <c r="J101" i="3"/>
  <c r="R159" i="3"/>
  <c r="T169" i="3"/>
  <c r="R185" i="3"/>
  <c r="BK191" i="3"/>
  <c r="J191" i="3"/>
  <c r="J111" i="3"/>
  <c r="P197" i="3"/>
  <c r="P205" i="3"/>
  <c r="P210" i="3"/>
  <c r="P215" i="3"/>
  <c r="BK259" i="2"/>
  <c r="J259" i="2"/>
  <c r="J98" i="2"/>
  <c r="BK437" i="2"/>
  <c r="J437" i="2"/>
  <c r="J109" i="2"/>
  <c r="BK415" i="2"/>
  <c r="J415" i="2"/>
  <c r="J104" i="2"/>
  <c r="BE206" i="3"/>
  <c r="BE207" i="3"/>
  <c r="F92" i="3"/>
  <c r="BE139" i="3"/>
  <c r="BE157" i="3"/>
  <c r="BE170" i="3"/>
  <c r="BE181" i="3"/>
  <c r="BE193" i="3"/>
  <c r="E85" i="3"/>
  <c r="BE145" i="3"/>
  <c r="BE151" i="3"/>
  <c r="BE154" i="3"/>
  <c r="BE199" i="3"/>
  <c r="BE217" i="3"/>
  <c r="BK436" i="2"/>
  <c r="J436" i="2"/>
  <c r="J108" i="2"/>
  <c r="J92" i="3"/>
  <c r="J133" i="3"/>
  <c r="BE140" i="3"/>
  <c r="BE153" i="3"/>
  <c r="BE167" i="3"/>
  <c r="BE178" i="3"/>
  <c r="BE184" i="3"/>
  <c r="BE221" i="3"/>
  <c r="F133" i="3"/>
  <c r="BE148" i="3"/>
  <c r="BE158" i="3"/>
  <c r="BE160" i="3"/>
  <c r="BE161" i="3"/>
  <c r="BE163" i="3"/>
  <c r="BE166" i="3"/>
  <c r="BE172" i="3"/>
  <c r="BE209" i="3"/>
  <c r="BE211" i="3"/>
  <c r="BE220" i="3"/>
  <c r="BE223" i="3"/>
  <c r="BE183" i="3"/>
  <c r="BE189" i="3"/>
  <c r="BE204" i="3"/>
  <c r="BE208" i="3"/>
  <c r="BE214" i="3"/>
  <c r="BE171" i="3"/>
  <c r="BE203" i="3"/>
  <c r="J131" i="3"/>
  <c r="BE147" i="3"/>
  <c r="BE162" i="3"/>
  <c r="BE192" i="3"/>
  <c r="BE198" i="3"/>
  <c r="BE200" i="3"/>
  <c r="BE202" i="3"/>
  <c r="BE218" i="3"/>
  <c r="BE156" i="3"/>
  <c r="BE165" i="3"/>
  <c r="BE176" i="3"/>
  <c r="BE180" i="3"/>
  <c r="BE190" i="3"/>
  <c r="BE196" i="3"/>
  <c r="BE222" i="3"/>
  <c r="BE224" i="3"/>
  <c r="BE226" i="3"/>
  <c r="BK130" i="2"/>
  <c r="BK417" i="2"/>
  <c r="BK129" i="2" s="1"/>
  <c r="J129" i="2" s="1"/>
  <c r="J94" i="2" s="1"/>
  <c r="J417" i="2"/>
  <c r="J105" i="2"/>
  <c r="BE144" i="3"/>
  <c r="BE168" i="3"/>
  <c r="BE173" i="3"/>
  <c r="BE187" i="3"/>
  <c r="BE219" i="3"/>
  <c r="BE227" i="3"/>
  <c r="BE150" i="3"/>
  <c r="BE175" i="3"/>
  <c r="BE216" i="3"/>
  <c r="BE225" i="3"/>
  <c r="BE142" i="3"/>
  <c r="BE143" i="3"/>
  <c r="BE179" i="3"/>
  <c r="BE186" i="3"/>
  <c r="BE195" i="3"/>
  <c r="BE212" i="3"/>
  <c r="BE213" i="3"/>
  <c r="BE228" i="3"/>
  <c r="BE307" i="2"/>
  <c r="BE329" i="2"/>
  <c r="BE349" i="2"/>
  <c r="BE359" i="2"/>
  <c r="BE369" i="2"/>
  <c r="BE377" i="2"/>
  <c r="BE384" i="2"/>
  <c r="BE189" i="2"/>
  <c r="BE233" i="2"/>
  <c r="BE245" i="2"/>
  <c r="BE340" i="2"/>
  <c r="BE353" i="2"/>
  <c r="BE404" i="2"/>
  <c r="BE429" i="2"/>
  <c r="BE133" i="2"/>
  <c r="BE157" i="2"/>
  <c r="BE185" i="2"/>
  <c r="BE216" i="2"/>
  <c r="BE251" i="2"/>
  <c r="BE277" i="2"/>
  <c r="BE327" i="2"/>
  <c r="BE365" i="2"/>
  <c r="BE416" i="2"/>
  <c r="BE431" i="2"/>
  <c r="BE434" i="2"/>
  <c r="BE435" i="2"/>
  <c r="BE438" i="2"/>
  <c r="BE440" i="2"/>
  <c r="BE443" i="2"/>
  <c r="BE444" i="2"/>
  <c r="BE132" i="2"/>
  <c r="BE138" i="2"/>
  <c r="BE194" i="2"/>
  <c r="BE220" i="2"/>
  <c r="BE286" i="2"/>
  <c r="BE311" i="2"/>
  <c r="BE323" i="2"/>
  <c r="BE187" i="2"/>
  <c r="BE188" i="2"/>
  <c r="BE208" i="2"/>
  <c r="BE260" i="2"/>
  <c r="BE272" i="2"/>
  <c r="BE423" i="2"/>
  <c r="BE441" i="2"/>
  <c r="BE445" i="2"/>
  <c r="F90" i="2"/>
  <c r="BE134" i="2"/>
  <c r="BE180" i="2"/>
  <c r="BE184" i="2"/>
  <c r="BE229" i="2"/>
  <c r="BE396" i="2"/>
  <c r="BE414" i="2"/>
  <c r="BE425" i="2"/>
  <c r="J123" i="2"/>
  <c r="BE148" i="2"/>
  <c r="BE268" i="2"/>
  <c r="BE281" i="2"/>
  <c r="BE316" i="2"/>
  <c r="BE335" i="2"/>
  <c r="BE347" i="2"/>
  <c r="BE370" i="2"/>
  <c r="BE392" i="2"/>
  <c r="BE409" i="2"/>
  <c r="BE419" i="2"/>
  <c r="BE143" i="2"/>
  <c r="BE172" i="2"/>
  <c r="BE190" i="2"/>
  <c r="BE204" i="2"/>
  <c r="BE235" i="2"/>
  <c r="BE255" i="2"/>
  <c r="BE304" i="2"/>
  <c r="BE328" i="2"/>
  <c r="BE400" i="2"/>
  <c r="BE152" i="2"/>
  <c r="BE227" i="2"/>
  <c r="BE290" i="2"/>
  <c r="BE298" i="2"/>
  <c r="BE302" i="2"/>
  <c r="BE322" i="2"/>
  <c r="BE165" i="2"/>
  <c r="BE239" i="2"/>
  <c r="BE249" i="2"/>
  <c r="BE294" i="2"/>
  <c r="BE336" i="2"/>
  <c r="BE343" i="2"/>
  <c r="BE355" i="2"/>
  <c r="BE161" i="2"/>
  <c r="BE186" i="2"/>
  <c r="BE200" i="2"/>
  <c r="BE333" i="2"/>
  <c r="BE361" i="2"/>
  <c r="BE371" i="2"/>
  <c r="BE372" i="2"/>
  <c r="BE383" i="2"/>
  <c r="BE388" i="2"/>
  <c r="BE433" i="2"/>
  <c r="F34" i="2"/>
  <c r="BC95" i="1"/>
  <c r="F32" i="2"/>
  <c r="BA95" i="1"/>
  <c r="F35" i="2"/>
  <c r="BD95" i="1"/>
  <c r="J34" i="3"/>
  <c r="AW96" i="1"/>
  <c r="J32" i="2"/>
  <c r="AW95" i="1"/>
  <c r="F33" i="2"/>
  <c r="BB95" i="1"/>
  <c r="F34" i="3"/>
  <c r="BA96" i="1"/>
  <c r="F36" i="3"/>
  <c r="BC96" i="1"/>
  <c r="F37" i="3"/>
  <c r="BD96" i="1"/>
  <c r="F35" i="3"/>
  <c r="BB96" i="1"/>
  <c r="R130" i="2" l="1"/>
  <c r="P130" i="2"/>
  <c r="R129" i="2"/>
  <c r="P417" i="2"/>
  <c r="P137" i="3"/>
  <c r="AU96" i="1"/>
  <c r="T130" i="2"/>
  <c r="T129" i="2"/>
  <c r="R137" i="3"/>
  <c r="BK137" i="3"/>
  <c r="J137" i="3"/>
  <c r="J96" i="3"/>
  <c r="T137" i="3"/>
  <c r="J138" i="3"/>
  <c r="J97" i="3"/>
  <c r="J130" i="2"/>
  <c r="J95" i="2"/>
  <c r="J31" i="2"/>
  <c r="AV95" i="1"/>
  <c r="AT95" i="1"/>
  <c r="BA94" i="1"/>
  <c r="W30" i="1"/>
  <c r="BD94" i="1"/>
  <c r="W33" i="1"/>
  <c r="F31" i="2"/>
  <c r="AZ95" i="1"/>
  <c r="F33" i="3"/>
  <c r="AZ96" i="1"/>
  <c r="BB94" i="1"/>
  <c r="W31" i="1"/>
  <c r="J33" i="3"/>
  <c r="AV96" i="1"/>
  <c r="AT96" i="1"/>
  <c r="BC94" i="1"/>
  <c r="W32" i="1"/>
  <c r="J28" i="2"/>
  <c r="AG95" i="1"/>
  <c r="P129" i="2" l="1"/>
  <c r="AU95" i="1"/>
  <c r="AN95" i="1"/>
  <c r="J37" i="2"/>
  <c r="AU94" i="1"/>
  <c r="AX94" i="1"/>
  <c r="AY94" i="1"/>
  <c r="J30" i="3"/>
  <c r="AG96" i="1"/>
  <c r="AW94" i="1"/>
  <c r="AK30" i="1"/>
  <c r="AZ94" i="1"/>
  <c r="AV94" i="1"/>
  <c r="AK29" i="1"/>
  <c r="J39" i="3" l="1"/>
  <c r="AN96" i="1"/>
  <c r="AG94" i="1"/>
  <c r="AT94" i="1"/>
  <c r="W29" i="1"/>
  <c r="AN94" i="1" l="1"/>
  <c r="AK26" i="1"/>
  <c r="AK35" i="1"/>
</calcChain>
</file>

<file path=xl/sharedStrings.xml><?xml version="1.0" encoding="utf-8"?>
<sst xmlns="http://schemas.openxmlformats.org/spreadsheetml/2006/main" count="5266" uniqueCount="813">
  <si>
    <t>Export Komplet</t>
  </si>
  <si>
    <t/>
  </si>
  <si>
    <t>2.0</t>
  </si>
  <si>
    <t>ZAMOK</t>
  </si>
  <si>
    <t>False</t>
  </si>
  <si>
    <t>{65c13a05-61ba-49d1-9d23-5d1f2c5140a0}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</si>
  <si>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</si>
  <si>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</si>
  <si>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</si>
  <si>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</si>
  <si>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</si>
  <si>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</si>
  <si>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</si>
  <si>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</si>
  <si>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SK24023-K2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</si>
  <si>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</si>
  <si>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</si>
  <si>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</si>
  <si>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</si>
  <si>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</si>
  <si>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Dolní Temenice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</si>
  <si>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</si>
  <si>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</si>
  <si>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</si>
  <si>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</si>
  <si>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</si>
  <si>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</si>
  <si>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</si>
  <si>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</si>
  <si>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LORENC TZB spol. s.r.o.</t>
  </si>
  <si>
    <t>True</t>
  </si>
  <si>
    <t>Zpracovatel:</t>
  </si>
  <si>
    <t>Martin Škrabal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</si>
  <si>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</si>
  <si>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</si>
  <si>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</si>
  <si>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</si>
  <si>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</si>
  <si>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</si>
  <si>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</si>
  <si>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</si>
  <si>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</si>
  <si>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</si>
  <si>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</si>
  <si>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</si>
  <si>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</si>
  <si>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</si>
  <si>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</si>
  <si>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</si>
  <si>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</si>
  <si>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</si>
  <si>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</si>
  <si>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</si>
  <si>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</si>
  <si>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</si>
  <si>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</si>
  <si>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</si>
  <si>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</si>
  <si>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</si>
  <si>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</si>
  <si>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</si>
  <si>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</si>
  <si>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</si>
  <si>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</si>
  <si>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</si>
  <si>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</si>
  <si>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</si>
  <si>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</si>
  <si>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</si>
  <si>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</si>
  <si>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</si>
  <si>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</si>
  <si>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</si>
  <si>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</si>
  <si>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</si>
  <si>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</si>
  <si>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</si>
  <si>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</si>
  <si>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</si>
  <si>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</si>
  <si>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</si>
  <si>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</si>
  <si>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</t>
  </si>
  <si>
    <t>Trubní vedení</t>
  </si>
  <si>
    <t>{c46b9d0f-6327-4437-b81b-6e0e3ca5dcc8}</t>
  </si>
  <si>
    <t>2</t>
  </si>
  <si>
    <t>ornice</t>
  </si>
  <si>
    <t>563,42</t>
  </si>
  <si>
    <t>rýhy</t>
  </si>
  <si>
    <t>657,484</t>
  </si>
  <si>
    <t>KRYCÍ LIST SOUPISU PRACÍ</t>
  </si>
  <si>
    <t>poklop</t>
  </si>
  <si>
    <t>73,054</t>
  </si>
  <si>
    <t>zásypN</t>
  </si>
  <si>
    <t>28</t>
  </si>
  <si>
    <t>zásypS</t>
  </si>
  <si>
    <t>459,025</t>
  </si>
  <si>
    <t>přebytek</t>
  </si>
  <si>
    <t>271,513</t>
  </si>
  <si>
    <t>bet</t>
  </si>
  <si>
    <t>62,427</t>
  </si>
  <si>
    <t>kam</t>
  </si>
  <si>
    <t>19,444</t>
  </si>
  <si>
    <t>živ</t>
  </si>
  <si>
    <t>2,904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</si>
  <si>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</si>
  <si>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</si>
  <si>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</si>
  <si>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</si>
  <si>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</si>
  <si>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</si>
  <si>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</si>
  <si>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</si>
  <si>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</si>
  <si>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</si>
  <si>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</si>
  <si>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</si>
  <si>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</si>
  <si>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</si>
  <si>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</si>
  <si>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</si>
  <si>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</si>
  <si>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</si>
  <si>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</si>
  <si>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</si>
  <si>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</si>
  <si>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</si>
  <si>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</si>
  <si>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</si>
  <si>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</si>
  <si>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</si>
  <si>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</si>
  <si>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</si>
  <si>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</si>
  <si>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</si>
  <si>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</si>
  <si>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</si>
  <si>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</si>
  <si>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</si>
  <si>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</si>
  <si>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</si>
  <si>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</si>
  <si>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</si>
  <si>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</si>
  <si>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</si>
  <si>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</si>
  <si>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</si>
  <si>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</si>
  <si>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2024 02</t>
  </si>
  <si>
    <t>4</t>
  </si>
  <si>
    <t>-1002160826</t>
  </si>
  <si>
    <t>112251101</t>
  </si>
  <si>
    <t>Odstranění pařezů průměru přes 100 do 300 mm</t>
  </si>
  <si>
    <t>-1737283611</t>
  </si>
  <si>
    <t>3</t>
  </si>
  <si>
    <t>113107322</t>
  </si>
  <si>
    <t>Odstranění podkladu z kameniva drceného tl přes 100 do 200 mm strojně pl do 50 m2</t>
  </si>
  <si>
    <t>m2</t>
  </si>
  <si>
    <t>1067002715</t>
  </si>
  <si>
    <t>VV</t>
  </si>
  <si>
    <t>"chodníky" (2+2,1*2)*2,2</t>
  </si>
  <si>
    <t>Mezisoučet</t>
  </si>
  <si>
    <t>Součet</t>
  </si>
  <si>
    <t>113107323</t>
  </si>
  <si>
    <t>Odstranění podkladu z kameniva drceného tl přes 200 do 300 mm strojně pl do 50 m2</t>
  </si>
  <si>
    <t>-259815948</t>
  </si>
  <si>
    <t>"asfaltová komunikace" 6*2,2</t>
  </si>
  <si>
    <t>"parkoviště - dlažba" 10*2,2</t>
  </si>
  <si>
    <t>5</t>
  </si>
  <si>
    <t>113107331</t>
  </si>
  <si>
    <t>Odstranění podkladu z betonu prostého tl přes 100 do 150 mm strojně pl do 50 m2</t>
  </si>
  <si>
    <t>-1258678312</t>
  </si>
  <si>
    <t>6</t>
  </si>
  <si>
    <t>113107342</t>
  </si>
  <si>
    <t>Odstranění podkladu živičného tl přes 50 do 100 mm strojně pl do 50 m2</t>
  </si>
  <si>
    <t>578662317</t>
  </si>
  <si>
    <t>7</t>
  </si>
  <si>
    <t>113202111</t>
  </si>
  <si>
    <t>Vytrhání obrub krajníků obrubníků stojatých</t>
  </si>
  <si>
    <t>m</t>
  </si>
  <si>
    <t>-1566530469</t>
  </si>
  <si>
    <t>"obruby" 4*3</t>
  </si>
  <si>
    <t>"krajníky" 4*3</t>
  </si>
  <si>
    <t>8</t>
  </si>
  <si>
    <t>113204111</t>
  </si>
  <si>
    <t>Vytrhání obrub záhonových</t>
  </si>
  <si>
    <t>1734225578</t>
  </si>
  <si>
    <t>9</t>
  </si>
  <si>
    <t>121151123</t>
  </si>
  <si>
    <t>Sejmutí ornice plochy přes 500 m2 tl vrstvy do 200 mm strojně</t>
  </si>
  <si>
    <t>-625923413</t>
  </si>
  <si>
    <t>"trávník" (42,8+20+160+11,3+7+8+7)*2,2</t>
  </si>
  <si>
    <t>10</t>
  </si>
  <si>
    <t>129951121</t>
  </si>
  <si>
    <t>Bourání zdiva z betonu prostého neprokládaného v odkopávkách nebo prokopávkách strojně</t>
  </si>
  <si>
    <t>m3</t>
  </si>
  <si>
    <t>-116578470</t>
  </si>
  <si>
    <t>"chodníky" (2+2,1*2)*1,75*0,15</t>
  </si>
  <si>
    <t>"asfaltová komunikace" 6*1,75*0,15</t>
  </si>
  <si>
    <t>"parkoviště - dlažba" 10*1,75*0,15</t>
  </si>
  <si>
    <t>"trávník" (42,8+20+160+11,3+7+8+7)*1,75*0,15</t>
  </si>
  <si>
    <t>11</t>
  </si>
  <si>
    <t>132251255</t>
  </si>
  <si>
    <t>Hloubení rýh nezapažených š do 2000 mm v hornině třídy těžitelnosti I skupiny 3 objem do 1000 m3 strojně</t>
  </si>
  <si>
    <t>530884703</t>
  </si>
  <si>
    <t>"chodníky" (2+2,1*2)*1,75*1,5</t>
  </si>
  <si>
    <t>"asfaltová komunikace" 6*1,75*1,5</t>
  </si>
  <si>
    <t>"parkoviště - dlažba" 10*1,75*1,5</t>
  </si>
  <si>
    <t>"trávník" (42,8+20+160+11,3+7+8+7)*1,75*1,5</t>
  </si>
  <si>
    <t>-poklop</t>
  </si>
  <si>
    <t>12</t>
  </si>
  <si>
    <t>139001101</t>
  </si>
  <si>
    <t>Příplatek za ztížení vykopávky v blízkosti podzemního vedení</t>
  </si>
  <si>
    <t>373551745</t>
  </si>
  <si>
    <t>rýhy*0,1</t>
  </si>
  <si>
    <t>13</t>
  </si>
  <si>
    <t>162201401</t>
  </si>
  <si>
    <t>Vodorovné přemístění větví stromů listnatých do 1 km D kmene přes 100 do 300 mm</t>
  </si>
  <si>
    <t>-1314025603</t>
  </si>
  <si>
    <t>14</t>
  </si>
  <si>
    <t>162201411</t>
  </si>
  <si>
    <t>Vodorovné přemístění kmenů stromů listnatých do 1 km D kmene přes 100 do 300 mm</t>
  </si>
  <si>
    <t>1002454656</t>
  </si>
  <si>
    <t>162201421</t>
  </si>
  <si>
    <t>Vodorovné přemístění pařezů do 1 km D přes 100 do 300 mm</t>
  </si>
  <si>
    <t>-1757006682</t>
  </si>
  <si>
    <t>16</t>
  </si>
  <si>
    <t>162301931</t>
  </si>
  <si>
    <t>Příplatek k vodorovnému přemístění větví stromů listnatých D kmene přes 100 do 300 mm ZKD 1 km</t>
  </si>
  <si>
    <t>-1857882323</t>
  </si>
  <si>
    <t>17</t>
  </si>
  <si>
    <t>162301951</t>
  </si>
  <si>
    <t>Příplatek k vodorovnému přemístění kmenů stromů listnatých D kmene přes 100 do 300 mm ZKD 1 km</t>
  </si>
  <si>
    <t>-825312616</t>
  </si>
  <si>
    <t>18</t>
  </si>
  <si>
    <t>162301971</t>
  </si>
  <si>
    <t>Příplatek k vodorovnému přemístění pařezů D přes 100 do 300 mm ZKD 1 km</t>
  </si>
  <si>
    <t>2092666293</t>
  </si>
  <si>
    <t>19</t>
  </si>
  <si>
    <t>162751117</t>
  </si>
  <si>
    <t>Vodorovné přemístění přes 9 000 do 10000 m výkopku/sypaniny z horniny třídy těžitelnosti I skupiny 1 až 3</t>
  </si>
  <si>
    <t>-845062933</t>
  </si>
  <si>
    <t>20</t>
  </si>
  <si>
    <t>167151111</t>
  </si>
  <si>
    <t>Nakládání výkopku z hornin třídy těžitelnosti I skupiny 1 až 3 přes 100 m3</t>
  </si>
  <si>
    <t>1810473027</t>
  </si>
  <si>
    <t>-zásypS</t>
  </si>
  <si>
    <t>171201231</t>
  </si>
  <si>
    <t>Poplatek za uložení zeminy a kamení na recyklační skládce (skládkovné) kód odpadu 17 05 04</t>
  </si>
  <si>
    <t>t</t>
  </si>
  <si>
    <t>-422561807</t>
  </si>
  <si>
    <t>přebytek*1,85</t>
  </si>
  <si>
    <t>22</t>
  </si>
  <si>
    <t>171251201</t>
  </si>
  <si>
    <t>Uložení sypaniny na skládky nebo meziskládky</t>
  </si>
  <si>
    <t>1309144580</t>
  </si>
  <si>
    <t>23</t>
  </si>
  <si>
    <t>174151101</t>
  </si>
  <si>
    <t>Zásyp jam, šachet rýh nebo kolem objektů sypaninou se zhutněním</t>
  </si>
  <si>
    <t>-2092351489</t>
  </si>
  <si>
    <t>"asfaltová komunikace" 6*1,75*1</t>
  </si>
  <si>
    <t>"parkoviště - dlažba" 10*1,75*1</t>
  </si>
  <si>
    <t>"chodníky" (2+2,1*2)*1,75*1</t>
  </si>
  <si>
    <t>"trávník" (42,8+20+160+11,3+7+8+7)*1,75*1</t>
  </si>
  <si>
    <t>24</t>
  </si>
  <si>
    <t>M</t>
  </si>
  <si>
    <t>58344171</t>
  </si>
  <si>
    <t>štěrkodrť frakce 0/32</t>
  </si>
  <si>
    <t>-1565246761</t>
  </si>
  <si>
    <t>zásypN*2</t>
  </si>
  <si>
    <t>25</t>
  </si>
  <si>
    <t>175151101</t>
  </si>
  <si>
    <t>Obsypání potrubí strojně sypaninou bez prohození, uloženou do 3 m</t>
  </si>
  <si>
    <t>-1562807375</t>
  </si>
  <si>
    <t>"chodníky" (2+2,1*2)*(1,6*0,5-3,14*0,1*0,1*4)</t>
  </si>
  <si>
    <t>"asfaltová komunikace" 6*(1,6*0,5-3,14*0,1*0,1*4)</t>
  </si>
  <si>
    <t>"parkoviště - dlažba" 10*(1,6*0,5-3,14*0,1*0,1*4)</t>
  </si>
  <si>
    <t>"trávník" (42,8+20+160+11,3+7+8+7)*(1,6*0,5-3,14*0,1*0,1*4)</t>
  </si>
  <si>
    <t>26</t>
  </si>
  <si>
    <t>58331351</t>
  </si>
  <si>
    <t>kamenivo těžené drobné frakce 0/4</t>
  </si>
  <si>
    <t>729475284</t>
  </si>
  <si>
    <t>187,685*2 'Přepočtené koeficientem množství</t>
  </si>
  <si>
    <t>27</t>
  </si>
  <si>
    <t>181411131</t>
  </si>
  <si>
    <t>Založení parkového trávníku výsevem pl do 1000 m2 v rovině a ve svahu do 1:5</t>
  </si>
  <si>
    <t>-300832568</t>
  </si>
  <si>
    <t>00572410</t>
  </si>
  <si>
    <t>osivo směs travní parková</t>
  </si>
  <si>
    <t>kg</t>
  </si>
  <si>
    <t>1001569874</t>
  </si>
  <si>
    <t>563,42*0,02 'Přepočtené koeficientem množství</t>
  </si>
  <si>
    <t>29</t>
  </si>
  <si>
    <t>181951111</t>
  </si>
  <si>
    <t>Úprava pláně v hornině třídy těžitelnosti I skupiny 1 až 3 bez zhutnění strojně</t>
  </si>
  <si>
    <t>-1068057510</t>
  </si>
  <si>
    <t>30</t>
  </si>
  <si>
    <t>181951112</t>
  </si>
  <si>
    <t>Úprava pláně v hornině třídy těžitelnosti I skupiny 1 až 3 se zhutněním strojně</t>
  </si>
  <si>
    <t>303074732</t>
  </si>
  <si>
    <t>"chodníky" (2+2,1*2)*3,5</t>
  </si>
  <si>
    <t>"asfaltová komunikace" 6*3,5</t>
  </si>
  <si>
    <t>"parkoviště - dlažba" 10*3,5</t>
  </si>
  <si>
    <t>31</t>
  </si>
  <si>
    <t>182351133</t>
  </si>
  <si>
    <t>Rozprostření ornice pl přes 500 m2 ve svahu přes 1:5 tl vrstvy do 200 mm strojně</t>
  </si>
  <si>
    <t>-798836576</t>
  </si>
  <si>
    <t>32</t>
  </si>
  <si>
    <t>184102112x</t>
  </si>
  <si>
    <t>Náhradní výsadba stromů</t>
  </si>
  <si>
    <t>927517007</t>
  </si>
  <si>
    <t>Svislé a kompletní konstrukce</t>
  </si>
  <si>
    <t>33</t>
  </si>
  <si>
    <t>312231115</t>
  </si>
  <si>
    <t>Zdivo výplňové z cihel dl 290 mm P7 až 15 na SMS 5 MPa</t>
  </si>
  <si>
    <t>1441432060</t>
  </si>
  <si>
    <t>1,75*1,5*5*0,15</t>
  </si>
  <si>
    <t>34</t>
  </si>
  <si>
    <t>312311951</t>
  </si>
  <si>
    <t>Výplňová zeď z betonu prostého tř. C 20/25</t>
  </si>
  <si>
    <t>660770443</t>
  </si>
  <si>
    <t>0,1*10</t>
  </si>
  <si>
    <t>Vodorovné konstrukce</t>
  </si>
  <si>
    <t>35</t>
  </si>
  <si>
    <t>451572111</t>
  </si>
  <si>
    <t>Lože pod potrubí otevřený výkop z kameniva drobného těženého</t>
  </si>
  <si>
    <t>1178508976</t>
  </si>
  <si>
    <t>"chodníky" (2+2,1*2)*1,6*0,1</t>
  </si>
  <si>
    <t>"asfaltová komunikace" 6*1,6*0,1</t>
  </si>
  <si>
    <t>"parkoviště - dlažba" 10*1,6*0,1</t>
  </si>
  <si>
    <t>"trávník" (42,8+20+160+11,3+7+8+7)*1,6*0,1</t>
  </si>
  <si>
    <t>Komunikace pozemní</t>
  </si>
  <si>
    <t>36</t>
  </si>
  <si>
    <t>564861011</t>
  </si>
  <si>
    <t>Podklad ze štěrkodrtě ŠD plochy do 100 m2 tl 200 mm</t>
  </si>
  <si>
    <t>471709944</t>
  </si>
  <si>
    <t>37</t>
  </si>
  <si>
    <t>564871011</t>
  </si>
  <si>
    <t>Podklad ze štěrkodrtě ŠD plochy do 100 m2 tl 250 mm</t>
  </si>
  <si>
    <t>-1992932110</t>
  </si>
  <si>
    <t>38</t>
  </si>
  <si>
    <t>565135111</t>
  </si>
  <si>
    <t>Asfaltový beton vrstva podkladní ACP 16 (obalované kamenivo OKS) tl 50 mm š do 3 m</t>
  </si>
  <si>
    <t>904084619</t>
  </si>
  <si>
    <t>39</t>
  </si>
  <si>
    <t>567131112</t>
  </si>
  <si>
    <t>Podklad ze směsi stmelené cementem SC C 3/4 (SC I) tl 170 mm</t>
  </si>
  <si>
    <t>1446419845</t>
  </si>
  <si>
    <t>40</t>
  </si>
  <si>
    <t>573111112</t>
  </si>
  <si>
    <t>Postřik živičný infiltrační s posypem z asfaltu množství 1 kg/m2</t>
  </si>
  <si>
    <t>221614422</t>
  </si>
  <si>
    <t>41</t>
  </si>
  <si>
    <t>573231108</t>
  </si>
  <si>
    <t>Postřik živičný spojovací ze silniční emulze v množství 0,50 kg/m2</t>
  </si>
  <si>
    <t>1724648714</t>
  </si>
  <si>
    <t>42</t>
  </si>
  <si>
    <t>577144211</t>
  </si>
  <si>
    <t>Asfaltový beton vrstva obrusná ACO 11 (ABS) tř. II tl 50 mm š do 3 m z nemodifikovaného asfaltu</t>
  </si>
  <si>
    <t>-1392815171</t>
  </si>
  <si>
    <t>43</t>
  </si>
  <si>
    <t>596211110</t>
  </si>
  <si>
    <t>Kladení zámkové dlažby komunikací pro pěší ručně tl 60 mm skupiny A pl do 50 m2</t>
  </si>
  <si>
    <t>848060491</t>
  </si>
  <si>
    <t>44</t>
  </si>
  <si>
    <t>59245015</t>
  </si>
  <si>
    <t>dlažba zámková betonová tvaru I 200x165mm tl 60mm přírodní</t>
  </si>
  <si>
    <t>-319130942</t>
  </si>
  <si>
    <t>13,640*0,2</t>
  </si>
  <si>
    <t>45</t>
  </si>
  <si>
    <t>59245015x</t>
  </si>
  <si>
    <t>dlažba zámková betonová tvaru I 200x165mm tl 60mm přírodní - stávající</t>
  </si>
  <si>
    <t>499507623</t>
  </si>
  <si>
    <t>13,64*0,8</t>
  </si>
  <si>
    <t>10,912*1,03 'Přepočtené koeficientem množství</t>
  </si>
  <si>
    <t>46</t>
  </si>
  <si>
    <t>596212210</t>
  </si>
  <si>
    <t>Kladení zámkové dlažby pozemních komunikací ručně tl 80 mm skupiny A pl do 50 m2</t>
  </si>
  <si>
    <t>786288682</t>
  </si>
  <si>
    <t>47</t>
  </si>
  <si>
    <t>59245013</t>
  </si>
  <si>
    <t>dlažba zámková betonová tvaru I 200x165mm tl 80mm přírodní</t>
  </si>
  <si>
    <t>-1283420461</t>
  </si>
  <si>
    <t>22*0,2</t>
  </si>
  <si>
    <t>4,4*1,03 'Přepočtené koeficientem množství</t>
  </si>
  <si>
    <t>48</t>
  </si>
  <si>
    <t>59245013x</t>
  </si>
  <si>
    <t>dlažba zámková betonová tvaru I 200x165mm tl 80mm přírodní-stávající</t>
  </si>
  <si>
    <t>1281610387</t>
  </si>
  <si>
    <t>22*0,8</t>
  </si>
  <si>
    <t>17,6*1,03 'Přepočtené koeficientem množství</t>
  </si>
  <si>
    <t>Úpravy povrchů, podlahy a osazování výplní</t>
  </si>
  <si>
    <t>49</t>
  </si>
  <si>
    <t>612131102</t>
  </si>
  <si>
    <t>Cementový postřik vnitřních stěn nanášený síťovitě ručně</t>
  </si>
  <si>
    <t>-445013029</t>
  </si>
  <si>
    <t>50</t>
  </si>
  <si>
    <t>612131121</t>
  </si>
  <si>
    <t>Penetrační disperzní nátěr vnitřních stěn nanášený ručně</t>
  </si>
  <si>
    <t>-874996444</t>
  </si>
  <si>
    <t>5*1</t>
  </si>
  <si>
    <t>51</t>
  </si>
  <si>
    <t>612321141</t>
  </si>
  <si>
    <t>Vápenocementová omítka štuková dvouvrstvá vnitřních stěn nanášená ručně</t>
  </si>
  <si>
    <t>-1063807850</t>
  </si>
  <si>
    <t>52</t>
  </si>
  <si>
    <t>622131102</t>
  </si>
  <si>
    <t>Cementový postřik vnějších stěn nanášený síťovitě ručně</t>
  </si>
  <si>
    <t>625132485</t>
  </si>
  <si>
    <t>53</t>
  </si>
  <si>
    <t>622131121</t>
  </si>
  <si>
    <t>Penetrační nátěr vnějších stěn nanášený ručně</t>
  </si>
  <si>
    <t>503490883</t>
  </si>
  <si>
    <t>1,75*1,5*5</t>
  </si>
  <si>
    <t>54</t>
  </si>
  <si>
    <t>622331111</t>
  </si>
  <si>
    <t>Cementová omítka hrubá jednovrstvá zatřená vnějších stěn nanášená ručně</t>
  </si>
  <si>
    <t>1296072752</t>
  </si>
  <si>
    <t>55</t>
  </si>
  <si>
    <t>899913162</t>
  </si>
  <si>
    <t>Uzavírací manžeta chráničky potrubí DN 200 x 400</t>
  </si>
  <si>
    <t>-1998372214</t>
  </si>
  <si>
    <t>56</t>
  </si>
  <si>
    <t>899914214</t>
  </si>
  <si>
    <t>Montáž ocelové chráničky D přes 250 do 300 mm</t>
  </si>
  <si>
    <t>600386266</t>
  </si>
  <si>
    <t>0,75*10</t>
  </si>
  <si>
    <t>57</t>
  </si>
  <si>
    <t>14011110</t>
  </si>
  <si>
    <t>trubka ocelová bezešvá hladká jakost 11 353 273x7,0mm</t>
  </si>
  <si>
    <t>1117466980</t>
  </si>
  <si>
    <t>7,5*1,05 'Přepočtené koeficientem množství</t>
  </si>
  <si>
    <t>Ostatní konstrukce a práce, bourání</t>
  </si>
  <si>
    <t>58</t>
  </si>
  <si>
    <t>915491211</t>
  </si>
  <si>
    <t>Osazení vodícího proužku z betonových desek do betonového lože tl do 100 mm š proužku 250 mm</t>
  </si>
  <si>
    <t>6878988</t>
  </si>
  <si>
    <t>59</t>
  </si>
  <si>
    <t>59218001</t>
  </si>
  <si>
    <t>krajník betonový silniční 500x250x80mm</t>
  </si>
  <si>
    <t>122290168</t>
  </si>
  <si>
    <t>12*1,02 'Přepočtené koeficientem množství</t>
  </si>
  <si>
    <t>60</t>
  </si>
  <si>
    <t>916131213</t>
  </si>
  <si>
    <t>Osazení silničního obrubníku betonového stojatého s boční opěrou do lože z betonu prostého</t>
  </si>
  <si>
    <t>-275866956</t>
  </si>
  <si>
    <t>61</t>
  </si>
  <si>
    <t>59217031</t>
  </si>
  <si>
    <t>obrubník silniční betonový 1000x150x250mm</t>
  </si>
  <si>
    <t>-1284429242</t>
  </si>
  <si>
    <t>62</t>
  </si>
  <si>
    <t>916231213</t>
  </si>
  <si>
    <t>Osazení chodníkového obrubníku betonového stojatého s boční opěrou do lože z betonu prostého</t>
  </si>
  <si>
    <t>-1603085746</t>
  </si>
  <si>
    <t>63</t>
  </si>
  <si>
    <t>59217062</t>
  </si>
  <si>
    <t>obrubník parkový betonový 1000x50x250mm přírodní</t>
  </si>
  <si>
    <t>1747463793</t>
  </si>
  <si>
    <t>64</t>
  </si>
  <si>
    <t>919121111</t>
  </si>
  <si>
    <t>Těsnění spár zálivkou za studena pro komůrky š 10 mm hl 20 mm s těsnicím profilem</t>
  </si>
  <si>
    <t>-1926440746</t>
  </si>
  <si>
    <t>"asfaltová komunikace" 6*2</t>
  </si>
  <si>
    <t>65</t>
  </si>
  <si>
    <t>919735112</t>
  </si>
  <si>
    <t>Řezání stávajícího živičného krytu hl přes 50 do 100 mm</t>
  </si>
  <si>
    <t>-1425631952</t>
  </si>
  <si>
    <t>66</t>
  </si>
  <si>
    <t>935111211</t>
  </si>
  <si>
    <t>Osazení příkopového žlabu do štěrkopísku tl 100 mm z betonových tvárnic š 800 mm</t>
  </si>
  <si>
    <t>-2077876429</t>
  </si>
  <si>
    <t>67</t>
  </si>
  <si>
    <t>59227723</t>
  </si>
  <si>
    <t>žlab dvouvrstvý vibrolisovaný pro povrchové odvodnění betonový 80x330x590/669mm</t>
  </si>
  <si>
    <t>558229462</t>
  </si>
  <si>
    <t>68</t>
  </si>
  <si>
    <t>966008212</t>
  </si>
  <si>
    <t>Bourání odvodňovacího žlabu z betonových příkopových tvárnic š přes 500 do 800 mm</t>
  </si>
  <si>
    <t>-1341832348</t>
  </si>
  <si>
    <t>69</t>
  </si>
  <si>
    <t>977151126</t>
  </si>
  <si>
    <t>Jádrové vrty diamantovými korunkami do stavebních materiálů D přes 200 do 225 mm</t>
  </si>
  <si>
    <t>2055135919</t>
  </si>
  <si>
    <t>10*0,5</t>
  </si>
  <si>
    <t>4*0,25</t>
  </si>
  <si>
    <t>70</t>
  </si>
  <si>
    <t>979054441</t>
  </si>
  <si>
    <t>Očištění vybouraných z desek nebo dlaždic s původním spárováním z kameniva těženého</t>
  </si>
  <si>
    <t>-206457787</t>
  </si>
  <si>
    <t>997</t>
  </si>
  <si>
    <t>Přesun sutě</t>
  </si>
  <si>
    <t>71</t>
  </si>
  <si>
    <t>997013811</t>
  </si>
  <si>
    <t>Poplatek za uložení na skládce (skládkovné) stavebního odpadu dřevěného kód odpadu 17 02 01</t>
  </si>
  <si>
    <t>-1375290685</t>
  </si>
  <si>
    <t>72</t>
  </si>
  <si>
    <t>997013861</t>
  </si>
  <si>
    <t>Poplatek za uložení stavebního odpadu na recyklační skládce (skládkovné) z prostého betonu kód odpadu 17 01 01</t>
  </si>
  <si>
    <t>284963491</t>
  </si>
  <si>
    <t>73</t>
  </si>
  <si>
    <t>997013873</t>
  </si>
  <si>
    <t>Poplatek za uložení stavebního odpadu na recyklační skládce (skládkovné) zeminy a kamení zatříděného do Katalogu odpadů pod kódem 17 05 04</t>
  </si>
  <si>
    <t>-1035238486</t>
  </si>
  <si>
    <t>74</t>
  </si>
  <si>
    <t>997013875</t>
  </si>
  <si>
    <t>Poplatek za uložení stavebního odpadu na recyklační skládce (skládkovné) asfaltového bez obsahu dehtu zatříděného do Katalogu odpadů pod kódem 17 03 02</t>
  </si>
  <si>
    <t>1501315074</t>
  </si>
  <si>
    <t>75</t>
  </si>
  <si>
    <t>997221551</t>
  </si>
  <si>
    <t>Vodorovná doprava suti ze sypkých materiálů do 1 km</t>
  </si>
  <si>
    <t>-224223157</t>
  </si>
  <si>
    <t>76</t>
  </si>
  <si>
    <t>997221559</t>
  </si>
  <si>
    <t>Příplatek ZKD 1 km u vodorovné dopravy suti ze sypkých materiálů</t>
  </si>
  <si>
    <t>690322661</t>
  </si>
  <si>
    <t>kam*9</t>
  </si>
  <si>
    <t>77</t>
  </si>
  <si>
    <t>997221561</t>
  </si>
  <si>
    <t>Vodorovná doprava suti z kusových materiálů do 1 km</t>
  </si>
  <si>
    <t>611221507</t>
  </si>
  <si>
    <t>78</t>
  </si>
  <si>
    <t>997221569</t>
  </si>
  <si>
    <t>Příplatek ZKD 1 km u vodorovné dopravy suti z kusových materiálů</t>
  </si>
  <si>
    <t>-1990193628</t>
  </si>
  <si>
    <t>bet*9</t>
  </si>
  <si>
    <t>živ*9</t>
  </si>
  <si>
    <t>79</t>
  </si>
  <si>
    <t>997221611</t>
  </si>
  <si>
    <t>Nakládání suti na dopravní prostředky pro vodorovnou dopravu</t>
  </si>
  <si>
    <t>1093352526</t>
  </si>
  <si>
    <t>998</t>
  </si>
  <si>
    <t>Přesun hmot</t>
  </si>
  <si>
    <t>80</t>
  </si>
  <si>
    <t>998272201</t>
  </si>
  <si>
    <t>Přesun hmot pro trubní vedení z ocelových trub svařovaných otevřený výkop</t>
  </si>
  <si>
    <t>-897960649</t>
  </si>
  <si>
    <t>PSV</t>
  </si>
  <si>
    <t>Práce a dodávky PSV</t>
  </si>
  <si>
    <t>711</t>
  </si>
  <si>
    <t>Izolace proti vodě, vlhkosti a plynům</t>
  </si>
  <si>
    <t>81</t>
  </si>
  <si>
    <t>711112001</t>
  </si>
  <si>
    <t>Provedení izolace proti zemní vlhkosti svislé za studena nátěrem penetračním</t>
  </si>
  <si>
    <t>924521046</t>
  </si>
  <si>
    <t>82</t>
  </si>
  <si>
    <t>11163150</t>
  </si>
  <si>
    <t>lak penetrační asfaltový</t>
  </si>
  <si>
    <t>23275139</t>
  </si>
  <si>
    <t>13,125*0,00034 'Přepočtené koeficientem množství</t>
  </si>
  <si>
    <t>83</t>
  </si>
  <si>
    <t>711142559</t>
  </si>
  <si>
    <t>Provedení izolace proti zemní vlhkosti pásy přitavením svislé NAIP</t>
  </si>
  <si>
    <t>-24357391</t>
  </si>
  <si>
    <t>84</t>
  </si>
  <si>
    <t>62855007</t>
  </si>
  <si>
    <t>pás asfaltový natavitelný modifikovaný SBS s vložkou z polyesterové vyztužené rohože a hrubozrnným břidličným posypem na horním povrchu tl 4,5mm</t>
  </si>
  <si>
    <t>250229205</t>
  </si>
  <si>
    <t>13,125*1,221 'Přepočtené koeficientem množství</t>
  </si>
  <si>
    <t>85</t>
  </si>
  <si>
    <t>998711201</t>
  </si>
  <si>
    <t>Přesun hmot procentní pro izolace proti vodě, vlhkosti a plynům v objektech v do 6 m</t>
  </si>
  <si>
    <t>%</t>
  </si>
  <si>
    <t>399321282</t>
  </si>
  <si>
    <t>784</t>
  </si>
  <si>
    <t>Dokončovací práce - malby a tapety</t>
  </si>
  <si>
    <t>86</t>
  </si>
  <si>
    <t>784111001</t>
  </si>
  <si>
    <t>Oprášení (ometení ) podkladu v místnostech v do 3,80 m</t>
  </si>
  <si>
    <t>2120453008</t>
  </si>
  <si>
    <t>87</t>
  </si>
  <si>
    <t>784181101</t>
  </si>
  <si>
    <t>Základní akrylátová jednonásobná bezbarvá penetrace podkladu v místnostech v do 3,80 m</t>
  </si>
  <si>
    <t>2010741654</t>
  </si>
  <si>
    <t>88</t>
  </si>
  <si>
    <t>784221001</t>
  </si>
  <si>
    <t>Jednonásobné bílé malby ze směsí za sucha dobře otěruvzdorných v místnostech do 3,80 m</t>
  </si>
  <si>
    <t>1368987172</t>
  </si>
  <si>
    <t>VRN</t>
  </si>
  <si>
    <t>Vedlejší rozpočtové náklady</t>
  </si>
  <si>
    <t>VRN1</t>
  </si>
  <si>
    <t>Průzkumné, geodetické a projektové práce</t>
  </si>
  <si>
    <t>89</t>
  </si>
  <si>
    <t>013254000</t>
  </si>
  <si>
    <t>Dokumentace skutečného provedení stavby</t>
  </si>
  <si>
    <t>soubor</t>
  </si>
  <si>
    <t>1024</t>
  </si>
  <si>
    <t>1454153768</t>
  </si>
  <si>
    <t>VRN3</t>
  </si>
  <si>
    <t>Zařízení staveniště</t>
  </si>
  <si>
    <t>90</t>
  </si>
  <si>
    <t>030001000</t>
  </si>
  <si>
    <t>417358859</t>
  </si>
  <si>
    <t>91</t>
  </si>
  <si>
    <t>034303000</t>
  </si>
  <si>
    <t>Dopravní značení na staveništi</t>
  </si>
  <si>
    <t>657808496</t>
  </si>
  <si>
    <t>VRN4</t>
  </si>
  <si>
    <t>Inženýrská činnost</t>
  </si>
  <si>
    <t>92</t>
  </si>
  <si>
    <t>041403000</t>
  </si>
  <si>
    <t>Bezpečnost a ochrana zdraví při práci na staveništi</t>
  </si>
  <si>
    <t>478271985</t>
  </si>
  <si>
    <t>93</t>
  </si>
  <si>
    <t>045203000</t>
  </si>
  <si>
    <t>Kompletační činnost</t>
  </si>
  <si>
    <t>178032040</t>
  </si>
  <si>
    <t>94</t>
  </si>
  <si>
    <t>045303000</t>
  </si>
  <si>
    <t>Koordinační činnost</t>
  </si>
  <si>
    <t>-452698838</t>
  </si>
  <si>
    <t>Objekt:</t>
  </si>
  <si>
    <t>T - Trubní vedení</t>
  </si>
  <si>
    <t xml:space="preserve"> </t>
  </si>
  <si>
    <t>D1 - Potrubí UT</t>
  </si>
  <si>
    <t>D2 - d160UT</t>
  </si>
  <si>
    <t>D3 - Koleno 90°na trase</t>
  </si>
  <si>
    <t>D4 - d90UT</t>
  </si>
  <si>
    <t>D5 - T1,2,3-kus d160/d90/d160 UT</t>
  </si>
  <si>
    <t>D6 - T4-kus d160/d90/d90 UT</t>
  </si>
  <si>
    <t>D7 - Potrubí UV+Cirk</t>
  </si>
  <si>
    <t>D8 - d125UV</t>
  </si>
  <si>
    <t>D9 - Koleno 90° na trase</t>
  </si>
  <si>
    <t>D10 - d90Cirk</t>
  </si>
  <si>
    <t>D11 - d63UV</t>
  </si>
  <si>
    <t>D12 - d40 Cirk</t>
  </si>
  <si>
    <t>D13 - T1,2,3-kusd125/d63/d125 UV</t>
  </si>
  <si>
    <t>D14 - T1,2,3-kus d90/d40/d90 Cirk</t>
  </si>
  <si>
    <t>D15 - T4-kus d125/d63/d63 UV</t>
  </si>
  <si>
    <t>D16 - T4-kus d90/d40/d40 Cirk</t>
  </si>
  <si>
    <t>D17 - Ostatní</t>
  </si>
  <si>
    <t>D1</t>
  </si>
  <si>
    <t>Potrubí UT</t>
  </si>
  <si>
    <t>Pol1</t>
  </si>
  <si>
    <t>Plastové předizolované potrubí singl, aramidem, nebo kevralem zesílené potrubí PE-Xa, max. 95°C,PN10, d160/DA225</t>
  </si>
  <si>
    <t>bm</t>
  </si>
  <si>
    <t>Pol2</t>
  </si>
  <si>
    <t>Plastové předizolované potrubí singl, aramidem, nebo kevralem zesílené potrubí PE-Xa, max. 95°C,PN10, d90/DA162</t>
  </si>
  <si>
    <t>D2</t>
  </si>
  <si>
    <t>d160UT</t>
  </si>
  <si>
    <t>Pol3</t>
  </si>
  <si>
    <t>Lisovaný přechod navařovací, pro aramidem, nebo kevralem zesílenou trubku, max. 115°C, PN16, d160/DN150</t>
  </si>
  <si>
    <t>ks</t>
  </si>
  <si>
    <t>Pol4</t>
  </si>
  <si>
    <t>Smršťovací, ukončovací manžeta singl, d125-d160/DA225-DA250</t>
  </si>
  <si>
    <t>Pol5</t>
  </si>
  <si>
    <t>Lisovaná spojka pro aramidem, nebo kevralem zasílenou trubku, max 115°C, PN 16, d160/d160</t>
  </si>
  <si>
    <t>Pol6</t>
  </si>
  <si>
    <t>Doizolování spoje přímé DA225</t>
  </si>
  <si>
    <t>D3</t>
  </si>
  <si>
    <t>Koleno 90°na trase</t>
  </si>
  <si>
    <t>Pol7</t>
  </si>
  <si>
    <t>Předizolované ocelové koleno 90° 160/DA250 1,0 x 1,0 m</t>
  </si>
  <si>
    <t>Pol8</t>
  </si>
  <si>
    <t>Doizolování spoje redukované DA250/DA225</t>
  </si>
  <si>
    <t>D4</t>
  </si>
  <si>
    <t>d90UT</t>
  </si>
  <si>
    <t>Pol9</t>
  </si>
  <si>
    <t>Lisovaný přechod na venkovní závit pro aramidem, nebo kevralem zesílené potrubí, max 115°C,PN16, d90/3"</t>
  </si>
  <si>
    <t>Pol10</t>
  </si>
  <si>
    <t>Smršťovací, ukončovací manžeta singl, d60-d90/DA160-DA182</t>
  </si>
  <si>
    <t>Pol11</t>
  </si>
  <si>
    <t>Předizolované ocelové koleno 90° d90/DA160 1,0 x 1,0m</t>
  </si>
  <si>
    <t>Pol12</t>
  </si>
  <si>
    <t>Doizolování spoje přímé DA162</t>
  </si>
  <si>
    <t>D5</t>
  </si>
  <si>
    <t>T1,2,3-kus d160/d90/d160 UT</t>
  </si>
  <si>
    <t>Pol13</t>
  </si>
  <si>
    <t>Předizolovaný, ocelový T-kus pro aramidem, nebo kevralem zesílenou trubku, max 115°C, PN16, singl, d160/d90/d160,DA250/DA182/DA250; ETÁŽ 45°</t>
  </si>
  <si>
    <t>Pol14</t>
  </si>
  <si>
    <t>Doizolování spoje redukované DA182/DA162</t>
  </si>
  <si>
    <t>D6</t>
  </si>
  <si>
    <t>T4-kus d160/d90/d90 UT</t>
  </si>
  <si>
    <t>Pol15</t>
  </si>
  <si>
    <t>Předizolovaný, ocelový T-kus pro aramidem, nebo kevralem zesílenou trubku, max 115°C, PN16, singl, d160/d90/d90,DA250/DA162/DA250</t>
  </si>
  <si>
    <t>Pol16</t>
  </si>
  <si>
    <t>Doizolování spoje redukované DA250/DA162</t>
  </si>
  <si>
    <t>D7</t>
  </si>
  <si>
    <t>Potrubí UV+Cirk</t>
  </si>
  <si>
    <t>Pol17</t>
  </si>
  <si>
    <t>Plastové předizolované potrubí singl, aramidem, nebo kevralem zesílené potrubí PE-Xa, max. 95°C,PN10, d125/DA202</t>
  </si>
  <si>
    <t>Pol18</t>
  </si>
  <si>
    <t>Plastové předizolované potrubí singl, aramidem, nebo kevralem zesílené potrubí PE-Xa, max. 95°C,PN10, d63/DA126</t>
  </si>
  <si>
    <t>Pol19</t>
  </si>
  <si>
    <t>Plastové předizolované potrubí singl, aramidem, nebo kevralem zesílené potrubí PE-Xa, max. 95°C,PN10, d40/DA111</t>
  </si>
  <si>
    <t>D8</t>
  </si>
  <si>
    <t>d125UV</t>
  </si>
  <si>
    <t>Pol20</t>
  </si>
  <si>
    <t>Lisovaný přechod na venkovní závit pro aramidem nebo kevralem zesílenou trubku, max.115°C, PN16, d125-4", nerez</t>
  </si>
  <si>
    <t>Pol21</t>
  </si>
  <si>
    <t>Smršťovací, ukončovací manžeta singl d125-d160/DA225-DA250</t>
  </si>
  <si>
    <t>Pol22</t>
  </si>
  <si>
    <t>Lisovaná spojka pro aramidem nebo kevralem zesílenou trubku, max. 115°C, PN16, d125, nerez</t>
  </si>
  <si>
    <t>Pol23</t>
  </si>
  <si>
    <t>Doizolování spoje přímé DA 202</t>
  </si>
  <si>
    <t>D9</t>
  </si>
  <si>
    <t>Koleno 90° na trase</t>
  </si>
  <si>
    <t>Pol24</t>
  </si>
  <si>
    <t>Předizolované nerezové koleno 90° d125/DA200 0,5 x 0,5 m</t>
  </si>
  <si>
    <t>D10</t>
  </si>
  <si>
    <t>d90Cirk</t>
  </si>
  <si>
    <t>Pol25</t>
  </si>
  <si>
    <t>Lisovaný přechod na venkovní závit pro aramidem nebo kevralem zesílenou trubku, max.115°C, PN16, d90-3", nerez</t>
  </si>
  <si>
    <t>Pol26</t>
  </si>
  <si>
    <t>Smršťovací, ukončovací manžeta singl d60-d90/DA160-DA182</t>
  </si>
  <si>
    <t>Pol27</t>
  </si>
  <si>
    <t>Lisovaná spojka pro aramidem nebo kevralem zesílenou trubku, max. 115°C, PN16, d90, nerez</t>
  </si>
  <si>
    <t>Pol28</t>
  </si>
  <si>
    <t>Doizolování spoje přímé DA 162</t>
  </si>
  <si>
    <t>Pol29</t>
  </si>
  <si>
    <t>Predizolované nerezové koleno 90° d90/DA162 0,5 x 0,5 m</t>
  </si>
  <si>
    <t>D11</t>
  </si>
  <si>
    <t>d63UV</t>
  </si>
  <si>
    <t>Pol30</t>
  </si>
  <si>
    <t>Lisovaný přechod na venkovní závit pro aramidem, nebo kevralem zasílenou trubku, max.115°C, PN16, d63-2", nerez</t>
  </si>
  <si>
    <t>Pol31</t>
  </si>
  <si>
    <t>Smršťovací, ukončovací manžeta singl d60-d76/DA125-DA142</t>
  </si>
  <si>
    <t>Pol32</t>
  </si>
  <si>
    <t>Předizolované nerezové koleno 90° d63/DA126 0,5 x 0,5 m</t>
  </si>
  <si>
    <t>Pol33</t>
  </si>
  <si>
    <t>Doizolování spoje přímé DA 126</t>
  </si>
  <si>
    <t>D12</t>
  </si>
  <si>
    <t>d40 Cirk</t>
  </si>
  <si>
    <t>Pol34</t>
  </si>
  <si>
    <t>Lisovaný přechod na venkovní závit pro aramidem, nebo kevralem zasílenou trubku, max.115°C, PN16, d40-1 1/4", nerez</t>
  </si>
  <si>
    <t>Pol35</t>
  </si>
  <si>
    <t>Smršťovací, ukončovací manžeta singl d25-d50/DA76-DA126</t>
  </si>
  <si>
    <t>Pol36</t>
  </si>
  <si>
    <t>Předizolované nerezové koleno 90° d40/DA110 0,5 x 0,5 m</t>
  </si>
  <si>
    <t>Pol37</t>
  </si>
  <si>
    <t>Doizolování spoje přímé DA 111</t>
  </si>
  <si>
    <t>D13</t>
  </si>
  <si>
    <t>T1,2,3-kusd125/d63/d125 UV</t>
  </si>
  <si>
    <t>Pol38</t>
  </si>
  <si>
    <t>Predizolovaný nerezový T-kus d125/d63/d125 DA202/DA126/DA202 (etáž zhora)</t>
  </si>
  <si>
    <t>D14</t>
  </si>
  <si>
    <t>T1,2,3-kus d90/d40/d90 Cirk</t>
  </si>
  <si>
    <t>Pol39</t>
  </si>
  <si>
    <t>Predizolovaný nerezový T-kus d90/d40/d90 DA162/DA110/DA162 (etáž zhora)</t>
  </si>
  <si>
    <t>96</t>
  </si>
  <si>
    <t>98</t>
  </si>
  <si>
    <t>D15</t>
  </si>
  <si>
    <t>T4-kus d125/d63/d63 UV</t>
  </si>
  <si>
    <t>Pol40</t>
  </si>
  <si>
    <t>Předizolovaný nerezový T-kus d125/d63/d63 DA202/DA126/DA202 (Etáž zhora levá)</t>
  </si>
  <si>
    <t>100</t>
  </si>
  <si>
    <t>102</t>
  </si>
  <si>
    <t>104</t>
  </si>
  <si>
    <t>Pol41</t>
  </si>
  <si>
    <t>Doizolování spoje redukované DA 202/DA126</t>
  </si>
  <si>
    <t>106</t>
  </si>
  <si>
    <t>D16</t>
  </si>
  <si>
    <t>T4-kus d90/d40/d40 Cirk</t>
  </si>
  <si>
    <t>Pol42</t>
  </si>
  <si>
    <t>Predizolovaný nerezový T-kus d90/d40/d40 DA162/DA111/DA162 (Etáž zhora levá)</t>
  </si>
  <si>
    <t>108</t>
  </si>
  <si>
    <t>110</t>
  </si>
  <si>
    <t>112</t>
  </si>
  <si>
    <t>Pol43</t>
  </si>
  <si>
    <t>Doizolování spoje redukované DA162/DA111</t>
  </si>
  <si>
    <t>114</t>
  </si>
  <si>
    <t>D17</t>
  </si>
  <si>
    <t>Ostatní</t>
  </si>
  <si>
    <t>Pol44</t>
  </si>
  <si>
    <t>Demontáž stávajícího potrubí</t>
  </si>
  <si>
    <t>116</t>
  </si>
  <si>
    <t>Pol45</t>
  </si>
  <si>
    <t>Napojení na stávající rozvod užitkové vody + cirk u hlavní páteře</t>
  </si>
  <si>
    <t>kpl</t>
  </si>
  <si>
    <t>118</t>
  </si>
  <si>
    <t>Pol46</t>
  </si>
  <si>
    <t>Napojení na stávající rozvod vytápění u hlavní páteře</t>
  </si>
  <si>
    <t>120</t>
  </si>
  <si>
    <t>Pol47</t>
  </si>
  <si>
    <t>Napojení na stávající rozvod užitkové vody + cirk v objektu</t>
  </si>
  <si>
    <t>122</t>
  </si>
  <si>
    <t>Pol48</t>
  </si>
  <si>
    <t>Napojení na stávající rozvod vytápění v objektu</t>
  </si>
  <si>
    <t>124</t>
  </si>
  <si>
    <t>Pol49</t>
  </si>
  <si>
    <t>Šroubení pozinkované 2" PN16</t>
  </si>
  <si>
    <t>126</t>
  </si>
  <si>
    <t>Pol50</t>
  </si>
  <si>
    <t>Šroubení pozinkované 5/4" PN16</t>
  </si>
  <si>
    <t>128</t>
  </si>
  <si>
    <t>Pol51</t>
  </si>
  <si>
    <t>Šoupě mosazné 2" PN16</t>
  </si>
  <si>
    <t>130</t>
  </si>
  <si>
    <t>Pol52</t>
  </si>
  <si>
    <t>Šoupě mosazné 5/4" PN16</t>
  </si>
  <si>
    <t>132</t>
  </si>
  <si>
    <t>Pol53</t>
  </si>
  <si>
    <t>Šoupě přírubové DN80, PN16 včetně protipřírub</t>
  </si>
  <si>
    <t>134</t>
  </si>
  <si>
    <t>Pol54</t>
  </si>
  <si>
    <t>Ochranná fólie</t>
  </si>
  <si>
    <t>136</t>
  </si>
  <si>
    <t>Pol55</t>
  </si>
  <si>
    <t>Dokumentace skutečného stavu</t>
  </si>
  <si>
    <t>138</t>
  </si>
  <si>
    <t>Pol56</t>
  </si>
  <si>
    <t>Vypláchnutí systému, topná, tlaková a dilatační zkouška, zaregulování systému, zaškolení obsluhy</t>
  </si>
  <si>
    <t>hod</t>
  </si>
  <si>
    <t>140</t>
  </si>
  <si>
    <t>SEZNAM FIGUR</t>
  </si>
  <si>
    <t>Výměra</t>
  </si>
  <si>
    <t>asfalt</t>
  </si>
  <si>
    <t>Použití figury:</t>
  </si>
  <si>
    <t>beton</t>
  </si>
  <si>
    <t>kamenivo</t>
  </si>
  <si>
    <t>kry</t>
  </si>
  <si>
    <t>plast</t>
  </si>
  <si>
    <t>Oprava stávajících, technicky nevyhovujících rozvodů teplé užitkové vody a vytápění – K2 Temenická u č.p. 2437/24 v Šumperkuá</t>
  </si>
  <si>
    <t>Oprava stávajících, technicky nevyhovujících rozvodů teplé užitkové vody a vytápění – K2 Temenická u č.p. 2437/24 v Šumperku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</si>
</sst>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23" sqref="E23:AN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811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218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/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18"/>
      <c r="BS13" s="16" t="s">
        <v>6</v>
      </c>
    </row>
    <row r="14" spans="1:74" ht="12.75">
      <c r="B14" s="19"/>
      <c r="E14" s="222" t="s">
        <v>27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25</v>
      </c>
      <c r="AN14" s="28" t="s">
        <v>27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4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18"/>
      <c r="BS16" s="16" t="s">
        <v>4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18"/>
      <c r="BS17" s="16" t="s">
        <v>30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32</v>
      </c>
      <c r="AK20" s="26" t="s">
        <v>25</v>
      </c>
      <c r="AN20" s="24" t="s">
        <v>1</v>
      </c>
      <c r="AR20" s="19"/>
      <c r="BE20" s="218"/>
      <c r="BS20" s="16" t="s">
        <v>30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33</v>
      </c>
      <c r="AR22" s="19"/>
      <c r="BE22" s="218"/>
    </row>
    <row r="23" spans="2:71" ht="47.25" customHeight="1">
      <c r="B23" s="19"/>
      <c r="E23" s="223" t="s">
        <v>34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4">
        <f>ROUND(AG94,2)</f>
        <v>0</v>
      </c>
      <c r="AL26" s="225"/>
      <c r="AM26" s="225"/>
      <c r="AN26" s="225"/>
      <c r="AO26" s="225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1"/>
      <c r="BE28" s="218"/>
    </row>
    <row r="29" spans="2:71" s="2" customFormat="1" ht="14.45" customHeight="1">
      <c r="B29" s="35"/>
      <c r="D29" s="26" t="s">
        <v>39</v>
      </c>
      <c r="F29" s="26" t="s">
        <v>40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5"/>
      <c r="BE29" s="219"/>
    </row>
    <row r="30" spans="2:71" s="2" customFormat="1" ht="14.45" customHeight="1">
      <c r="B30" s="35"/>
      <c r="F30" s="26" t="s">
        <v>41</v>
      </c>
      <c r="L30" s="212">
        <v>0.15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5"/>
      <c r="BE30" s="219"/>
    </row>
    <row r="31" spans="2:71" s="2" customFormat="1" ht="14.45" hidden="1" customHeight="1">
      <c r="B31" s="35"/>
      <c r="F31" s="26" t="s">
        <v>42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5"/>
      <c r="BE31" s="219"/>
    </row>
    <row r="32" spans="2:71" s="2" customFormat="1" ht="14.45" hidden="1" customHeight="1">
      <c r="B32" s="35"/>
      <c r="F32" s="26" t="s">
        <v>43</v>
      </c>
      <c r="L32" s="212">
        <v>0.15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5"/>
      <c r="BE32" s="219"/>
    </row>
    <row r="33" spans="2:57" s="2" customFormat="1" ht="14.45" hidden="1" customHeight="1">
      <c r="B33" s="35"/>
      <c r="F33" s="26" t="s">
        <v>44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3" t="s">
        <v>47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SK24023-K2</v>
      </c>
      <c r="AR84" s="47"/>
    </row>
    <row r="85" spans="1:91" s="4" customFormat="1" ht="36.950000000000003" customHeight="1">
      <c r="B85" s="48"/>
      <c r="C85" s="49" t="s">
        <v>16</v>
      </c>
      <c r="L85" s="201" t="str">
        <f>K6</f>
        <v>Oprava stávajících, technicky nevyhovujících rozvodů teplé užitkové vody a vytápění – K2 Temenická u č.p. 2437/24 v Šumperkuá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>Dolní Temenice</v>
      </c>
      <c r="AI87" s="26" t="s">
        <v>21</v>
      </c>
      <c r="AM87" s="203" t="str">
        <f>IF(AN8= "","",AN8)</f>
        <v/>
      </c>
      <c r="AN87" s="20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>Podniky města Šumperka a.s.</v>
      </c>
      <c r="AI89" s="26" t="s">
        <v>28</v>
      </c>
      <c r="AM89" s="204" t="str">
        <f>IF(E17="","",E17)</f>
        <v>LORENC TZB spol. s.r.o.</v>
      </c>
      <c r="AN89" s="205"/>
      <c r="AO89" s="205"/>
      <c r="AP89" s="205"/>
      <c r="AR89" s="31"/>
      <c r="AS89" s="206" t="s">
        <v>55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204" t="str">
        <f>IF(E20="","",E20)</f>
        <v>Martin Škrabal</v>
      </c>
      <c r="AN90" s="205"/>
      <c r="AO90" s="205"/>
      <c r="AP90" s="205"/>
      <c r="AR90" s="31"/>
      <c r="AS90" s="208"/>
      <c r="AT90" s="209"/>
      <c r="BD90" s="55"/>
    </row>
    <row r="91" spans="1:91" s="1" customFormat="1" ht="10.9" customHeight="1">
      <c r="B91" s="31"/>
      <c r="AR91" s="31"/>
      <c r="AS91" s="208"/>
      <c r="AT91" s="209"/>
      <c r="BD91" s="55"/>
    </row>
    <row r="92" spans="1:91" s="1" customFormat="1" ht="29.25" customHeight="1">
      <c r="B92" s="31"/>
      <c r="C92" s="196" t="s">
        <v>56</v>
      </c>
      <c r="D92" s="197"/>
      <c r="E92" s="197"/>
      <c r="F92" s="197"/>
      <c r="G92" s="197"/>
      <c r="H92" s="56"/>
      <c r="I92" s="198" t="s">
        <v>57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58</v>
      </c>
      <c r="AH92" s="197"/>
      <c r="AI92" s="197"/>
      <c r="AJ92" s="197"/>
      <c r="AK92" s="197"/>
      <c r="AL92" s="197"/>
      <c r="AM92" s="197"/>
      <c r="AN92" s="198" t="s">
        <v>59</v>
      </c>
      <c r="AO92" s="197"/>
      <c r="AP92" s="200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ROUND(SUM(AG95:AG96),2)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74</v>
      </c>
      <c r="BT94" s="71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51.75" customHeight="1">
      <c r="A95" s="72" t="s">
        <v>78</v>
      </c>
      <c r="B95" s="73"/>
      <c r="C95" s="74"/>
      <c r="D95" s="193" t="s">
        <v>14</v>
      </c>
      <c r="E95" s="193"/>
      <c r="F95" s="193"/>
      <c r="G95" s="193"/>
      <c r="H95" s="193"/>
      <c r="I95" s="75"/>
      <c r="J95" s="193" t="s">
        <v>812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'SK24023-K2 - Rekonstrukce...'!J28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6" t="s">
        <v>79</v>
      </c>
      <c r="AR95" s="73"/>
      <c r="AS95" s="77">
        <v>0</v>
      </c>
      <c r="AT95" s="78">
        <f>ROUND(SUM(AV95:AW95),2)</f>
        <v>0</v>
      </c>
      <c r="AU95" s="79">
        <f>'SK24023-K2 - Rekonstrukce...'!P129</f>
        <v>0</v>
      </c>
      <c r="AV95" s="78">
        <f>'SK24023-K2 - Rekonstrukce...'!J31</f>
        <v>0</v>
      </c>
      <c r="AW95" s="78">
        <f>'SK24023-K2 - Rekonstrukce...'!J32</f>
        <v>0</v>
      </c>
      <c r="AX95" s="78">
        <f>'SK24023-K2 - Rekonstrukce...'!J33</f>
        <v>0</v>
      </c>
      <c r="AY95" s="78">
        <f>'SK24023-K2 - Rekonstrukce...'!J34</f>
        <v>0</v>
      </c>
      <c r="AZ95" s="78">
        <f>'SK24023-K2 - Rekonstrukce...'!F31</f>
        <v>0</v>
      </c>
      <c r="BA95" s="78">
        <f>'SK24023-K2 - Rekonstrukce...'!F32</f>
        <v>0</v>
      </c>
      <c r="BB95" s="78">
        <f>'SK24023-K2 - Rekonstrukce...'!F33</f>
        <v>0</v>
      </c>
      <c r="BC95" s="78">
        <f>'SK24023-K2 - Rekonstrukce...'!F34</f>
        <v>0</v>
      </c>
      <c r="BD95" s="80">
        <f>'SK24023-K2 - Rekonstrukce...'!F35</f>
        <v>0</v>
      </c>
      <c r="BT95" s="81" t="s">
        <v>80</v>
      </c>
      <c r="BU95" s="81" t="s">
        <v>81</v>
      </c>
      <c r="BV95" s="81" t="s">
        <v>76</v>
      </c>
      <c r="BW95" s="81" t="s">
        <v>5</v>
      </c>
      <c r="BX95" s="81" t="s">
        <v>77</v>
      </c>
      <c r="CL95" s="81" t="s">
        <v>1</v>
      </c>
    </row>
    <row r="96" spans="1:91" s="6" customFormat="1" ht="16.5" customHeight="1">
      <c r="A96" s="72" t="s">
        <v>78</v>
      </c>
      <c r="B96" s="73"/>
      <c r="C96" s="74"/>
      <c r="D96" s="193" t="s">
        <v>82</v>
      </c>
      <c r="E96" s="193"/>
      <c r="F96" s="193"/>
      <c r="G96" s="193"/>
      <c r="H96" s="193"/>
      <c r="I96" s="75"/>
      <c r="J96" s="193" t="s">
        <v>83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'T - Trubní vedení'!J30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6" t="s">
        <v>79</v>
      </c>
      <c r="AR96" s="73"/>
      <c r="AS96" s="82">
        <v>0</v>
      </c>
      <c r="AT96" s="83">
        <f>ROUND(SUM(AV96:AW96),2)</f>
        <v>0</v>
      </c>
      <c r="AU96" s="84">
        <f>'T - Trubní vedení'!P137</f>
        <v>0</v>
      </c>
      <c r="AV96" s="83">
        <f>'T - Trubní vedení'!J33</f>
        <v>0</v>
      </c>
      <c r="AW96" s="83">
        <f>'T - Trubní vedení'!J34</f>
        <v>0</v>
      </c>
      <c r="AX96" s="83">
        <f>'T - Trubní vedení'!J35</f>
        <v>0</v>
      </c>
      <c r="AY96" s="83">
        <f>'T - Trubní vedení'!J36</f>
        <v>0</v>
      </c>
      <c r="AZ96" s="83">
        <f>'T - Trubní vedení'!F33</f>
        <v>0</v>
      </c>
      <c r="BA96" s="83">
        <f>'T - Trubní vedení'!F34</f>
        <v>0</v>
      </c>
      <c r="BB96" s="83">
        <f>'T - Trubní vedení'!F35</f>
        <v>0</v>
      </c>
      <c r="BC96" s="83">
        <f>'T - Trubní vedení'!F36</f>
        <v>0</v>
      </c>
      <c r="BD96" s="85">
        <f>'T - Trubní vedení'!F37</f>
        <v>0</v>
      </c>
      <c r="BT96" s="81" t="s">
        <v>80</v>
      </c>
      <c r="BV96" s="81" t="s">
        <v>76</v>
      </c>
      <c r="BW96" s="81" t="s">
        <v>84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3t/udsyugeQocqlLztfjlGagvOaYbsl6VVsEJpbvT06xjkbd/T8gKM27HL4cQ29LsOwOz8p8BdIWhYHsmf2Shw==" saltValue="PvPcJfSHeEMfPEDSj5TFQQ==" spinCount="100000" sheet="1" objects="1" scenarios="1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K24023-K2 - Rekonstrukce...'!C2" display="/" xr:uid="{00000000-0004-0000-0000-000000000000}"/>
    <hyperlink ref="A96" location="'T - Trubní ved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46"/>
  <sheetViews>
    <sheetView showGridLines="0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5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94</v>
      </c>
      <c r="BD5" s="86" t="s">
        <v>85</v>
      </c>
    </row>
    <row r="6" spans="2:56" s="1" customFormat="1" ht="12" customHeight="1">
      <c r="B6" s="31"/>
      <c r="D6" s="26" t="s">
        <v>16</v>
      </c>
      <c r="L6" s="31"/>
      <c r="AZ6" s="86" t="s">
        <v>95</v>
      </c>
      <c r="BA6" s="86" t="s">
        <v>1</v>
      </c>
      <c r="BB6" s="86" t="s">
        <v>1</v>
      </c>
      <c r="BC6" s="86" t="s">
        <v>96</v>
      </c>
      <c r="BD6" s="86" t="s">
        <v>85</v>
      </c>
    </row>
    <row r="7" spans="2:56" s="1" customFormat="1" ht="30" customHeight="1">
      <c r="B7" s="31"/>
      <c r="E7" s="201" t="s">
        <v>812</v>
      </c>
      <c r="F7" s="227"/>
      <c r="G7" s="227"/>
      <c r="H7" s="227"/>
      <c r="L7" s="31"/>
      <c r="AZ7" s="86" t="s">
        <v>97</v>
      </c>
      <c r="BA7" s="86" t="s">
        <v>1</v>
      </c>
      <c r="BB7" s="86" t="s">
        <v>1</v>
      </c>
      <c r="BC7" s="86" t="s">
        <v>98</v>
      </c>
      <c r="BD7" s="86" t="s">
        <v>85</v>
      </c>
    </row>
    <row r="8" spans="2:56" s="1" customFormat="1">
      <c r="B8" s="31"/>
      <c r="L8" s="31"/>
      <c r="AZ8" s="86" t="s">
        <v>99</v>
      </c>
      <c r="BA8" s="86" t="s">
        <v>1</v>
      </c>
      <c r="BB8" s="86" t="s">
        <v>1</v>
      </c>
      <c r="BC8" s="86" t="s">
        <v>100</v>
      </c>
      <c r="BD8" s="86" t="s">
        <v>85</v>
      </c>
    </row>
    <row r="9" spans="2:56" s="1" customFormat="1" ht="12" customHeight="1">
      <c r="B9" s="31"/>
      <c r="D9" s="26" t="s">
        <v>17</v>
      </c>
      <c r="F9" s="24" t="s">
        <v>1</v>
      </c>
      <c r="I9" s="26" t="s">
        <v>18</v>
      </c>
      <c r="J9" s="24" t="s">
        <v>1</v>
      </c>
      <c r="L9" s="31"/>
      <c r="AZ9" s="86" t="s">
        <v>101</v>
      </c>
      <c r="BA9" s="86" t="s">
        <v>1</v>
      </c>
      <c r="BB9" s="86" t="s">
        <v>1</v>
      </c>
      <c r="BC9" s="86" t="s">
        <v>102</v>
      </c>
      <c r="BD9" s="86" t="s">
        <v>85</v>
      </c>
    </row>
    <row r="10" spans="2:56" s="1" customFormat="1" ht="12" customHeight="1">
      <c r="B10" s="31"/>
      <c r="D10" s="26" t="s">
        <v>19</v>
      </c>
      <c r="F10" s="24" t="s">
        <v>20</v>
      </c>
      <c r="I10" s="26" t="s">
        <v>21</v>
      </c>
      <c r="J10" s="51">
        <f>'Rekapitulace stavby'!AN8</f>
        <v>0</v>
      </c>
      <c r="L10" s="31"/>
      <c r="AZ10" s="86" t="s">
        <v>103</v>
      </c>
      <c r="BA10" s="86" t="s">
        <v>1</v>
      </c>
      <c r="BB10" s="86" t="s">
        <v>1</v>
      </c>
      <c r="BC10" s="86" t="s">
        <v>104</v>
      </c>
      <c r="BD10" s="86" t="s">
        <v>85</v>
      </c>
    </row>
    <row r="11" spans="2:56" s="1" customFormat="1" ht="10.9" customHeight="1">
      <c r="B11" s="31"/>
      <c r="L11" s="31"/>
    </row>
    <row r="12" spans="2:56" s="1" customFormat="1" ht="12" customHeight="1">
      <c r="B12" s="31"/>
      <c r="D12" s="26" t="s">
        <v>22</v>
      </c>
      <c r="I12" s="26" t="s">
        <v>23</v>
      </c>
      <c r="J12" s="24" t="s">
        <v>1</v>
      </c>
      <c r="L12" s="31"/>
    </row>
    <row r="13" spans="2:56" s="1" customFormat="1" ht="18" customHeight="1">
      <c r="B13" s="31"/>
      <c r="E13" s="24" t="s">
        <v>24</v>
      </c>
      <c r="I13" s="26" t="s">
        <v>25</v>
      </c>
      <c r="J13" s="24" t="s">
        <v>1</v>
      </c>
      <c r="L13" s="31"/>
    </row>
    <row r="14" spans="2:56" s="1" customFormat="1" ht="6.95" customHeight="1">
      <c r="B14" s="31"/>
      <c r="L14" s="31"/>
    </row>
    <row r="15" spans="2:56" s="1" customFormat="1" ht="12" customHeight="1">
      <c r="B15" s="31"/>
      <c r="D15" s="26" t="s">
        <v>26</v>
      </c>
      <c r="I15" s="26" t="s">
        <v>23</v>
      </c>
      <c r="J15" s="27" t="str">
        <f>'Rekapitulace stavby'!AN13</f>
        <v>Vyplň údaj</v>
      </c>
      <c r="L15" s="31"/>
    </row>
    <row r="16" spans="2:56" s="1" customFormat="1" ht="18" customHeight="1">
      <c r="B16" s="31"/>
      <c r="E16" s="228" t="str">
        <f>'Rekapitulace stavby'!E14</f>
        <v>Vyplň údaj</v>
      </c>
      <c r="F16" s="220"/>
      <c r="G16" s="220"/>
      <c r="H16" s="220"/>
      <c r="I16" s="26" t="s">
        <v>25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28</v>
      </c>
      <c r="I18" s="26" t="s">
        <v>23</v>
      </c>
      <c r="J18" s="24" t="s">
        <v>1</v>
      </c>
      <c r="L18" s="31"/>
    </row>
    <row r="19" spans="2:12" s="1" customFormat="1" ht="18" customHeight="1">
      <c r="B19" s="31"/>
      <c r="E19" s="24" t="s">
        <v>29</v>
      </c>
      <c r="I19" s="26" t="s">
        <v>25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31</v>
      </c>
      <c r="I21" s="26" t="s">
        <v>23</v>
      </c>
      <c r="J21" s="24" t="s">
        <v>1</v>
      </c>
      <c r="L21" s="31"/>
    </row>
    <row r="22" spans="2:12" s="1" customFormat="1" ht="18" customHeight="1">
      <c r="B22" s="31"/>
      <c r="E22" s="24" t="s">
        <v>32</v>
      </c>
      <c r="I22" s="26" t="s">
        <v>25</v>
      </c>
      <c r="J22" s="24" t="s">
        <v>1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33</v>
      </c>
      <c r="L24" s="31"/>
    </row>
    <row r="25" spans="2:12" s="7" customFormat="1" ht="71.25" customHeight="1">
      <c r="B25" s="88"/>
      <c r="E25" s="223" t="s">
        <v>34</v>
      </c>
      <c r="F25" s="223"/>
      <c r="G25" s="223"/>
      <c r="H25" s="223"/>
      <c r="L25" s="88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9" t="s">
        <v>35</v>
      </c>
      <c r="J28" s="65">
        <f>ROUND(J129,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37</v>
      </c>
      <c r="I30" s="34" t="s">
        <v>36</v>
      </c>
      <c r="J30" s="34" t="s">
        <v>38</v>
      </c>
      <c r="L30" s="31"/>
    </row>
    <row r="31" spans="2:12" s="1" customFormat="1" ht="14.45" customHeight="1">
      <c r="B31" s="31"/>
      <c r="D31" s="54" t="s">
        <v>39</v>
      </c>
      <c r="E31" s="26" t="s">
        <v>40</v>
      </c>
      <c r="F31" s="90">
        <f>ROUND((SUM(BE129:BE445)),  2)</f>
        <v>0</v>
      </c>
      <c r="I31" s="91">
        <v>0.21</v>
      </c>
      <c r="J31" s="90">
        <f>ROUND(((SUM(BE129:BE445))*I31),  2)</f>
        <v>0</v>
      </c>
      <c r="L31" s="31"/>
    </row>
    <row r="32" spans="2:12" s="1" customFormat="1" ht="14.45" customHeight="1">
      <c r="B32" s="31"/>
      <c r="E32" s="26" t="s">
        <v>41</v>
      </c>
      <c r="F32" s="90">
        <f>ROUND((SUM(BF129:BF445)),  2)</f>
        <v>0</v>
      </c>
      <c r="I32" s="91">
        <v>0.15</v>
      </c>
      <c r="J32" s="90">
        <f>ROUND(((SUM(BF129:BF445))*I32),  2)</f>
        <v>0</v>
      </c>
      <c r="L32" s="31"/>
    </row>
    <row r="33" spans="2:12" s="1" customFormat="1" ht="14.45" hidden="1" customHeight="1">
      <c r="B33" s="31"/>
      <c r="E33" s="26" t="s">
        <v>42</v>
      </c>
      <c r="F33" s="90">
        <f>ROUND((SUM(BG129:BG445)),  2)</f>
        <v>0</v>
      </c>
      <c r="I33" s="91">
        <v>0.21</v>
      </c>
      <c r="J33" s="90">
        <f>0</f>
        <v>0</v>
      </c>
      <c r="L33" s="31"/>
    </row>
    <row r="34" spans="2:12" s="1" customFormat="1" ht="14.45" hidden="1" customHeight="1">
      <c r="B34" s="31"/>
      <c r="E34" s="26" t="s">
        <v>43</v>
      </c>
      <c r="F34" s="90">
        <f>ROUND((SUM(BH129:BH445)),  2)</f>
        <v>0</v>
      </c>
      <c r="I34" s="91">
        <v>0.15</v>
      </c>
      <c r="J34" s="90">
        <f>0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ROUND((SUM(BI129:BI445)),  2)</f>
        <v>0</v>
      </c>
      <c r="I35" s="91">
        <v>0</v>
      </c>
      <c r="J35" s="90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92"/>
      <c r="D37" s="93" t="s">
        <v>45</v>
      </c>
      <c r="E37" s="56"/>
      <c r="F37" s="56"/>
      <c r="G37" s="94" t="s">
        <v>46</v>
      </c>
      <c r="H37" s="95" t="s">
        <v>47</v>
      </c>
      <c r="I37" s="56"/>
      <c r="J37" s="96">
        <f>SUM(J28:J35)</f>
        <v>0</v>
      </c>
      <c r="K37" s="97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01" t="str">
        <f>E7</f>
        <v>Oprava stávajících, technicky nevyhovujících rozvodů teplé užitkové vody a vytápění – K2 Temenická u č.p. 2437/24 v Šumperku</v>
      </c>
      <c r="F85" s="227"/>
      <c r="G85" s="227"/>
      <c r="H85" s="227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19</v>
      </c>
      <c r="F87" s="24" t="str">
        <f>F10</f>
        <v>Dolní Temenice</v>
      </c>
      <c r="I87" s="26" t="s">
        <v>21</v>
      </c>
      <c r="J87" s="51">
        <f>IF(J10="","",J10)</f>
        <v>0</v>
      </c>
      <c r="L87" s="31"/>
    </row>
    <row r="88" spans="2:47" s="1" customFormat="1" ht="6.95" customHeight="1">
      <c r="B88" s="31"/>
      <c r="L88" s="31"/>
    </row>
    <row r="89" spans="2:47" s="1" customFormat="1" ht="25.7" customHeight="1">
      <c r="B89" s="31"/>
      <c r="C89" s="26" t="s">
        <v>22</v>
      </c>
      <c r="F89" s="24" t="str">
        <f>E13</f>
        <v>Podniky města Šumperka a.s.</v>
      </c>
      <c r="I89" s="26" t="s">
        <v>28</v>
      </c>
      <c r="J89" s="29" t="str">
        <f>E19</f>
        <v>LORENC TZB spol. s.r.o.</v>
      </c>
      <c r="L89" s="31"/>
    </row>
    <row r="90" spans="2:47" s="1" customFormat="1" ht="15.2" customHeight="1">
      <c r="B90" s="31"/>
      <c r="C90" s="26" t="s">
        <v>26</v>
      </c>
      <c r="F90" s="24" t="str">
        <f>IF(E16="","",E16)</f>
        <v>Vyplň údaj</v>
      </c>
      <c r="I90" s="26" t="s">
        <v>31</v>
      </c>
      <c r="J90" s="29" t="str">
        <f>E22</f>
        <v>Martin Škrabal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100" t="s">
        <v>106</v>
      </c>
      <c r="D92" s="92"/>
      <c r="E92" s="92"/>
      <c r="F92" s="92"/>
      <c r="G92" s="92"/>
      <c r="H92" s="92"/>
      <c r="I92" s="92"/>
      <c r="J92" s="101" t="s">
        <v>107</v>
      </c>
      <c r="K92" s="92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102" t="s">
        <v>108</v>
      </c>
      <c r="J94" s="65">
        <f>J129</f>
        <v>0</v>
      </c>
      <c r="L94" s="31"/>
      <c r="AU94" s="16" t="s">
        <v>109</v>
      </c>
    </row>
    <row r="95" spans="2:47" s="8" customFormat="1" ht="24.95" customHeight="1">
      <c r="B95" s="103"/>
      <c r="D95" s="104" t="s">
        <v>110</v>
      </c>
      <c r="E95" s="105"/>
      <c r="F95" s="105"/>
      <c r="G95" s="105"/>
      <c r="H95" s="105"/>
      <c r="I95" s="105"/>
      <c r="J95" s="106">
        <f>J130</f>
        <v>0</v>
      </c>
      <c r="L95" s="103"/>
    </row>
    <row r="96" spans="2:47" s="9" customFormat="1" ht="19.899999999999999" customHeight="1">
      <c r="B96" s="107"/>
      <c r="D96" s="108" t="s">
        <v>111</v>
      </c>
      <c r="E96" s="109"/>
      <c r="F96" s="109"/>
      <c r="G96" s="109"/>
      <c r="H96" s="109"/>
      <c r="I96" s="109"/>
      <c r="J96" s="110">
        <f>J131</f>
        <v>0</v>
      </c>
      <c r="L96" s="107"/>
    </row>
    <row r="97" spans="2:12" s="9" customFormat="1" ht="19.899999999999999" customHeight="1">
      <c r="B97" s="107"/>
      <c r="D97" s="108" t="s">
        <v>112</v>
      </c>
      <c r="E97" s="109"/>
      <c r="F97" s="109"/>
      <c r="G97" s="109"/>
      <c r="H97" s="109"/>
      <c r="I97" s="109"/>
      <c r="J97" s="110">
        <f>J250</f>
        <v>0</v>
      </c>
      <c r="L97" s="107"/>
    </row>
    <row r="98" spans="2:12" s="9" customFormat="1" ht="19.899999999999999" customHeight="1">
      <c r="B98" s="107"/>
      <c r="D98" s="108" t="s">
        <v>113</v>
      </c>
      <c r="E98" s="109"/>
      <c r="F98" s="109"/>
      <c r="G98" s="109"/>
      <c r="H98" s="109"/>
      <c r="I98" s="109"/>
      <c r="J98" s="110">
        <f>J259</f>
        <v>0</v>
      </c>
      <c r="L98" s="107"/>
    </row>
    <row r="99" spans="2:12" s="9" customFormat="1" ht="19.899999999999999" customHeight="1">
      <c r="B99" s="107"/>
      <c r="D99" s="108" t="s">
        <v>114</v>
      </c>
      <c r="E99" s="109"/>
      <c r="F99" s="109"/>
      <c r="G99" s="109"/>
      <c r="H99" s="109"/>
      <c r="I99" s="109"/>
      <c r="J99" s="110">
        <f>J267</f>
        <v>0</v>
      </c>
      <c r="L99" s="107"/>
    </row>
    <row r="100" spans="2:12" s="9" customFormat="1" ht="19.899999999999999" customHeight="1">
      <c r="B100" s="107"/>
      <c r="D100" s="108" t="s">
        <v>115</v>
      </c>
      <c r="E100" s="109"/>
      <c r="F100" s="109"/>
      <c r="G100" s="109"/>
      <c r="H100" s="109"/>
      <c r="I100" s="109"/>
      <c r="J100" s="110">
        <f>J321</f>
        <v>0</v>
      </c>
      <c r="L100" s="107"/>
    </row>
    <row r="101" spans="2:12" s="9" customFormat="1" ht="19.899999999999999" customHeight="1">
      <c r="B101" s="107"/>
      <c r="D101" s="108" t="s">
        <v>116</v>
      </c>
      <c r="E101" s="109"/>
      <c r="F101" s="109"/>
      <c r="G101" s="109"/>
      <c r="H101" s="109"/>
      <c r="I101" s="109"/>
      <c r="J101" s="110">
        <f>J334</f>
        <v>0</v>
      </c>
      <c r="L101" s="107"/>
    </row>
    <row r="102" spans="2:12" s="9" customFormat="1" ht="19.899999999999999" customHeight="1">
      <c r="B102" s="107"/>
      <c r="D102" s="108" t="s">
        <v>117</v>
      </c>
      <c r="E102" s="109"/>
      <c r="F102" s="109"/>
      <c r="G102" s="109"/>
      <c r="H102" s="109"/>
      <c r="I102" s="109"/>
      <c r="J102" s="110">
        <f>J342</f>
        <v>0</v>
      </c>
      <c r="L102" s="107"/>
    </row>
    <row r="103" spans="2:12" s="9" customFormat="1" ht="19.899999999999999" customHeight="1">
      <c r="B103" s="107"/>
      <c r="D103" s="108" t="s">
        <v>118</v>
      </c>
      <c r="E103" s="109"/>
      <c r="F103" s="109"/>
      <c r="G103" s="109"/>
      <c r="H103" s="109"/>
      <c r="I103" s="109"/>
      <c r="J103" s="110">
        <f>J382</f>
        <v>0</v>
      </c>
      <c r="L103" s="107"/>
    </row>
    <row r="104" spans="2:12" s="9" customFormat="1" ht="19.899999999999999" customHeight="1">
      <c r="B104" s="107"/>
      <c r="D104" s="108" t="s">
        <v>119</v>
      </c>
      <c r="E104" s="109"/>
      <c r="F104" s="109"/>
      <c r="G104" s="109"/>
      <c r="H104" s="109"/>
      <c r="I104" s="109"/>
      <c r="J104" s="110">
        <f>J415</f>
        <v>0</v>
      </c>
      <c r="L104" s="107"/>
    </row>
    <row r="105" spans="2:12" s="8" customFormat="1" ht="24.95" customHeight="1">
      <c r="B105" s="103"/>
      <c r="D105" s="104" t="s">
        <v>120</v>
      </c>
      <c r="E105" s="105"/>
      <c r="F105" s="105"/>
      <c r="G105" s="105"/>
      <c r="H105" s="105"/>
      <c r="I105" s="105"/>
      <c r="J105" s="106">
        <f>J417</f>
        <v>0</v>
      </c>
      <c r="L105" s="103"/>
    </row>
    <row r="106" spans="2:12" s="9" customFormat="1" ht="19.899999999999999" customHeight="1">
      <c r="B106" s="107"/>
      <c r="D106" s="108" t="s">
        <v>121</v>
      </c>
      <c r="E106" s="109"/>
      <c r="F106" s="109"/>
      <c r="G106" s="109"/>
      <c r="H106" s="109"/>
      <c r="I106" s="109"/>
      <c r="J106" s="110">
        <f>J418</f>
        <v>0</v>
      </c>
      <c r="L106" s="107"/>
    </row>
    <row r="107" spans="2:12" s="9" customFormat="1" ht="19.899999999999999" customHeight="1">
      <c r="B107" s="107"/>
      <c r="D107" s="108" t="s">
        <v>122</v>
      </c>
      <c r="E107" s="109"/>
      <c r="F107" s="109"/>
      <c r="G107" s="109"/>
      <c r="H107" s="109"/>
      <c r="I107" s="109"/>
      <c r="J107" s="110">
        <f>J432</f>
        <v>0</v>
      </c>
      <c r="L107" s="107"/>
    </row>
    <row r="108" spans="2:12" s="8" customFormat="1" ht="24.95" customHeight="1">
      <c r="B108" s="103"/>
      <c r="D108" s="104" t="s">
        <v>123</v>
      </c>
      <c r="E108" s="105"/>
      <c r="F108" s="105"/>
      <c r="G108" s="105"/>
      <c r="H108" s="105"/>
      <c r="I108" s="105"/>
      <c r="J108" s="106">
        <f>J436</f>
        <v>0</v>
      </c>
      <c r="L108" s="103"/>
    </row>
    <row r="109" spans="2:12" s="9" customFormat="1" ht="19.899999999999999" customHeight="1">
      <c r="B109" s="107"/>
      <c r="D109" s="108" t="s">
        <v>124</v>
      </c>
      <c r="E109" s="109"/>
      <c r="F109" s="109"/>
      <c r="G109" s="109"/>
      <c r="H109" s="109"/>
      <c r="I109" s="109"/>
      <c r="J109" s="110">
        <f>J437</f>
        <v>0</v>
      </c>
      <c r="L109" s="107"/>
    </row>
    <row r="110" spans="2:12" s="9" customFormat="1" ht="19.899999999999999" customHeight="1">
      <c r="B110" s="107"/>
      <c r="D110" s="108" t="s">
        <v>125</v>
      </c>
      <c r="E110" s="109"/>
      <c r="F110" s="109"/>
      <c r="G110" s="109"/>
      <c r="H110" s="109"/>
      <c r="I110" s="109"/>
      <c r="J110" s="110">
        <f>J439</f>
        <v>0</v>
      </c>
      <c r="L110" s="107"/>
    </row>
    <row r="111" spans="2:12" s="9" customFormat="1" ht="19.899999999999999" customHeight="1">
      <c r="B111" s="107"/>
      <c r="D111" s="108" t="s">
        <v>126</v>
      </c>
      <c r="E111" s="109"/>
      <c r="F111" s="109"/>
      <c r="G111" s="109"/>
      <c r="H111" s="109"/>
      <c r="I111" s="109"/>
      <c r="J111" s="110">
        <f>J442</f>
        <v>0</v>
      </c>
      <c r="L111" s="107"/>
    </row>
    <row r="112" spans="2:12" s="1" customFormat="1" ht="21.75" customHeight="1">
      <c r="B112" s="31"/>
      <c r="L112" s="31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20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20" s="1" customFormat="1" ht="24.95" customHeight="1">
      <c r="B118" s="31"/>
      <c r="C118" s="20" t="s">
        <v>127</v>
      </c>
      <c r="L118" s="31"/>
    </row>
    <row r="119" spans="2:20" s="1" customFormat="1" ht="6.95" customHeight="1">
      <c r="B119" s="31"/>
      <c r="L119" s="31"/>
    </row>
    <row r="120" spans="2:20" s="1" customFormat="1" ht="12" customHeight="1">
      <c r="B120" s="31"/>
      <c r="C120" s="26" t="s">
        <v>16</v>
      </c>
      <c r="L120" s="31"/>
    </row>
    <row r="121" spans="2:20" s="1" customFormat="1" ht="30" customHeight="1">
      <c r="B121" s="31"/>
      <c r="E121" s="201" t="str">
        <f>E7</f>
        <v>Oprava stávajících, technicky nevyhovujících rozvodů teplé užitkové vody a vytápění – K2 Temenická u č.p. 2437/24 v Šumperku</v>
      </c>
      <c r="F121" s="227"/>
      <c r="G121" s="227"/>
      <c r="H121" s="227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19</v>
      </c>
      <c r="F123" s="24" t="str">
        <f>F10</f>
        <v>Dolní Temenice</v>
      </c>
      <c r="I123" s="26" t="s">
        <v>21</v>
      </c>
      <c r="J123" s="51">
        <f>IF(J10="","",J10)</f>
        <v>0</v>
      </c>
      <c r="L123" s="31"/>
    </row>
    <row r="124" spans="2:20" s="1" customFormat="1" ht="6.95" customHeight="1">
      <c r="B124" s="31"/>
      <c r="L124" s="31"/>
    </row>
    <row r="125" spans="2:20" s="1" customFormat="1" ht="25.7" customHeight="1">
      <c r="B125" s="31"/>
      <c r="C125" s="26" t="s">
        <v>22</v>
      </c>
      <c r="F125" s="24" t="str">
        <f>E13</f>
        <v>Podniky města Šumperka a.s.</v>
      </c>
      <c r="I125" s="26" t="s">
        <v>28</v>
      </c>
      <c r="J125" s="29" t="str">
        <f>E19</f>
        <v>LORENC TZB spol. s.r.o.</v>
      </c>
      <c r="L125" s="31"/>
    </row>
    <row r="126" spans="2:20" s="1" customFormat="1" ht="15.2" customHeight="1">
      <c r="B126" s="31"/>
      <c r="C126" s="26" t="s">
        <v>26</v>
      </c>
      <c r="F126" s="24" t="str">
        <f>IF(E16="","",E16)</f>
        <v>Vyplň údaj</v>
      </c>
      <c r="I126" s="26" t="s">
        <v>31</v>
      </c>
      <c r="J126" s="29" t="str">
        <f>E22</f>
        <v>Martin Škrabal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128</v>
      </c>
      <c r="D128" s="113" t="s">
        <v>60</v>
      </c>
      <c r="E128" s="113" t="s">
        <v>56</v>
      </c>
      <c r="F128" s="113" t="s">
        <v>57</v>
      </c>
      <c r="G128" s="113" t="s">
        <v>129</v>
      </c>
      <c r="H128" s="113" t="s">
        <v>130</v>
      </c>
      <c r="I128" s="113" t="s">
        <v>131</v>
      </c>
      <c r="J128" s="113" t="s">
        <v>107</v>
      </c>
      <c r="K128" s="114" t="s">
        <v>132</v>
      </c>
      <c r="L128" s="111"/>
      <c r="M128" s="58" t="s">
        <v>1</v>
      </c>
      <c r="N128" s="59" t="s">
        <v>39</v>
      </c>
      <c r="O128" s="59" t="s">
        <v>133</v>
      </c>
      <c r="P128" s="59" t="s">
        <v>134</v>
      </c>
      <c r="Q128" s="59" t="s">
        <v>135</v>
      </c>
      <c r="R128" s="59" t="s">
        <v>136</v>
      </c>
      <c r="S128" s="59" t="s">
        <v>137</v>
      </c>
      <c r="T128" s="60" t="s">
        <v>138</v>
      </c>
    </row>
    <row r="129" spans="2:65" s="1" customFormat="1" ht="22.9" customHeight="1">
      <c r="B129" s="31"/>
      <c r="C129" s="63" t="s">
        <v>139</v>
      </c>
      <c r="J129" s="115">
        <f>BK129</f>
        <v>0</v>
      </c>
      <c r="L129" s="31"/>
      <c r="M129" s="61"/>
      <c r="N129" s="52"/>
      <c r="O129" s="52"/>
      <c r="P129" s="116">
        <f>P130+P417+P436</f>
        <v>0</v>
      </c>
      <c r="Q129" s="52"/>
      <c r="R129" s="116">
        <f>R130+R417+R436</f>
        <v>478.35509207999996</v>
      </c>
      <c r="S129" s="52"/>
      <c r="T129" s="117">
        <f>T130+T417+T436</f>
        <v>85.209599999999995</v>
      </c>
      <c r="AT129" s="16" t="s">
        <v>74</v>
      </c>
      <c r="AU129" s="16" t="s">
        <v>109</v>
      </c>
      <c r="BK129" s="118">
        <f>BK130+BK417+BK436</f>
        <v>0</v>
      </c>
    </row>
    <row r="130" spans="2:65" s="11" customFormat="1" ht="25.9" customHeight="1">
      <c r="B130" s="119"/>
      <c r="D130" s="120" t="s">
        <v>74</v>
      </c>
      <c r="E130" s="121" t="s">
        <v>140</v>
      </c>
      <c r="F130" s="121" t="s">
        <v>141</v>
      </c>
      <c r="I130" s="122"/>
      <c r="J130" s="123">
        <f>BK130</f>
        <v>0</v>
      </c>
      <c r="L130" s="119"/>
      <c r="M130" s="124"/>
      <c r="P130" s="125">
        <f>P131+P250+P259+P267+P321+P334+P342+P382+P415</f>
        <v>0</v>
      </c>
      <c r="R130" s="125">
        <f>R131+R250+R259+R267+R321+R334+R342+R382+R415</f>
        <v>478.25371829999995</v>
      </c>
      <c r="T130" s="126">
        <f>T131+T250+T259+T267+T321+T334+T342+T382+T415</f>
        <v>85.209599999999995</v>
      </c>
      <c r="AR130" s="120" t="s">
        <v>80</v>
      </c>
      <c r="AT130" s="127" t="s">
        <v>74</v>
      </c>
      <c r="AU130" s="127" t="s">
        <v>75</v>
      </c>
      <c r="AY130" s="120" t="s">
        <v>142</v>
      </c>
      <c r="BK130" s="128">
        <f>BK131+BK250+BK259+BK267+BK321+BK334+BK342+BK382+BK415</f>
        <v>0</v>
      </c>
    </row>
    <row r="131" spans="2:65" s="11" customFormat="1" ht="22.9" customHeight="1">
      <c r="B131" s="119"/>
      <c r="D131" s="120" t="s">
        <v>74</v>
      </c>
      <c r="E131" s="129" t="s">
        <v>80</v>
      </c>
      <c r="F131" s="129" t="s">
        <v>143</v>
      </c>
      <c r="I131" s="122"/>
      <c r="J131" s="130">
        <f>BK131</f>
        <v>0</v>
      </c>
      <c r="L131" s="119"/>
      <c r="M131" s="124"/>
      <c r="P131" s="125">
        <f>SUM(P132:P249)</f>
        <v>0</v>
      </c>
      <c r="R131" s="125">
        <f>SUM(R132:R249)</f>
        <v>431.38126799999998</v>
      </c>
      <c r="T131" s="126">
        <f>SUM(T132:T249)</f>
        <v>39.187599999999996</v>
      </c>
      <c r="AR131" s="120" t="s">
        <v>80</v>
      </c>
      <c r="AT131" s="127" t="s">
        <v>74</v>
      </c>
      <c r="AU131" s="127" t="s">
        <v>80</v>
      </c>
      <c r="AY131" s="120" t="s">
        <v>142</v>
      </c>
      <c r="BK131" s="128">
        <f>SUM(BK132:BK249)</f>
        <v>0</v>
      </c>
    </row>
    <row r="132" spans="2:65" s="1" customFormat="1" ht="24.2" customHeight="1">
      <c r="B132" s="31"/>
      <c r="C132" s="131" t="s">
        <v>80</v>
      </c>
      <c r="D132" s="131" t="s">
        <v>144</v>
      </c>
      <c r="E132" s="132" t="s">
        <v>145</v>
      </c>
      <c r="F132" s="133" t="s">
        <v>146</v>
      </c>
      <c r="G132" s="134" t="s">
        <v>147</v>
      </c>
      <c r="H132" s="135">
        <v>3</v>
      </c>
      <c r="I132" s="136"/>
      <c r="J132" s="137">
        <f>ROUND(I132*H132,2)</f>
        <v>0</v>
      </c>
      <c r="K132" s="133" t="s">
        <v>148</v>
      </c>
      <c r="L132" s="31"/>
      <c r="M132" s="138" t="s">
        <v>1</v>
      </c>
      <c r="N132" s="139" t="s">
        <v>40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149</v>
      </c>
      <c r="AT132" s="142" t="s">
        <v>144</v>
      </c>
      <c r="AU132" s="142" t="s">
        <v>85</v>
      </c>
      <c r="AY132" s="16" t="s">
        <v>142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149</v>
      </c>
      <c r="BM132" s="142" t="s">
        <v>150</v>
      </c>
    </row>
    <row r="133" spans="2:65" s="1" customFormat="1" ht="21.75" customHeight="1">
      <c r="B133" s="31"/>
      <c r="C133" s="131" t="s">
        <v>85</v>
      </c>
      <c r="D133" s="131" t="s">
        <v>144</v>
      </c>
      <c r="E133" s="132" t="s">
        <v>151</v>
      </c>
      <c r="F133" s="133" t="s">
        <v>152</v>
      </c>
      <c r="G133" s="134" t="s">
        <v>147</v>
      </c>
      <c r="H133" s="135">
        <v>3</v>
      </c>
      <c r="I133" s="136"/>
      <c r="J133" s="137">
        <f>ROUND(I133*H133,2)</f>
        <v>0</v>
      </c>
      <c r="K133" s="133" t="s">
        <v>148</v>
      </c>
      <c r="L133" s="31"/>
      <c r="M133" s="138" t="s">
        <v>1</v>
      </c>
      <c r="N133" s="139" t="s">
        <v>40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149</v>
      </c>
      <c r="AT133" s="142" t="s">
        <v>144</v>
      </c>
      <c r="AU133" s="142" t="s">
        <v>85</v>
      </c>
      <c r="AY133" s="16" t="s">
        <v>142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149</v>
      </c>
      <c r="BM133" s="142" t="s">
        <v>153</v>
      </c>
    </row>
    <row r="134" spans="2:65" s="1" customFormat="1" ht="24.2" customHeight="1">
      <c r="B134" s="31"/>
      <c r="C134" s="131" t="s">
        <v>154</v>
      </c>
      <c r="D134" s="131" t="s">
        <v>144</v>
      </c>
      <c r="E134" s="132" t="s">
        <v>155</v>
      </c>
      <c r="F134" s="133" t="s">
        <v>156</v>
      </c>
      <c r="G134" s="134" t="s">
        <v>157</v>
      </c>
      <c r="H134" s="135">
        <v>13.64</v>
      </c>
      <c r="I134" s="136"/>
      <c r="J134" s="137">
        <f>ROUND(I134*H134,2)</f>
        <v>0</v>
      </c>
      <c r="K134" s="133" t="s">
        <v>148</v>
      </c>
      <c r="L134" s="31"/>
      <c r="M134" s="138" t="s">
        <v>1</v>
      </c>
      <c r="N134" s="139" t="s">
        <v>40</v>
      </c>
      <c r="P134" s="140">
        <f>O134*H134</f>
        <v>0</v>
      </c>
      <c r="Q134" s="140">
        <v>0</v>
      </c>
      <c r="R134" s="140">
        <f>Q134*H134</f>
        <v>0</v>
      </c>
      <c r="S134" s="140">
        <v>0.28999999999999998</v>
      </c>
      <c r="T134" s="141">
        <f>S134*H134</f>
        <v>3.9556</v>
      </c>
      <c r="AR134" s="142" t="s">
        <v>149</v>
      </c>
      <c r="AT134" s="142" t="s">
        <v>144</v>
      </c>
      <c r="AU134" s="142" t="s">
        <v>85</v>
      </c>
      <c r="AY134" s="16" t="s">
        <v>142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149</v>
      </c>
      <c r="BM134" s="142" t="s">
        <v>158</v>
      </c>
    </row>
    <row r="135" spans="2:65" s="12" customFormat="1">
      <c r="B135" s="144"/>
      <c r="D135" s="145" t="s">
        <v>159</v>
      </c>
      <c r="E135" s="146" t="s">
        <v>1</v>
      </c>
      <c r="F135" s="147" t="s">
        <v>160</v>
      </c>
      <c r="H135" s="148">
        <v>13.64</v>
      </c>
      <c r="I135" s="149"/>
      <c r="L135" s="144"/>
      <c r="M135" s="150"/>
      <c r="T135" s="151"/>
      <c r="AT135" s="146" t="s">
        <v>159</v>
      </c>
      <c r="AU135" s="146" t="s">
        <v>85</v>
      </c>
      <c r="AV135" s="12" t="s">
        <v>85</v>
      </c>
      <c r="AW135" s="12" t="s">
        <v>30</v>
      </c>
      <c r="AX135" s="12" t="s">
        <v>75</v>
      </c>
      <c r="AY135" s="146" t="s">
        <v>142</v>
      </c>
    </row>
    <row r="136" spans="2:65" s="13" customFormat="1">
      <c r="B136" s="152"/>
      <c r="D136" s="145" t="s">
        <v>159</v>
      </c>
      <c r="E136" s="153" t="s">
        <v>1</v>
      </c>
      <c r="F136" s="154" t="s">
        <v>161</v>
      </c>
      <c r="H136" s="155">
        <v>13.64</v>
      </c>
      <c r="I136" s="156"/>
      <c r="L136" s="152"/>
      <c r="M136" s="157"/>
      <c r="T136" s="158"/>
      <c r="AT136" s="153" t="s">
        <v>159</v>
      </c>
      <c r="AU136" s="153" t="s">
        <v>85</v>
      </c>
      <c r="AV136" s="13" t="s">
        <v>154</v>
      </c>
      <c r="AW136" s="13" t="s">
        <v>30</v>
      </c>
      <c r="AX136" s="13" t="s">
        <v>75</v>
      </c>
      <c r="AY136" s="153" t="s">
        <v>142</v>
      </c>
    </row>
    <row r="137" spans="2:65" s="14" customFormat="1">
      <c r="B137" s="159"/>
      <c r="D137" s="145" t="s">
        <v>159</v>
      </c>
      <c r="E137" s="160" t="s">
        <v>1</v>
      </c>
      <c r="F137" s="161" t="s">
        <v>162</v>
      </c>
      <c r="H137" s="162">
        <v>13.64</v>
      </c>
      <c r="I137" s="163"/>
      <c r="L137" s="159"/>
      <c r="M137" s="164"/>
      <c r="T137" s="165"/>
      <c r="AT137" s="160" t="s">
        <v>159</v>
      </c>
      <c r="AU137" s="160" t="s">
        <v>85</v>
      </c>
      <c r="AV137" s="14" t="s">
        <v>149</v>
      </c>
      <c r="AW137" s="14" t="s">
        <v>30</v>
      </c>
      <c r="AX137" s="14" t="s">
        <v>80</v>
      </c>
      <c r="AY137" s="160" t="s">
        <v>142</v>
      </c>
    </row>
    <row r="138" spans="2:65" s="1" customFormat="1" ht="24.2" customHeight="1">
      <c r="B138" s="31"/>
      <c r="C138" s="131" t="s">
        <v>149</v>
      </c>
      <c r="D138" s="131" t="s">
        <v>144</v>
      </c>
      <c r="E138" s="132" t="s">
        <v>163</v>
      </c>
      <c r="F138" s="133" t="s">
        <v>164</v>
      </c>
      <c r="G138" s="134" t="s">
        <v>157</v>
      </c>
      <c r="H138" s="135">
        <v>35.200000000000003</v>
      </c>
      <c r="I138" s="136"/>
      <c r="J138" s="137">
        <f>ROUND(I138*H138,2)</f>
        <v>0</v>
      </c>
      <c r="K138" s="133" t="s">
        <v>148</v>
      </c>
      <c r="L138" s="31"/>
      <c r="M138" s="138" t="s">
        <v>1</v>
      </c>
      <c r="N138" s="139" t="s">
        <v>40</v>
      </c>
      <c r="P138" s="140">
        <f>O138*H138</f>
        <v>0</v>
      </c>
      <c r="Q138" s="140">
        <v>0</v>
      </c>
      <c r="R138" s="140">
        <f>Q138*H138</f>
        <v>0</v>
      </c>
      <c r="S138" s="140">
        <v>0.44</v>
      </c>
      <c r="T138" s="141">
        <f>S138*H138</f>
        <v>15.488000000000001</v>
      </c>
      <c r="AR138" s="142" t="s">
        <v>149</v>
      </c>
      <c r="AT138" s="142" t="s">
        <v>144</v>
      </c>
      <c r="AU138" s="142" t="s">
        <v>85</v>
      </c>
      <c r="AY138" s="16" t="s">
        <v>142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149</v>
      </c>
      <c r="BM138" s="142" t="s">
        <v>165</v>
      </c>
    </row>
    <row r="139" spans="2:65" s="12" customFormat="1">
      <c r="B139" s="144"/>
      <c r="D139" s="145" t="s">
        <v>159</v>
      </c>
      <c r="E139" s="146" t="s">
        <v>1</v>
      </c>
      <c r="F139" s="147" t="s">
        <v>166</v>
      </c>
      <c r="H139" s="148">
        <v>13.2</v>
      </c>
      <c r="I139" s="149"/>
      <c r="L139" s="144"/>
      <c r="M139" s="150"/>
      <c r="T139" s="151"/>
      <c r="AT139" s="146" t="s">
        <v>159</v>
      </c>
      <c r="AU139" s="146" t="s">
        <v>85</v>
      </c>
      <c r="AV139" s="12" t="s">
        <v>85</v>
      </c>
      <c r="AW139" s="12" t="s">
        <v>30</v>
      </c>
      <c r="AX139" s="12" t="s">
        <v>75</v>
      </c>
      <c r="AY139" s="146" t="s">
        <v>142</v>
      </c>
    </row>
    <row r="140" spans="2:65" s="12" customFormat="1">
      <c r="B140" s="144"/>
      <c r="D140" s="145" t="s">
        <v>159</v>
      </c>
      <c r="E140" s="146" t="s">
        <v>1</v>
      </c>
      <c r="F140" s="147" t="s">
        <v>167</v>
      </c>
      <c r="H140" s="148">
        <v>22</v>
      </c>
      <c r="I140" s="149"/>
      <c r="L140" s="144"/>
      <c r="M140" s="150"/>
      <c r="T140" s="151"/>
      <c r="AT140" s="146" t="s">
        <v>159</v>
      </c>
      <c r="AU140" s="146" t="s">
        <v>85</v>
      </c>
      <c r="AV140" s="12" t="s">
        <v>85</v>
      </c>
      <c r="AW140" s="12" t="s">
        <v>30</v>
      </c>
      <c r="AX140" s="12" t="s">
        <v>75</v>
      </c>
      <c r="AY140" s="146" t="s">
        <v>142</v>
      </c>
    </row>
    <row r="141" spans="2:65" s="13" customFormat="1">
      <c r="B141" s="152"/>
      <c r="D141" s="145" t="s">
        <v>159</v>
      </c>
      <c r="E141" s="153" t="s">
        <v>1</v>
      </c>
      <c r="F141" s="154" t="s">
        <v>161</v>
      </c>
      <c r="H141" s="155">
        <v>35.200000000000003</v>
      </c>
      <c r="I141" s="156"/>
      <c r="L141" s="152"/>
      <c r="M141" s="157"/>
      <c r="T141" s="158"/>
      <c r="AT141" s="153" t="s">
        <v>159</v>
      </c>
      <c r="AU141" s="153" t="s">
        <v>85</v>
      </c>
      <c r="AV141" s="13" t="s">
        <v>154</v>
      </c>
      <c r="AW141" s="13" t="s">
        <v>30</v>
      </c>
      <c r="AX141" s="13" t="s">
        <v>75</v>
      </c>
      <c r="AY141" s="153" t="s">
        <v>142</v>
      </c>
    </row>
    <row r="142" spans="2:65" s="14" customFormat="1">
      <c r="B142" s="159"/>
      <c r="D142" s="145" t="s">
        <v>159</v>
      </c>
      <c r="E142" s="160" t="s">
        <v>1</v>
      </c>
      <c r="F142" s="161" t="s">
        <v>162</v>
      </c>
      <c r="H142" s="162">
        <v>35.200000000000003</v>
      </c>
      <c r="I142" s="163"/>
      <c r="L142" s="159"/>
      <c r="M142" s="164"/>
      <c r="T142" s="165"/>
      <c r="AT142" s="160" t="s">
        <v>159</v>
      </c>
      <c r="AU142" s="160" t="s">
        <v>85</v>
      </c>
      <c r="AV142" s="14" t="s">
        <v>149</v>
      </c>
      <c r="AW142" s="14" t="s">
        <v>30</v>
      </c>
      <c r="AX142" s="14" t="s">
        <v>80</v>
      </c>
      <c r="AY142" s="160" t="s">
        <v>142</v>
      </c>
    </row>
    <row r="143" spans="2:65" s="1" customFormat="1" ht="24.2" customHeight="1">
      <c r="B143" s="31"/>
      <c r="C143" s="131" t="s">
        <v>168</v>
      </c>
      <c r="D143" s="131" t="s">
        <v>144</v>
      </c>
      <c r="E143" s="132" t="s">
        <v>169</v>
      </c>
      <c r="F143" s="133" t="s">
        <v>170</v>
      </c>
      <c r="G143" s="134" t="s">
        <v>157</v>
      </c>
      <c r="H143" s="135">
        <v>35.200000000000003</v>
      </c>
      <c r="I143" s="136"/>
      <c r="J143" s="137">
        <f>ROUND(I143*H143,2)</f>
        <v>0</v>
      </c>
      <c r="K143" s="133" t="s">
        <v>148</v>
      </c>
      <c r="L143" s="31"/>
      <c r="M143" s="138" t="s">
        <v>1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0.32500000000000001</v>
      </c>
      <c r="T143" s="141">
        <f>S143*H143</f>
        <v>11.440000000000001</v>
      </c>
      <c r="AR143" s="142" t="s">
        <v>149</v>
      </c>
      <c r="AT143" s="142" t="s">
        <v>144</v>
      </c>
      <c r="AU143" s="142" t="s">
        <v>85</v>
      </c>
      <c r="AY143" s="16" t="s">
        <v>142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149</v>
      </c>
      <c r="BM143" s="142" t="s">
        <v>171</v>
      </c>
    </row>
    <row r="144" spans="2:65" s="12" customFormat="1">
      <c r="B144" s="144"/>
      <c r="D144" s="145" t="s">
        <v>159</v>
      </c>
      <c r="E144" s="146" t="s">
        <v>1</v>
      </c>
      <c r="F144" s="147" t="s">
        <v>166</v>
      </c>
      <c r="H144" s="148">
        <v>13.2</v>
      </c>
      <c r="I144" s="149"/>
      <c r="L144" s="144"/>
      <c r="M144" s="150"/>
      <c r="T144" s="151"/>
      <c r="AT144" s="146" t="s">
        <v>159</v>
      </c>
      <c r="AU144" s="146" t="s">
        <v>85</v>
      </c>
      <c r="AV144" s="12" t="s">
        <v>85</v>
      </c>
      <c r="AW144" s="12" t="s">
        <v>30</v>
      </c>
      <c r="AX144" s="12" t="s">
        <v>75</v>
      </c>
      <c r="AY144" s="146" t="s">
        <v>142</v>
      </c>
    </row>
    <row r="145" spans="2:65" s="12" customFormat="1">
      <c r="B145" s="144"/>
      <c r="D145" s="145" t="s">
        <v>159</v>
      </c>
      <c r="E145" s="146" t="s">
        <v>1</v>
      </c>
      <c r="F145" s="147" t="s">
        <v>167</v>
      </c>
      <c r="H145" s="148">
        <v>22</v>
      </c>
      <c r="I145" s="149"/>
      <c r="L145" s="144"/>
      <c r="M145" s="150"/>
      <c r="T145" s="151"/>
      <c r="AT145" s="146" t="s">
        <v>159</v>
      </c>
      <c r="AU145" s="146" t="s">
        <v>85</v>
      </c>
      <c r="AV145" s="12" t="s">
        <v>85</v>
      </c>
      <c r="AW145" s="12" t="s">
        <v>30</v>
      </c>
      <c r="AX145" s="12" t="s">
        <v>75</v>
      </c>
      <c r="AY145" s="146" t="s">
        <v>142</v>
      </c>
    </row>
    <row r="146" spans="2:65" s="13" customFormat="1">
      <c r="B146" s="152"/>
      <c r="D146" s="145" t="s">
        <v>159</v>
      </c>
      <c r="E146" s="153" t="s">
        <v>1</v>
      </c>
      <c r="F146" s="154" t="s">
        <v>161</v>
      </c>
      <c r="H146" s="155">
        <v>35.200000000000003</v>
      </c>
      <c r="I146" s="156"/>
      <c r="L146" s="152"/>
      <c r="M146" s="157"/>
      <c r="T146" s="158"/>
      <c r="AT146" s="153" t="s">
        <v>159</v>
      </c>
      <c r="AU146" s="153" t="s">
        <v>85</v>
      </c>
      <c r="AV146" s="13" t="s">
        <v>154</v>
      </c>
      <c r="AW146" s="13" t="s">
        <v>30</v>
      </c>
      <c r="AX146" s="13" t="s">
        <v>75</v>
      </c>
      <c r="AY146" s="153" t="s">
        <v>142</v>
      </c>
    </row>
    <row r="147" spans="2:65" s="14" customFormat="1">
      <c r="B147" s="159"/>
      <c r="D147" s="145" t="s">
        <v>159</v>
      </c>
      <c r="E147" s="160" t="s">
        <v>1</v>
      </c>
      <c r="F147" s="161" t="s">
        <v>162</v>
      </c>
      <c r="H147" s="162">
        <v>35.200000000000003</v>
      </c>
      <c r="I147" s="163"/>
      <c r="L147" s="159"/>
      <c r="M147" s="164"/>
      <c r="T147" s="165"/>
      <c r="AT147" s="160" t="s">
        <v>159</v>
      </c>
      <c r="AU147" s="160" t="s">
        <v>85</v>
      </c>
      <c r="AV147" s="14" t="s">
        <v>149</v>
      </c>
      <c r="AW147" s="14" t="s">
        <v>30</v>
      </c>
      <c r="AX147" s="14" t="s">
        <v>80</v>
      </c>
      <c r="AY147" s="160" t="s">
        <v>142</v>
      </c>
    </row>
    <row r="148" spans="2:65" s="1" customFormat="1" ht="24.2" customHeight="1">
      <c r="B148" s="31"/>
      <c r="C148" s="131" t="s">
        <v>172</v>
      </c>
      <c r="D148" s="131" t="s">
        <v>144</v>
      </c>
      <c r="E148" s="132" t="s">
        <v>173</v>
      </c>
      <c r="F148" s="133" t="s">
        <v>174</v>
      </c>
      <c r="G148" s="134" t="s">
        <v>157</v>
      </c>
      <c r="H148" s="135">
        <v>13.2</v>
      </c>
      <c r="I148" s="136"/>
      <c r="J148" s="137">
        <f>ROUND(I148*H148,2)</f>
        <v>0</v>
      </c>
      <c r="K148" s="133" t="s">
        <v>148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</v>
      </c>
      <c r="R148" s="140">
        <f>Q148*H148</f>
        <v>0</v>
      </c>
      <c r="S148" s="140">
        <v>0.22</v>
      </c>
      <c r="T148" s="141">
        <f>S148*H148</f>
        <v>2.9039999999999999</v>
      </c>
      <c r="AR148" s="142" t="s">
        <v>149</v>
      </c>
      <c r="AT148" s="142" t="s">
        <v>144</v>
      </c>
      <c r="AU148" s="142" t="s">
        <v>85</v>
      </c>
      <c r="AY148" s="16" t="s">
        <v>142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149</v>
      </c>
      <c r="BM148" s="142" t="s">
        <v>175</v>
      </c>
    </row>
    <row r="149" spans="2:65" s="12" customFormat="1">
      <c r="B149" s="144"/>
      <c r="D149" s="145" t="s">
        <v>159</v>
      </c>
      <c r="E149" s="146" t="s">
        <v>1</v>
      </c>
      <c r="F149" s="147" t="s">
        <v>166</v>
      </c>
      <c r="H149" s="148">
        <v>13.2</v>
      </c>
      <c r="I149" s="149"/>
      <c r="L149" s="144"/>
      <c r="M149" s="150"/>
      <c r="T149" s="151"/>
      <c r="AT149" s="146" t="s">
        <v>159</v>
      </c>
      <c r="AU149" s="146" t="s">
        <v>85</v>
      </c>
      <c r="AV149" s="12" t="s">
        <v>85</v>
      </c>
      <c r="AW149" s="12" t="s">
        <v>30</v>
      </c>
      <c r="AX149" s="12" t="s">
        <v>75</v>
      </c>
      <c r="AY149" s="146" t="s">
        <v>142</v>
      </c>
    </row>
    <row r="150" spans="2:65" s="13" customFormat="1">
      <c r="B150" s="152"/>
      <c r="D150" s="145" t="s">
        <v>159</v>
      </c>
      <c r="E150" s="153" t="s">
        <v>1</v>
      </c>
      <c r="F150" s="154" t="s">
        <v>161</v>
      </c>
      <c r="H150" s="155">
        <v>13.2</v>
      </c>
      <c r="I150" s="156"/>
      <c r="L150" s="152"/>
      <c r="M150" s="157"/>
      <c r="T150" s="158"/>
      <c r="AT150" s="153" t="s">
        <v>159</v>
      </c>
      <c r="AU150" s="153" t="s">
        <v>85</v>
      </c>
      <c r="AV150" s="13" t="s">
        <v>154</v>
      </c>
      <c r="AW150" s="13" t="s">
        <v>30</v>
      </c>
      <c r="AX150" s="13" t="s">
        <v>75</v>
      </c>
      <c r="AY150" s="153" t="s">
        <v>142</v>
      </c>
    </row>
    <row r="151" spans="2:65" s="14" customFormat="1">
      <c r="B151" s="159"/>
      <c r="D151" s="145" t="s">
        <v>159</v>
      </c>
      <c r="E151" s="160" t="s">
        <v>1</v>
      </c>
      <c r="F151" s="161" t="s">
        <v>162</v>
      </c>
      <c r="H151" s="162">
        <v>13.2</v>
      </c>
      <c r="I151" s="163"/>
      <c r="L151" s="159"/>
      <c r="M151" s="164"/>
      <c r="T151" s="165"/>
      <c r="AT151" s="160" t="s">
        <v>159</v>
      </c>
      <c r="AU151" s="160" t="s">
        <v>85</v>
      </c>
      <c r="AV151" s="14" t="s">
        <v>149</v>
      </c>
      <c r="AW151" s="14" t="s">
        <v>30</v>
      </c>
      <c r="AX151" s="14" t="s">
        <v>80</v>
      </c>
      <c r="AY151" s="160" t="s">
        <v>142</v>
      </c>
    </row>
    <row r="152" spans="2:65" s="1" customFormat="1" ht="16.5" customHeight="1">
      <c r="B152" s="31"/>
      <c r="C152" s="131" t="s">
        <v>176</v>
      </c>
      <c r="D152" s="131" t="s">
        <v>144</v>
      </c>
      <c r="E152" s="132" t="s">
        <v>177</v>
      </c>
      <c r="F152" s="133" t="s">
        <v>178</v>
      </c>
      <c r="G152" s="134" t="s">
        <v>179</v>
      </c>
      <c r="H152" s="135">
        <v>24</v>
      </c>
      <c r="I152" s="136"/>
      <c r="J152" s="137">
        <f>ROUND(I152*H152,2)</f>
        <v>0</v>
      </c>
      <c r="K152" s="133" t="s">
        <v>148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0.20499999999999999</v>
      </c>
      <c r="T152" s="141">
        <f>S152*H152</f>
        <v>4.92</v>
      </c>
      <c r="AR152" s="142" t="s">
        <v>149</v>
      </c>
      <c r="AT152" s="142" t="s">
        <v>144</v>
      </c>
      <c r="AU152" s="142" t="s">
        <v>85</v>
      </c>
      <c r="AY152" s="16" t="s">
        <v>142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149</v>
      </c>
      <c r="BM152" s="142" t="s">
        <v>180</v>
      </c>
    </row>
    <row r="153" spans="2:65" s="12" customFormat="1">
      <c r="B153" s="144"/>
      <c r="D153" s="145" t="s">
        <v>159</v>
      </c>
      <c r="E153" s="146" t="s">
        <v>1</v>
      </c>
      <c r="F153" s="147" t="s">
        <v>181</v>
      </c>
      <c r="H153" s="148">
        <v>12</v>
      </c>
      <c r="I153" s="149"/>
      <c r="L153" s="144"/>
      <c r="M153" s="150"/>
      <c r="T153" s="151"/>
      <c r="AT153" s="146" t="s">
        <v>159</v>
      </c>
      <c r="AU153" s="146" t="s">
        <v>85</v>
      </c>
      <c r="AV153" s="12" t="s">
        <v>85</v>
      </c>
      <c r="AW153" s="12" t="s">
        <v>30</v>
      </c>
      <c r="AX153" s="12" t="s">
        <v>75</v>
      </c>
      <c r="AY153" s="146" t="s">
        <v>142</v>
      </c>
    </row>
    <row r="154" spans="2:65" s="12" customFormat="1">
      <c r="B154" s="144"/>
      <c r="D154" s="145" t="s">
        <v>159</v>
      </c>
      <c r="E154" s="146" t="s">
        <v>1</v>
      </c>
      <c r="F154" s="147" t="s">
        <v>182</v>
      </c>
      <c r="H154" s="148">
        <v>12</v>
      </c>
      <c r="I154" s="149"/>
      <c r="L154" s="144"/>
      <c r="M154" s="150"/>
      <c r="T154" s="151"/>
      <c r="AT154" s="146" t="s">
        <v>159</v>
      </c>
      <c r="AU154" s="146" t="s">
        <v>85</v>
      </c>
      <c r="AV154" s="12" t="s">
        <v>85</v>
      </c>
      <c r="AW154" s="12" t="s">
        <v>30</v>
      </c>
      <c r="AX154" s="12" t="s">
        <v>75</v>
      </c>
      <c r="AY154" s="146" t="s">
        <v>142</v>
      </c>
    </row>
    <row r="155" spans="2:65" s="13" customFormat="1">
      <c r="B155" s="152"/>
      <c r="D155" s="145" t="s">
        <v>159</v>
      </c>
      <c r="E155" s="153" t="s">
        <v>1</v>
      </c>
      <c r="F155" s="154" t="s">
        <v>161</v>
      </c>
      <c r="H155" s="155">
        <v>24</v>
      </c>
      <c r="I155" s="156"/>
      <c r="L155" s="152"/>
      <c r="M155" s="157"/>
      <c r="T155" s="158"/>
      <c r="AT155" s="153" t="s">
        <v>159</v>
      </c>
      <c r="AU155" s="153" t="s">
        <v>85</v>
      </c>
      <c r="AV155" s="13" t="s">
        <v>154</v>
      </c>
      <c r="AW155" s="13" t="s">
        <v>30</v>
      </c>
      <c r="AX155" s="13" t="s">
        <v>75</v>
      </c>
      <c r="AY155" s="153" t="s">
        <v>142</v>
      </c>
    </row>
    <row r="156" spans="2:65" s="14" customFormat="1">
      <c r="B156" s="159"/>
      <c r="D156" s="145" t="s">
        <v>159</v>
      </c>
      <c r="E156" s="160" t="s">
        <v>1</v>
      </c>
      <c r="F156" s="161" t="s">
        <v>162</v>
      </c>
      <c r="H156" s="162">
        <v>24</v>
      </c>
      <c r="I156" s="163"/>
      <c r="L156" s="159"/>
      <c r="M156" s="164"/>
      <c r="T156" s="165"/>
      <c r="AT156" s="160" t="s">
        <v>159</v>
      </c>
      <c r="AU156" s="160" t="s">
        <v>85</v>
      </c>
      <c r="AV156" s="14" t="s">
        <v>149</v>
      </c>
      <c r="AW156" s="14" t="s">
        <v>30</v>
      </c>
      <c r="AX156" s="14" t="s">
        <v>80</v>
      </c>
      <c r="AY156" s="160" t="s">
        <v>142</v>
      </c>
    </row>
    <row r="157" spans="2:65" s="1" customFormat="1" ht="16.5" customHeight="1">
      <c r="B157" s="31"/>
      <c r="C157" s="131" t="s">
        <v>183</v>
      </c>
      <c r="D157" s="131" t="s">
        <v>144</v>
      </c>
      <c r="E157" s="132" t="s">
        <v>184</v>
      </c>
      <c r="F157" s="133" t="s">
        <v>185</v>
      </c>
      <c r="G157" s="134" t="s">
        <v>179</v>
      </c>
      <c r="H157" s="135">
        <v>12</v>
      </c>
      <c r="I157" s="136"/>
      <c r="J157" s="137">
        <f>ROUND(I157*H157,2)</f>
        <v>0</v>
      </c>
      <c r="K157" s="133" t="s">
        <v>148</v>
      </c>
      <c r="L157" s="31"/>
      <c r="M157" s="138" t="s">
        <v>1</v>
      </c>
      <c r="N157" s="139" t="s">
        <v>40</v>
      </c>
      <c r="P157" s="140">
        <f>O157*H157</f>
        <v>0</v>
      </c>
      <c r="Q157" s="140">
        <v>0</v>
      </c>
      <c r="R157" s="140">
        <f>Q157*H157</f>
        <v>0</v>
      </c>
      <c r="S157" s="140">
        <v>0.04</v>
      </c>
      <c r="T157" s="141">
        <f>S157*H157</f>
        <v>0.48</v>
      </c>
      <c r="AR157" s="142" t="s">
        <v>149</v>
      </c>
      <c r="AT157" s="142" t="s">
        <v>144</v>
      </c>
      <c r="AU157" s="142" t="s">
        <v>85</v>
      </c>
      <c r="AY157" s="16" t="s">
        <v>142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149</v>
      </c>
      <c r="BM157" s="142" t="s">
        <v>186</v>
      </c>
    </row>
    <row r="158" spans="2:65" s="12" customFormat="1">
      <c r="B158" s="144"/>
      <c r="D158" s="145" t="s">
        <v>159</v>
      </c>
      <c r="E158" s="146" t="s">
        <v>1</v>
      </c>
      <c r="F158" s="147" t="s">
        <v>181</v>
      </c>
      <c r="H158" s="148">
        <v>12</v>
      </c>
      <c r="I158" s="149"/>
      <c r="L158" s="144"/>
      <c r="M158" s="150"/>
      <c r="T158" s="151"/>
      <c r="AT158" s="146" t="s">
        <v>159</v>
      </c>
      <c r="AU158" s="146" t="s">
        <v>85</v>
      </c>
      <c r="AV158" s="12" t="s">
        <v>85</v>
      </c>
      <c r="AW158" s="12" t="s">
        <v>30</v>
      </c>
      <c r="AX158" s="12" t="s">
        <v>75</v>
      </c>
      <c r="AY158" s="146" t="s">
        <v>142</v>
      </c>
    </row>
    <row r="159" spans="2:65" s="13" customFormat="1">
      <c r="B159" s="152"/>
      <c r="D159" s="145" t="s">
        <v>159</v>
      </c>
      <c r="E159" s="153" t="s">
        <v>1</v>
      </c>
      <c r="F159" s="154" t="s">
        <v>161</v>
      </c>
      <c r="H159" s="155">
        <v>12</v>
      </c>
      <c r="I159" s="156"/>
      <c r="L159" s="152"/>
      <c r="M159" s="157"/>
      <c r="T159" s="158"/>
      <c r="AT159" s="153" t="s">
        <v>159</v>
      </c>
      <c r="AU159" s="153" t="s">
        <v>85</v>
      </c>
      <c r="AV159" s="13" t="s">
        <v>154</v>
      </c>
      <c r="AW159" s="13" t="s">
        <v>30</v>
      </c>
      <c r="AX159" s="13" t="s">
        <v>75</v>
      </c>
      <c r="AY159" s="153" t="s">
        <v>142</v>
      </c>
    </row>
    <row r="160" spans="2:65" s="14" customFormat="1">
      <c r="B160" s="159"/>
      <c r="D160" s="145" t="s">
        <v>159</v>
      </c>
      <c r="E160" s="160" t="s">
        <v>1</v>
      </c>
      <c r="F160" s="161" t="s">
        <v>162</v>
      </c>
      <c r="H160" s="162">
        <v>12</v>
      </c>
      <c r="I160" s="163"/>
      <c r="L160" s="159"/>
      <c r="M160" s="164"/>
      <c r="T160" s="165"/>
      <c r="AT160" s="160" t="s">
        <v>159</v>
      </c>
      <c r="AU160" s="160" t="s">
        <v>85</v>
      </c>
      <c r="AV160" s="14" t="s">
        <v>149</v>
      </c>
      <c r="AW160" s="14" t="s">
        <v>30</v>
      </c>
      <c r="AX160" s="14" t="s">
        <v>80</v>
      </c>
      <c r="AY160" s="160" t="s">
        <v>142</v>
      </c>
    </row>
    <row r="161" spans="2:65" s="1" customFormat="1" ht="24.2" customHeight="1">
      <c r="B161" s="31"/>
      <c r="C161" s="131" t="s">
        <v>187</v>
      </c>
      <c r="D161" s="131" t="s">
        <v>144</v>
      </c>
      <c r="E161" s="132" t="s">
        <v>188</v>
      </c>
      <c r="F161" s="133" t="s">
        <v>189</v>
      </c>
      <c r="G161" s="134" t="s">
        <v>157</v>
      </c>
      <c r="H161" s="135">
        <v>563.41999999999996</v>
      </c>
      <c r="I161" s="136"/>
      <c r="J161" s="137">
        <f>ROUND(I161*H161,2)</f>
        <v>0</v>
      </c>
      <c r="K161" s="133" t="s">
        <v>148</v>
      </c>
      <c r="L161" s="31"/>
      <c r="M161" s="138" t="s">
        <v>1</v>
      </c>
      <c r="N161" s="139" t="s">
        <v>40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149</v>
      </c>
      <c r="AT161" s="142" t="s">
        <v>144</v>
      </c>
      <c r="AU161" s="142" t="s">
        <v>85</v>
      </c>
      <c r="AY161" s="16" t="s">
        <v>142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149</v>
      </c>
      <c r="BM161" s="142" t="s">
        <v>190</v>
      </c>
    </row>
    <row r="162" spans="2:65" s="12" customFormat="1">
      <c r="B162" s="144"/>
      <c r="D162" s="145" t="s">
        <v>159</v>
      </c>
      <c r="E162" s="146" t="s">
        <v>1</v>
      </c>
      <c r="F162" s="147" t="s">
        <v>191</v>
      </c>
      <c r="H162" s="148">
        <v>563.41999999999996</v>
      </c>
      <c r="I162" s="149"/>
      <c r="L162" s="144"/>
      <c r="M162" s="150"/>
      <c r="T162" s="151"/>
      <c r="AT162" s="146" t="s">
        <v>159</v>
      </c>
      <c r="AU162" s="146" t="s">
        <v>85</v>
      </c>
      <c r="AV162" s="12" t="s">
        <v>85</v>
      </c>
      <c r="AW162" s="12" t="s">
        <v>30</v>
      </c>
      <c r="AX162" s="12" t="s">
        <v>75</v>
      </c>
      <c r="AY162" s="146" t="s">
        <v>142</v>
      </c>
    </row>
    <row r="163" spans="2:65" s="13" customFormat="1">
      <c r="B163" s="152"/>
      <c r="D163" s="145" t="s">
        <v>159</v>
      </c>
      <c r="E163" s="153" t="s">
        <v>1</v>
      </c>
      <c r="F163" s="154" t="s">
        <v>161</v>
      </c>
      <c r="H163" s="155">
        <v>563.41999999999996</v>
      </c>
      <c r="I163" s="156"/>
      <c r="L163" s="152"/>
      <c r="M163" s="157"/>
      <c r="T163" s="158"/>
      <c r="AT163" s="153" t="s">
        <v>159</v>
      </c>
      <c r="AU163" s="153" t="s">
        <v>85</v>
      </c>
      <c r="AV163" s="13" t="s">
        <v>154</v>
      </c>
      <c r="AW163" s="13" t="s">
        <v>30</v>
      </c>
      <c r="AX163" s="13" t="s">
        <v>75</v>
      </c>
      <c r="AY163" s="153" t="s">
        <v>142</v>
      </c>
    </row>
    <row r="164" spans="2:65" s="14" customFormat="1">
      <c r="B164" s="159"/>
      <c r="D164" s="145" t="s">
        <v>159</v>
      </c>
      <c r="E164" s="160" t="s">
        <v>86</v>
      </c>
      <c r="F164" s="161" t="s">
        <v>162</v>
      </c>
      <c r="H164" s="162">
        <v>563.41999999999996</v>
      </c>
      <c r="I164" s="163"/>
      <c r="L164" s="159"/>
      <c r="M164" s="164"/>
      <c r="T164" s="165"/>
      <c r="AT164" s="160" t="s">
        <v>159</v>
      </c>
      <c r="AU164" s="160" t="s">
        <v>85</v>
      </c>
      <c r="AV164" s="14" t="s">
        <v>149</v>
      </c>
      <c r="AW164" s="14" t="s">
        <v>30</v>
      </c>
      <c r="AX164" s="14" t="s">
        <v>80</v>
      </c>
      <c r="AY164" s="160" t="s">
        <v>142</v>
      </c>
    </row>
    <row r="165" spans="2:65" s="1" customFormat="1" ht="24.2" customHeight="1">
      <c r="B165" s="31"/>
      <c r="C165" s="131" t="s">
        <v>192</v>
      </c>
      <c r="D165" s="131" t="s">
        <v>144</v>
      </c>
      <c r="E165" s="132" t="s">
        <v>193</v>
      </c>
      <c r="F165" s="133" t="s">
        <v>194</v>
      </c>
      <c r="G165" s="134" t="s">
        <v>195</v>
      </c>
      <c r="H165" s="135">
        <v>73.054000000000002</v>
      </c>
      <c r="I165" s="136"/>
      <c r="J165" s="137">
        <f>ROUND(I165*H165,2)</f>
        <v>0</v>
      </c>
      <c r="K165" s="133" t="s">
        <v>148</v>
      </c>
      <c r="L165" s="31"/>
      <c r="M165" s="138" t="s">
        <v>1</v>
      </c>
      <c r="N165" s="139" t="s">
        <v>40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149</v>
      </c>
      <c r="AT165" s="142" t="s">
        <v>144</v>
      </c>
      <c r="AU165" s="142" t="s">
        <v>85</v>
      </c>
      <c r="AY165" s="16" t="s">
        <v>142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149</v>
      </c>
      <c r="BM165" s="142" t="s">
        <v>196</v>
      </c>
    </row>
    <row r="166" spans="2:65" s="12" customFormat="1">
      <c r="B166" s="144"/>
      <c r="D166" s="145" t="s">
        <v>159</v>
      </c>
      <c r="E166" s="146" t="s">
        <v>1</v>
      </c>
      <c r="F166" s="147" t="s">
        <v>197</v>
      </c>
      <c r="H166" s="148">
        <v>1.6279999999999999</v>
      </c>
      <c r="I166" s="149"/>
      <c r="L166" s="144"/>
      <c r="M166" s="150"/>
      <c r="T166" s="151"/>
      <c r="AT166" s="146" t="s">
        <v>159</v>
      </c>
      <c r="AU166" s="146" t="s">
        <v>85</v>
      </c>
      <c r="AV166" s="12" t="s">
        <v>85</v>
      </c>
      <c r="AW166" s="12" t="s">
        <v>30</v>
      </c>
      <c r="AX166" s="12" t="s">
        <v>75</v>
      </c>
      <c r="AY166" s="146" t="s">
        <v>142</v>
      </c>
    </row>
    <row r="167" spans="2:65" s="12" customFormat="1">
      <c r="B167" s="144"/>
      <c r="D167" s="145" t="s">
        <v>159</v>
      </c>
      <c r="E167" s="146" t="s">
        <v>1</v>
      </c>
      <c r="F167" s="147" t="s">
        <v>198</v>
      </c>
      <c r="H167" s="148">
        <v>1.575</v>
      </c>
      <c r="I167" s="149"/>
      <c r="L167" s="144"/>
      <c r="M167" s="150"/>
      <c r="T167" s="151"/>
      <c r="AT167" s="146" t="s">
        <v>159</v>
      </c>
      <c r="AU167" s="146" t="s">
        <v>85</v>
      </c>
      <c r="AV167" s="12" t="s">
        <v>85</v>
      </c>
      <c r="AW167" s="12" t="s">
        <v>30</v>
      </c>
      <c r="AX167" s="12" t="s">
        <v>75</v>
      </c>
      <c r="AY167" s="146" t="s">
        <v>142</v>
      </c>
    </row>
    <row r="168" spans="2:65" s="12" customFormat="1">
      <c r="B168" s="144"/>
      <c r="D168" s="145" t="s">
        <v>159</v>
      </c>
      <c r="E168" s="146" t="s">
        <v>1</v>
      </c>
      <c r="F168" s="147" t="s">
        <v>199</v>
      </c>
      <c r="H168" s="148">
        <v>2.625</v>
      </c>
      <c r="I168" s="149"/>
      <c r="L168" s="144"/>
      <c r="M168" s="150"/>
      <c r="T168" s="151"/>
      <c r="AT168" s="146" t="s">
        <v>159</v>
      </c>
      <c r="AU168" s="146" t="s">
        <v>85</v>
      </c>
      <c r="AV168" s="12" t="s">
        <v>85</v>
      </c>
      <c r="AW168" s="12" t="s">
        <v>30</v>
      </c>
      <c r="AX168" s="12" t="s">
        <v>75</v>
      </c>
      <c r="AY168" s="146" t="s">
        <v>142</v>
      </c>
    </row>
    <row r="169" spans="2:65" s="12" customFormat="1">
      <c r="B169" s="144"/>
      <c r="D169" s="145" t="s">
        <v>159</v>
      </c>
      <c r="E169" s="146" t="s">
        <v>1</v>
      </c>
      <c r="F169" s="147" t="s">
        <v>200</v>
      </c>
      <c r="H169" s="148">
        <v>67.225999999999999</v>
      </c>
      <c r="I169" s="149"/>
      <c r="L169" s="144"/>
      <c r="M169" s="150"/>
      <c r="T169" s="151"/>
      <c r="AT169" s="146" t="s">
        <v>159</v>
      </c>
      <c r="AU169" s="146" t="s">
        <v>85</v>
      </c>
      <c r="AV169" s="12" t="s">
        <v>85</v>
      </c>
      <c r="AW169" s="12" t="s">
        <v>30</v>
      </c>
      <c r="AX169" s="12" t="s">
        <v>75</v>
      </c>
      <c r="AY169" s="146" t="s">
        <v>142</v>
      </c>
    </row>
    <row r="170" spans="2:65" s="13" customFormat="1">
      <c r="B170" s="152"/>
      <c r="D170" s="145" t="s">
        <v>159</v>
      </c>
      <c r="E170" s="153" t="s">
        <v>1</v>
      </c>
      <c r="F170" s="154" t="s">
        <v>161</v>
      </c>
      <c r="H170" s="155">
        <v>73.054000000000002</v>
      </c>
      <c r="I170" s="156"/>
      <c r="L170" s="152"/>
      <c r="M170" s="157"/>
      <c r="T170" s="158"/>
      <c r="AT170" s="153" t="s">
        <v>159</v>
      </c>
      <c r="AU170" s="153" t="s">
        <v>85</v>
      </c>
      <c r="AV170" s="13" t="s">
        <v>154</v>
      </c>
      <c r="AW170" s="13" t="s">
        <v>30</v>
      </c>
      <c r="AX170" s="13" t="s">
        <v>75</v>
      </c>
      <c r="AY170" s="153" t="s">
        <v>142</v>
      </c>
    </row>
    <row r="171" spans="2:65" s="14" customFormat="1">
      <c r="B171" s="159"/>
      <c r="D171" s="145" t="s">
        <v>159</v>
      </c>
      <c r="E171" s="160" t="s">
        <v>91</v>
      </c>
      <c r="F171" s="161" t="s">
        <v>162</v>
      </c>
      <c r="H171" s="162">
        <v>73.054000000000002</v>
      </c>
      <c r="I171" s="163"/>
      <c r="L171" s="159"/>
      <c r="M171" s="164"/>
      <c r="T171" s="165"/>
      <c r="AT171" s="160" t="s">
        <v>159</v>
      </c>
      <c r="AU171" s="160" t="s">
        <v>85</v>
      </c>
      <c r="AV171" s="14" t="s">
        <v>149</v>
      </c>
      <c r="AW171" s="14" t="s">
        <v>30</v>
      </c>
      <c r="AX171" s="14" t="s">
        <v>80</v>
      </c>
      <c r="AY171" s="160" t="s">
        <v>142</v>
      </c>
    </row>
    <row r="172" spans="2:65" s="1" customFormat="1" ht="33" customHeight="1">
      <c r="B172" s="31"/>
      <c r="C172" s="131" t="s">
        <v>201</v>
      </c>
      <c r="D172" s="131" t="s">
        <v>144</v>
      </c>
      <c r="E172" s="132" t="s">
        <v>202</v>
      </c>
      <c r="F172" s="133" t="s">
        <v>203</v>
      </c>
      <c r="G172" s="134" t="s">
        <v>195</v>
      </c>
      <c r="H172" s="135">
        <v>657.48400000000004</v>
      </c>
      <c r="I172" s="136"/>
      <c r="J172" s="137">
        <f>ROUND(I172*H172,2)</f>
        <v>0</v>
      </c>
      <c r="K172" s="133" t="s">
        <v>148</v>
      </c>
      <c r="L172" s="31"/>
      <c r="M172" s="138" t="s">
        <v>1</v>
      </c>
      <c r="N172" s="139" t="s">
        <v>40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149</v>
      </c>
      <c r="AT172" s="142" t="s">
        <v>144</v>
      </c>
      <c r="AU172" s="142" t="s">
        <v>85</v>
      </c>
      <c r="AY172" s="16" t="s">
        <v>142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149</v>
      </c>
      <c r="BM172" s="142" t="s">
        <v>204</v>
      </c>
    </row>
    <row r="173" spans="2:65" s="12" customFormat="1">
      <c r="B173" s="144"/>
      <c r="D173" s="145" t="s">
        <v>159</v>
      </c>
      <c r="E173" s="146" t="s">
        <v>1</v>
      </c>
      <c r="F173" s="147" t="s">
        <v>205</v>
      </c>
      <c r="H173" s="148">
        <v>16.274999999999999</v>
      </c>
      <c r="I173" s="149"/>
      <c r="L173" s="144"/>
      <c r="M173" s="150"/>
      <c r="T173" s="151"/>
      <c r="AT173" s="146" t="s">
        <v>159</v>
      </c>
      <c r="AU173" s="146" t="s">
        <v>85</v>
      </c>
      <c r="AV173" s="12" t="s">
        <v>85</v>
      </c>
      <c r="AW173" s="12" t="s">
        <v>30</v>
      </c>
      <c r="AX173" s="12" t="s">
        <v>75</v>
      </c>
      <c r="AY173" s="146" t="s">
        <v>142</v>
      </c>
    </row>
    <row r="174" spans="2:65" s="12" customFormat="1">
      <c r="B174" s="144"/>
      <c r="D174" s="145" t="s">
        <v>159</v>
      </c>
      <c r="E174" s="146" t="s">
        <v>1</v>
      </c>
      <c r="F174" s="147" t="s">
        <v>206</v>
      </c>
      <c r="H174" s="148">
        <v>15.75</v>
      </c>
      <c r="I174" s="149"/>
      <c r="L174" s="144"/>
      <c r="M174" s="150"/>
      <c r="T174" s="151"/>
      <c r="AT174" s="146" t="s">
        <v>159</v>
      </c>
      <c r="AU174" s="146" t="s">
        <v>85</v>
      </c>
      <c r="AV174" s="12" t="s">
        <v>85</v>
      </c>
      <c r="AW174" s="12" t="s">
        <v>30</v>
      </c>
      <c r="AX174" s="12" t="s">
        <v>75</v>
      </c>
      <c r="AY174" s="146" t="s">
        <v>142</v>
      </c>
    </row>
    <row r="175" spans="2:65" s="12" customFormat="1">
      <c r="B175" s="144"/>
      <c r="D175" s="145" t="s">
        <v>159</v>
      </c>
      <c r="E175" s="146" t="s">
        <v>1</v>
      </c>
      <c r="F175" s="147" t="s">
        <v>207</v>
      </c>
      <c r="H175" s="148">
        <v>26.25</v>
      </c>
      <c r="I175" s="149"/>
      <c r="L175" s="144"/>
      <c r="M175" s="150"/>
      <c r="T175" s="151"/>
      <c r="AT175" s="146" t="s">
        <v>159</v>
      </c>
      <c r="AU175" s="146" t="s">
        <v>85</v>
      </c>
      <c r="AV175" s="12" t="s">
        <v>85</v>
      </c>
      <c r="AW175" s="12" t="s">
        <v>30</v>
      </c>
      <c r="AX175" s="12" t="s">
        <v>75</v>
      </c>
      <c r="AY175" s="146" t="s">
        <v>142</v>
      </c>
    </row>
    <row r="176" spans="2:65" s="12" customFormat="1">
      <c r="B176" s="144"/>
      <c r="D176" s="145" t="s">
        <v>159</v>
      </c>
      <c r="E176" s="146" t="s">
        <v>1</v>
      </c>
      <c r="F176" s="147" t="s">
        <v>208</v>
      </c>
      <c r="H176" s="148">
        <v>672.26300000000003</v>
      </c>
      <c r="I176" s="149"/>
      <c r="L176" s="144"/>
      <c r="M176" s="150"/>
      <c r="T176" s="151"/>
      <c r="AT176" s="146" t="s">
        <v>159</v>
      </c>
      <c r="AU176" s="146" t="s">
        <v>85</v>
      </c>
      <c r="AV176" s="12" t="s">
        <v>85</v>
      </c>
      <c r="AW176" s="12" t="s">
        <v>30</v>
      </c>
      <c r="AX176" s="12" t="s">
        <v>75</v>
      </c>
      <c r="AY176" s="146" t="s">
        <v>142</v>
      </c>
    </row>
    <row r="177" spans="2:65" s="12" customFormat="1">
      <c r="B177" s="144"/>
      <c r="D177" s="145" t="s">
        <v>159</v>
      </c>
      <c r="E177" s="146" t="s">
        <v>1</v>
      </c>
      <c r="F177" s="147" t="s">
        <v>209</v>
      </c>
      <c r="H177" s="148">
        <v>-73.054000000000002</v>
      </c>
      <c r="I177" s="149"/>
      <c r="L177" s="144"/>
      <c r="M177" s="150"/>
      <c r="T177" s="151"/>
      <c r="AT177" s="146" t="s">
        <v>159</v>
      </c>
      <c r="AU177" s="146" t="s">
        <v>85</v>
      </c>
      <c r="AV177" s="12" t="s">
        <v>85</v>
      </c>
      <c r="AW177" s="12" t="s">
        <v>30</v>
      </c>
      <c r="AX177" s="12" t="s">
        <v>75</v>
      </c>
      <c r="AY177" s="146" t="s">
        <v>142</v>
      </c>
    </row>
    <row r="178" spans="2:65" s="13" customFormat="1">
      <c r="B178" s="152"/>
      <c r="D178" s="145" t="s">
        <v>159</v>
      </c>
      <c r="E178" s="153" t="s">
        <v>1</v>
      </c>
      <c r="F178" s="154" t="s">
        <v>161</v>
      </c>
      <c r="H178" s="155">
        <v>657.48400000000004</v>
      </c>
      <c r="I178" s="156"/>
      <c r="L178" s="152"/>
      <c r="M178" s="157"/>
      <c r="T178" s="158"/>
      <c r="AT178" s="153" t="s">
        <v>159</v>
      </c>
      <c r="AU178" s="153" t="s">
        <v>85</v>
      </c>
      <c r="AV178" s="13" t="s">
        <v>154</v>
      </c>
      <c r="AW178" s="13" t="s">
        <v>30</v>
      </c>
      <c r="AX178" s="13" t="s">
        <v>75</v>
      </c>
      <c r="AY178" s="153" t="s">
        <v>142</v>
      </c>
    </row>
    <row r="179" spans="2:65" s="14" customFormat="1">
      <c r="B179" s="159"/>
      <c r="D179" s="145" t="s">
        <v>159</v>
      </c>
      <c r="E179" s="160" t="s">
        <v>88</v>
      </c>
      <c r="F179" s="161" t="s">
        <v>162</v>
      </c>
      <c r="H179" s="162">
        <v>657.48400000000004</v>
      </c>
      <c r="I179" s="163"/>
      <c r="L179" s="159"/>
      <c r="M179" s="164"/>
      <c r="T179" s="165"/>
      <c r="AT179" s="160" t="s">
        <v>159</v>
      </c>
      <c r="AU179" s="160" t="s">
        <v>85</v>
      </c>
      <c r="AV179" s="14" t="s">
        <v>149</v>
      </c>
      <c r="AW179" s="14" t="s">
        <v>30</v>
      </c>
      <c r="AX179" s="14" t="s">
        <v>80</v>
      </c>
      <c r="AY179" s="160" t="s">
        <v>142</v>
      </c>
    </row>
    <row r="180" spans="2:65" s="1" customFormat="1" ht="24.2" customHeight="1">
      <c r="B180" s="31"/>
      <c r="C180" s="131" t="s">
        <v>210</v>
      </c>
      <c r="D180" s="131" t="s">
        <v>144</v>
      </c>
      <c r="E180" s="132" t="s">
        <v>211</v>
      </c>
      <c r="F180" s="133" t="s">
        <v>212</v>
      </c>
      <c r="G180" s="134" t="s">
        <v>195</v>
      </c>
      <c r="H180" s="135">
        <v>65.748000000000005</v>
      </c>
      <c r="I180" s="136"/>
      <c r="J180" s="137">
        <f>ROUND(I180*H180,2)</f>
        <v>0</v>
      </c>
      <c r="K180" s="133" t="s">
        <v>148</v>
      </c>
      <c r="L180" s="31"/>
      <c r="M180" s="138" t="s">
        <v>1</v>
      </c>
      <c r="N180" s="139" t="s">
        <v>40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149</v>
      </c>
      <c r="AT180" s="142" t="s">
        <v>144</v>
      </c>
      <c r="AU180" s="142" t="s">
        <v>85</v>
      </c>
      <c r="AY180" s="16" t="s">
        <v>142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80</v>
      </c>
      <c r="BK180" s="143">
        <f>ROUND(I180*H180,2)</f>
        <v>0</v>
      </c>
      <c r="BL180" s="16" t="s">
        <v>149</v>
      </c>
      <c r="BM180" s="142" t="s">
        <v>213</v>
      </c>
    </row>
    <row r="181" spans="2:65" s="12" customFormat="1">
      <c r="B181" s="144"/>
      <c r="D181" s="145" t="s">
        <v>159</v>
      </c>
      <c r="E181" s="146" t="s">
        <v>1</v>
      </c>
      <c r="F181" s="147" t="s">
        <v>214</v>
      </c>
      <c r="H181" s="148">
        <v>65.748000000000005</v>
      </c>
      <c r="I181" s="149"/>
      <c r="L181" s="144"/>
      <c r="M181" s="150"/>
      <c r="T181" s="151"/>
      <c r="AT181" s="146" t="s">
        <v>159</v>
      </c>
      <c r="AU181" s="146" t="s">
        <v>85</v>
      </c>
      <c r="AV181" s="12" t="s">
        <v>85</v>
      </c>
      <c r="AW181" s="12" t="s">
        <v>30</v>
      </c>
      <c r="AX181" s="12" t="s">
        <v>75</v>
      </c>
      <c r="AY181" s="146" t="s">
        <v>142</v>
      </c>
    </row>
    <row r="182" spans="2:65" s="13" customFormat="1">
      <c r="B182" s="152"/>
      <c r="D182" s="145" t="s">
        <v>159</v>
      </c>
      <c r="E182" s="153" t="s">
        <v>1</v>
      </c>
      <c r="F182" s="154" t="s">
        <v>161</v>
      </c>
      <c r="H182" s="155">
        <v>65.748000000000005</v>
      </c>
      <c r="I182" s="156"/>
      <c r="L182" s="152"/>
      <c r="M182" s="157"/>
      <c r="T182" s="158"/>
      <c r="AT182" s="153" t="s">
        <v>159</v>
      </c>
      <c r="AU182" s="153" t="s">
        <v>85</v>
      </c>
      <c r="AV182" s="13" t="s">
        <v>154</v>
      </c>
      <c r="AW182" s="13" t="s">
        <v>30</v>
      </c>
      <c r="AX182" s="13" t="s">
        <v>75</v>
      </c>
      <c r="AY182" s="153" t="s">
        <v>142</v>
      </c>
    </row>
    <row r="183" spans="2:65" s="14" customFormat="1">
      <c r="B183" s="159"/>
      <c r="D183" s="145" t="s">
        <v>159</v>
      </c>
      <c r="E183" s="160" t="s">
        <v>1</v>
      </c>
      <c r="F183" s="161" t="s">
        <v>162</v>
      </c>
      <c r="H183" s="162">
        <v>65.748000000000005</v>
      </c>
      <c r="I183" s="163"/>
      <c r="L183" s="159"/>
      <c r="M183" s="164"/>
      <c r="T183" s="165"/>
      <c r="AT183" s="160" t="s">
        <v>159</v>
      </c>
      <c r="AU183" s="160" t="s">
        <v>85</v>
      </c>
      <c r="AV183" s="14" t="s">
        <v>149</v>
      </c>
      <c r="AW183" s="14" t="s">
        <v>30</v>
      </c>
      <c r="AX183" s="14" t="s">
        <v>80</v>
      </c>
      <c r="AY183" s="160" t="s">
        <v>142</v>
      </c>
    </row>
    <row r="184" spans="2:65" s="1" customFormat="1" ht="24.2" customHeight="1">
      <c r="B184" s="31"/>
      <c r="C184" s="131" t="s">
        <v>215</v>
      </c>
      <c r="D184" s="131" t="s">
        <v>144</v>
      </c>
      <c r="E184" s="132" t="s">
        <v>216</v>
      </c>
      <c r="F184" s="133" t="s">
        <v>217</v>
      </c>
      <c r="G184" s="134" t="s">
        <v>147</v>
      </c>
      <c r="H184" s="135">
        <v>3</v>
      </c>
      <c r="I184" s="136"/>
      <c r="J184" s="137">
        <f t="shared" ref="J184:J190" si="0">ROUND(I184*H184,2)</f>
        <v>0</v>
      </c>
      <c r="K184" s="133" t="s">
        <v>148</v>
      </c>
      <c r="L184" s="31"/>
      <c r="M184" s="138" t="s">
        <v>1</v>
      </c>
      <c r="N184" s="139" t="s">
        <v>40</v>
      </c>
      <c r="P184" s="140">
        <f t="shared" ref="P184:P190" si="1">O184*H184</f>
        <v>0</v>
      </c>
      <c r="Q184" s="140">
        <v>0</v>
      </c>
      <c r="R184" s="140">
        <f t="shared" ref="R184:R190" si="2">Q184*H184</f>
        <v>0</v>
      </c>
      <c r="S184" s="140">
        <v>0</v>
      </c>
      <c r="T184" s="141">
        <f t="shared" ref="T184:T190" si="3">S184*H184</f>
        <v>0</v>
      </c>
      <c r="AR184" s="142" t="s">
        <v>149</v>
      </c>
      <c r="AT184" s="142" t="s">
        <v>144</v>
      </c>
      <c r="AU184" s="142" t="s">
        <v>85</v>
      </c>
      <c r="AY184" s="16" t="s">
        <v>142</v>
      </c>
      <c r="BE184" s="143">
        <f t="shared" ref="BE184:BE190" si="4">IF(N184="základní",J184,0)</f>
        <v>0</v>
      </c>
      <c r="BF184" s="143">
        <f t="shared" ref="BF184:BF190" si="5">IF(N184="snížená",J184,0)</f>
        <v>0</v>
      </c>
      <c r="BG184" s="143">
        <f t="shared" ref="BG184:BG190" si="6">IF(N184="zákl. přenesená",J184,0)</f>
        <v>0</v>
      </c>
      <c r="BH184" s="143">
        <f t="shared" ref="BH184:BH190" si="7">IF(N184="sníž. přenesená",J184,0)</f>
        <v>0</v>
      </c>
      <c r="BI184" s="143">
        <f t="shared" ref="BI184:BI190" si="8">IF(N184="nulová",J184,0)</f>
        <v>0</v>
      </c>
      <c r="BJ184" s="16" t="s">
        <v>80</v>
      </c>
      <c r="BK184" s="143">
        <f t="shared" ref="BK184:BK190" si="9">ROUND(I184*H184,2)</f>
        <v>0</v>
      </c>
      <c r="BL184" s="16" t="s">
        <v>149</v>
      </c>
      <c r="BM184" s="142" t="s">
        <v>218</v>
      </c>
    </row>
    <row r="185" spans="2:65" s="1" customFormat="1" ht="24.2" customHeight="1">
      <c r="B185" s="31"/>
      <c r="C185" s="131" t="s">
        <v>219</v>
      </c>
      <c r="D185" s="131" t="s">
        <v>144</v>
      </c>
      <c r="E185" s="132" t="s">
        <v>220</v>
      </c>
      <c r="F185" s="133" t="s">
        <v>221</v>
      </c>
      <c r="G185" s="134" t="s">
        <v>147</v>
      </c>
      <c r="H185" s="135">
        <v>3</v>
      </c>
      <c r="I185" s="136"/>
      <c r="J185" s="137">
        <f t="shared" si="0"/>
        <v>0</v>
      </c>
      <c r="K185" s="133" t="s">
        <v>148</v>
      </c>
      <c r="L185" s="31"/>
      <c r="M185" s="138" t="s">
        <v>1</v>
      </c>
      <c r="N185" s="139" t="s">
        <v>40</v>
      </c>
      <c r="P185" s="140">
        <f t="shared" si="1"/>
        <v>0</v>
      </c>
      <c r="Q185" s="140">
        <v>0</v>
      </c>
      <c r="R185" s="140">
        <f t="shared" si="2"/>
        <v>0</v>
      </c>
      <c r="S185" s="140">
        <v>0</v>
      </c>
      <c r="T185" s="141">
        <f t="shared" si="3"/>
        <v>0</v>
      </c>
      <c r="AR185" s="142" t="s">
        <v>149</v>
      </c>
      <c r="AT185" s="142" t="s">
        <v>144</v>
      </c>
      <c r="AU185" s="142" t="s">
        <v>85</v>
      </c>
      <c r="AY185" s="16" t="s">
        <v>142</v>
      </c>
      <c r="BE185" s="143">
        <f t="shared" si="4"/>
        <v>0</v>
      </c>
      <c r="BF185" s="143">
        <f t="shared" si="5"/>
        <v>0</v>
      </c>
      <c r="BG185" s="143">
        <f t="shared" si="6"/>
        <v>0</v>
      </c>
      <c r="BH185" s="143">
        <f t="shared" si="7"/>
        <v>0</v>
      </c>
      <c r="BI185" s="143">
        <f t="shared" si="8"/>
        <v>0</v>
      </c>
      <c r="BJ185" s="16" t="s">
        <v>80</v>
      </c>
      <c r="BK185" s="143">
        <f t="shared" si="9"/>
        <v>0</v>
      </c>
      <c r="BL185" s="16" t="s">
        <v>149</v>
      </c>
      <c r="BM185" s="142" t="s">
        <v>222</v>
      </c>
    </row>
    <row r="186" spans="2:65" s="1" customFormat="1" ht="24.2" customHeight="1">
      <c r="B186" s="31"/>
      <c r="C186" s="131" t="s">
        <v>8</v>
      </c>
      <c r="D186" s="131" t="s">
        <v>144</v>
      </c>
      <c r="E186" s="132" t="s">
        <v>223</v>
      </c>
      <c r="F186" s="133" t="s">
        <v>224</v>
      </c>
      <c r="G186" s="134" t="s">
        <v>147</v>
      </c>
      <c r="H186" s="135">
        <v>3</v>
      </c>
      <c r="I186" s="136"/>
      <c r="J186" s="137">
        <f t="shared" si="0"/>
        <v>0</v>
      </c>
      <c r="K186" s="133" t="s">
        <v>148</v>
      </c>
      <c r="L186" s="31"/>
      <c r="M186" s="138" t="s">
        <v>1</v>
      </c>
      <c r="N186" s="139" t="s">
        <v>40</v>
      </c>
      <c r="P186" s="140">
        <f t="shared" si="1"/>
        <v>0</v>
      </c>
      <c r="Q186" s="140">
        <v>0</v>
      </c>
      <c r="R186" s="140">
        <f t="shared" si="2"/>
        <v>0</v>
      </c>
      <c r="S186" s="140">
        <v>0</v>
      </c>
      <c r="T186" s="141">
        <f t="shared" si="3"/>
        <v>0</v>
      </c>
      <c r="AR186" s="142" t="s">
        <v>149</v>
      </c>
      <c r="AT186" s="142" t="s">
        <v>144</v>
      </c>
      <c r="AU186" s="142" t="s">
        <v>85</v>
      </c>
      <c r="AY186" s="16" t="s">
        <v>142</v>
      </c>
      <c r="BE186" s="143">
        <f t="shared" si="4"/>
        <v>0</v>
      </c>
      <c r="BF186" s="143">
        <f t="shared" si="5"/>
        <v>0</v>
      </c>
      <c r="BG186" s="143">
        <f t="shared" si="6"/>
        <v>0</v>
      </c>
      <c r="BH186" s="143">
        <f t="shared" si="7"/>
        <v>0</v>
      </c>
      <c r="BI186" s="143">
        <f t="shared" si="8"/>
        <v>0</v>
      </c>
      <c r="BJ186" s="16" t="s">
        <v>80</v>
      </c>
      <c r="BK186" s="143">
        <f t="shared" si="9"/>
        <v>0</v>
      </c>
      <c r="BL186" s="16" t="s">
        <v>149</v>
      </c>
      <c r="BM186" s="142" t="s">
        <v>225</v>
      </c>
    </row>
    <row r="187" spans="2:65" s="1" customFormat="1" ht="33" customHeight="1">
      <c r="B187" s="31"/>
      <c r="C187" s="131" t="s">
        <v>226</v>
      </c>
      <c r="D187" s="131" t="s">
        <v>144</v>
      </c>
      <c r="E187" s="132" t="s">
        <v>227</v>
      </c>
      <c r="F187" s="133" t="s">
        <v>228</v>
      </c>
      <c r="G187" s="134" t="s">
        <v>147</v>
      </c>
      <c r="H187" s="135">
        <v>27</v>
      </c>
      <c r="I187" s="136"/>
      <c r="J187" s="137">
        <f t="shared" si="0"/>
        <v>0</v>
      </c>
      <c r="K187" s="133" t="s">
        <v>148</v>
      </c>
      <c r="L187" s="31"/>
      <c r="M187" s="138" t="s">
        <v>1</v>
      </c>
      <c r="N187" s="139" t="s">
        <v>40</v>
      </c>
      <c r="P187" s="140">
        <f t="shared" si="1"/>
        <v>0</v>
      </c>
      <c r="Q187" s="140">
        <v>0</v>
      </c>
      <c r="R187" s="140">
        <f t="shared" si="2"/>
        <v>0</v>
      </c>
      <c r="S187" s="140">
        <v>0</v>
      </c>
      <c r="T187" s="141">
        <f t="shared" si="3"/>
        <v>0</v>
      </c>
      <c r="AR187" s="142" t="s">
        <v>149</v>
      </c>
      <c r="AT187" s="142" t="s">
        <v>144</v>
      </c>
      <c r="AU187" s="142" t="s">
        <v>85</v>
      </c>
      <c r="AY187" s="16" t="s">
        <v>142</v>
      </c>
      <c r="BE187" s="143">
        <f t="shared" si="4"/>
        <v>0</v>
      </c>
      <c r="BF187" s="143">
        <f t="shared" si="5"/>
        <v>0</v>
      </c>
      <c r="BG187" s="143">
        <f t="shared" si="6"/>
        <v>0</v>
      </c>
      <c r="BH187" s="143">
        <f t="shared" si="7"/>
        <v>0</v>
      </c>
      <c r="BI187" s="143">
        <f t="shared" si="8"/>
        <v>0</v>
      </c>
      <c r="BJ187" s="16" t="s">
        <v>80</v>
      </c>
      <c r="BK187" s="143">
        <f t="shared" si="9"/>
        <v>0</v>
      </c>
      <c r="BL187" s="16" t="s">
        <v>149</v>
      </c>
      <c r="BM187" s="142" t="s">
        <v>229</v>
      </c>
    </row>
    <row r="188" spans="2:65" s="1" customFormat="1" ht="33" customHeight="1">
      <c r="B188" s="31"/>
      <c r="C188" s="131" t="s">
        <v>230</v>
      </c>
      <c r="D188" s="131" t="s">
        <v>144</v>
      </c>
      <c r="E188" s="132" t="s">
        <v>231</v>
      </c>
      <c r="F188" s="133" t="s">
        <v>232</v>
      </c>
      <c r="G188" s="134" t="s">
        <v>147</v>
      </c>
      <c r="H188" s="135">
        <v>27</v>
      </c>
      <c r="I188" s="136"/>
      <c r="J188" s="137">
        <f t="shared" si="0"/>
        <v>0</v>
      </c>
      <c r="K188" s="133" t="s">
        <v>148</v>
      </c>
      <c r="L188" s="31"/>
      <c r="M188" s="138" t="s">
        <v>1</v>
      </c>
      <c r="N188" s="139" t="s">
        <v>40</v>
      </c>
      <c r="P188" s="140">
        <f t="shared" si="1"/>
        <v>0</v>
      </c>
      <c r="Q188" s="140">
        <v>0</v>
      </c>
      <c r="R188" s="140">
        <f t="shared" si="2"/>
        <v>0</v>
      </c>
      <c r="S188" s="140">
        <v>0</v>
      </c>
      <c r="T188" s="141">
        <f t="shared" si="3"/>
        <v>0</v>
      </c>
      <c r="AR188" s="142" t="s">
        <v>149</v>
      </c>
      <c r="AT188" s="142" t="s">
        <v>144</v>
      </c>
      <c r="AU188" s="142" t="s">
        <v>85</v>
      </c>
      <c r="AY188" s="16" t="s">
        <v>142</v>
      </c>
      <c r="BE188" s="143">
        <f t="shared" si="4"/>
        <v>0</v>
      </c>
      <c r="BF188" s="143">
        <f t="shared" si="5"/>
        <v>0</v>
      </c>
      <c r="BG188" s="143">
        <f t="shared" si="6"/>
        <v>0</v>
      </c>
      <c r="BH188" s="143">
        <f t="shared" si="7"/>
        <v>0</v>
      </c>
      <c r="BI188" s="143">
        <f t="shared" si="8"/>
        <v>0</v>
      </c>
      <c r="BJ188" s="16" t="s">
        <v>80</v>
      </c>
      <c r="BK188" s="143">
        <f t="shared" si="9"/>
        <v>0</v>
      </c>
      <c r="BL188" s="16" t="s">
        <v>149</v>
      </c>
      <c r="BM188" s="142" t="s">
        <v>233</v>
      </c>
    </row>
    <row r="189" spans="2:65" s="1" customFormat="1" ht="24.2" customHeight="1">
      <c r="B189" s="31"/>
      <c r="C189" s="131" t="s">
        <v>234</v>
      </c>
      <c r="D189" s="131" t="s">
        <v>144</v>
      </c>
      <c r="E189" s="132" t="s">
        <v>235</v>
      </c>
      <c r="F189" s="133" t="s">
        <v>236</v>
      </c>
      <c r="G189" s="134" t="s">
        <v>147</v>
      </c>
      <c r="H189" s="135">
        <v>27</v>
      </c>
      <c r="I189" s="136"/>
      <c r="J189" s="137">
        <f t="shared" si="0"/>
        <v>0</v>
      </c>
      <c r="K189" s="133" t="s">
        <v>148</v>
      </c>
      <c r="L189" s="31"/>
      <c r="M189" s="138" t="s">
        <v>1</v>
      </c>
      <c r="N189" s="139" t="s">
        <v>40</v>
      </c>
      <c r="P189" s="140">
        <f t="shared" si="1"/>
        <v>0</v>
      </c>
      <c r="Q189" s="140">
        <v>0</v>
      </c>
      <c r="R189" s="140">
        <f t="shared" si="2"/>
        <v>0</v>
      </c>
      <c r="S189" s="140">
        <v>0</v>
      </c>
      <c r="T189" s="141">
        <f t="shared" si="3"/>
        <v>0</v>
      </c>
      <c r="AR189" s="142" t="s">
        <v>149</v>
      </c>
      <c r="AT189" s="142" t="s">
        <v>144</v>
      </c>
      <c r="AU189" s="142" t="s">
        <v>85</v>
      </c>
      <c r="AY189" s="16" t="s">
        <v>142</v>
      </c>
      <c r="BE189" s="143">
        <f t="shared" si="4"/>
        <v>0</v>
      </c>
      <c r="BF189" s="143">
        <f t="shared" si="5"/>
        <v>0</v>
      </c>
      <c r="BG189" s="143">
        <f t="shared" si="6"/>
        <v>0</v>
      </c>
      <c r="BH189" s="143">
        <f t="shared" si="7"/>
        <v>0</v>
      </c>
      <c r="BI189" s="143">
        <f t="shared" si="8"/>
        <v>0</v>
      </c>
      <c r="BJ189" s="16" t="s">
        <v>80</v>
      </c>
      <c r="BK189" s="143">
        <f t="shared" si="9"/>
        <v>0</v>
      </c>
      <c r="BL189" s="16" t="s">
        <v>149</v>
      </c>
      <c r="BM189" s="142" t="s">
        <v>237</v>
      </c>
    </row>
    <row r="190" spans="2:65" s="1" customFormat="1" ht="37.9" customHeight="1">
      <c r="B190" s="31"/>
      <c r="C190" s="131" t="s">
        <v>238</v>
      </c>
      <c r="D190" s="131" t="s">
        <v>144</v>
      </c>
      <c r="E190" s="132" t="s">
        <v>239</v>
      </c>
      <c r="F190" s="133" t="s">
        <v>240</v>
      </c>
      <c r="G190" s="134" t="s">
        <v>195</v>
      </c>
      <c r="H190" s="135">
        <v>271.51299999999998</v>
      </c>
      <c r="I190" s="136"/>
      <c r="J190" s="137">
        <f t="shared" si="0"/>
        <v>0</v>
      </c>
      <c r="K190" s="133" t="s">
        <v>148</v>
      </c>
      <c r="L190" s="31"/>
      <c r="M190" s="138" t="s">
        <v>1</v>
      </c>
      <c r="N190" s="139" t="s">
        <v>40</v>
      </c>
      <c r="P190" s="140">
        <f t="shared" si="1"/>
        <v>0</v>
      </c>
      <c r="Q190" s="140">
        <v>0</v>
      </c>
      <c r="R190" s="140">
        <f t="shared" si="2"/>
        <v>0</v>
      </c>
      <c r="S190" s="140">
        <v>0</v>
      </c>
      <c r="T190" s="141">
        <f t="shared" si="3"/>
        <v>0</v>
      </c>
      <c r="AR190" s="142" t="s">
        <v>149</v>
      </c>
      <c r="AT190" s="142" t="s">
        <v>144</v>
      </c>
      <c r="AU190" s="142" t="s">
        <v>85</v>
      </c>
      <c r="AY190" s="16" t="s">
        <v>142</v>
      </c>
      <c r="BE190" s="143">
        <f t="shared" si="4"/>
        <v>0</v>
      </c>
      <c r="BF190" s="143">
        <f t="shared" si="5"/>
        <v>0</v>
      </c>
      <c r="BG190" s="143">
        <f t="shared" si="6"/>
        <v>0</v>
      </c>
      <c r="BH190" s="143">
        <f t="shared" si="7"/>
        <v>0</v>
      </c>
      <c r="BI190" s="143">
        <f t="shared" si="8"/>
        <v>0</v>
      </c>
      <c r="BJ190" s="16" t="s">
        <v>80</v>
      </c>
      <c r="BK190" s="143">
        <f t="shared" si="9"/>
        <v>0</v>
      </c>
      <c r="BL190" s="16" t="s">
        <v>149</v>
      </c>
      <c r="BM190" s="142" t="s">
        <v>241</v>
      </c>
    </row>
    <row r="191" spans="2:65" s="12" customFormat="1">
      <c r="B191" s="144"/>
      <c r="D191" s="145" t="s">
        <v>159</v>
      </c>
      <c r="E191" s="146" t="s">
        <v>1</v>
      </c>
      <c r="F191" s="147" t="s">
        <v>97</v>
      </c>
      <c r="H191" s="148">
        <v>271.51299999999998</v>
      </c>
      <c r="I191" s="149"/>
      <c r="L191" s="144"/>
      <c r="M191" s="150"/>
      <c r="T191" s="151"/>
      <c r="AT191" s="146" t="s">
        <v>159</v>
      </c>
      <c r="AU191" s="146" t="s">
        <v>85</v>
      </c>
      <c r="AV191" s="12" t="s">
        <v>85</v>
      </c>
      <c r="AW191" s="12" t="s">
        <v>30</v>
      </c>
      <c r="AX191" s="12" t="s">
        <v>75</v>
      </c>
      <c r="AY191" s="146" t="s">
        <v>142</v>
      </c>
    </row>
    <row r="192" spans="2:65" s="13" customFormat="1">
      <c r="B192" s="152"/>
      <c r="D192" s="145" t="s">
        <v>159</v>
      </c>
      <c r="E192" s="153" t="s">
        <v>1</v>
      </c>
      <c r="F192" s="154" t="s">
        <v>161</v>
      </c>
      <c r="H192" s="155">
        <v>271.51299999999998</v>
      </c>
      <c r="I192" s="156"/>
      <c r="L192" s="152"/>
      <c r="M192" s="157"/>
      <c r="T192" s="158"/>
      <c r="AT192" s="153" t="s">
        <v>159</v>
      </c>
      <c r="AU192" s="153" t="s">
        <v>85</v>
      </c>
      <c r="AV192" s="13" t="s">
        <v>154</v>
      </c>
      <c r="AW192" s="13" t="s">
        <v>30</v>
      </c>
      <c r="AX192" s="13" t="s">
        <v>75</v>
      </c>
      <c r="AY192" s="153" t="s">
        <v>142</v>
      </c>
    </row>
    <row r="193" spans="2:65" s="14" customFormat="1">
      <c r="B193" s="159"/>
      <c r="D193" s="145" t="s">
        <v>159</v>
      </c>
      <c r="E193" s="160" t="s">
        <v>1</v>
      </c>
      <c r="F193" s="161" t="s">
        <v>162</v>
      </c>
      <c r="H193" s="162">
        <v>271.51299999999998</v>
      </c>
      <c r="I193" s="163"/>
      <c r="L193" s="159"/>
      <c r="M193" s="164"/>
      <c r="T193" s="165"/>
      <c r="AT193" s="160" t="s">
        <v>159</v>
      </c>
      <c r="AU193" s="160" t="s">
        <v>85</v>
      </c>
      <c r="AV193" s="14" t="s">
        <v>149</v>
      </c>
      <c r="AW193" s="14" t="s">
        <v>30</v>
      </c>
      <c r="AX193" s="14" t="s">
        <v>80</v>
      </c>
      <c r="AY193" s="160" t="s">
        <v>142</v>
      </c>
    </row>
    <row r="194" spans="2:65" s="1" customFormat="1" ht="24.2" customHeight="1">
      <c r="B194" s="31"/>
      <c r="C194" s="131" t="s">
        <v>242</v>
      </c>
      <c r="D194" s="131" t="s">
        <v>144</v>
      </c>
      <c r="E194" s="132" t="s">
        <v>243</v>
      </c>
      <c r="F194" s="133" t="s">
        <v>244</v>
      </c>
      <c r="G194" s="134" t="s">
        <v>195</v>
      </c>
      <c r="H194" s="135">
        <v>271.51299999999998</v>
      </c>
      <c r="I194" s="136"/>
      <c r="J194" s="137">
        <f>ROUND(I194*H194,2)</f>
        <v>0</v>
      </c>
      <c r="K194" s="133" t="s">
        <v>148</v>
      </c>
      <c r="L194" s="31"/>
      <c r="M194" s="138" t="s">
        <v>1</v>
      </c>
      <c r="N194" s="139" t="s">
        <v>40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149</v>
      </c>
      <c r="AT194" s="142" t="s">
        <v>144</v>
      </c>
      <c r="AU194" s="142" t="s">
        <v>85</v>
      </c>
      <c r="AY194" s="16" t="s">
        <v>142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149</v>
      </c>
      <c r="BM194" s="142" t="s">
        <v>245</v>
      </c>
    </row>
    <row r="195" spans="2:65" s="12" customFormat="1">
      <c r="B195" s="144"/>
      <c r="D195" s="145" t="s">
        <v>159</v>
      </c>
      <c r="E195" s="146" t="s">
        <v>1</v>
      </c>
      <c r="F195" s="147" t="s">
        <v>88</v>
      </c>
      <c r="H195" s="148">
        <v>657.48400000000004</v>
      </c>
      <c r="I195" s="149"/>
      <c r="L195" s="144"/>
      <c r="M195" s="150"/>
      <c r="T195" s="151"/>
      <c r="AT195" s="146" t="s">
        <v>159</v>
      </c>
      <c r="AU195" s="146" t="s">
        <v>85</v>
      </c>
      <c r="AV195" s="12" t="s">
        <v>85</v>
      </c>
      <c r="AW195" s="12" t="s">
        <v>30</v>
      </c>
      <c r="AX195" s="12" t="s">
        <v>75</v>
      </c>
      <c r="AY195" s="146" t="s">
        <v>142</v>
      </c>
    </row>
    <row r="196" spans="2:65" s="12" customFormat="1">
      <c r="B196" s="144"/>
      <c r="D196" s="145" t="s">
        <v>159</v>
      </c>
      <c r="E196" s="146" t="s">
        <v>1</v>
      </c>
      <c r="F196" s="147" t="s">
        <v>91</v>
      </c>
      <c r="H196" s="148">
        <v>73.054000000000002</v>
      </c>
      <c r="I196" s="149"/>
      <c r="L196" s="144"/>
      <c r="M196" s="150"/>
      <c r="T196" s="151"/>
      <c r="AT196" s="146" t="s">
        <v>159</v>
      </c>
      <c r="AU196" s="146" t="s">
        <v>85</v>
      </c>
      <c r="AV196" s="12" t="s">
        <v>85</v>
      </c>
      <c r="AW196" s="12" t="s">
        <v>30</v>
      </c>
      <c r="AX196" s="12" t="s">
        <v>75</v>
      </c>
      <c r="AY196" s="146" t="s">
        <v>142</v>
      </c>
    </row>
    <row r="197" spans="2:65" s="12" customFormat="1">
      <c r="B197" s="144"/>
      <c r="D197" s="145" t="s">
        <v>159</v>
      </c>
      <c r="E197" s="146" t="s">
        <v>1</v>
      </c>
      <c r="F197" s="147" t="s">
        <v>246</v>
      </c>
      <c r="H197" s="148">
        <v>-459.02499999999998</v>
      </c>
      <c r="I197" s="149"/>
      <c r="L197" s="144"/>
      <c r="M197" s="150"/>
      <c r="T197" s="151"/>
      <c r="AT197" s="146" t="s">
        <v>159</v>
      </c>
      <c r="AU197" s="146" t="s">
        <v>85</v>
      </c>
      <c r="AV197" s="12" t="s">
        <v>85</v>
      </c>
      <c r="AW197" s="12" t="s">
        <v>30</v>
      </c>
      <c r="AX197" s="12" t="s">
        <v>75</v>
      </c>
      <c r="AY197" s="146" t="s">
        <v>142</v>
      </c>
    </row>
    <row r="198" spans="2:65" s="13" customFormat="1">
      <c r="B198" s="152"/>
      <c r="D198" s="145" t="s">
        <v>159</v>
      </c>
      <c r="E198" s="153" t="s">
        <v>1</v>
      </c>
      <c r="F198" s="154" t="s">
        <v>161</v>
      </c>
      <c r="H198" s="155">
        <v>271.51299999999998</v>
      </c>
      <c r="I198" s="156"/>
      <c r="L198" s="152"/>
      <c r="M198" s="157"/>
      <c r="T198" s="158"/>
      <c r="AT198" s="153" t="s">
        <v>159</v>
      </c>
      <c r="AU198" s="153" t="s">
        <v>85</v>
      </c>
      <c r="AV198" s="13" t="s">
        <v>154</v>
      </c>
      <c r="AW198" s="13" t="s">
        <v>30</v>
      </c>
      <c r="AX198" s="13" t="s">
        <v>75</v>
      </c>
      <c r="AY198" s="153" t="s">
        <v>142</v>
      </c>
    </row>
    <row r="199" spans="2:65" s="14" customFormat="1">
      <c r="B199" s="159"/>
      <c r="D199" s="145" t="s">
        <v>159</v>
      </c>
      <c r="E199" s="160" t="s">
        <v>97</v>
      </c>
      <c r="F199" s="161" t="s">
        <v>162</v>
      </c>
      <c r="H199" s="162">
        <v>271.51299999999998</v>
      </c>
      <c r="I199" s="163"/>
      <c r="L199" s="159"/>
      <c r="M199" s="164"/>
      <c r="T199" s="165"/>
      <c r="AT199" s="160" t="s">
        <v>159</v>
      </c>
      <c r="AU199" s="160" t="s">
        <v>85</v>
      </c>
      <c r="AV199" s="14" t="s">
        <v>149</v>
      </c>
      <c r="AW199" s="14" t="s">
        <v>30</v>
      </c>
      <c r="AX199" s="14" t="s">
        <v>80</v>
      </c>
      <c r="AY199" s="160" t="s">
        <v>142</v>
      </c>
    </row>
    <row r="200" spans="2:65" s="1" customFormat="1" ht="33" customHeight="1">
      <c r="B200" s="31"/>
      <c r="C200" s="131" t="s">
        <v>7</v>
      </c>
      <c r="D200" s="131" t="s">
        <v>144</v>
      </c>
      <c r="E200" s="132" t="s">
        <v>247</v>
      </c>
      <c r="F200" s="133" t="s">
        <v>248</v>
      </c>
      <c r="G200" s="134" t="s">
        <v>249</v>
      </c>
      <c r="H200" s="135">
        <v>502.29899999999998</v>
      </c>
      <c r="I200" s="136"/>
      <c r="J200" s="137">
        <f>ROUND(I200*H200,2)</f>
        <v>0</v>
      </c>
      <c r="K200" s="133" t="s">
        <v>148</v>
      </c>
      <c r="L200" s="31"/>
      <c r="M200" s="138" t="s">
        <v>1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149</v>
      </c>
      <c r="AT200" s="142" t="s">
        <v>144</v>
      </c>
      <c r="AU200" s="142" t="s">
        <v>85</v>
      </c>
      <c r="AY200" s="16" t="s">
        <v>142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149</v>
      </c>
      <c r="BM200" s="142" t="s">
        <v>250</v>
      </c>
    </row>
    <row r="201" spans="2:65" s="12" customFormat="1">
      <c r="B201" s="144"/>
      <c r="D201" s="145" t="s">
        <v>159</v>
      </c>
      <c r="E201" s="146" t="s">
        <v>1</v>
      </c>
      <c r="F201" s="147" t="s">
        <v>251</v>
      </c>
      <c r="H201" s="148">
        <v>502.29899999999998</v>
      </c>
      <c r="I201" s="149"/>
      <c r="L201" s="144"/>
      <c r="M201" s="150"/>
      <c r="T201" s="151"/>
      <c r="AT201" s="146" t="s">
        <v>159</v>
      </c>
      <c r="AU201" s="146" t="s">
        <v>85</v>
      </c>
      <c r="AV201" s="12" t="s">
        <v>85</v>
      </c>
      <c r="AW201" s="12" t="s">
        <v>30</v>
      </c>
      <c r="AX201" s="12" t="s">
        <v>75</v>
      </c>
      <c r="AY201" s="146" t="s">
        <v>142</v>
      </c>
    </row>
    <row r="202" spans="2:65" s="13" customFormat="1">
      <c r="B202" s="152"/>
      <c r="D202" s="145" t="s">
        <v>159</v>
      </c>
      <c r="E202" s="153" t="s">
        <v>1</v>
      </c>
      <c r="F202" s="154" t="s">
        <v>161</v>
      </c>
      <c r="H202" s="155">
        <v>502.29899999999998</v>
      </c>
      <c r="I202" s="156"/>
      <c r="L202" s="152"/>
      <c r="M202" s="157"/>
      <c r="T202" s="158"/>
      <c r="AT202" s="153" t="s">
        <v>159</v>
      </c>
      <c r="AU202" s="153" t="s">
        <v>85</v>
      </c>
      <c r="AV202" s="13" t="s">
        <v>154</v>
      </c>
      <c r="AW202" s="13" t="s">
        <v>30</v>
      </c>
      <c r="AX202" s="13" t="s">
        <v>75</v>
      </c>
      <c r="AY202" s="153" t="s">
        <v>142</v>
      </c>
    </row>
    <row r="203" spans="2:65" s="14" customFormat="1">
      <c r="B203" s="159"/>
      <c r="D203" s="145" t="s">
        <v>159</v>
      </c>
      <c r="E203" s="160" t="s">
        <v>1</v>
      </c>
      <c r="F203" s="161" t="s">
        <v>162</v>
      </c>
      <c r="H203" s="162">
        <v>502.29899999999998</v>
      </c>
      <c r="I203" s="163"/>
      <c r="L203" s="159"/>
      <c r="M203" s="164"/>
      <c r="T203" s="165"/>
      <c r="AT203" s="160" t="s">
        <v>159</v>
      </c>
      <c r="AU203" s="160" t="s">
        <v>85</v>
      </c>
      <c r="AV203" s="14" t="s">
        <v>149</v>
      </c>
      <c r="AW203" s="14" t="s">
        <v>30</v>
      </c>
      <c r="AX203" s="14" t="s">
        <v>80</v>
      </c>
      <c r="AY203" s="160" t="s">
        <v>142</v>
      </c>
    </row>
    <row r="204" spans="2:65" s="1" customFormat="1" ht="16.5" customHeight="1">
      <c r="B204" s="31"/>
      <c r="C204" s="131" t="s">
        <v>252</v>
      </c>
      <c r="D204" s="131" t="s">
        <v>144</v>
      </c>
      <c r="E204" s="132" t="s">
        <v>253</v>
      </c>
      <c r="F204" s="133" t="s">
        <v>254</v>
      </c>
      <c r="G204" s="134" t="s">
        <v>195</v>
      </c>
      <c r="H204" s="135">
        <v>271.51299999999998</v>
      </c>
      <c r="I204" s="136"/>
      <c r="J204" s="137">
        <f>ROUND(I204*H204,2)</f>
        <v>0</v>
      </c>
      <c r="K204" s="133" t="s">
        <v>148</v>
      </c>
      <c r="L204" s="31"/>
      <c r="M204" s="138" t="s">
        <v>1</v>
      </c>
      <c r="N204" s="139" t="s">
        <v>40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149</v>
      </c>
      <c r="AT204" s="142" t="s">
        <v>144</v>
      </c>
      <c r="AU204" s="142" t="s">
        <v>85</v>
      </c>
      <c r="AY204" s="16" t="s">
        <v>142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149</v>
      </c>
      <c r="BM204" s="142" t="s">
        <v>255</v>
      </c>
    </row>
    <row r="205" spans="2:65" s="12" customFormat="1">
      <c r="B205" s="144"/>
      <c r="D205" s="145" t="s">
        <v>159</v>
      </c>
      <c r="E205" s="146" t="s">
        <v>1</v>
      </c>
      <c r="F205" s="147" t="s">
        <v>97</v>
      </c>
      <c r="H205" s="148">
        <v>271.51299999999998</v>
      </c>
      <c r="I205" s="149"/>
      <c r="L205" s="144"/>
      <c r="M205" s="150"/>
      <c r="T205" s="151"/>
      <c r="AT205" s="146" t="s">
        <v>159</v>
      </c>
      <c r="AU205" s="146" t="s">
        <v>85</v>
      </c>
      <c r="AV205" s="12" t="s">
        <v>85</v>
      </c>
      <c r="AW205" s="12" t="s">
        <v>30</v>
      </c>
      <c r="AX205" s="12" t="s">
        <v>75</v>
      </c>
      <c r="AY205" s="146" t="s">
        <v>142</v>
      </c>
    </row>
    <row r="206" spans="2:65" s="13" customFormat="1">
      <c r="B206" s="152"/>
      <c r="D206" s="145" t="s">
        <v>159</v>
      </c>
      <c r="E206" s="153" t="s">
        <v>1</v>
      </c>
      <c r="F206" s="154" t="s">
        <v>161</v>
      </c>
      <c r="H206" s="155">
        <v>271.51299999999998</v>
      </c>
      <c r="I206" s="156"/>
      <c r="L206" s="152"/>
      <c r="M206" s="157"/>
      <c r="T206" s="158"/>
      <c r="AT206" s="153" t="s">
        <v>159</v>
      </c>
      <c r="AU206" s="153" t="s">
        <v>85</v>
      </c>
      <c r="AV206" s="13" t="s">
        <v>154</v>
      </c>
      <c r="AW206" s="13" t="s">
        <v>30</v>
      </c>
      <c r="AX206" s="13" t="s">
        <v>75</v>
      </c>
      <c r="AY206" s="153" t="s">
        <v>142</v>
      </c>
    </row>
    <row r="207" spans="2:65" s="14" customFormat="1">
      <c r="B207" s="159"/>
      <c r="D207" s="145" t="s">
        <v>159</v>
      </c>
      <c r="E207" s="160" t="s">
        <v>1</v>
      </c>
      <c r="F207" s="161" t="s">
        <v>162</v>
      </c>
      <c r="H207" s="162">
        <v>271.51299999999998</v>
      </c>
      <c r="I207" s="163"/>
      <c r="L207" s="159"/>
      <c r="M207" s="164"/>
      <c r="T207" s="165"/>
      <c r="AT207" s="160" t="s">
        <v>159</v>
      </c>
      <c r="AU207" s="160" t="s">
        <v>85</v>
      </c>
      <c r="AV207" s="14" t="s">
        <v>149</v>
      </c>
      <c r="AW207" s="14" t="s">
        <v>30</v>
      </c>
      <c r="AX207" s="14" t="s">
        <v>80</v>
      </c>
      <c r="AY207" s="160" t="s">
        <v>142</v>
      </c>
    </row>
    <row r="208" spans="2:65" s="1" customFormat="1" ht="24.2" customHeight="1">
      <c r="B208" s="31"/>
      <c r="C208" s="131" t="s">
        <v>256</v>
      </c>
      <c r="D208" s="131" t="s">
        <v>144</v>
      </c>
      <c r="E208" s="132" t="s">
        <v>257</v>
      </c>
      <c r="F208" s="133" t="s">
        <v>258</v>
      </c>
      <c r="G208" s="134" t="s">
        <v>195</v>
      </c>
      <c r="H208" s="135">
        <v>487.02499999999998</v>
      </c>
      <c r="I208" s="136"/>
      <c r="J208" s="137">
        <f>ROUND(I208*H208,2)</f>
        <v>0</v>
      </c>
      <c r="K208" s="133" t="s">
        <v>148</v>
      </c>
      <c r="L208" s="31"/>
      <c r="M208" s="138" t="s">
        <v>1</v>
      </c>
      <c r="N208" s="139" t="s">
        <v>40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149</v>
      </c>
      <c r="AT208" s="142" t="s">
        <v>144</v>
      </c>
      <c r="AU208" s="142" t="s">
        <v>85</v>
      </c>
      <c r="AY208" s="16" t="s">
        <v>142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80</v>
      </c>
      <c r="BK208" s="143">
        <f>ROUND(I208*H208,2)</f>
        <v>0</v>
      </c>
      <c r="BL208" s="16" t="s">
        <v>149</v>
      </c>
      <c r="BM208" s="142" t="s">
        <v>259</v>
      </c>
    </row>
    <row r="209" spans="2:65" s="12" customFormat="1">
      <c r="B209" s="144"/>
      <c r="D209" s="145" t="s">
        <v>159</v>
      </c>
      <c r="E209" s="146" t="s">
        <v>1</v>
      </c>
      <c r="F209" s="147" t="s">
        <v>260</v>
      </c>
      <c r="H209" s="148">
        <v>10.5</v>
      </c>
      <c r="I209" s="149"/>
      <c r="L209" s="144"/>
      <c r="M209" s="150"/>
      <c r="T209" s="151"/>
      <c r="AT209" s="146" t="s">
        <v>159</v>
      </c>
      <c r="AU209" s="146" t="s">
        <v>85</v>
      </c>
      <c r="AV209" s="12" t="s">
        <v>85</v>
      </c>
      <c r="AW209" s="12" t="s">
        <v>30</v>
      </c>
      <c r="AX209" s="12" t="s">
        <v>75</v>
      </c>
      <c r="AY209" s="146" t="s">
        <v>142</v>
      </c>
    </row>
    <row r="210" spans="2:65" s="12" customFormat="1">
      <c r="B210" s="144"/>
      <c r="D210" s="145" t="s">
        <v>159</v>
      </c>
      <c r="E210" s="146" t="s">
        <v>1</v>
      </c>
      <c r="F210" s="147" t="s">
        <v>261</v>
      </c>
      <c r="H210" s="148">
        <v>17.5</v>
      </c>
      <c r="I210" s="149"/>
      <c r="L210" s="144"/>
      <c r="M210" s="150"/>
      <c r="T210" s="151"/>
      <c r="AT210" s="146" t="s">
        <v>159</v>
      </c>
      <c r="AU210" s="146" t="s">
        <v>85</v>
      </c>
      <c r="AV210" s="12" t="s">
        <v>85</v>
      </c>
      <c r="AW210" s="12" t="s">
        <v>30</v>
      </c>
      <c r="AX210" s="12" t="s">
        <v>75</v>
      </c>
      <c r="AY210" s="146" t="s">
        <v>142</v>
      </c>
    </row>
    <row r="211" spans="2:65" s="13" customFormat="1">
      <c r="B211" s="152"/>
      <c r="D211" s="145" t="s">
        <v>159</v>
      </c>
      <c r="E211" s="153" t="s">
        <v>93</v>
      </c>
      <c r="F211" s="154" t="s">
        <v>161</v>
      </c>
      <c r="H211" s="155">
        <v>28</v>
      </c>
      <c r="I211" s="156"/>
      <c r="L211" s="152"/>
      <c r="M211" s="157"/>
      <c r="T211" s="158"/>
      <c r="AT211" s="153" t="s">
        <v>159</v>
      </c>
      <c r="AU211" s="153" t="s">
        <v>85</v>
      </c>
      <c r="AV211" s="13" t="s">
        <v>154</v>
      </c>
      <c r="AW211" s="13" t="s">
        <v>30</v>
      </c>
      <c r="AX211" s="13" t="s">
        <v>75</v>
      </c>
      <c r="AY211" s="153" t="s">
        <v>142</v>
      </c>
    </row>
    <row r="212" spans="2:65" s="12" customFormat="1">
      <c r="B212" s="144"/>
      <c r="D212" s="145" t="s">
        <v>159</v>
      </c>
      <c r="E212" s="146" t="s">
        <v>1</v>
      </c>
      <c r="F212" s="147" t="s">
        <v>262</v>
      </c>
      <c r="H212" s="148">
        <v>10.85</v>
      </c>
      <c r="I212" s="149"/>
      <c r="L212" s="144"/>
      <c r="M212" s="150"/>
      <c r="T212" s="151"/>
      <c r="AT212" s="146" t="s">
        <v>159</v>
      </c>
      <c r="AU212" s="146" t="s">
        <v>85</v>
      </c>
      <c r="AV212" s="12" t="s">
        <v>85</v>
      </c>
      <c r="AW212" s="12" t="s">
        <v>30</v>
      </c>
      <c r="AX212" s="12" t="s">
        <v>75</v>
      </c>
      <c r="AY212" s="146" t="s">
        <v>142</v>
      </c>
    </row>
    <row r="213" spans="2:65" s="12" customFormat="1">
      <c r="B213" s="144"/>
      <c r="D213" s="145" t="s">
        <v>159</v>
      </c>
      <c r="E213" s="146" t="s">
        <v>1</v>
      </c>
      <c r="F213" s="147" t="s">
        <v>263</v>
      </c>
      <c r="H213" s="148">
        <v>448.17500000000001</v>
      </c>
      <c r="I213" s="149"/>
      <c r="L213" s="144"/>
      <c r="M213" s="150"/>
      <c r="T213" s="151"/>
      <c r="AT213" s="146" t="s">
        <v>159</v>
      </c>
      <c r="AU213" s="146" t="s">
        <v>85</v>
      </c>
      <c r="AV213" s="12" t="s">
        <v>85</v>
      </c>
      <c r="AW213" s="12" t="s">
        <v>30</v>
      </c>
      <c r="AX213" s="12" t="s">
        <v>75</v>
      </c>
      <c r="AY213" s="146" t="s">
        <v>142</v>
      </c>
    </row>
    <row r="214" spans="2:65" s="13" customFormat="1">
      <c r="B214" s="152"/>
      <c r="D214" s="145" t="s">
        <v>159</v>
      </c>
      <c r="E214" s="153" t="s">
        <v>95</v>
      </c>
      <c r="F214" s="154" t="s">
        <v>161</v>
      </c>
      <c r="H214" s="155">
        <v>459.02499999999998</v>
      </c>
      <c r="I214" s="156"/>
      <c r="L214" s="152"/>
      <c r="M214" s="157"/>
      <c r="T214" s="158"/>
      <c r="AT214" s="153" t="s">
        <v>159</v>
      </c>
      <c r="AU214" s="153" t="s">
        <v>85</v>
      </c>
      <c r="AV214" s="13" t="s">
        <v>154</v>
      </c>
      <c r="AW214" s="13" t="s">
        <v>30</v>
      </c>
      <c r="AX214" s="13" t="s">
        <v>75</v>
      </c>
      <c r="AY214" s="153" t="s">
        <v>142</v>
      </c>
    </row>
    <row r="215" spans="2:65" s="14" customFormat="1">
      <c r="B215" s="159"/>
      <c r="D215" s="145" t="s">
        <v>159</v>
      </c>
      <c r="E215" s="160" t="s">
        <v>1</v>
      </c>
      <c r="F215" s="161" t="s">
        <v>162</v>
      </c>
      <c r="H215" s="162">
        <v>487.02499999999998</v>
      </c>
      <c r="I215" s="163"/>
      <c r="L215" s="159"/>
      <c r="M215" s="164"/>
      <c r="T215" s="165"/>
      <c r="AT215" s="160" t="s">
        <v>159</v>
      </c>
      <c r="AU215" s="160" t="s">
        <v>85</v>
      </c>
      <c r="AV215" s="14" t="s">
        <v>149</v>
      </c>
      <c r="AW215" s="14" t="s">
        <v>30</v>
      </c>
      <c r="AX215" s="14" t="s">
        <v>80</v>
      </c>
      <c r="AY215" s="160" t="s">
        <v>142</v>
      </c>
    </row>
    <row r="216" spans="2:65" s="1" customFormat="1" ht="16.5" customHeight="1">
      <c r="B216" s="31"/>
      <c r="C216" s="166" t="s">
        <v>264</v>
      </c>
      <c r="D216" s="166" t="s">
        <v>265</v>
      </c>
      <c r="E216" s="167" t="s">
        <v>266</v>
      </c>
      <c r="F216" s="168" t="s">
        <v>267</v>
      </c>
      <c r="G216" s="169" t="s">
        <v>249</v>
      </c>
      <c r="H216" s="170">
        <v>56</v>
      </c>
      <c r="I216" s="171"/>
      <c r="J216" s="172">
        <f>ROUND(I216*H216,2)</f>
        <v>0</v>
      </c>
      <c r="K216" s="168" t="s">
        <v>148</v>
      </c>
      <c r="L216" s="173"/>
      <c r="M216" s="174" t="s">
        <v>1</v>
      </c>
      <c r="N216" s="175" t="s">
        <v>40</v>
      </c>
      <c r="P216" s="140">
        <f>O216*H216</f>
        <v>0</v>
      </c>
      <c r="Q216" s="140">
        <v>1</v>
      </c>
      <c r="R216" s="140">
        <f>Q216*H216</f>
        <v>56</v>
      </c>
      <c r="S216" s="140">
        <v>0</v>
      </c>
      <c r="T216" s="141">
        <f>S216*H216</f>
        <v>0</v>
      </c>
      <c r="AR216" s="142" t="s">
        <v>183</v>
      </c>
      <c r="AT216" s="142" t="s">
        <v>265</v>
      </c>
      <c r="AU216" s="142" t="s">
        <v>85</v>
      </c>
      <c r="AY216" s="16" t="s">
        <v>142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80</v>
      </c>
      <c r="BK216" s="143">
        <f>ROUND(I216*H216,2)</f>
        <v>0</v>
      </c>
      <c r="BL216" s="16" t="s">
        <v>149</v>
      </c>
      <c r="BM216" s="142" t="s">
        <v>268</v>
      </c>
    </row>
    <row r="217" spans="2:65" s="12" customFormat="1">
      <c r="B217" s="144"/>
      <c r="D217" s="145" t="s">
        <v>159</v>
      </c>
      <c r="E217" s="146" t="s">
        <v>1</v>
      </c>
      <c r="F217" s="147" t="s">
        <v>269</v>
      </c>
      <c r="H217" s="148">
        <v>56</v>
      </c>
      <c r="I217" s="149"/>
      <c r="L217" s="144"/>
      <c r="M217" s="150"/>
      <c r="T217" s="151"/>
      <c r="AT217" s="146" t="s">
        <v>159</v>
      </c>
      <c r="AU217" s="146" t="s">
        <v>85</v>
      </c>
      <c r="AV217" s="12" t="s">
        <v>85</v>
      </c>
      <c r="AW217" s="12" t="s">
        <v>30</v>
      </c>
      <c r="AX217" s="12" t="s">
        <v>75</v>
      </c>
      <c r="AY217" s="146" t="s">
        <v>142</v>
      </c>
    </row>
    <row r="218" spans="2:65" s="13" customFormat="1">
      <c r="B218" s="152"/>
      <c r="D218" s="145" t="s">
        <v>159</v>
      </c>
      <c r="E218" s="153" t="s">
        <v>1</v>
      </c>
      <c r="F218" s="154" t="s">
        <v>161</v>
      </c>
      <c r="H218" s="155">
        <v>56</v>
      </c>
      <c r="I218" s="156"/>
      <c r="L218" s="152"/>
      <c r="M218" s="157"/>
      <c r="T218" s="158"/>
      <c r="AT218" s="153" t="s">
        <v>159</v>
      </c>
      <c r="AU218" s="153" t="s">
        <v>85</v>
      </c>
      <c r="AV218" s="13" t="s">
        <v>154</v>
      </c>
      <c r="AW218" s="13" t="s">
        <v>30</v>
      </c>
      <c r="AX218" s="13" t="s">
        <v>75</v>
      </c>
      <c r="AY218" s="153" t="s">
        <v>142</v>
      </c>
    </row>
    <row r="219" spans="2:65" s="14" customFormat="1">
      <c r="B219" s="159"/>
      <c r="D219" s="145" t="s">
        <v>159</v>
      </c>
      <c r="E219" s="160" t="s">
        <v>1</v>
      </c>
      <c r="F219" s="161" t="s">
        <v>162</v>
      </c>
      <c r="H219" s="162">
        <v>56</v>
      </c>
      <c r="I219" s="163"/>
      <c r="L219" s="159"/>
      <c r="M219" s="164"/>
      <c r="T219" s="165"/>
      <c r="AT219" s="160" t="s">
        <v>159</v>
      </c>
      <c r="AU219" s="160" t="s">
        <v>85</v>
      </c>
      <c r="AV219" s="14" t="s">
        <v>149</v>
      </c>
      <c r="AW219" s="14" t="s">
        <v>30</v>
      </c>
      <c r="AX219" s="14" t="s">
        <v>80</v>
      </c>
      <c r="AY219" s="160" t="s">
        <v>142</v>
      </c>
    </row>
    <row r="220" spans="2:65" s="1" customFormat="1" ht="24.2" customHeight="1">
      <c r="B220" s="31"/>
      <c r="C220" s="131" t="s">
        <v>270</v>
      </c>
      <c r="D220" s="131" t="s">
        <v>144</v>
      </c>
      <c r="E220" s="132" t="s">
        <v>271</v>
      </c>
      <c r="F220" s="133" t="s">
        <v>272</v>
      </c>
      <c r="G220" s="134" t="s">
        <v>195</v>
      </c>
      <c r="H220" s="135">
        <v>187.685</v>
      </c>
      <c r="I220" s="136"/>
      <c r="J220" s="137">
        <f>ROUND(I220*H220,2)</f>
        <v>0</v>
      </c>
      <c r="K220" s="133" t="s">
        <v>148</v>
      </c>
      <c r="L220" s="31"/>
      <c r="M220" s="138" t="s">
        <v>1</v>
      </c>
      <c r="N220" s="139" t="s">
        <v>40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149</v>
      </c>
      <c r="AT220" s="142" t="s">
        <v>144</v>
      </c>
      <c r="AU220" s="142" t="s">
        <v>85</v>
      </c>
      <c r="AY220" s="16" t="s">
        <v>142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149</v>
      </c>
      <c r="BM220" s="142" t="s">
        <v>273</v>
      </c>
    </row>
    <row r="221" spans="2:65" s="12" customFormat="1">
      <c r="B221" s="144"/>
      <c r="D221" s="145" t="s">
        <v>159</v>
      </c>
      <c r="E221" s="146" t="s">
        <v>1</v>
      </c>
      <c r="F221" s="147" t="s">
        <v>274</v>
      </c>
      <c r="H221" s="148">
        <v>4.181</v>
      </c>
      <c r="I221" s="149"/>
      <c r="L221" s="144"/>
      <c r="M221" s="150"/>
      <c r="T221" s="151"/>
      <c r="AT221" s="146" t="s">
        <v>159</v>
      </c>
      <c r="AU221" s="146" t="s">
        <v>85</v>
      </c>
      <c r="AV221" s="12" t="s">
        <v>85</v>
      </c>
      <c r="AW221" s="12" t="s">
        <v>30</v>
      </c>
      <c r="AX221" s="12" t="s">
        <v>75</v>
      </c>
      <c r="AY221" s="146" t="s">
        <v>142</v>
      </c>
    </row>
    <row r="222" spans="2:65" s="12" customFormat="1">
      <c r="B222" s="144"/>
      <c r="D222" s="145" t="s">
        <v>159</v>
      </c>
      <c r="E222" s="146" t="s">
        <v>1</v>
      </c>
      <c r="F222" s="147" t="s">
        <v>275</v>
      </c>
      <c r="H222" s="148">
        <v>4.0460000000000003</v>
      </c>
      <c r="I222" s="149"/>
      <c r="L222" s="144"/>
      <c r="M222" s="150"/>
      <c r="T222" s="151"/>
      <c r="AT222" s="146" t="s">
        <v>159</v>
      </c>
      <c r="AU222" s="146" t="s">
        <v>85</v>
      </c>
      <c r="AV222" s="12" t="s">
        <v>85</v>
      </c>
      <c r="AW222" s="12" t="s">
        <v>30</v>
      </c>
      <c r="AX222" s="12" t="s">
        <v>75</v>
      </c>
      <c r="AY222" s="146" t="s">
        <v>142</v>
      </c>
    </row>
    <row r="223" spans="2:65" s="12" customFormat="1">
      <c r="B223" s="144"/>
      <c r="D223" s="145" t="s">
        <v>159</v>
      </c>
      <c r="E223" s="146" t="s">
        <v>1</v>
      </c>
      <c r="F223" s="147" t="s">
        <v>276</v>
      </c>
      <c r="H223" s="148">
        <v>6.7439999999999998</v>
      </c>
      <c r="I223" s="149"/>
      <c r="L223" s="144"/>
      <c r="M223" s="150"/>
      <c r="T223" s="151"/>
      <c r="AT223" s="146" t="s">
        <v>159</v>
      </c>
      <c r="AU223" s="146" t="s">
        <v>85</v>
      </c>
      <c r="AV223" s="12" t="s">
        <v>85</v>
      </c>
      <c r="AW223" s="12" t="s">
        <v>30</v>
      </c>
      <c r="AX223" s="12" t="s">
        <v>75</v>
      </c>
      <c r="AY223" s="146" t="s">
        <v>142</v>
      </c>
    </row>
    <row r="224" spans="2:65" s="12" customFormat="1" ht="22.5">
      <c r="B224" s="144"/>
      <c r="D224" s="145" t="s">
        <v>159</v>
      </c>
      <c r="E224" s="146" t="s">
        <v>1</v>
      </c>
      <c r="F224" s="147" t="s">
        <v>277</v>
      </c>
      <c r="H224" s="148">
        <v>172.714</v>
      </c>
      <c r="I224" s="149"/>
      <c r="L224" s="144"/>
      <c r="M224" s="150"/>
      <c r="T224" s="151"/>
      <c r="AT224" s="146" t="s">
        <v>159</v>
      </c>
      <c r="AU224" s="146" t="s">
        <v>85</v>
      </c>
      <c r="AV224" s="12" t="s">
        <v>85</v>
      </c>
      <c r="AW224" s="12" t="s">
        <v>30</v>
      </c>
      <c r="AX224" s="12" t="s">
        <v>75</v>
      </c>
      <c r="AY224" s="146" t="s">
        <v>142</v>
      </c>
    </row>
    <row r="225" spans="2:65" s="13" customFormat="1">
      <c r="B225" s="152"/>
      <c r="D225" s="145" t="s">
        <v>159</v>
      </c>
      <c r="E225" s="153" t="s">
        <v>1</v>
      </c>
      <c r="F225" s="154" t="s">
        <v>161</v>
      </c>
      <c r="H225" s="155">
        <v>187.685</v>
      </c>
      <c r="I225" s="156"/>
      <c r="L225" s="152"/>
      <c r="M225" s="157"/>
      <c r="T225" s="158"/>
      <c r="AT225" s="153" t="s">
        <v>159</v>
      </c>
      <c r="AU225" s="153" t="s">
        <v>85</v>
      </c>
      <c r="AV225" s="13" t="s">
        <v>154</v>
      </c>
      <c r="AW225" s="13" t="s">
        <v>30</v>
      </c>
      <c r="AX225" s="13" t="s">
        <v>75</v>
      </c>
      <c r="AY225" s="153" t="s">
        <v>142</v>
      </c>
    </row>
    <row r="226" spans="2:65" s="14" customFormat="1">
      <c r="B226" s="159"/>
      <c r="D226" s="145" t="s">
        <v>159</v>
      </c>
      <c r="E226" s="160" t="s">
        <v>1</v>
      </c>
      <c r="F226" s="161" t="s">
        <v>162</v>
      </c>
      <c r="H226" s="162">
        <v>187.685</v>
      </c>
      <c r="I226" s="163"/>
      <c r="L226" s="159"/>
      <c r="M226" s="164"/>
      <c r="T226" s="165"/>
      <c r="AT226" s="160" t="s">
        <v>159</v>
      </c>
      <c r="AU226" s="160" t="s">
        <v>85</v>
      </c>
      <c r="AV226" s="14" t="s">
        <v>149</v>
      </c>
      <c r="AW226" s="14" t="s">
        <v>30</v>
      </c>
      <c r="AX226" s="14" t="s">
        <v>80</v>
      </c>
      <c r="AY226" s="160" t="s">
        <v>142</v>
      </c>
    </row>
    <row r="227" spans="2:65" s="1" customFormat="1" ht="16.5" customHeight="1">
      <c r="B227" s="31"/>
      <c r="C227" s="166" t="s">
        <v>278</v>
      </c>
      <c r="D227" s="166" t="s">
        <v>265</v>
      </c>
      <c r="E227" s="167" t="s">
        <v>279</v>
      </c>
      <c r="F227" s="168" t="s">
        <v>280</v>
      </c>
      <c r="G227" s="169" t="s">
        <v>249</v>
      </c>
      <c r="H227" s="170">
        <v>375.37</v>
      </c>
      <c r="I227" s="171"/>
      <c r="J227" s="172">
        <f>ROUND(I227*H227,2)</f>
        <v>0</v>
      </c>
      <c r="K227" s="168" t="s">
        <v>148</v>
      </c>
      <c r="L227" s="173"/>
      <c r="M227" s="174" t="s">
        <v>1</v>
      </c>
      <c r="N227" s="175" t="s">
        <v>40</v>
      </c>
      <c r="P227" s="140">
        <f>O227*H227</f>
        <v>0</v>
      </c>
      <c r="Q227" s="140">
        <v>1</v>
      </c>
      <c r="R227" s="140">
        <f>Q227*H227</f>
        <v>375.37</v>
      </c>
      <c r="S227" s="140">
        <v>0</v>
      </c>
      <c r="T227" s="141">
        <f>S227*H227</f>
        <v>0</v>
      </c>
      <c r="AR227" s="142" t="s">
        <v>183</v>
      </c>
      <c r="AT227" s="142" t="s">
        <v>265</v>
      </c>
      <c r="AU227" s="142" t="s">
        <v>85</v>
      </c>
      <c r="AY227" s="16" t="s">
        <v>142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80</v>
      </c>
      <c r="BK227" s="143">
        <f>ROUND(I227*H227,2)</f>
        <v>0</v>
      </c>
      <c r="BL227" s="16" t="s">
        <v>149</v>
      </c>
      <c r="BM227" s="142" t="s">
        <v>281</v>
      </c>
    </row>
    <row r="228" spans="2:65" s="12" customFormat="1">
      <c r="B228" s="144"/>
      <c r="D228" s="145" t="s">
        <v>159</v>
      </c>
      <c r="F228" s="147" t="s">
        <v>282</v>
      </c>
      <c r="H228" s="148">
        <v>375.37</v>
      </c>
      <c r="I228" s="149"/>
      <c r="L228" s="144"/>
      <c r="M228" s="150"/>
      <c r="T228" s="151"/>
      <c r="AT228" s="146" t="s">
        <v>159</v>
      </c>
      <c r="AU228" s="146" t="s">
        <v>85</v>
      </c>
      <c r="AV228" s="12" t="s">
        <v>85</v>
      </c>
      <c r="AW228" s="12" t="s">
        <v>4</v>
      </c>
      <c r="AX228" s="12" t="s">
        <v>80</v>
      </c>
      <c r="AY228" s="146" t="s">
        <v>142</v>
      </c>
    </row>
    <row r="229" spans="2:65" s="1" customFormat="1" ht="24.2" customHeight="1">
      <c r="B229" s="31"/>
      <c r="C229" s="131" t="s">
        <v>283</v>
      </c>
      <c r="D229" s="131" t="s">
        <v>144</v>
      </c>
      <c r="E229" s="132" t="s">
        <v>284</v>
      </c>
      <c r="F229" s="133" t="s">
        <v>285</v>
      </c>
      <c r="G229" s="134" t="s">
        <v>157</v>
      </c>
      <c r="H229" s="135">
        <v>563.41999999999996</v>
      </c>
      <c r="I229" s="136"/>
      <c r="J229" s="137">
        <f>ROUND(I229*H229,2)</f>
        <v>0</v>
      </c>
      <c r="K229" s="133" t="s">
        <v>148</v>
      </c>
      <c r="L229" s="31"/>
      <c r="M229" s="138" t="s">
        <v>1</v>
      </c>
      <c r="N229" s="139" t="s">
        <v>40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149</v>
      </c>
      <c r="AT229" s="142" t="s">
        <v>144</v>
      </c>
      <c r="AU229" s="142" t="s">
        <v>85</v>
      </c>
      <c r="AY229" s="16" t="s">
        <v>142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80</v>
      </c>
      <c r="BK229" s="143">
        <f>ROUND(I229*H229,2)</f>
        <v>0</v>
      </c>
      <c r="BL229" s="16" t="s">
        <v>149</v>
      </c>
      <c r="BM229" s="142" t="s">
        <v>286</v>
      </c>
    </row>
    <row r="230" spans="2:65" s="12" customFormat="1">
      <c r="B230" s="144"/>
      <c r="D230" s="145" t="s">
        <v>159</v>
      </c>
      <c r="E230" s="146" t="s">
        <v>1</v>
      </c>
      <c r="F230" s="147" t="s">
        <v>86</v>
      </c>
      <c r="H230" s="148">
        <v>563.41999999999996</v>
      </c>
      <c r="I230" s="149"/>
      <c r="L230" s="144"/>
      <c r="M230" s="150"/>
      <c r="T230" s="151"/>
      <c r="AT230" s="146" t="s">
        <v>159</v>
      </c>
      <c r="AU230" s="146" t="s">
        <v>85</v>
      </c>
      <c r="AV230" s="12" t="s">
        <v>85</v>
      </c>
      <c r="AW230" s="12" t="s">
        <v>30</v>
      </c>
      <c r="AX230" s="12" t="s">
        <v>75</v>
      </c>
      <c r="AY230" s="146" t="s">
        <v>142</v>
      </c>
    </row>
    <row r="231" spans="2:65" s="13" customFormat="1">
      <c r="B231" s="152"/>
      <c r="D231" s="145" t="s">
        <v>159</v>
      </c>
      <c r="E231" s="153" t="s">
        <v>1</v>
      </c>
      <c r="F231" s="154" t="s">
        <v>161</v>
      </c>
      <c r="H231" s="155">
        <v>563.41999999999996</v>
      </c>
      <c r="I231" s="156"/>
      <c r="L231" s="152"/>
      <c r="M231" s="157"/>
      <c r="T231" s="158"/>
      <c r="AT231" s="153" t="s">
        <v>159</v>
      </c>
      <c r="AU231" s="153" t="s">
        <v>85</v>
      </c>
      <c r="AV231" s="13" t="s">
        <v>154</v>
      </c>
      <c r="AW231" s="13" t="s">
        <v>30</v>
      </c>
      <c r="AX231" s="13" t="s">
        <v>75</v>
      </c>
      <c r="AY231" s="153" t="s">
        <v>142</v>
      </c>
    </row>
    <row r="232" spans="2:65" s="14" customFormat="1">
      <c r="B232" s="159"/>
      <c r="D232" s="145" t="s">
        <v>159</v>
      </c>
      <c r="E232" s="160" t="s">
        <v>1</v>
      </c>
      <c r="F232" s="161" t="s">
        <v>162</v>
      </c>
      <c r="H232" s="162">
        <v>563.41999999999996</v>
      </c>
      <c r="I232" s="163"/>
      <c r="L232" s="159"/>
      <c r="M232" s="164"/>
      <c r="T232" s="165"/>
      <c r="AT232" s="160" t="s">
        <v>159</v>
      </c>
      <c r="AU232" s="160" t="s">
        <v>85</v>
      </c>
      <c r="AV232" s="14" t="s">
        <v>149</v>
      </c>
      <c r="AW232" s="14" t="s">
        <v>30</v>
      </c>
      <c r="AX232" s="14" t="s">
        <v>80</v>
      </c>
      <c r="AY232" s="160" t="s">
        <v>142</v>
      </c>
    </row>
    <row r="233" spans="2:65" s="1" customFormat="1" ht="16.5" customHeight="1">
      <c r="B233" s="31"/>
      <c r="C233" s="166" t="s">
        <v>94</v>
      </c>
      <c r="D233" s="166" t="s">
        <v>265</v>
      </c>
      <c r="E233" s="167" t="s">
        <v>287</v>
      </c>
      <c r="F233" s="168" t="s">
        <v>288</v>
      </c>
      <c r="G233" s="169" t="s">
        <v>289</v>
      </c>
      <c r="H233" s="170">
        <v>11.268000000000001</v>
      </c>
      <c r="I233" s="171"/>
      <c r="J233" s="172">
        <f>ROUND(I233*H233,2)</f>
        <v>0</v>
      </c>
      <c r="K233" s="168" t="s">
        <v>148</v>
      </c>
      <c r="L233" s="173"/>
      <c r="M233" s="174" t="s">
        <v>1</v>
      </c>
      <c r="N233" s="175" t="s">
        <v>40</v>
      </c>
      <c r="P233" s="140">
        <f>O233*H233</f>
        <v>0</v>
      </c>
      <c r="Q233" s="140">
        <v>1E-3</v>
      </c>
      <c r="R233" s="140">
        <f>Q233*H233</f>
        <v>1.1268E-2</v>
      </c>
      <c r="S233" s="140">
        <v>0</v>
      </c>
      <c r="T233" s="141">
        <f>S233*H233</f>
        <v>0</v>
      </c>
      <c r="AR233" s="142" t="s">
        <v>183</v>
      </c>
      <c r="AT233" s="142" t="s">
        <v>265</v>
      </c>
      <c r="AU233" s="142" t="s">
        <v>85</v>
      </c>
      <c r="AY233" s="16" t="s">
        <v>142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80</v>
      </c>
      <c r="BK233" s="143">
        <f>ROUND(I233*H233,2)</f>
        <v>0</v>
      </c>
      <c r="BL233" s="16" t="s">
        <v>149</v>
      </c>
      <c r="BM233" s="142" t="s">
        <v>290</v>
      </c>
    </row>
    <row r="234" spans="2:65" s="12" customFormat="1">
      <c r="B234" s="144"/>
      <c r="D234" s="145" t="s">
        <v>159</v>
      </c>
      <c r="F234" s="147" t="s">
        <v>291</v>
      </c>
      <c r="H234" s="148">
        <v>11.268000000000001</v>
      </c>
      <c r="I234" s="149"/>
      <c r="L234" s="144"/>
      <c r="M234" s="150"/>
      <c r="T234" s="151"/>
      <c r="AT234" s="146" t="s">
        <v>159</v>
      </c>
      <c r="AU234" s="146" t="s">
        <v>85</v>
      </c>
      <c r="AV234" s="12" t="s">
        <v>85</v>
      </c>
      <c r="AW234" s="12" t="s">
        <v>4</v>
      </c>
      <c r="AX234" s="12" t="s">
        <v>80</v>
      </c>
      <c r="AY234" s="146" t="s">
        <v>142</v>
      </c>
    </row>
    <row r="235" spans="2:65" s="1" customFormat="1" ht="24.2" customHeight="1">
      <c r="B235" s="31"/>
      <c r="C235" s="131" t="s">
        <v>292</v>
      </c>
      <c r="D235" s="131" t="s">
        <v>144</v>
      </c>
      <c r="E235" s="132" t="s">
        <v>293</v>
      </c>
      <c r="F235" s="133" t="s">
        <v>294</v>
      </c>
      <c r="G235" s="134" t="s">
        <v>157</v>
      </c>
      <c r="H235" s="135">
        <v>563.41999999999996</v>
      </c>
      <c r="I235" s="136"/>
      <c r="J235" s="137">
        <f>ROUND(I235*H235,2)</f>
        <v>0</v>
      </c>
      <c r="K235" s="133" t="s">
        <v>148</v>
      </c>
      <c r="L235" s="31"/>
      <c r="M235" s="138" t="s">
        <v>1</v>
      </c>
      <c r="N235" s="139" t="s">
        <v>40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149</v>
      </c>
      <c r="AT235" s="142" t="s">
        <v>144</v>
      </c>
      <c r="AU235" s="142" t="s">
        <v>85</v>
      </c>
      <c r="AY235" s="16" t="s">
        <v>142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80</v>
      </c>
      <c r="BK235" s="143">
        <f>ROUND(I235*H235,2)</f>
        <v>0</v>
      </c>
      <c r="BL235" s="16" t="s">
        <v>149</v>
      </c>
      <c r="BM235" s="142" t="s">
        <v>295</v>
      </c>
    </row>
    <row r="236" spans="2:65" s="12" customFormat="1">
      <c r="B236" s="144"/>
      <c r="D236" s="145" t="s">
        <v>159</v>
      </c>
      <c r="E236" s="146" t="s">
        <v>1</v>
      </c>
      <c r="F236" s="147" t="s">
        <v>86</v>
      </c>
      <c r="H236" s="148">
        <v>563.41999999999996</v>
      </c>
      <c r="I236" s="149"/>
      <c r="L236" s="144"/>
      <c r="M236" s="150"/>
      <c r="T236" s="151"/>
      <c r="AT236" s="146" t="s">
        <v>159</v>
      </c>
      <c r="AU236" s="146" t="s">
        <v>85</v>
      </c>
      <c r="AV236" s="12" t="s">
        <v>85</v>
      </c>
      <c r="AW236" s="12" t="s">
        <v>30</v>
      </c>
      <c r="AX236" s="12" t="s">
        <v>75</v>
      </c>
      <c r="AY236" s="146" t="s">
        <v>142</v>
      </c>
    </row>
    <row r="237" spans="2:65" s="13" customFormat="1">
      <c r="B237" s="152"/>
      <c r="D237" s="145" t="s">
        <v>159</v>
      </c>
      <c r="E237" s="153" t="s">
        <v>1</v>
      </c>
      <c r="F237" s="154" t="s">
        <v>161</v>
      </c>
      <c r="H237" s="155">
        <v>563.41999999999996</v>
      </c>
      <c r="I237" s="156"/>
      <c r="L237" s="152"/>
      <c r="M237" s="157"/>
      <c r="T237" s="158"/>
      <c r="AT237" s="153" t="s">
        <v>159</v>
      </c>
      <c r="AU237" s="153" t="s">
        <v>85</v>
      </c>
      <c r="AV237" s="13" t="s">
        <v>154</v>
      </c>
      <c r="AW237" s="13" t="s">
        <v>30</v>
      </c>
      <c r="AX237" s="13" t="s">
        <v>75</v>
      </c>
      <c r="AY237" s="153" t="s">
        <v>142</v>
      </c>
    </row>
    <row r="238" spans="2:65" s="14" customFormat="1">
      <c r="B238" s="159"/>
      <c r="D238" s="145" t="s">
        <v>159</v>
      </c>
      <c r="E238" s="160" t="s">
        <v>1</v>
      </c>
      <c r="F238" s="161" t="s">
        <v>162</v>
      </c>
      <c r="H238" s="162">
        <v>563.41999999999996</v>
      </c>
      <c r="I238" s="163"/>
      <c r="L238" s="159"/>
      <c r="M238" s="164"/>
      <c r="T238" s="165"/>
      <c r="AT238" s="160" t="s">
        <v>159</v>
      </c>
      <c r="AU238" s="160" t="s">
        <v>85</v>
      </c>
      <c r="AV238" s="14" t="s">
        <v>149</v>
      </c>
      <c r="AW238" s="14" t="s">
        <v>30</v>
      </c>
      <c r="AX238" s="14" t="s">
        <v>80</v>
      </c>
      <c r="AY238" s="160" t="s">
        <v>142</v>
      </c>
    </row>
    <row r="239" spans="2:65" s="1" customFormat="1" ht="24.2" customHeight="1">
      <c r="B239" s="31"/>
      <c r="C239" s="131" t="s">
        <v>296</v>
      </c>
      <c r="D239" s="131" t="s">
        <v>144</v>
      </c>
      <c r="E239" s="132" t="s">
        <v>297</v>
      </c>
      <c r="F239" s="133" t="s">
        <v>298</v>
      </c>
      <c r="G239" s="134" t="s">
        <v>157</v>
      </c>
      <c r="H239" s="135">
        <v>77.7</v>
      </c>
      <c r="I239" s="136"/>
      <c r="J239" s="137">
        <f>ROUND(I239*H239,2)</f>
        <v>0</v>
      </c>
      <c r="K239" s="133" t="s">
        <v>148</v>
      </c>
      <c r="L239" s="31"/>
      <c r="M239" s="138" t="s">
        <v>1</v>
      </c>
      <c r="N239" s="139" t="s">
        <v>40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149</v>
      </c>
      <c r="AT239" s="142" t="s">
        <v>144</v>
      </c>
      <c r="AU239" s="142" t="s">
        <v>85</v>
      </c>
      <c r="AY239" s="16" t="s">
        <v>142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149</v>
      </c>
      <c r="BM239" s="142" t="s">
        <v>299</v>
      </c>
    </row>
    <row r="240" spans="2:65" s="12" customFormat="1">
      <c r="B240" s="144"/>
      <c r="D240" s="145" t="s">
        <v>159</v>
      </c>
      <c r="E240" s="146" t="s">
        <v>1</v>
      </c>
      <c r="F240" s="147" t="s">
        <v>300</v>
      </c>
      <c r="H240" s="148">
        <v>21.7</v>
      </c>
      <c r="I240" s="149"/>
      <c r="L240" s="144"/>
      <c r="M240" s="150"/>
      <c r="T240" s="151"/>
      <c r="AT240" s="146" t="s">
        <v>159</v>
      </c>
      <c r="AU240" s="146" t="s">
        <v>85</v>
      </c>
      <c r="AV240" s="12" t="s">
        <v>85</v>
      </c>
      <c r="AW240" s="12" t="s">
        <v>30</v>
      </c>
      <c r="AX240" s="12" t="s">
        <v>75</v>
      </c>
      <c r="AY240" s="146" t="s">
        <v>142</v>
      </c>
    </row>
    <row r="241" spans="2:65" s="12" customFormat="1">
      <c r="B241" s="144"/>
      <c r="D241" s="145" t="s">
        <v>159</v>
      </c>
      <c r="E241" s="146" t="s">
        <v>1</v>
      </c>
      <c r="F241" s="147" t="s">
        <v>301</v>
      </c>
      <c r="H241" s="148">
        <v>21</v>
      </c>
      <c r="I241" s="149"/>
      <c r="L241" s="144"/>
      <c r="M241" s="150"/>
      <c r="T241" s="151"/>
      <c r="AT241" s="146" t="s">
        <v>159</v>
      </c>
      <c r="AU241" s="146" t="s">
        <v>85</v>
      </c>
      <c r="AV241" s="12" t="s">
        <v>85</v>
      </c>
      <c r="AW241" s="12" t="s">
        <v>30</v>
      </c>
      <c r="AX241" s="12" t="s">
        <v>75</v>
      </c>
      <c r="AY241" s="146" t="s">
        <v>142</v>
      </c>
    </row>
    <row r="242" spans="2:65" s="12" customFormat="1">
      <c r="B242" s="144"/>
      <c r="D242" s="145" t="s">
        <v>159</v>
      </c>
      <c r="E242" s="146" t="s">
        <v>1</v>
      </c>
      <c r="F242" s="147" t="s">
        <v>302</v>
      </c>
      <c r="H242" s="148">
        <v>35</v>
      </c>
      <c r="I242" s="149"/>
      <c r="L242" s="144"/>
      <c r="M242" s="150"/>
      <c r="T242" s="151"/>
      <c r="AT242" s="146" t="s">
        <v>159</v>
      </c>
      <c r="AU242" s="146" t="s">
        <v>85</v>
      </c>
      <c r="AV242" s="12" t="s">
        <v>85</v>
      </c>
      <c r="AW242" s="12" t="s">
        <v>30</v>
      </c>
      <c r="AX242" s="12" t="s">
        <v>75</v>
      </c>
      <c r="AY242" s="146" t="s">
        <v>142</v>
      </c>
    </row>
    <row r="243" spans="2:65" s="13" customFormat="1">
      <c r="B243" s="152"/>
      <c r="D243" s="145" t="s">
        <v>159</v>
      </c>
      <c r="E243" s="153" t="s">
        <v>1</v>
      </c>
      <c r="F243" s="154" t="s">
        <v>161</v>
      </c>
      <c r="H243" s="155">
        <v>77.7</v>
      </c>
      <c r="I243" s="156"/>
      <c r="L243" s="152"/>
      <c r="M243" s="157"/>
      <c r="T243" s="158"/>
      <c r="AT243" s="153" t="s">
        <v>159</v>
      </c>
      <c r="AU243" s="153" t="s">
        <v>85</v>
      </c>
      <c r="AV243" s="13" t="s">
        <v>154</v>
      </c>
      <c r="AW243" s="13" t="s">
        <v>30</v>
      </c>
      <c r="AX243" s="13" t="s">
        <v>75</v>
      </c>
      <c r="AY243" s="153" t="s">
        <v>142</v>
      </c>
    </row>
    <row r="244" spans="2:65" s="14" customFormat="1">
      <c r="B244" s="159"/>
      <c r="D244" s="145" t="s">
        <v>159</v>
      </c>
      <c r="E244" s="160" t="s">
        <v>1</v>
      </c>
      <c r="F244" s="161" t="s">
        <v>162</v>
      </c>
      <c r="H244" s="162">
        <v>77.7</v>
      </c>
      <c r="I244" s="163"/>
      <c r="L244" s="159"/>
      <c r="M244" s="164"/>
      <c r="T244" s="165"/>
      <c r="AT244" s="160" t="s">
        <v>159</v>
      </c>
      <c r="AU244" s="160" t="s">
        <v>85</v>
      </c>
      <c r="AV244" s="14" t="s">
        <v>149</v>
      </c>
      <c r="AW244" s="14" t="s">
        <v>30</v>
      </c>
      <c r="AX244" s="14" t="s">
        <v>80</v>
      </c>
      <c r="AY244" s="160" t="s">
        <v>142</v>
      </c>
    </row>
    <row r="245" spans="2:65" s="1" customFormat="1" ht="24.2" customHeight="1">
      <c r="B245" s="31"/>
      <c r="C245" s="131" t="s">
        <v>303</v>
      </c>
      <c r="D245" s="131" t="s">
        <v>144</v>
      </c>
      <c r="E245" s="132" t="s">
        <v>304</v>
      </c>
      <c r="F245" s="133" t="s">
        <v>305</v>
      </c>
      <c r="G245" s="134" t="s">
        <v>157</v>
      </c>
      <c r="H245" s="135">
        <v>563.41999999999996</v>
      </c>
      <c r="I245" s="136"/>
      <c r="J245" s="137">
        <f>ROUND(I245*H245,2)</f>
        <v>0</v>
      </c>
      <c r="K245" s="133" t="s">
        <v>148</v>
      </c>
      <c r="L245" s="31"/>
      <c r="M245" s="138" t="s">
        <v>1</v>
      </c>
      <c r="N245" s="139" t="s">
        <v>40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149</v>
      </c>
      <c r="AT245" s="142" t="s">
        <v>144</v>
      </c>
      <c r="AU245" s="142" t="s">
        <v>85</v>
      </c>
      <c r="AY245" s="16" t="s">
        <v>142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149</v>
      </c>
      <c r="BM245" s="142" t="s">
        <v>306</v>
      </c>
    </row>
    <row r="246" spans="2:65" s="12" customFormat="1">
      <c r="B246" s="144"/>
      <c r="D246" s="145" t="s">
        <v>159</v>
      </c>
      <c r="E246" s="146" t="s">
        <v>1</v>
      </c>
      <c r="F246" s="147" t="s">
        <v>86</v>
      </c>
      <c r="H246" s="148">
        <v>563.41999999999996</v>
      </c>
      <c r="I246" s="149"/>
      <c r="L246" s="144"/>
      <c r="M246" s="150"/>
      <c r="T246" s="151"/>
      <c r="AT246" s="146" t="s">
        <v>159</v>
      </c>
      <c r="AU246" s="146" t="s">
        <v>85</v>
      </c>
      <c r="AV246" s="12" t="s">
        <v>85</v>
      </c>
      <c r="AW246" s="12" t="s">
        <v>30</v>
      </c>
      <c r="AX246" s="12" t="s">
        <v>75</v>
      </c>
      <c r="AY246" s="146" t="s">
        <v>142</v>
      </c>
    </row>
    <row r="247" spans="2:65" s="13" customFormat="1">
      <c r="B247" s="152"/>
      <c r="D247" s="145" t="s">
        <v>159</v>
      </c>
      <c r="E247" s="153" t="s">
        <v>1</v>
      </c>
      <c r="F247" s="154" t="s">
        <v>161</v>
      </c>
      <c r="H247" s="155">
        <v>563.41999999999996</v>
      </c>
      <c r="I247" s="156"/>
      <c r="L247" s="152"/>
      <c r="M247" s="157"/>
      <c r="T247" s="158"/>
      <c r="AT247" s="153" t="s">
        <v>159</v>
      </c>
      <c r="AU247" s="153" t="s">
        <v>85</v>
      </c>
      <c r="AV247" s="13" t="s">
        <v>154</v>
      </c>
      <c r="AW247" s="13" t="s">
        <v>30</v>
      </c>
      <c r="AX247" s="13" t="s">
        <v>75</v>
      </c>
      <c r="AY247" s="153" t="s">
        <v>142</v>
      </c>
    </row>
    <row r="248" spans="2:65" s="14" customFormat="1">
      <c r="B248" s="159"/>
      <c r="D248" s="145" t="s">
        <v>159</v>
      </c>
      <c r="E248" s="160" t="s">
        <v>1</v>
      </c>
      <c r="F248" s="161" t="s">
        <v>162</v>
      </c>
      <c r="H248" s="162">
        <v>563.41999999999996</v>
      </c>
      <c r="I248" s="163"/>
      <c r="L248" s="159"/>
      <c r="M248" s="164"/>
      <c r="T248" s="165"/>
      <c r="AT248" s="160" t="s">
        <v>159</v>
      </c>
      <c r="AU248" s="160" t="s">
        <v>85</v>
      </c>
      <c r="AV248" s="14" t="s">
        <v>149</v>
      </c>
      <c r="AW248" s="14" t="s">
        <v>30</v>
      </c>
      <c r="AX248" s="14" t="s">
        <v>80</v>
      </c>
      <c r="AY248" s="160" t="s">
        <v>142</v>
      </c>
    </row>
    <row r="249" spans="2:65" s="1" customFormat="1" ht="16.5" customHeight="1">
      <c r="B249" s="31"/>
      <c r="C249" s="131" t="s">
        <v>307</v>
      </c>
      <c r="D249" s="131" t="s">
        <v>144</v>
      </c>
      <c r="E249" s="132" t="s">
        <v>308</v>
      </c>
      <c r="F249" s="133" t="s">
        <v>309</v>
      </c>
      <c r="G249" s="134" t="s">
        <v>147</v>
      </c>
      <c r="H249" s="135">
        <v>3</v>
      </c>
      <c r="I249" s="136"/>
      <c r="J249" s="137">
        <f>ROUND(I249*H249,2)</f>
        <v>0</v>
      </c>
      <c r="K249" s="133" t="s">
        <v>1</v>
      </c>
      <c r="L249" s="31"/>
      <c r="M249" s="138" t="s">
        <v>1</v>
      </c>
      <c r="N249" s="139" t="s">
        <v>40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149</v>
      </c>
      <c r="AT249" s="142" t="s">
        <v>144</v>
      </c>
      <c r="AU249" s="142" t="s">
        <v>85</v>
      </c>
      <c r="AY249" s="16" t="s">
        <v>142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149</v>
      </c>
      <c r="BM249" s="142" t="s">
        <v>310</v>
      </c>
    </row>
    <row r="250" spans="2:65" s="11" customFormat="1" ht="22.9" customHeight="1">
      <c r="B250" s="119"/>
      <c r="D250" s="120" t="s">
        <v>74</v>
      </c>
      <c r="E250" s="129" t="s">
        <v>154</v>
      </c>
      <c r="F250" s="129" t="s">
        <v>311</v>
      </c>
      <c r="I250" s="122"/>
      <c r="J250" s="130">
        <f>BK250</f>
        <v>0</v>
      </c>
      <c r="L250" s="119"/>
      <c r="M250" s="124"/>
      <c r="P250" s="125">
        <f>SUM(P251:P258)</f>
        <v>0</v>
      </c>
      <c r="R250" s="125">
        <f>SUM(R251:R258)</f>
        <v>5.7083864999999996</v>
      </c>
      <c r="T250" s="126">
        <f>SUM(T251:T258)</f>
        <v>0</v>
      </c>
      <c r="AR250" s="120" t="s">
        <v>80</v>
      </c>
      <c r="AT250" s="127" t="s">
        <v>74</v>
      </c>
      <c r="AU250" s="127" t="s">
        <v>80</v>
      </c>
      <c r="AY250" s="120" t="s">
        <v>142</v>
      </c>
      <c r="BK250" s="128">
        <f>SUM(BK251:BK258)</f>
        <v>0</v>
      </c>
    </row>
    <row r="251" spans="2:65" s="1" customFormat="1" ht="24.2" customHeight="1">
      <c r="B251" s="31"/>
      <c r="C251" s="131" t="s">
        <v>312</v>
      </c>
      <c r="D251" s="131" t="s">
        <v>144</v>
      </c>
      <c r="E251" s="132" t="s">
        <v>313</v>
      </c>
      <c r="F251" s="133" t="s">
        <v>314</v>
      </c>
      <c r="G251" s="134" t="s">
        <v>195</v>
      </c>
      <c r="H251" s="135">
        <v>1.9690000000000001</v>
      </c>
      <c r="I251" s="136"/>
      <c r="J251" s="137">
        <f>ROUND(I251*H251,2)</f>
        <v>0</v>
      </c>
      <c r="K251" s="133" t="s">
        <v>148</v>
      </c>
      <c r="L251" s="31"/>
      <c r="M251" s="138" t="s">
        <v>1</v>
      </c>
      <c r="N251" s="139" t="s">
        <v>40</v>
      </c>
      <c r="P251" s="140">
        <f>O251*H251</f>
        <v>0</v>
      </c>
      <c r="Q251" s="140">
        <v>1.6285000000000001</v>
      </c>
      <c r="R251" s="140">
        <f>Q251*H251</f>
        <v>3.2065165000000002</v>
      </c>
      <c r="S251" s="140">
        <v>0</v>
      </c>
      <c r="T251" s="141">
        <f>S251*H251</f>
        <v>0</v>
      </c>
      <c r="AR251" s="142" t="s">
        <v>149</v>
      </c>
      <c r="AT251" s="142" t="s">
        <v>144</v>
      </c>
      <c r="AU251" s="142" t="s">
        <v>85</v>
      </c>
      <c r="AY251" s="16" t="s">
        <v>142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149</v>
      </c>
      <c r="BM251" s="142" t="s">
        <v>315</v>
      </c>
    </row>
    <row r="252" spans="2:65" s="12" customFormat="1">
      <c r="B252" s="144"/>
      <c r="D252" s="145" t="s">
        <v>159</v>
      </c>
      <c r="E252" s="146" t="s">
        <v>1</v>
      </c>
      <c r="F252" s="147" t="s">
        <v>316</v>
      </c>
      <c r="H252" s="148">
        <v>1.9690000000000001</v>
      </c>
      <c r="I252" s="149"/>
      <c r="L252" s="144"/>
      <c r="M252" s="150"/>
      <c r="T252" s="151"/>
      <c r="AT252" s="146" t="s">
        <v>159</v>
      </c>
      <c r="AU252" s="146" t="s">
        <v>85</v>
      </c>
      <c r="AV252" s="12" t="s">
        <v>85</v>
      </c>
      <c r="AW252" s="12" t="s">
        <v>30</v>
      </c>
      <c r="AX252" s="12" t="s">
        <v>75</v>
      </c>
      <c r="AY252" s="146" t="s">
        <v>142</v>
      </c>
    </row>
    <row r="253" spans="2:65" s="13" customFormat="1">
      <c r="B253" s="152"/>
      <c r="D253" s="145" t="s">
        <v>159</v>
      </c>
      <c r="E253" s="153" t="s">
        <v>1</v>
      </c>
      <c r="F253" s="154" t="s">
        <v>161</v>
      </c>
      <c r="H253" s="155">
        <v>1.9690000000000001</v>
      </c>
      <c r="I253" s="156"/>
      <c r="L253" s="152"/>
      <c r="M253" s="157"/>
      <c r="T253" s="158"/>
      <c r="AT253" s="153" t="s">
        <v>159</v>
      </c>
      <c r="AU253" s="153" t="s">
        <v>85</v>
      </c>
      <c r="AV253" s="13" t="s">
        <v>154</v>
      </c>
      <c r="AW253" s="13" t="s">
        <v>30</v>
      </c>
      <c r="AX253" s="13" t="s">
        <v>75</v>
      </c>
      <c r="AY253" s="153" t="s">
        <v>142</v>
      </c>
    </row>
    <row r="254" spans="2:65" s="14" customFormat="1">
      <c r="B254" s="159"/>
      <c r="D254" s="145" t="s">
        <v>159</v>
      </c>
      <c r="E254" s="160" t="s">
        <v>1</v>
      </c>
      <c r="F254" s="161" t="s">
        <v>162</v>
      </c>
      <c r="H254" s="162">
        <v>1.9690000000000001</v>
      </c>
      <c r="I254" s="163"/>
      <c r="L254" s="159"/>
      <c r="M254" s="164"/>
      <c r="T254" s="165"/>
      <c r="AT254" s="160" t="s">
        <v>159</v>
      </c>
      <c r="AU254" s="160" t="s">
        <v>85</v>
      </c>
      <c r="AV254" s="14" t="s">
        <v>149</v>
      </c>
      <c r="AW254" s="14" t="s">
        <v>30</v>
      </c>
      <c r="AX254" s="14" t="s">
        <v>80</v>
      </c>
      <c r="AY254" s="160" t="s">
        <v>142</v>
      </c>
    </row>
    <row r="255" spans="2:65" s="1" customFormat="1" ht="16.5" customHeight="1">
      <c r="B255" s="31"/>
      <c r="C255" s="131" t="s">
        <v>317</v>
      </c>
      <c r="D255" s="131" t="s">
        <v>144</v>
      </c>
      <c r="E255" s="132" t="s">
        <v>318</v>
      </c>
      <c r="F255" s="133" t="s">
        <v>319</v>
      </c>
      <c r="G255" s="134" t="s">
        <v>195</v>
      </c>
      <c r="H255" s="135">
        <v>1</v>
      </c>
      <c r="I255" s="136"/>
      <c r="J255" s="137">
        <f>ROUND(I255*H255,2)</f>
        <v>0</v>
      </c>
      <c r="K255" s="133" t="s">
        <v>148</v>
      </c>
      <c r="L255" s="31"/>
      <c r="M255" s="138" t="s">
        <v>1</v>
      </c>
      <c r="N255" s="139" t="s">
        <v>40</v>
      </c>
      <c r="P255" s="140">
        <f>O255*H255</f>
        <v>0</v>
      </c>
      <c r="Q255" s="140">
        <v>2.5018699999999998</v>
      </c>
      <c r="R255" s="140">
        <f>Q255*H255</f>
        <v>2.5018699999999998</v>
      </c>
      <c r="S255" s="140">
        <v>0</v>
      </c>
      <c r="T255" s="141">
        <f>S255*H255</f>
        <v>0</v>
      </c>
      <c r="AR255" s="142" t="s">
        <v>149</v>
      </c>
      <c r="AT255" s="142" t="s">
        <v>144</v>
      </c>
      <c r="AU255" s="142" t="s">
        <v>85</v>
      </c>
      <c r="AY255" s="16" t="s">
        <v>142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80</v>
      </c>
      <c r="BK255" s="143">
        <f>ROUND(I255*H255,2)</f>
        <v>0</v>
      </c>
      <c r="BL255" s="16" t="s">
        <v>149</v>
      </c>
      <c r="BM255" s="142" t="s">
        <v>320</v>
      </c>
    </row>
    <row r="256" spans="2:65" s="12" customFormat="1">
      <c r="B256" s="144"/>
      <c r="D256" s="145" t="s">
        <v>159</v>
      </c>
      <c r="E256" s="146" t="s">
        <v>1</v>
      </c>
      <c r="F256" s="147" t="s">
        <v>321</v>
      </c>
      <c r="H256" s="148">
        <v>1</v>
      </c>
      <c r="I256" s="149"/>
      <c r="L256" s="144"/>
      <c r="M256" s="150"/>
      <c r="T256" s="151"/>
      <c r="AT256" s="146" t="s">
        <v>159</v>
      </c>
      <c r="AU256" s="146" t="s">
        <v>85</v>
      </c>
      <c r="AV256" s="12" t="s">
        <v>85</v>
      </c>
      <c r="AW256" s="12" t="s">
        <v>30</v>
      </c>
      <c r="AX256" s="12" t="s">
        <v>75</v>
      </c>
      <c r="AY256" s="146" t="s">
        <v>142</v>
      </c>
    </row>
    <row r="257" spans="2:65" s="13" customFormat="1">
      <c r="B257" s="152"/>
      <c r="D257" s="145" t="s">
        <v>159</v>
      </c>
      <c r="E257" s="153" t="s">
        <v>1</v>
      </c>
      <c r="F257" s="154" t="s">
        <v>161</v>
      </c>
      <c r="H257" s="155">
        <v>1</v>
      </c>
      <c r="I257" s="156"/>
      <c r="L257" s="152"/>
      <c r="M257" s="157"/>
      <c r="T257" s="158"/>
      <c r="AT257" s="153" t="s">
        <v>159</v>
      </c>
      <c r="AU257" s="153" t="s">
        <v>85</v>
      </c>
      <c r="AV257" s="13" t="s">
        <v>154</v>
      </c>
      <c r="AW257" s="13" t="s">
        <v>30</v>
      </c>
      <c r="AX257" s="13" t="s">
        <v>75</v>
      </c>
      <c r="AY257" s="153" t="s">
        <v>142</v>
      </c>
    </row>
    <row r="258" spans="2:65" s="14" customFormat="1">
      <c r="B258" s="159"/>
      <c r="D258" s="145" t="s">
        <v>159</v>
      </c>
      <c r="E258" s="160" t="s">
        <v>1</v>
      </c>
      <c r="F258" s="161" t="s">
        <v>162</v>
      </c>
      <c r="H258" s="162">
        <v>1</v>
      </c>
      <c r="I258" s="163"/>
      <c r="L258" s="159"/>
      <c r="M258" s="164"/>
      <c r="T258" s="165"/>
      <c r="AT258" s="160" t="s">
        <v>159</v>
      </c>
      <c r="AU258" s="160" t="s">
        <v>85</v>
      </c>
      <c r="AV258" s="14" t="s">
        <v>149</v>
      </c>
      <c r="AW258" s="14" t="s">
        <v>30</v>
      </c>
      <c r="AX258" s="14" t="s">
        <v>80</v>
      </c>
      <c r="AY258" s="160" t="s">
        <v>142</v>
      </c>
    </row>
    <row r="259" spans="2:65" s="11" customFormat="1" ht="22.9" customHeight="1">
      <c r="B259" s="119"/>
      <c r="D259" s="120" t="s">
        <v>74</v>
      </c>
      <c r="E259" s="129" t="s">
        <v>149</v>
      </c>
      <c r="F259" s="129" t="s">
        <v>322</v>
      </c>
      <c r="I259" s="122"/>
      <c r="J259" s="130">
        <f>BK259</f>
        <v>0</v>
      </c>
      <c r="L259" s="119"/>
      <c r="M259" s="124"/>
      <c r="P259" s="125">
        <f>SUM(P260:P266)</f>
        <v>0</v>
      </c>
      <c r="R259" s="125">
        <f>SUM(R260:R266)</f>
        <v>0</v>
      </c>
      <c r="T259" s="126">
        <f>SUM(T260:T266)</f>
        <v>0</v>
      </c>
      <c r="AR259" s="120" t="s">
        <v>80</v>
      </c>
      <c r="AT259" s="127" t="s">
        <v>74</v>
      </c>
      <c r="AU259" s="127" t="s">
        <v>80</v>
      </c>
      <c r="AY259" s="120" t="s">
        <v>142</v>
      </c>
      <c r="BK259" s="128">
        <f>SUM(BK260:BK266)</f>
        <v>0</v>
      </c>
    </row>
    <row r="260" spans="2:65" s="1" customFormat="1" ht="24.2" customHeight="1">
      <c r="B260" s="31"/>
      <c r="C260" s="131" t="s">
        <v>323</v>
      </c>
      <c r="D260" s="131" t="s">
        <v>144</v>
      </c>
      <c r="E260" s="132" t="s">
        <v>324</v>
      </c>
      <c r="F260" s="133" t="s">
        <v>325</v>
      </c>
      <c r="G260" s="134" t="s">
        <v>195</v>
      </c>
      <c r="H260" s="135">
        <v>44.527999999999999</v>
      </c>
      <c r="I260" s="136"/>
      <c r="J260" s="137">
        <f>ROUND(I260*H260,2)</f>
        <v>0</v>
      </c>
      <c r="K260" s="133" t="s">
        <v>148</v>
      </c>
      <c r="L260" s="31"/>
      <c r="M260" s="138" t="s">
        <v>1</v>
      </c>
      <c r="N260" s="139" t="s">
        <v>40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149</v>
      </c>
      <c r="AT260" s="142" t="s">
        <v>144</v>
      </c>
      <c r="AU260" s="142" t="s">
        <v>85</v>
      </c>
      <c r="AY260" s="16" t="s">
        <v>142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80</v>
      </c>
      <c r="BK260" s="143">
        <f>ROUND(I260*H260,2)</f>
        <v>0</v>
      </c>
      <c r="BL260" s="16" t="s">
        <v>149</v>
      </c>
      <c r="BM260" s="142" t="s">
        <v>326</v>
      </c>
    </row>
    <row r="261" spans="2:65" s="12" customFormat="1">
      <c r="B261" s="144"/>
      <c r="D261" s="145" t="s">
        <v>159</v>
      </c>
      <c r="E261" s="146" t="s">
        <v>1</v>
      </c>
      <c r="F261" s="147" t="s">
        <v>327</v>
      </c>
      <c r="H261" s="148">
        <v>0.99199999999999999</v>
      </c>
      <c r="I261" s="149"/>
      <c r="L261" s="144"/>
      <c r="M261" s="150"/>
      <c r="T261" s="151"/>
      <c r="AT261" s="146" t="s">
        <v>159</v>
      </c>
      <c r="AU261" s="146" t="s">
        <v>85</v>
      </c>
      <c r="AV261" s="12" t="s">
        <v>85</v>
      </c>
      <c r="AW261" s="12" t="s">
        <v>30</v>
      </c>
      <c r="AX261" s="12" t="s">
        <v>75</v>
      </c>
      <c r="AY261" s="146" t="s">
        <v>142</v>
      </c>
    </row>
    <row r="262" spans="2:65" s="12" customFormat="1">
      <c r="B262" s="144"/>
      <c r="D262" s="145" t="s">
        <v>159</v>
      </c>
      <c r="E262" s="146" t="s">
        <v>1</v>
      </c>
      <c r="F262" s="147" t="s">
        <v>328</v>
      </c>
      <c r="H262" s="148">
        <v>0.96</v>
      </c>
      <c r="I262" s="149"/>
      <c r="L262" s="144"/>
      <c r="M262" s="150"/>
      <c r="T262" s="151"/>
      <c r="AT262" s="146" t="s">
        <v>159</v>
      </c>
      <c r="AU262" s="146" t="s">
        <v>85</v>
      </c>
      <c r="AV262" s="12" t="s">
        <v>85</v>
      </c>
      <c r="AW262" s="12" t="s">
        <v>30</v>
      </c>
      <c r="AX262" s="12" t="s">
        <v>75</v>
      </c>
      <c r="AY262" s="146" t="s">
        <v>142</v>
      </c>
    </row>
    <row r="263" spans="2:65" s="12" customFormat="1">
      <c r="B263" s="144"/>
      <c r="D263" s="145" t="s">
        <v>159</v>
      </c>
      <c r="E263" s="146" t="s">
        <v>1</v>
      </c>
      <c r="F263" s="147" t="s">
        <v>329</v>
      </c>
      <c r="H263" s="148">
        <v>1.6</v>
      </c>
      <c r="I263" s="149"/>
      <c r="L263" s="144"/>
      <c r="M263" s="150"/>
      <c r="T263" s="151"/>
      <c r="AT263" s="146" t="s">
        <v>159</v>
      </c>
      <c r="AU263" s="146" t="s">
        <v>85</v>
      </c>
      <c r="AV263" s="12" t="s">
        <v>85</v>
      </c>
      <c r="AW263" s="12" t="s">
        <v>30</v>
      </c>
      <c r="AX263" s="12" t="s">
        <v>75</v>
      </c>
      <c r="AY263" s="146" t="s">
        <v>142</v>
      </c>
    </row>
    <row r="264" spans="2:65" s="12" customFormat="1">
      <c r="B264" s="144"/>
      <c r="D264" s="145" t="s">
        <v>159</v>
      </c>
      <c r="E264" s="146" t="s">
        <v>1</v>
      </c>
      <c r="F264" s="147" t="s">
        <v>330</v>
      </c>
      <c r="H264" s="148">
        <v>40.975999999999999</v>
      </c>
      <c r="I264" s="149"/>
      <c r="L264" s="144"/>
      <c r="M264" s="150"/>
      <c r="T264" s="151"/>
      <c r="AT264" s="146" t="s">
        <v>159</v>
      </c>
      <c r="AU264" s="146" t="s">
        <v>85</v>
      </c>
      <c r="AV264" s="12" t="s">
        <v>85</v>
      </c>
      <c r="AW264" s="12" t="s">
        <v>30</v>
      </c>
      <c r="AX264" s="12" t="s">
        <v>75</v>
      </c>
      <c r="AY264" s="146" t="s">
        <v>142</v>
      </c>
    </row>
    <row r="265" spans="2:65" s="13" customFormat="1">
      <c r="B265" s="152"/>
      <c r="D265" s="145" t="s">
        <v>159</v>
      </c>
      <c r="E265" s="153" t="s">
        <v>1</v>
      </c>
      <c r="F265" s="154" t="s">
        <v>161</v>
      </c>
      <c r="H265" s="155">
        <v>44.527999999999999</v>
      </c>
      <c r="I265" s="156"/>
      <c r="L265" s="152"/>
      <c r="M265" s="157"/>
      <c r="T265" s="158"/>
      <c r="AT265" s="153" t="s">
        <v>159</v>
      </c>
      <c r="AU265" s="153" t="s">
        <v>85</v>
      </c>
      <c r="AV265" s="13" t="s">
        <v>154</v>
      </c>
      <c r="AW265" s="13" t="s">
        <v>30</v>
      </c>
      <c r="AX265" s="13" t="s">
        <v>75</v>
      </c>
      <c r="AY265" s="153" t="s">
        <v>142</v>
      </c>
    </row>
    <row r="266" spans="2:65" s="14" customFormat="1">
      <c r="B266" s="159"/>
      <c r="D266" s="145" t="s">
        <v>159</v>
      </c>
      <c r="E266" s="160" t="s">
        <v>1</v>
      </c>
      <c r="F266" s="161" t="s">
        <v>162</v>
      </c>
      <c r="H266" s="162">
        <v>44.527999999999999</v>
      </c>
      <c r="I266" s="163"/>
      <c r="L266" s="159"/>
      <c r="M266" s="164"/>
      <c r="T266" s="165"/>
      <c r="AT266" s="160" t="s">
        <v>159</v>
      </c>
      <c r="AU266" s="160" t="s">
        <v>85</v>
      </c>
      <c r="AV266" s="14" t="s">
        <v>149</v>
      </c>
      <c r="AW266" s="14" t="s">
        <v>30</v>
      </c>
      <c r="AX266" s="14" t="s">
        <v>80</v>
      </c>
      <c r="AY266" s="160" t="s">
        <v>142</v>
      </c>
    </row>
    <row r="267" spans="2:65" s="11" customFormat="1" ht="22.9" customHeight="1">
      <c r="B267" s="119"/>
      <c r="D267" s="120" t="s">
        <v>74</v>
      </c>
      <c r="E267" s="129" t="s">
        <v>168</v>
      </c>
      <c r="F267" s="129" t="s">
        <v>331</v>
      </c>
      <c r="I267" s="122"/>
      <c r="J267" s="130">
        <f>BK267</f>
        <v>0</v>
      </c>
      <c r="L267" s="119"/>
      <c r="M267" s="124"/>
      <c r="P267" s="125">
        <f>SUM(P268:P320)</f>
        <v>0</v>
      </c>
      <c r="R267" s="125">
        <f>SUM(R268:R320)</f>
        <v>8.6951917999999999</v>
      </c>
      <c r="T267" s="126">
        <f>SUM(T268:T320)</f>
        <v>0</v>
      </c>
      <c r="AR267" s="120" t="s">
        <v>80</v>
      </c>
      <c r="AT267" s="127" t="s">
        <v>74</v>
      </c>
      <c r="AU267" s="127" t="s">
        <v>80</v>
      </c>
      <c r="AY267" s="120" t="s">
        <v>142</v>
      </c>
      <c r="BK267" s="128">
        <f>SUM(BK268:BK320)</f>
        <v>0</v>
      </c>
    </row>
    <row r="268" spans="2:65" s="1" customFormat="1" ht="21.75" customHeight="1">
      <c r="B268" s="31"/>
      <c r="C268" s="131" t="s">
        <v>332</v>
      </c>
      <c r="D268" s="131" t="s">
        <v>144</v>
      </c>
      <c r="E268" s="132" t="s">
        <v>333</v>
      </c>
      <c r="F268" s="133" t="s">
        <v>334</v>
      </c>
      <c r="G268" s="134" t="s">
        <v>157</v>
      </c>
      <c r="H268" s="135">
        <v>13.64</v>
      </c>
      <c r="I268" s="136"/>
      <c r="J268" s="137">
        <f>ROUND(I268*H268,2)</f>
        <v>0</v>
      </c>
      <c r="K268" s="133" t="s">
        <v>148</v>
      </c>
      <c r="L268" s="31"/>
      <c r="M268" s="138" t="s">
        <v>1</v>
      </c>
      <c r="N268" s="139" t="s">
        <v>40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149</v>
      </c>
      <c r="AT268" s="142" t="s">
        <v>144</v>
      </c>
      <c r="AU268" s="142" t="s">
        <v>85</v>
      </c>
      <c r="AY268" s="16" t="s">
        <v>142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80</v>
      </c>
      <c r="BK268" s="143">
        <f>ROUND(I268*H268,2)</f>
        <v>0</v>
      </c>
      <c r="BL268" s="16" t="s">
        <v>149</v>
      </c>
      <c r="BM268" s="142" t="s">
        <v>335</v>
      </c>
    </row>
    <row r="269" spans="2:65" s="12" customFormat="1">
      <c r="B269" s="144"/>
      <c r="D269" s="145" t="s">
        <v>159</v>
      </c>
      <c r="E269" s="146" t="s">
        <v>1</v>
      </c>
      <c r="F269" s="147" t="s">
        <v>160</v>
      </c>
      <c r="H269" s="148">
        <v>13.64</v>
      </c>
      <c r="I269" s="149"/>
      <c r="L269" s="144"/>
      <c r="M269" s="150"/>
      <c r="T269" s="151"/>
      <c r="AT269" s="146" t="s">
        <v>159</v>
      </c>
      <c r="AU269" s="146" t="s">
        <v>85</v>
      </c>
      <c r="AV269" s="12" t="s">
        <v>85</v>
      </c>
      <c r="AW269" s="12" t="s">
        <v>30</v>
      </c>
      <c r="AX269" s="12" t="s">
        <v>75</v>
      </c>
      <c r="AY269" s="146" t="s">
        <v>142</v>
      </c>
    </row>
    <row r="270" spans="2:65" s="13" customFormat="1">
      <c r="B270" s="152"/>
      <c r="D270" s="145" t="s">
        <v>159</v>
      </c>
      <c r="E270" s="153" t="s">
        <v>1</v>
      </c>
      <c r="F270" s="154" t="s">
        <v>161</v>
      </c>
      <c r="H270" s="155">
        <v>13.64</v>
      </c>
      <c r="I270" s="156"/>
      <c r="L270" s="152"/>
      <c r="M270" s="157"/>
      <c r="T270" s="158"/>
      <c r="AT270" s="153" t="s">
        <v>159</v>
      </c>
      <c r="AU270" s="153" t="s">
        <v>85</v>
      </c>
      <c r="AV270" s="13" t="s">
        <v>154</v>
      </c>
      <c r="AW270" s="13" t="s">
        <v>30</v>
      </c>
      <c r="AX270" s="13" t="s">
        <v>75</v>
      </c>
      <c r="AY270" s="153" t="s">
        <v>142</v>
      </c>
    </row>
    <row r="271" spans="2:65" s="14" customFormat="1">
      <c r="B271" s="159"/>
      <c r="D271" s="145" t="s">
        <v>159</v>
      </c>
      <c r="E271" s="160" t="s">
        <v>1</v>
      </c>
      <c r="F271" s="161" t="s">
        <v>162</v>
      </c>
      <c r="H271" s="162">
        <v>13.64</v>
      </c>
      <c r="I271" s="163"/>
      <c r="L271" s="159"/>
      <c r="M271" s="164"/>
      <c r="T271" s="165"/>
      <c r="AT271" s="160" t="s">
        <v>159</v>
      </c>
      <c r="AU271" s="160" t="s">
        <v>85</v>
      </c>
      <c r="AV271" s="14" t="s">
        <v>149</v>
      </c>
      <c r="AW271" s="14" t="s">
        <v>30</v>
      </c>
      <c r="AX271" s="14" t="s">
        <v>80</v>
      </c>
      <c r="AY271" s="160" t="s">
        <v>142</v>
      </c>
    </row>
    <row r="272" spans="2:65" s="1" customFormat="1" ht="21.75" customHeight="1">
      <c r="B272" s="31"/>
      <c r="C272" s="131" t="s">
        <v>336</v>
      </c>
      <c r="D272" s="131" t="s">
        <v>144</v>
      </c>
      <c r="E272" s="132" t="s">
        <v>337</v>
      </c>
      <c r="F272" s="133" t="s">
        <v>338</v>
      </c>
      <c r="G272" s="134" t="s">
        <v>157</v>
      </c>
      <c r="H272" s="135">
        <v>35.200000000000003</v>
      </c>
      <c r="I272" s="136"/>
      <c r="J272" s="137">
        <f>ROUND(I272*H272,2)</f>
        <v>0</v>
      </c>
      <c r="K272" s="133" t="s">
        <v>148</v>
      </c>
      <c r="L272" s="31"/>
      <c r="M272" s="138" t="s">
        <v>1</v>
      </c>
      <c r="N272" s="139" t="s">
        <v>40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149</v>
      </c>
      <c r="AT272" s="142" t="s">
        <v>144</v>
      </c>
      <c r="AU272" s="142" t="s">
        <v>85</v>
      </c>
      <c r="AY272" s="16" t="s">
        <v>142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80</v>
      </c>
      <c r="BK272" s="143">
        <f>ROUND(I272*H272,2)</f>
        <v>0</v>
      </c>
      <c r="BL272" s="16" t="s">
        <v>149</v>
      </c>
      <c r="BM272" s="142" t="s">
        <v>339</v>
      </c>
    </row>
    <row r="273" spans="2:65" s="12" customFormat="1">
      <c r="B273" s="144"/>
      <c r="D273" s="145" t="s">
        <v>159</v>
      </c>
      <c r="E273" s="146" t="s">
        <v>1</v>
      </c>
      <c r="F273" s="147" t="s">
        <v>166</v>
      </c>
      <c r="H273" s="148">
        <v>13.2</v>
      </c>
      <c r="I273" s="149"/>
      <c r="L273" s="144"/>
      <c r="M273" s="150"/>
      <c r="T273" s="151"/>
      <c r="AT273" s="146" t="s">
        <v>159</v>
      </c>
      <c r="AU273" s="146" t="s">
        <v>85</v>
      </c>
      <c r="AV273" s="12" t="s">
        <v>85</v>
      </c>
      <c r="AW273" s="12" t="s">
        <v>30</v>
      </c>
      <c r="AX273" s="12" t="s">
        <v>75</v>
      </c>
      <c r="AY273" s="146" t="s">
        <v>142</v>
      </c>
    </row>
    <row r="274" spans="2:65" s="12" customFormat="1">
      <c r="B274" s="144"/>
      <c r="D274" s="145" t="s">
        <v>159</v>
      </c>
      <c r="E274" s="146" t="s">
        <v>1</v>
      </c>
      <c r="F274" s="147" t="s">
        <v>167</v>
      </c>
      <c r="H274" s="148">
        <v>22</v>
      </c>
      <c r="I274" s="149"/>
      <c r="L274" s="144"/>
      <c r="M274" s="150"/>
      <c r="T274" s="151"/>
      <c r="AT274" s="146" t="s">
        <v>159</v>
      </c>
      <c r="AU274" s="146" t="s">
        <v>85</v>
      </c>
      <c r="AV274" s="12" t="s">
        <v>85</v>
      </c>
      <c r="AW274" s="12" t="s">
        <v>30</v>
      </c>
      <c r="AX274" s="12" t="s">
        <v>75</v>
      </c>
      <c r="AY274" s="146" t="s">
        <v>142</v>
      </c>
    </row>
    <row r="275" spans="2:65" s="13" customFormat="1">
      <c r="B275" s="152"/>
      <c r="D275" s="145" t="s">
        <v>159</v>
      </c>
      <c r="E275" s="153" t="s">
        <v>1</v>
      </c>
      <c r="F275" s="154" t="s">
        <v>161</v>
      </c>
      <c r="H275" s="155">
        <v>35.200000000000003</v>
      </c>
      <c r="I275" s="156"/>
      <c r="L275" s="152"/>
      <c r="M275" s="157"/>
      <c r="T275" s="158"/>
      <c r="AT275" s="153" t="s">
        <v>159</v>
      </c>
      <c r="AU275" s="153" t="s">
        <v>85</v>
      </c>
      <c r="AV275" s="13" t="s">
        <v>154</v>
      </c>
      <c r="AW275" s="13" t="s">
        <v>30</v>
      </c>
      <c r="AX275" s="13" t="s">
        <v>75</v>
      </c>
      <c r="AY275" s="153" t="s">
        <v>142</v>
      </c>
    </row>
    <row r="276" spans="2:65" s="14" customFormat="1">
      <c r="B276" s="159"/>
      <c r="D276" s="145" t="s">
        <v>159</v>
      </c>
      <c r="E276" s="160" t="s">
        <v>1</v>
      </c>
      <c r="F276" s="161" t="s">
        <v>162</v>
      </c>
      <c r="H276" s="162">
        <v>35.200000000000003</v>
      </c>
      <c r="I276" s="163"/>
      <c r="L276" s="159"/>
      <c r="M276" s="164"/>
      <c r="T276" s="165"/>
      <c r="AT276" s="160" t="s">
        <v>159</v>
      </c>
      <c r="AU276" s="160" t="s">
        <v>85</v>
      </c>
      <c r="AV276" s="14" t="s">
        <v>149</v>
      </c>
      <c r="AW276" s="14" t="s">
        <v>30</v>
      </c>
      <c r="AX276" s="14" t="s">
        <v>80</v>
      </c>
      <c r="AY276" s="160" t="s">
        <v>142</v>
      </c>
    </row>
    <row r="277" spans="2:65" s="1" customFormat="1" ht="33" customHeight="1">
      <c r="B277" s="31"/>
      <c r="C277" s="131" t="s">
        <v>340</v>
      </c>
      <c r="D277" s="131" t="s">
        <v>144</v>
      </c>
      <c r="E277" s="132" t="s">
        <v>341</v>
      </c>
      <c r="F277" s="133" t="s">
        <v>342</v>
      </c>
      <c r="G277" s="134" t="s">
        <v>157</v>
      </c>
      <c r="H277" s="135">
        <v>13.2</v>
      </c>
      <c r="I277" s="136"/>
      <c r="J277" s="137">
        <f>ROUND(I277*H277,2)</f>
        <v>0</v>
      </c>
      <c r="K277" s="133" t="s">
        <v>148</v>
      </c>
      <c r="L277" s="31"/>
      <c r="M277" s="138" t="s">
        <v>1</v>
      </c>
      <c r="N277" s="139" t="s">
        <v>40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149</v>
      </c>
      <c r="AT277" s="142" t="s">
        <v>144</v>
      </c>
      <c r="AU277" s="142" t="s">
        <v>85</v>
      </c>
      <c r="AY277" s="16" t="s">
        <v>142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80</v>
      </c>
      <c r="BK277" s="143">
        <f>ROUND(I277*H277,2)</f>
        <v>0</v>
      </c>
      <c r="BL277" s="16" t="s">
        <v>149</v>
      </c>
      <c r="BM277" s="142" t="s">
        <v>343</v>
      </c>
    </row>
    <row r="278" spans="2:65" s="12" customFormat="1">
      <c r="B278" s="144"/>
      <c r="D278" s="145" t="s">
        <v>159</v>
      </c>
      <c r="E278" s="146" t="s">
        <v>1</v>
      </c>
      <c r="F278" s="147" t="s">
        <v>166</v>
      </c>
      <c r="H278" s="148">
        <v>13.2</v>
      </c>
      <c r="I278" s="149"/>
      <c r="L278" s="144"/>
      <c r="M278" s="150"/>
      <c r="T278" s="151"/>
      <c r="AT278" s="146" t="s">
        <v>159</v>
      </c>
      <c r="AU278" s="146" t="s">
        <v>85</v>
      </c>
      <c r="AV278" s="12" t="s">
        <v>85</v>
      </c>
      <c r="AW278" s="12" t="s">
        <v>30</v>
      </c>
      <c r="AX278" s="12" t="s">
        <v>75</v>
      </c>
      <c r="AY278" s="146" t="s">
        <v>142</v>
      </c>
    </row>
    <row r="279" spans="2:65" s="13" customFormat="1">
      <c r="B279" s="152"/>
      <c r="D279" s="145" t="s">
        <v>159</v>
      </c>
      <c r="E279" s="153" t="s">
        <v>1</v>
      </c>
      <c r="F279" s="154" t="s">
        <v>161</v>
      </c>
      <c r="H279" s="155">
        <v>13.2</v>
      </c>
      <c r="I279" s="156"/>
      <c r="L279" s="152"/>
      <c r="M279" s="157"/>
      <c r="T279" s="158"/>
      <c r="AT279" s="153" t="s">
        <v>159</v>
      </c>
      <c r="AU279" s="153" t="s">
        <v>85</v>
      </c>
      <c r="AV279" s="13" t="s">
        <v>154</v>
      </c>
      <c r="AW279" s="13" t="s">
        <v>30</v>
      </c>
      <c r="AX279" s="13" t="s">
        <v>75</v>
      </c>
      <c r="AY279" s="153" t="s">
        <v>142</v>
      </c>
    </row>
    <row r="280" spans="2:65" s="14" customFormat="1">
      <c r="B280" s="159"/>
      <c r="D280" s="145" t="s">
        <v>159</v>
      </c>
      <c r="E280" s="160" t="s">
        <v>1</v>
      </c>
      <c r="F280" s="161" t="s">
        <v>162</v>
      </c>
      <c r="H280" s="162">
        <v>13.2</v>
      </c>
      <c r="I280" s="163"/>
      <c r="L280" s="159"/>
      <c r="M280" s="164"/>
      <c r="T280" s="165"/>
      <c r="AT280" s="160" t="s">
        <v>159</v>
      </c>
      <c r="AU280" s="160" t="s">
        <v>85</v>
      </c>
      <c r="AV280" s="14" t="s">
        <v>149</v>
      </c>
      <c r="AW280" s="14" t="s">
        <v>30</v>
      </c>
      <c r="AX280" s="14" t="s">
        <v>80</v>
      </c>
      <c r="AY280" s="160" t="s">
        <v>142</v>
      </c>
    </row>
    <row r="281" spans="2:65" s="1" customFormat="1" ht="24.2" customHeight="1">
      <c r="B281" s="31"/>
      <c r="C281" s="131" t="s">
        <v>344</v>
      </c>
      <c r="D281" s="131" t="s">
        <v>144</v>
      </c>
      <c r="E281" s="132" t="s">
        <v>345</v>
      </c>
      <c r="F281" s="133" t="s">
        <v>346</v>
      </c>
      <c r="G281" s="134" t="s">
        <v>157</v>
      </c>
      <c r="H281" s="135">
        <v>35.200000000000003</v>
      </c>
      <c r="I281" s="136"/>
      <c r="J281" s="137">
        <f>ROUND(I281*H281,2)</f>
        <v>0</v>
      </c>
      <c r="K281" s="133" t="s">
        <v>148</v>
      </c>
      <c r="L281" s="31"/>
      <c r="M281" s="138" t="s">
        <v>1</v>
      </c>
      <c r="N281" s="139" t="s">
        <v>40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149</v>
      </c>
      <c r="AT281" s="142" t="s">
        <v>144</v>
      </c>
      <c r="AU281" s="142" t="s">
        <v>85</v>
      </c>
      <c r="AY281" s="16" t="s">
        <v>142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80</v>
      </c>
      <c r="BK281" s="143">
        <f>ROUND(I281*H281,2)</f>
        <v>0</v>
      </c>
      <c r="BL281" s="16" t="s">
        <v>149</v>
      </c>
      <c r="BM281" s="142" t="s">
        <v>347</v>
      </c>
    </row>
    <row r="282" spans="2:65" s="12" customFormat="1">
      <c r="B282" s="144"/>
      <c r="D282" s="145" t="s">
        <v>159</v>
      </c>
      <c r="E282" s="146" t="s">
        <v>1</v>
      </c>
      <c r="F282" s="147" t="s">
        <v>166</v>
      </c>
      <c r="H282" s="148">
        <v>13.2</v>
      </c>
      <c r="I282" s="149"/>
      <c r="L282" s="144"/>
      <c r="M282" s="150"/>
      <c r="T282" s="151"/>
      <c r="AT282" s="146" t="s">
        <v>159</v>
      </c>
      <c r="AU282" s="146" t="s">
        <v>85</v>
      </c>
      <c r="AV282" s="12" t="s">
        <v>85</v>
      </c>
      <c r="AW282" s="12" t="s">
        <v>30</v>
      </c>
      <c r="AX282" s="12" t="s">
        <v>75</v>
      </c>
      <c r="AY282" s="146" t="s">
        <v>142</v>
      </c>
    </row>
    <row r="283" spans="2:65" s="12" customFormat="1">
      <c r="B283" s="144"/>
      <c r="D283" s="145" t="s">
        <v>159</v>
      </c>
      <c r="E283" s="146" t="s">
        <v>1</v>
      </c>
      <c r="F283" s="147" t="s">
        <v>167</v>
      </c>
      <c r="H283" s="148">
        <v>22</v>
      </c>
      <c r="I283" s="149"/>
      <c r="L283" s="144"/>
      <c r="M283" s="150"/>
      <c r="T283" s="151"/>
      <c r="AT283" s="146" t="s">
        <v>159</v>
      </c>
      <c r="AU283" s="146" t="s">
        <v>85</v>
      </c>
      <c r="AV283" s="12" t="s">
        <v>85</v>
      </c>
      <c r="AW283" s="12" t="s">
        <v>30</v>
      </c>
      <c r="AX283" s="12" t="s">
        <v>75</v>
      </c>
      <c r="AY283" s="146" t="s">
        <v>142</v>
      </c>
    </row>
    <row r="284" spans="2:65" s="13" customFormat="1">
      <c r="B284" s="152"/>
      <c r="D284" s="145" t="s">
        <v>159</v>
      </c>
      <c r="E284" s="153" t="s">
        <v>1</v>
      </c>
      <c r="F284" s="154" t="s">
        <v>161</v>
      </c>
      <c r="H284" s="155">
        <v>35.200000000000003</v>
      </c>
      <c r="I284" s="156"/>
      <c r="L284" s="152"/>
      <c r="M284" s="157"/>
      <c r="T284" s="158"/>
      <c r="AT284" s="153" t="s">
        <v>159</v>
      </c>
      <c r="AU284" s="153" t="s">
        <v>85</v>
      </c>
      <c r="AV284" s="13" t="s">
        <v>154</v>
      </c>
      <c r="AW284" s="13" t="s">
        <v>30</v>
      </c>
      <c r="AX284" s="13" t="s">
        <v>75</v>
      </c>
      <c r="AY284" s="153" t="s">
        <v>142</v>
      </c>
    </row>
    <row r="285" spans="2:65" s="14" customFormat="1">
      <c r="B285" s="159"/>
      <c r="D285" s="145" t="s">
        <v>159</v>
      </c>
      <c r="E285" s="160" t="s">
        <v>1</v>
      </c>
      <c r="F285" s="161" t="s">
        <v>162</v>
      </c>
      <c r="H285" s="162">
        <v>35.200000000000003</v>
      </c>
      <c r="I285" s="163"/>
      <c r="L285" s="159"/>
      <c r="M285" s="164"/>
      <c r="T285" s="165"/>
      <c r="AT285" s="160" t="s">
        <v>159</v>
      </c>
      <c r="AU285" s="160" t="s">
        <v>85</v>
      </c>
      <c r="AV285" s="14" t="s">
        <v>149</v>
      </c>
      <c r="AW285" s="14" t="s">
        <v>30</v>
      </c>
      <c r="AX285" s="14" t="s">
        <v>80</v>
      </c>
      <c r="AY285" s="160" t="s">
        <v>142</v>
      </c>
    </row>
    <row r="286" spans="2:65" s="1" customFormat="1" ht="24.2" customHeight="1">
      <c r="B286" s="31"/>
      <c r="C286" s="131" t="s">
        <v>348</v>
      </c>
      <c r="D286" s="131" t="s">
        <v>144</v>
      </c>
      <c r="E286" s="132" t="s">
        <v>349</v>
      </c>
      <c r="F286" s="133" t="s">
        <v>350</v>
      </c>
      <c r="G286" s="134" t="s">
        <v>157</v>
      </c>
      <c r="H286" s="135">
        <v>13.2</v>
      </c>
      <c r="I286" s="136"/>
      <c r="J286" s="137">
        <f>ROUND(I286*H286,2)</f>
        <v>0</v>
      </c>
      <c r="K286" s="133" t="s">
        <v>148</v>
      </c>
      <c r="L286" s="31"/>
      <c r="M286" s="138" t="s">
        <v>1</v>
      </c>
      <c r="N286" s="139" t="s">
        <v>40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149</v>
      </c>
      <c r="AT286" s="142" t="s">
        <v>144</v>
      </c>
      <c r="AU286" s="142" t="s">
        <v>85</v>
      </c>
      <c r="AY286" s="16" t="s">
        <v>142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80</v>
      </c>
      <c r="BK286" s="143">
        <f>ROUND(I286*H286,2)</f>
        <v>0</v>
      </c>
      <c r="BL286" s="16" t="s">
        <v>149</v>
      </c>
      <c r="BM286" s="142" t="s">
        <v>351</v>
      </c>
    </row>
    <row r="287" spans="2:65" s="12" customFormat="1">
      <c r="B287" s="144"/>
      <c r="D287" s="145" t="s">
        <v>159</v>
      </c>
      <c r="E287" s="146" t="s">
        <v>1</v>
      </c>
      <c r="F287" s="147" t="s">
        <v>166</v>
      </c>
      <c r="H287" s="148">
        <v>13.2</v>
      </c>
      <c r="I287" s="149"/>
      <c r="L287" s="144"/>
      <c r="M287" s="150"/>
      <c r="T287" s="151"/>
      <c r="AT287" s="146" t="s">
        <v>159</v>
      </c>
      <c r="AU287" s="146" t="s">
        <v>85</v>
      </c>
      <c r="AV287" s="12" t="s">
        <v>85</v>
      </c>
      <c r="AW287" s="12" t="s">
        <v>30</v>
      </c>
      <c r="AX287" s="12" t="s">
        <v>75</v>
      </c>
      <c r="AY287" s="146" t="s">
        <v>142</v>
      </c>
    </row>
    <row r="288" spans="2:65" s="13" customFormat="1">
      <c r="B288" s="152"/>
      <c r="D288" s="145" t="s">
        <v>159</v>
      </c>
      <c r="E288" s="153" t="s">
        <v>1</v>
      </c>
      <c r="F288" s="154" t="s">
        <v>161</v>
      </c>
      <c r="H288" s="155">
        <v>13.2</v>
      </c>
      <c r="I288" s="156"/>
      <c r="L288" s="152"/>
      <c r="M288" s="157"/>
      <c r="T288" s="158"/>
      <c r="AT288" s="153" t="s">
        <v>159</v>
      </c>
      <c r="AU288" s="153" t="s">
        <v>85</v>
      </c>
      <c r="AV288" s="13" t="s">
        <v>154</v>
      </c>
      <c r="AW288" s="13" t="s">
        <v>30</v>
      </c>
      <c r="AX288" s="13" t="s">
        <v>75</v>
      </c>
      <c r="AY288" s="153" t="s">
        <v>142</v>
      </c>
    </row>
    <row r="289" spans="2:65" s="14" customFormat="1">
      <c r="B289" s="159"/>
      <c r="D289" s="145" t="s">
        <v>159</v>
      </c>
      <c r="E289" s="160" t="s">
        <v>1</v>
      </c>
      <c r="F289" s="161" t="s">
        <v>162</v>
      </c>
      <c r="H289" s="162">
        <v>13.2</v>
      </c>
      <c r="I289" s="163"/>
      <c r="L289" s="159"/>
      <c r="M289" s="164"/>
      <c r="T289" s="165"/>
      <c r="AT289" s="160" t="s">
        <v>159</v>
      </c>
      <c r="AU289" s="160" t="s">
        <v>85</v>
      </c>
      <c r="AV289" s="14" t="s">
        <v>149</v>
      </c>
      <c r="AW289" s="14" t="s">
        <v>30</v>
      </c>
      <c r="AX289" s="14" t="s">
        <v>80</v>
      </c>
      <c r="AY289" s="160" t="s">
        <v>142</v>
      </c>
    </row>
    <row r="290" spans="2:65" s="1" customFormat="1" ht="24.2" customHeight="1">
      <c r="B290" s="31"/>
      <c r="C290" s="131" t="s">
        <v>352</v>
      </c>
      <c r="D290" s="131" t="s">
        <v>144</v>
      </c>
      <c r="E290" s="132" t="s">
        <v>353</v>
      </c>
      <c r="F290" s="133" t="s">
        <v>354</v>
      </c>
      <c r="G290" s="134" t="s">
        <v>157</v>
      </c>
      <c r="H290" s="135">
        <v>13.2</v>
      </c>
      <c r="I290" s="136"/>
      <c r="J290" s="137">
        <f>ROUND(I290*H290,2)</f>
        <v>0</v>
      </c>
      <c r="K290" s="133" t="s">
        <v>148</v>
      </c>
      <c r="L290" s="31"/>
      <c r="M290" s="138" t="s">
        <v>1</v>
      </c>
      <c r="N290" s="139" t="s">
        <v>40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149</v>
      </c>
      <c r="AT290" s="142" t="s">
        <v>144</v>
      </c>
      <c r="AU290" s="142" t="s">
        <v>85</v>
      </c>
      <c r="AY290" s="16" t="s">
        <v>142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80</v>
      </c>
      <c r="BK290" s="143">
        <f>ROUND(I290*H290,2)</f>
        <v>0</v>
      </c>
      <c r="BL290" s="16" t="s">
        <v>149</v>
      </c>
      <c r="BM290" s="142" t="s">
        <v>355</v>
      </c>
    </row>
    <row r="291" spans="2:65" s="12" customFormat="1">
      <c r="B291" s="144"/>
      <c r="D291" s="145" t="s">
        <v>159</v>
      </c>
      <c r="E291" s="146" t="s">
        <v>1</v>
      </c>
      <c r="F291" s="147" t="s">
        <v>166</v>
      </c>
      <c r="H291" s="148">
        <v>13.2</v>
      </c>
      <c r="I291" s="149"/>
      <c r="L291" s="144"/>
      <c r="M291" s="150"/>
      <c r="T291" s="151"/>
      <c r="AT291" s="146" t="s">
        <v>159</v>
      </c>
      <c r="AU291" s="146" t="s">
        <v>85</v>
      </c>
      <c r="AV291" s="12" t="s">
        <v>85</v>
      </c>
      <c r="AW291" s="12" t="s">
        <v>30</v>
      </c>
      <c r="AX291" s="12" t="s">
        <v>75</v>
      </c>
      <c r="AY291" s="146" t="s">
        <v>142</v>
      </c>
    </row>
    <row r="292" spans="2:65" s="13" customFormat="1">
      <c r="B292" s="152"/>
      <c r="D292" s="145" t="s">
        <v>159</v>
      </c>
      <c r="E292" s="153" t="s">
        <v>1</v>
      </c>
      <c r="F292" s="154" t="s">
        <v>161</v>
      </c>
      <c r="H292" s="155">
        <v>13.2</v>
      </c>
      <c r="I292" s="156"/>
      <c r="L292" s="152"/>
      <c r="M292" s="157"/>
      <c r="T292" s="158"/>
      <c r="AT292" s="153" t="s">
        <v>159</v>
      </c>
      <c r="AU292" s="153" t="s">
        <v>85</v>
      </c>
      <c r="AV292" s="13" t="s">
        <v>154</v>
      </c>
      <c r="AW292" s="13" t="s">
        <v>30</v>
      </c>
      <c r="AX292" s="13" t="s">
        <v>75</v>
      </c>
      <c r="AY292" s="153" t="s">
        <v>142</v>
      </c>
    </row>
    <row r="293" spans="2:65" s="14" customFormat="1">
      <c r="B293" s="159"/>
      <c r="D293" s="145" t="s">
        <v>159</v>
      </c>
      <c r="E293" s="160" t="s">
        <v>1</v>
      </c>
      <c r="F293" s="161" t="s">
        <v>162</v>
      </c>
      <c r="H293" s="162">
        <v>13.2</v>
      </c>
      <c r="I293" s="163"/>
      <c r="L293" s="159"/>
      <c r="M293" s="164"/>
      <c r="T293" s="165"/>
      <c r="AT293" s="160" t="s">
        <v>159</v>
      </c>
      <c r="AU293" s="160" t="s">
        <v>85</v>
      </c>
      <c r="AV293" s="14" t="s">
        <v>149</v>
      </c>
      <c r="AW293" s="14" t="s">
        <v>30</v>
      </c>
      <c r="AX293" s="14" t="s">
        <v>80</v>
      </c>
      <c r="AY293" s="160" t="s">
        <v>142</v>
      </c>
    </row>
    <row r="294" spans="2:65" s="1" customFormat="1" ht="33" customHeight="1">
      <c r="B294" s="31"/>
      <c r="C294" s="131" t="s">
        <v>356</v>
      </c>
      <c r="D294" s="131" t="s">
        <v>144</v>
      </c>
      <c r="E294" s="132" t="s">
        <v>357</v>
      </c>
      <c r="F294" s="133" t="s">
        <v>358</v>
      </c>
      <c r="G294" s="134" t="s">
        <v>157</v>
      </c>
      <c r="H294" s="135">
        <v>13.2</v>
      </c>
      <c r="I294" s="136"/>
      <c r="J294" s="137">
        <f>ROUND(I294*H294,2)</f>
        <v>0</v>
      </c>
      <c r="K294" s="133" t="s">
        <v>148</v>
      </c>
      <c r="L294" s="31"/>
      <c r="M294" s="138" t="s">
        <v>1</v>
      </c>
      <c r="N294" s="139" t="s">
        <v>40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149</v>
      </c>
      <c r="AT294" s="142" t="s">
        <v>144</v>
      </c>
      <c r="AU294" s="142" t="s">
        <v>85</v>
      </c>
      <c r="AY294" s="16" t="s">
        <v>142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80</v>
      </c>
      <c r="BK294" s="143">
        <f>ROUND(I294*H294,2)</f>
        <v>0</v>
      </c>
      <c r="BL294" s="16" t="s">
        <v>149</v>
      </c>
      <c r="BM294" s="142" t="s">
        <v>359</v>
      </c>
    </row>
    <row r="295" spans="2:65" s="12" customFormat="1">
      <c r="B295" s="144"/>
      <c r="D295" s="145" t="s">
        <v>159</v>
      </c>
      <c r="E295" s="146" t="s">
        <v>1</v>
      </c>
      <c r="F295" s="147" t="s">
        <v>166</v>
      </c>
      <c r="H295" s="148">
        <v>13.2</v>
      </c>
      <c r="I295" s="149"/>
      <c r="L295" s="144"/>
      <c r="M295" s="150"/>
      <c r="T295" s="151"/>
      <c r="AT295" s="146" t="s">
        <v>159</v>
      </c>
      <c r="AU295" s="146" t="s">
        <v>85</v>
      </c>
      <c r="AV295" s="12" t="s">
        <v>85</v>
      </c>
      <c r="AW295" s="12" t="s">
        <v>30</v>
      </c>
      <c r="AX295" s="12" t="s">
        <v>75</v>
      </c>
      <c r="AY295" s="146" t="s">
        <v>142</v>
      </c>
    </row>
    <row r="296" spans="2:65" s="13" customFormat="1">
      <c r="B296" s="152"/>
      <c r="D296" s="145" t="s">
        <v>159</v>
      </c>
      <c r="E296" s="153" t="s">
        <v>1</v>
      </c>
      <c r="F296" s="154" t="s">
        <v>161</v>
      </c>
      <c r="H296" s="155">
        <v>13.2</v>
      </c>
      <c r="I296" s="156"/>
      <c r="L296" s="152"/>
      <c r="M296" s="157"/>
      <c r="T296" s="158"/>
      <c r="AT296" s="153" t="s">
        <v>159</v>
      </c>
      <c r="AU296" s="153" t="s">
        <v>85</v>
      </c>
      <c r="AV296" s="13" t="s">
        <v>154</v>
      </c>
      <c r="AW296" s="13" t="s">
        <v>30</v>
      </c>
      <c r="AX296" s="13" t="s">
        <v>75</v>
      </c>
      <c r="AY296" s="153" t="s">
        <v>142</v>
      </c>
    </row>
    <row r="297" spans="2:65" s="14" customFormat="1">
      <c r="B297" s="159"/>
      <c r="D297" s="145" t="s">
        <v>159</v>
      </c>
      <c r="E297" s="160" t="s">
        <v>1</v>
      </c>
      <c r="F297" s="161" t="s">
        <v>162</v>
      </c>
      <c r="H297" s="162">
        <v>13.2</v>
      </c>
      <c r="I297" s="163"/>
      <c r="L297" s="159"/>
      <c r="M297" s="164"/>
      <c r="T297" s="165"/>
      <c r="AT297" s="160" t="s">
        <v>159</v>
      </c>
      <c r="AU297" s="160" t="s">
        <v>85</v>
      </c>
      <c r="AV297" s="14" t="s">
        <v>149</v>
      </c>
      <c r="AW297" s="14" t="s">
        <v>30</v>
      </c>
      <c r="AX297" s="14" t="s">
        <v>80</v>
      </c>
      <c r="AY297" s="160" t="s">
        <v>142</v>
      </c>
    </row>
    <row r="298" spans="2:65" s="1" customFormat="1" ht="24.2" customHeight="1">
      <c r="B298" s="31"/>
      <c r="C298" s="131" t="s">
        <v>360</v>
      </c>
      <c r="D298" s="131" t="s">
        <v>144</v>
      </c>
      <c r="E298" s="132" t="s">
        <v>361</v>
      </c>
      <c r="F298" s="133" t="s">
        <v>362</v>
      </c>
      <c r="G298" s="134" t="s">
        <v>157</v>
      </c>
      <c r="H298" s="135">
        <v>13.64</v>
      </c>
      <c r="I298" s="136"/>
      <c r="J298" s="137">
        <f>ROUND(I298*H298,2)</f>
        <v>0</v>
      </c>
      <c r="K298" s="133" t="s">
        <v>148</v>
      </c>
      <c r="L298" s="31"/>
      <c r="M298" s="138" t="s">
        <v>1</v>
      </c>
      <c r="N298" s="139" t="s">
        <v>40</v>
      </c>
      <c r="P298" s="140">
        <f>O298*H298</f>
        <v>0</v>
      </c>
      <c r="Q298" s="140">
        <v>8.9219999999999994E-2</v>
      </c>
      <c r="R298" s="140">
        <f>Q298*H298</f>
        <v>1.2169608000000001</v>
      </c>
      <c r="S298" s="140">
        <v>0</v>
      </c>
      <c r="T298" s="141">
        <f>S298*H298</f>
        <v>0</v>
      </c>
      <c r="AR298" s="142" t="s">
        <v>149</v>
      </c>
      <c r="AT298" s="142" t="s">
        <v>144</v>
      </c>
      <c r="AU298" s="142" t="s">
        <v>85</v>
      </c>
      <c r="AY298" s="16" t="s">
        <v>142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80</v>
      </c>
      <c r="BK298" s="143">
        <f>ROUND(I298*H298,2)</f>
        <v>0</v>
      </c>
      <c r="BL298" s="16" t="s">
        <v>149</v>
      </c>
      <c r="BM298" s="142" t="s">
        <v>363</v>
      </c>
    </row>
    <row r="299" spans="2:65" s="12" customFormat="1">
      <c r="B299" s="144"/>
      <c r="D299" s="145" t="s">
        <v>159</v>
      </c>
      <c r="E299" s="146" t="s">
        <v>1</v>
      </c>
      <c r="F299" s="147" t="s">
        <v>160</v>
      </c>
      <c r="H299" s="148">
        <v>13.64</v>
      </c>
      <c r="I299" s="149"/>
      <c r="L299" s="144"/>
      <c r="M299" s="150"/>
      <c r="T299" s="151"/>
      <c r="AT299" s="146" t="s">
        <v>159</v>
      </c>
      <c r="AU299" s="146" t="s">
        <v>85</v>
      </c>
      <c r="AV299" s="12" t="s">
        <v>85</v>
      </c>
      <c r="AW299" s="12" t="s">
        <v>30</v>
      </c>
      <c r="AX299" s="12" t="s">
        <v>75</v>
      </c>
      <c r="AY299" s="146" t="s">
        <v>142</v>
      </c>
    </row>
    <row r="300" spans="2:65" s="13" customFormat="1">
      <c r="B300" s="152"/>
      <c r="D300" s="145" t="s">
        <v>159</v>
      </c>
      <c r="E300" s="153" t="s">
        <v>1</v>
      </c>
      <c r="F300" s="154" t="s">
        <v>161</v>
      </c>
      <c r="H300" s="155">
        <v>13.64</v>
      </c>
      <c r="I300" s="156"/>
      <c r="L300" s="152"/>
      <c r="M300" s="157"/>
      <c r="T300" s="158"/>
      <c r="AT300" s="153" t="s">
        <v>159</v>
      </c>
      <c r="AU300" s="153" t="s">
        <v>85</v>
      </c>
      <c r="AV300" s="13" t="s">
        <v>154</v>
      </c>
      <c r="AW300" s="13" t="s">
        <v>30</v>
      </c>
      <c r="AX300" s="13" t="s">
        <v>75</v>
      </c>
      <c r="AY300" s="153" t="s">
        <v>142</v>
      </c>
    </row>
    <row r="301" spans="2:65" s="14" customFormat="1">
      <c r="B301" s="159"/>
      <c r="D301" s="145" t="s">
        <v>159</v>
      </c>
      <c r="E301" s="160" t="s">
        <v>1</v>
      </c>
      <c r="F301" s="161" t="s">
        <v>162</v>
      </c>
      <c r="H301" s="162">
        <v>13.64</v>
      </c>
      <c r="I301" s="163"/>
      <c r="L301" s="159"/>
      <c r="M301" s="164"/>
      <c r="T301" s="165"/>
      <c r="AT301" s="160" t="s">
        <v>159</v>
      </c>
      <c r="AU301" s="160" t="s">
        <v>85</v>
      </c>
      <c r="AV301" s="14" t="s">
        <v>149</v>
      </c>
      <c r="AW301" s="14" t="s">
        <v>30</v>
      </c>
      <c r="AX301" s="14" t="s">
        <v>80</v>
      </c>
      <c r="AY301" s="160" t="s">
        <v>142</v>
      </c>
    </row>
    <row r="302" spans="2:65" s="1" customFormat="1" ht="24.2" customHeight="1">
      <c r="B302" s="31"/>
      <c r="C302" s="166" t="s">
        <v>364</v>
      </c>
      <c r="D302" s="166" t="s">
        <v>265</v>
      </c>
      <c r="E302" s="167" t="s">
        <v>365</v>
      </c>
      <c r="F302" s="168" t="s">
        <v>366</v>
      </c>
      <c r="G302" s="169" t="s">
        <v>157</v>
      </c>
      <c r="H302" s="170">
        <v>2.7280000000000002</v>
      </c>
      <c r="I302" s="171"/>
      <c r="J302" s="172">
        <f>ROUND(I302*H302,2)</f>
        <v>0</v>
      </c>
      <c r="K302" s="168" t="s">
        <v>148</v>
      </c>
      <c r="L302" s="173"/>
      <c r="M302" s="174" t="s">
        <v>1</v>
      </c>
      <c r="N302" s="175" t="s">
        <v>40</v>
      </c>
      <c r="P302" s="140">
        <f>O302*H302</f>
        <v>0</v>
      </c>
      <c r="Q302" s="140">
        <v>0.113</v>
      </c>
      <c r="R302" s="140">
        <f>Q302*H302</f>
        <v>0.30826400000000004</v>
      </c>
      <c r="S302" s="140">
        <v>0</v>
      </c>
      <c r="T302" s="141">
        <f>S302*H302</f>
        <v>0</v>
      </c>
      <c r="AR302" s="142" t="s">
        <v>183</v>
      </c>
      <c r="AT302" s="142" t="s">
        <v>265</v>
      </c>
      <c r="AU302" s="142" t="s">
        <v>85</v>
      </c>
      <c r="AY302" s="16" t="s">
        <v>142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80</v>
      </c>
      <c r="BK302" s="143">
        <f>ROUND(I302*H302,2)</f>
        <v>0</v>
      </c>
      <c r="BL302" s="16" t="s">
        <v>149</v>
      </c>
      <c r="BM302" s="142" t="s">
        <v>367</v>
      </c>
    </row>
    <row r="303" spans="2:65" s="12" customFormat="1">
      <c r="B303" s="144"/>
      <c r="D303" s="145" t="s">
        <v>159</v>
      </c>
      <c r="E303" s="146" t="s">
        <v>1</v>
      </c>
      <c r="F303" s="147" t="s">
        <v>368</v>
      </c>
      <c r="H303" s="148">
        <v>2.7280000000000002</v>
      </c>
      <c r="I303" s="149"/>
      <c r="L303" s="144"/>
      <c r="M303" s="150"/>
      <c r="T303" s="151"/>
      <c r="AT303" s="146" t="s">
        <v>159</v>
      </c>
      <c r="AU303" s="146" t="s">
        <v>85</v>
      </c>
      <c r="AV303" s="12" t="s">
        <v>85</v>
      </c>
      <c r="AW303" s="12" t="s">
        <v>30</v>
      </c>
      <c r="AX303" s="12" t="s">
        <v>80</v>
      </c>
      <c r="AY303" s="146" t="s">
        <v>142</v>
      </c>
    </row>
    <row r="304" spans="2:65" s="1" customFormat="1" ht="24.2" customHeight="1">
      <c r="B304" s="31"/>
      <c r="C304" s="166" t="s">
        <v>369</v>
      </c>
      <c r="D304" s="166" t="s">
        <v>265</v>
      </c>
      <c r="E304" s="167" t="s">
        <v>370</v>
      </c>
      <c r="F304" s="168" t="s">
        <v>371</v>
      </c>
      <c r="G304" s="169" t="s">
        <v>157</v>
      </c>
      <c r="H304" s="170">
        <v>11.239000000000001</v>
      </c>
      <c r="I304" s="171"/>
      <c r="J304" s="172">
        <f>ROUND(I304*H304,2)</f>
        <v>0</v>
      </c>
      <c r="K304" s="168" t="s">
        <v>1</v>
      </c>
      <c r="L304" s="173"/>
      <c r="M304" s="174" t="s">
        <v>1</v>
      </c>
      <c r="N304" s="175" t="s">
        <v>40</v>
      </c>
      <c r="P304" s="140">
        <f>O304*H304</f>
        <v>0</v>
      </c>
      <c r="Q304" s="140">
        <v>0.113</v>
      </c>
      <c r="R304" s="140">
        <f>Q304*H304</f>
        <v>1.2700070000000001</v>
      </c>
      <c r="S304" s="140">
        <v>0</v>
      </c>
      <c r="T304" s="141">
        <f>S304*H304</f>
        <v>0</v>
      </c>
      <c r="AR304" s="142" t="s">
        <v>183</v>
      </c>
      <c r="AT304" s="142" t="s">
        <v>265</v>
      </c>
      <c r="AU304" s="142" t="s">
        <v>85</v>
      </c>
      <c r="AY304" s="16" t="s">
        <v>142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6" t="s">
        <v>80</v>
      </c>
      <c r="BK304" s="143">
        <f>ROUND(I304*H304,2)</f>
        <v>0</v>
      </c>
      <c r="BL304" s="16" t="s">
        <v>149</v>
      </c>
      <c r="BM304" s="142" t="s">
        <v>372</v>
      </c>
    </row>
    <row r="305" spans="2:65" s="12" customFormat="1">
      <c r="B305" s="144"/>
      <c r="D305" s="145" t="s">
        <v>159</v>
      </c>
      <c r="E305" s="146" t="s">
        <v>1</v>
      </c>
      <c r="F305" s="147" t="s">
        <v>373</v>
      </c>
      <c r="H305" s="148">
        <v>10.912000000000001</v>
      </c>
      <c r="I305" s="149"/>
      <c r="L305" s="144"/>
      <c r="M305" s="150"/>
      <c r="T305" s="151"/>
      <c r="AT305" s="146" t="s">
        <v>159</v>
      </c>
      <c r="AU305" s="146" t="s">
        <v>85</v>
      </c>
      <c r="AV305" s="12" t="s">
        <v>85</v>
      </c>
      <c r="AW305" s="12" t="s">
        <v>30</v>
      </c>
      <c r="AX305" s="12" t="s">
        <v>80</v>
      </c>
      <c r="AY305" s="146" t="s">
        <v>142</v>
      </c>
    </row>
    <row r="306" spans="2:65" s="12" customFormat="1">
      <c r="B306" s="144"/>
      <c r="D306" s="145" t="s">
        <v>159</v>
      </c>
      <c r="F306" s="147" t="s">
        <v>374</v>
      </c>
      <c r="H306" s="148">
        <v>11.239000000000001</v>
      </c>
      <c r="I306" s="149"/>
      <c r="L306" s="144"/>
      <c r="M306" s="150"/>
      <c r="T306" s="151"/>
      <c r="AT306" s="146" t="s">
        <v>159</v>
      </c>
      <c r="AU306" s="146" t="s">
        <v>85</v>
      </c>
      <c r="AV306" s="12" t="s">
        <v>85</v>
      </c>
      <c r="AW306" s="12" t="s">
        <v>4</v>
      </c>
      <c r="AX306" s="12" t="s">
        <v>80</v>
      </c>
      <c r="AY306" s="146" t="s">
        <v>142</v>
      </c>
    </row>
    <row r="307" spans="2:65" s="1" customFormat="1" ht="24.2" customHeight="1">
      <c r="B307" s="31"/>
      <c r="C307" s="131" t="s">
        <v>375</v>
      </c>
      <c r="D307" s="131" t="s">
        <v>144</v>
      </c>
      <c r="E307" s="132" t="s">
        <v>376</v>
      </c>
      <c r="F307" s="133" t="s">
        <v>377</v>
      </c>
      <c r="G307" s="134" t="s">
        <v>157</v>
      </c>
      <c r="H307" s="135">
        <v>22</v>
      </c>
      <c r="I307" s="136"/>
      <c r="J307" s="137">
        <f>ROUND(I307*H307,2)</f>
        <v>0</v>
      </c>
      <c r="K307" s="133" t="s">
        <v>148</v>
      </c>
      <c r="L307" s="31"/>
      <c r="M307" s="138" t="s">
        <v>1</v>
      </c>
      <c r="N307" s="139" t="s">
        <v>40</v>
      </c>
      <c r="P307" s="140">
        <f>O307*H307</f>
        <v>0</v>
      </c>
      <c r="Q307" s="140">
        <v>0.11162</v>
      </c>
      <c r="R307" s="140">
        <f>Q307*H307</f>
        <v>2.4556399999999998</v>
      </c>
      <c r="S307" s="140">
        <v>0</v>
      </c>
      <c r="T307" s="141">
        <f>S307*H307</f>
        <v>0</v>
      </c>
      <c r="AR307" s="142" t="s">
        <v>149</v>
      </c>
      <c r="AT307" s="142" t="s">
        <v>144</v>
      </c>
      <c r="AU307" s="142" t="s">
        <v>85</v>
      </c>
      <c r="AY307" s="16" t="s">
        <v>142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149</v>
      </c>
      <c r="BM307" s="142" t="s">
        <v>378</v>
      </c>
    </row>
    <row r="308" spans="2:65" s="12" customFormat="1">
      <c r="B308" s="144"/>
      <c r="D308" s="145" t="s">
        <v>159</v>
      </c>
      <c r="E308" s="146" t="s">
        <v>1</v>
      </c>
      <c r="F308" s="147" t="s">
        <v>167</v>
      </c>
      <c r="H308" s="148">
        <v>22</v>
      </c>
      <c r="I308" s="149"/>
      <c r="L308" s="144"/>
      <c r="M308" s="150"/>
      <c r="T308" s="151"/>
      <c r="AT308" s="146" t="s">
        <v>159</v>
      </c>
      <c r="AU308" s="146" t="s">
        <v>85</v>
      </c>
      <c r="AV308" s="12" t="s">
        <v>85</v>
      </c>
      <c r="AW308" s="12" t="s">
        <v>30</v>
      </c>
      <c r="AX308" s="12" t="s">
        <v>75</v>
      </c>
      <c r="AY308" s="146" t="s">
        <v>142</v>
      </c>
    </row>
    <row r="309" spans="2:65" s="13" customFormat="1">
      <c r="B309" s="152"/>
      <c r="D309" s="145" t="s">
        <v>159</v>
      </c>
      <c r="E309" s="153" t="s">
        <v>1</v>
      </c>
      <c r="F309" s="154" t="s">
        <v>161</v>
      </c>
      <c r="H309" s="155">
        <v>22</v>
      </c>
      <c r="I309" s="156"/>
      <c r="L309" s="152"/>
      <c r="M309" s="157"/>
      <c r="T309" s="158"/>
      <c r="AT309" s="153" t="s">
        <v>159</v>
      </c>
      <c r="AU309" s="153" t="s">
        <v>85</v>
      </c>
      <c r="AV309" s="13" t="s">
        <v>154</v>
      </c>
      <c r="AW309" s="13" t="s">
        <v>30</v>
      </c>
      <c r="AX309" s="13" t="s">
        <v>75</v>
      </c>
      <c r="AY309" s="153" t="s">
        <v>142</v>
      </c>
    </row>
    <row r="310" spans="2:65" s="14" customFormat="1">
      <c r="B310" s="159"/>
      <c r="D310" s="145" t="s">
        <v>159</v>
      </c>
      <c r="E310" s="160" t="s">
        <v>1</v>
      </c>
      <c r="F310" s="161" t="s">
        <v>162</v>
      </c>
      <c r="H310" s="162">
        <v>22</v>
      </c>
      <c r="I310" s="163"/>
      <c r="L310" s="159"/>
      <c r="M310" s="164"/>
      <c r="T310" s="165"/>
      <c r="AT310" s="160" t="s">
        <v>159</v>
      </c>
      <c r="AU310" s="160" t="s">
        <v>85</v>
      </c>
      <c r="AV310" s="14" t="s">
        <v>149</v>
      </c>
      <c r="AW310" s="14" t="s">
        <v>30</v>
      </c>
      <c r="AX310" s="14" t="s">
        <v>80</v>
      </c>
      <c r="AY310" s="160" t="s">
        <v>142</v>
      </c>
    </row>
    <row r="311" spans="2:65" s="1" customFormat="1" ht="24.2" customHeight="1">
      <c r="B311" s="31"/>
      <c r="C311" s="166" t="s">
        <v>379</v>
      </c>
      <c r="D311" s="166" t="s">
        <v>265</v>
      </c>
      <c r="E311" s="167" t="s">
        <v>380</v>
      </c>
      <c r="F311" s="168" t="s">
        <v>381</v>
      </c>
      <c r="G311" s="169" t="s">
        <v>157</v>
      </c>
      <c r="H311" s="170">
        <v>4.532</v>
      </c>
      <c r="I311" s="171"/>
      <c r="J311" s="172">
        <f>ROUND(I311*H311,2)</f>
        <v>0</v>
      </c>
      <c r="K311" s="168" t="s">
        <v>148</v>
      </c>
      <c r="L311" s="173"/>
      <c r="M311" s="174" t="s">
        <v>1</v>
      </c>
      <c r="N311" s="175" t="s">
        <v>40</v>
      </c>
      <c r="P311" s="140">
        <f>O311*H311</f>
        <v>0</v>
      </c>
      <c r="Q311" s="140">
        <v>0.152</v>
      </c>
      <c r="R311" s="140">
        <f>Q311*H311</f>
        <v>0.68886400000000003</v>
      </c>
      <c r="S311" s="140">
        <v>0</v>
      </c>
      <c r="T311" s="141">
        <f>S311*H311</f>
        <v>0</v>
      </c>
      <c r="AR311" s="142" t="s">
        <v>183</v>
      </c>
      <c r="AT311" s="142" t="s">
        <v>265</v>
      </c>
      <c r="AU311" s="142" t="s">
        <v>85</v>
      </c>
      <c r="AY311" s="16" t="s">
        <v>142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80</v>
      </c>
      <c r="BK311" s="143">
        <f>ROUND(I311*H311,2)</f>
        <v>0</v>
      </c>
      <c r="BL311" s="16" t="s">
        <v>149</v>
      </c>
      <c r="BM311" s="142" t="s">
        <v>382</v>
      </c>
    </row>
    <row r="312" spans="2:65" s="12" customFormat="1">
      <c r="B312" s="144"/>
      <c r="D312" s="145" t="s">
        <v>159</v>
      </c>
      <c r="E312" s="146" t="s">
        <v>1</v>
      </c>
      <c r="F312" s="147" t="s">
        <v>383</v>
      </c>
      <c r="H312" s="148">
        <v>4.4000000000000004</v>
      </c>
      <c r="I312" s="149"/>
      <c r="L312" s="144"/>
      <c r="M312" s="150"/>
      <c r="T312" s="151"/>
      <c r="AT312" s="146" t="s">
        <v>159</v>
      </c>
      <c r="AU312" s="146" t="s">
        <v>85</v>
      </c>
      <c r="AV312" s="12" t="s">
        <v>85</v>
      </c>
      <c r="AW312" s="12" t="s">
        <v>30</v>
      </c>
      <c r="AX312" s="12" t="s">
        <v>75</v>
      </c>
      <c r="AY312" s="146" t="s">
        <v>142</v>
      </c>
    </row>
    <row r="313" spans="2:65" s="13" customFormat="1">
      <c r="B313" s="152"/>
      <c r="D313" s="145" t="s">
        <v>159</v>
      </c>
      <c r="E313" s="153" t="s">
        <v>1</v>
      </c>
      <c r="F313" s="154" t="s">
        <v>161</v>
      </c>
      <c r="H313" s="155">
        <v>4.4000000000000004</v>
      </c>
      <c r="I313" s="156"/>
      <c r="L313" s="152"/>
      <c r="M313" s="157"/>
      <c r="T313" s="158"/>
      <c r="AT313" s="153" t="s">
        <v>159</v>
      </c>
      <c r="AU313" s="153" t="s">
        <v>85</v>
      </c>
      <c r="AV313" s="13" t="s">
        <v>154</v>
      </c>
      <c r="AW313" s="13" t="s">
        <v>30</v>
      </c>
      <c r="AX313" s="13" t="s">
        <v>75</v>
      </c>
      <c r="AY313" s="153" t="s">
        <v>142</v>
      </c>
    </row>
    <row r="314" spans="2:65" s="14" customFormat="1">
      <c r="B314" s="159"/>
      <c r="D314" s="145" t="s">
        <v>159</v>
      </c>
      <c r="E314" s="160" t="s">
        <v>1</v>
      </c>
      <c r="F314" s="161" t="s">
        <v>162</v>
      </c>
      <c r="H314" s="162">
        <v>4.4000000000000004</v>
      </c>
      <c r="I314" s="163"/>
      <c r="L314" s="159"/>
      <c r="M314" s="164"/>
      <c r="T314" s="165"/>
      <c r="AT314" s="160" t="s">
        <v>159</v>
      </c>
      <c r="AU314" s="160" t="s">
        <v>85</v>
      </c>
      <c r="AV314" s="14" t="s">
        <v>149</v>
      </c>
      <c r="AW314" s="14" t="s">
        <v>30</v>
      </c>
      <c r="AX314" s="14" t="s">
        <v>80</v>
      </c>
      <c r="AY314" s="160" t="s">
        <v>142</v>
      </c>
    </row>
    <row r="315" spans="2:65" s="12" customFormat="1">
      <c r="B315" s="144"/>
      <c r="D315" s="145" t="s">
        <v>159</v>
      </c>
      <c r="F315" s="147" t="s">
        <v>384</v>
      </c>
      <c r="H315" s="148">
        <v>4.532</v>
      </c>
      <c r="I315" s="149"/>
      <c r="L315" s="144"/>
      <c r="M315" s="150"/>
      <c r="T315" s="151"/>
      <c r="AT315" s="146" t="s">
        <v>159</v>
      </c>
      <c r="AU315" s="146" t="s">
        <v>85</v>
      </c>
      <c r="AV315" s="12" t="s">
        <v>85</v>
      </c>
      <c r="AW315" s="12" t="s">
        <v>4</v>
      </c>
      <c r="AX315" s="12" t="s">
        <v>80</v>
      </c>
      <c r="AY315" s="146" t="s">
        <v>142</v>
      </c>
    </row>
    <row r="316" spans="2:65" s="1" customFormat="1" ht="24.2" customHeight="1">
      <c r="B316" s="31"/>
      <c r="C316" s="166" t="s">
        <v>385</v>
      </c>
      <c r="D316" s="166" t="s">
        <v>265</v>
      </c>
      <c r="E316" s="167" t="s">
        <v>386</v>
      </c>
      <c r="F316" s="168" t="s">
        <v>387</v>
      </c>
      <c r="G316" s="169" t="s">
        <v>157</v>
      </c>
      <c r="H316" s="170">
        <v>18.128</v>
      </c>
      <c r="I316" s="171"/>
      <c r="J316" s="172">
        <f>ROUND(I316*H316,2)</f>
        <v>0</v>
      </c>
      <c r="K316" s="168" t="s">
        <v>1</v>
      </c>
      <c r="L316" s="173"/>
      <c r="M316" s="174" t="s">
        <v>1</v>
      </c>
      <c r="N316" s="175" t="s">
        <v>40</v>
      </c>
      <c r="P316" s="140">
        <f>O316*H316</f>
        <v>0</v>
      </c>
      <c r="Q316" s="140">
        <v>0.152</v>
      </c>
      <c r="R316" s="140">
        <f>Q316*H316</f>
        <v>2.7554560000000001</v>
      </c>
      <c r="S316" s="140">
        <v>0</v>
      </c>
      <c r="T316" s="141">
        <f>S316*H316</f>
        <v>0</v>
      </c>
      <c r="AR316" s="142" t="s">
        <v>183</v>
      </c>
      <c r="AT316" s="142" t="s">
        <v>265</v>
      </c>
      <c r="AU316" s="142" t="s">
        <v>85</v>
      </c>
      <c r="AY316" s="16" t="s">
        <v>142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80</v>
      </c>
      <c r="BK316" s="143">
        <f>ROUND(I316*H316,2)</f>
        <v>0</v>
      </c>
      <c r="BL316" s="16" t="s">
        <v>149</v>
      </c>
      <c r="BM316" s="142" t="s">
        <v>388</v>
      </c>
    </row>
    <row r="317" spans="2:65" s="12" customFormat="1">
      <c r="B317" s="144"/>
      <c r="D317" s="145" t="s">
        <v>159</v>
      </c>
      <c r="E317" s="146" t="s">
        <v>1</v>
      </c>
      <c r="F317" s="147" t="s">
        <v>389</v>
      </c>
      <c r="H317" s="148">
        <v>17.600000000000001</v>
      </c>
      <c r="I317" s="149"/>
      <c r="L317" s="144"/>
      <c r="M317" s="150"/>
      <c r="T317" s="151"/>
      <c r="AT317" s="146" t="s">
        <v>159</v>
      </c>
      <c r="AU317" s="146" t="s">
        <v>85</v>
      </c>
      <c r="AV317" s="12" t="s">
        <v>85</v>
      </c>
      <c r="AW317" s="12" t="s">
        <v>30</v>
      </c>
      <c r="AX317" s="12" t="s">
        <v>75</v>
      </c>
      <c r="AY317" s="146" t="s">
        <v>142</v>
      </c>
    </row>
    <row r="318" spans="2:65" s="13" customFormat="1">
      <c r="B318" s="152"/>
      <c r="D318" s="145" t="s">
        <v>159</v>
      </c>
      <c r="E318" s="153" t="s">
        <v>1</v>
      </c>
      <c r="F318" s="154" t="s">
        <v>161</v>
      </c>
      <c r="H318" s="155">
        <v>17.600000000000001</v>
      </c>
      <c r="I318" s="156"/>
      <c r="L318" s="152"/>
      <c r="M318" s="157"/>
      <c r="T318" s="158"/>
      <c r="AT318" s="153" t="s">
        <v>159</v>
      </c>
      <c r="AU318" s="153" t="s">
        <v>85</v>
      </c>
      <c r="AV318" s="13" t="s">
        <v>154</v>
      </c>
      <c r="AW318" s="13" t="s">
        <v>30</v>
      </c>
      <c r="AX318" s="13" t="s">
        <v>75</v>
      </c>
      <c r="AY318" s="153" t="s">
        <v>142</v>
      </c>
    </row>
    <row r="319" spans="2:65" s="14" customFormat="1">
      <c r="B319" s="159"/>
      <c r="D319" s="145" t="s">
        <v>159</v>
      </c>
      <c r="E319" s="160" t="s">
        <v>1</v>
      </c>
      <c r="F319" s="161" t="s">
        <v>162</v>
      </c>
      <c r="H319" s="162">
        <v>17.600000000000001</v>
      </c>
      <c r="I319" s="163"/>
      <c r="L319" s="159"/>
      <c r="M319" s="164"/>
      <c r="T319" s="165"/>
      <c r="AT319" s="160" t="s">
        <v>159</v>
      </c>
      <c r="AU319" s="160" t="s">
        <v>85</v>
      </c>
      <c r="AV319" s="14" t="s">
        <v>149</v>
      </c>
      <c r="AW319" s="14" t="s">
        <v>30</v>
      </c>
      <c r="AX319" s="14" t="s">
        <v>80</v>
      </c>
      <c r="AY319" s="160" t="s">
        <v>142</v>
      </c>
    </row>
    <row r="320" spans="2:65" s="12" customFormat="1">
      <c r="B320" s="144"/>
      <c r="D320" s="145" t="s">
        <v>159</v>
      </c>
      <c r="F320" s="147" t="s">
        <v>390</v>
      </c>
      <c r="H320" s="148">
        <v>18.128</v>
      </c>
      <c r="I320" s="149"/>
      <c r="L320" s="144"/>
      <c r="M320" s="150"/>
      <c r="T320" s="151"/>
      <c r="AT320" s="146" t="s">
        <v>159</v>
      </c>
      <c r="AU320" s="146" t="s">
        <v>85</v>
      </c>
      <c r="AV320" s="12" t="s">
        <v>85</v>
      </c>
      <c r="AW320" s="12" t="s">
        <v>4</v>
      </c>
      <c r="AX320" s="12" t="s">
        <v>80</v>
      </c>
      <c r="AY320" s="146" t="s">
        <v>142</v>
      </c>
    </row>
    <row r="321" spans="2:65" s="11" customFormat="1" ht="22.9" customHeight="1">
      <c r="B321" s="119"/>
      <c r="D321" s="120" t="s">
        <v>74</v>
      </c>
      <c r="E321" s="129" t="s">
        <v>172</v>
      </c>
      <c r="F321" s="129" t="s">
        <v>391</v>
      </c>
      <c r="I321" s="122"/>
      <c r="J321" s="130">
        <f>BK321</f>
        <v>0</v>
      </c>
      <c r="L321" s="119"/>
      <c r="M321" s="124"/>
      <c r="P321" s="125">
        <f>SUM(P322:P333)</f>
        <v>0</v>
      </c>
      <c r="R321" s="125">
        <f>SUM(R322:R333)</f>
        <v>0.59958750000000005</v>
      </c>
      <c r="T321" s="126">
        <f>SUM(T322:T333)</f>
        <v>0</v>
      </c>
      <c r="AR321" s="120" t="s">
        <v>80</v>
      </c>
      <c r="AT321" s="127" t="s">
        <v>74</v>
      </c>
      <c r="AU321" s="127" t="s">
        <v>80</v>
      </c>
      <c r="AY321" s="120" t="s">
        <v>142</v>
      </c>
      <c r="BK321" s="128">
        <f>SUM(BK322:BK333)</f>
        <v>0</v>
      </c>
    </row>
    <row r="322" spans="2:65" s="1" customFormat="1" ht="24.2" customHeight="1">
      <c r="B322" s="31"/>
      <c r="C322" s="131" t="s">
        <v>392</v>
      </c>
      <c r="D322" s="131" t="s">
        <v>144</v>
      </c>
      <c r="E322" s="132" t="s">
        <v>393</v>
      </c>
      <c r="F322" s="133" t="s">
        <v>394</v>
      </c>
      <c r="G322" s="134" t="s">
        <v>157</v>
      </c>
      <c r="H322" s="135">
        <v>5</v>
      </c>
      <c r="I322" s="136"/>
      <c r="J322" s="137">
        <f>ROUND(I322*H322,2)</f>
        <v>0</v>
      </c>
      <c r="K322" s="133" t="s">
        <v>148</v>
      </c>
      <c r="L322" s="31"/>
      <c r="M322" s="138" t="s">
        <v>1</v>
      </c>
      <c r="N322" s="139" t="s">
        <v>40</v>
      </c>
      <c r="P322" s="140">
        <f>O322*H322</f>
        <v>0</v>
      </c>
      <c r="Q322" s="140">
        <v>4.9399999999999999E-3</v>
      </c>
      <c r="R322" s="140">
        <f>Q322*H322</f>
        <v>2.47E-2</v>
      </c>
      <c r="S322" s="140">
        <v>0</v>
      </c>
      <c r="T322" s="141">
        <f>S322*H322</f>
        <v>0</v>
      </c>
      <c r="AR322" s="142" t="s">
        <v>149</v>
      </c>
      <c r="AT322" s="142" t="s">
        <v>144</v>
      </c>
      <c r="AU322" s="142" t="s">
        <v>85</v>
      </c>
      <c r="AY322" s="16" t="s">
        <v>142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80</v>
      </c>
      <c r="BK322" s="143">
        <f>ROUND(I322*H322,2)</f>
        <v>0</v>
      </c>
      <c r="BL322" s="16" t="s">
        <v>149</v>
      </c>
      <c r="BM322" s="142" t="s">
        <v>395</v>
      </c>
    </row>
    <row r="323" spans="2:65" s="1" customFormat="1" ht="24.2" customHeight="1">
      <c r="B323" s="31"/>
      <c r="C323" s="131" t="s">
        <v>396</v>
      </c>
      <c r="D323" s="131" t="s">
        <v>144</v>
      </c>
      <c r="E323" s="132" t="s">
        <v>397</v>
      </c>
      <c r="F323" s="133" t="s">
        <v>398</v>
      </c>
      <c r="G323" s="134" t="s">
        <v>157</v>
      </c>
      <c r="H323" s="135">
        <v>5</v>
      </c>
      <c r="I323" s="136"/>
      <c r="J323" s="137">
        <f>ROUND(I323*H323,2)</f>
        <v>0</v>
      </c>
      <c r="K323" s="133" t="s">
        <v>148</v>
      </c>
      <c r="L323" s="31"/>
      <c r="M323" s="138" t="s">
        <v>1</v>
      </c>
      <c r="N323" s="139" t="s">
        <v>40</v>
      </c>
      <c r="P323" s="140">
        <f>O323*H323</f>
        <v>0</v>
      </c>
      <c r="Q323" s="140">
        <v>2.5999999999999998E-4</v>
      </c>
      <c r="R323" s="140">
        <f>Q323*H323</f>
        <v>1.2999999999999999E-3</v>
      </c>
      <c r="S323" s="140">
        <v>0</v>
      </c>
      <c r="T323" s="141">
        <f>S323*H323</f>
        <v>0</v>
      </c>
      <c r="AR323" s="142" t="s">
        <v>149</v>
      </c>
      <c r="AT323" s="142" t="s">
        <v>144</v>
      </c>
      <c r="AU323" s="142" t="s">
        <v>85</v>
      </c>
      <c r="AY323" s="16" t="s">
        <v>142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80</v>
      </c>
      <c r="BK323" s="143">
        <f>ROUND(I323*H323,2)</f>
        <v>0</v>
      </c>
      <c r="BL323" s="16" t="s">
        <v>149</v>
      </c>
      <c r="BM323" s="142" t="s">
        <v>399</v>
      </c>
    </row>
    <row r="324" spans="2:65" s="12" customFormat="1">
      <c r="B324" s="144"/>
      <c r="D324" s="145" t="s">
        <v>159</v>
      </c>
      <c r="E324" s="146" t="s">
        <v>1</v>
      </c>
      <c r="F324" s="147" t="s">
        <v>400</v>
      </c>
      <c r="H324" s="148">
        <v>5</v>
      </c>
      <c r="I324" s="149"/>
      <c r="L324" s="144"/>
      <c r="M324" s="150"/>
      <c r="T324" s="151"/>
      <c r="AT324" s="146" t="s">
        <v>159</v>
      </c>
      <c r="AU324" s="146" t="s">
        <v>85</v>
      </c>
      <c r="AV324" s="12" t="s">
        <v>85</v>
      </c>
      <c r="AW324" s="12" t="s">
        <v>30</v>
      </c>
      <c r="AX324" s="12" t="s">
        <v>75</v>
      </c>
      <c r="AY324" s="146" t="s">
        <v>142</v>
      </c>
    </row>
    <row r="325" spans="2:65" s="13" customFormat="1">
      <c r="B325" s="152"/>
      <c r="D325" s="145" t="s">
        <v>159</v>
      </c>
      <c r="E325" s="153" t="s">
        <v>1</v>
      </c>
      <c r="F325" s="154" t="s">
        <v>161</v>
      </c>
      <c r="H325" s="155">
        <v>5</v>
      </c>
      <c r="I325" s="156"/>
      <c r="L325" s="152"/>
      <c r="M325" s="157"/>
      <c r="T325" s="158"/>
      <c r="AT325" s="153" t="s">
        <v>159</v>
      </c>
      <c r="AU325" s="153" t="s">
        <v>85</v>
      </c>
      <c r="AV325" s="13" t="s">
        <v>154</v>
      </c>
      <c r="AW325" s="13" t="s">
        <v>30</v>
      </c>
      <c r="AX325" s="13" t="s">
        <v>75</v>
      </c>
      <c r="AY325" s="153" t="s">
        <v>142</v>
      </c>
    </row>
    <row r="326" spans="2:65" s="14" customFormat="1">
      <c r="B326" s="159"/>
      <c r="D326" s="145" t="s">
        <v>159</v>
      </c>
      <c r="E326" s="160" t="s">
        <v>1</v>
      </c>
      <c r="F326" s="161" t="s">
        <v>162</v>
      </c>
      <c r="H326" s="162">
        <v>5</v>
      </c>
      <c r="I326" s="163"/>
      <c r="L326" s="159"/>
      <c r="M326" s="164"/>
      <c r="T326" s="165"/>
      <c r="AT326" s="160" t="s">
        <v>159</v>
      </c>
      <c r="AU326" s="160" t="s">
        <v>85</v>
      </c>
      <c r="AV326" s="14" t="s">
        <v>149</v>
      </c>
      <c r="AW326" s="14" t="s">
        <v>30</v>
      </c>
      <c r="AX326" s="14" t="s">
        <v>80</v>
      </c>
      <c r="AY326" s="160" t="s">
        <v>142</v>
      </c>
    </row>
    <row r="327" spans="2:65" s="1" customFormat="1" ht="24.2" customHeight="1">
      <c r="B327" s="31"/>
      <c r="C327" s="131" t="s">
        <v>401</v>
      </c>
      <c r="D327" s="131" t="s">
        <v>144</v>
      </c>
      <c r="E327" s="132" t="s">
        <v>402</v>
      </c>
      <c r="F327" s="133" t="s">
        <v>403</v>
      </c>
      <c r="G327" s="134" t="s">
        <v>157</v>
      </c>
      <c r="H327" s="135">
        <v>5</v>
      </c>
      <c r="I327" s="136"/>
      <c r="J327" s="137">
        <f>ROUND(I327*H327,2)</f>
        <v>0</v>
      </c>
      <c r="K327" s="133" t="s">
        <v>148</v>
      </c>
      <c r="L327" s="31"/>
      <c r="M327" s="138" t="s">
        <v>1</v>
      </c>
      <c r="N327" s="139" t="s">
        <v>40</v>
      </c>
      <c r="P327" s="140">
        <f>O327*H327</f>
        <v>0</v>
      </c>
      <c r="Q327" s="140">
        <v>1.8380000000000001E-2</v>
      </c>
      <c r="R327" s="140">
        <f>Q327*H327</f>
        <v>9.1900000000000009E-2</v>
      </c>
      <c r="S327" s="140">
        <v>0</v>
      </c>
      <c r="T327" s="141">
        <f>S327*H327</f>
        <v>0</v>
      </c>
      <c r="AR327" s="142" t="s">
        <v>149</v>
      </c>
      <c r="AT327" s="142" t="s">
        <v>144</v>
      </c>
      <c r="AU327" s="142" t="s">
        <v>85</v>
      </c>
      <c r="AY327" s="16" t="s">
        <v>142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80</v>
      </c>
      <c r="BK327" s="143">
        <f>ROUND(I327*H327,2)</f>
        <v>0</v>
      </c>
      <c r="BL327" s="16" t="s">
        <v>149</v>
      </c>
      <c r="BM327" s="142" t="s">
        <v>404</v>
      </c>
    </row>
    <row r="328" spans="2:65" s="1" customFormat="1" ht="24.2" customHeight="1">
      <c r="B328" s="31"/>
      <c r="C328" s="131" t="s">
        <v>405</v>
      </c>
      <c r="D328" s="131" t="s">
        <v>144</v>
      </c>
      <c r="E328" s="132" t="s">
        <v>406</v>
      </c>
      <c r="F328" s="133" t="s">
        <v>407</v>
      </c>
      <c r="G328" s="134" t="s">
        <v>157</v>
      </c>
      <c r="H328" s="135">
        <v>13.125</v>
      </c>
      <c r="I328" s="136"/>
      <c r="J328" s="137">
        <f>ROUND(I328*H328,2)</f>
        <v>0</v>
      </c>
      <c r="K328" s="133" t="s">
        <v>148</v>
      </c>
      <c r="L328" s="31"/>
      <c r="M328" s="138" t="s">
        <v>1</v>
      </c>
      <c r="N328" s="139" t="s">
        <v>40</v>
      </c>
      <c r="P328" s="140">
        <f>O328*H328</f>
        <v>0</v>
      </c>
      <c r="Q328" s="140">
        <v>4.9399999999999999E-3</v>
      </c>
      <c r="R328" s="140">
        <f>Q328*H328</f>
        <v>6.4837499999999992E-2</v>
      </c>
      <c r="S328" s="140">
        <v>0</v>
      </c>
      <c r="T328" s="141">
        <f>S328*H328</f>
        <v>0</v>
      </c>
      <c r="AR328" s="142" t="s">
        <v>149</v>
      </c>
      <c r="AT328" s="142" t="s">
        <v>144</v>
      </c>
      <c r="AU328" s="142" t="s">
        <v>85</v>
      </c>
      <c r="AY328" s="16" t="s">
        <v>142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80</v>
      </c>
      <c r="BK328" s="143">
        <f>ROUND(I328*H328,2)</f>
        <v>0</v>
      </c>
      <c r="BL328" s="16" t="s">
        <v>149</v>
      </c>
      <c r="BM328" s="142" t="s">
        <v>408</v>
      </c>
    </row>
    <row r="329" spans="2:65" s="1" customFormat="1" ht="16.5" customHeight="1">
      <c r="B329" s="31"/>
      <c r="C329" s="131" t="s">
        <v>409</v>
      </c>
      <c r="D329" s="131" t="s">
        <v>144</v>
      </c>
      <c r="E329" s="132" t="s">
        <v>410</v>
      </c>
      <c r="F329" s="133" t="s">
        <v>411</v>
      </c>
      <c r="G329" s="134" t="s">
        <v>157</v>
      </c>
      <c r="H329" s="135">
        <v>13.125</v>
      </c>
      <c r="I329" s="136"/>
      <c r="J329" s="137">
        <f>ROUND(I329*H329,2)</f>
        <v>0</v>
      </c>
      <c r="K329" s="133" t="s">
        <v>148</v>
      </c>
      <c r="L329" s="31"/>
      <c r="M329" s="138" t="s">
        <v>1</v>
      </c>
      <c r="N329" s="139" t="s">
        <v>40</v>
      </c>
      <c r="P329" s="140">
        <f>O329*H329</f>
        <v>0</v>
      </c>
      <c r="Q329" s="140">
        <v>2.5999999999999998E-4</v>
      </c>
      <c r="R329" s="140">
        <f>Q329*H329</f>
        <v>3.4124999999999997E-3</v>
      </c>
      <c r="S329" s="140">
        <v>0</v>
      </c>
      <c r="T329" s="141">
        <f>S329*H329</f>
        <v>0</v>
      </c>
      <c r="AR329" s="142" t="s">
        <v>149</v>
      </c>
      <c r="AT329" s="142" t="s">
        <v>144</v>
      </c>
      <c r="AU329" s="142" t="s">
        <v>85</v>
      </c>
      <c r="AY329" s="16" t="s">
        <v>142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80</v>
      </c>
      <c r="BK329" s="143">
        <f>ROUND(I329*H329,2)</f>
        <v>0</v>
      </c>
      <c r="BL329" s="16" t="s">
        <v>149</v>
      </c>
      <c r="BM329" s="142" t="s">
        <v>412</v>
      </c>
    </row>
    <row r="330" spans="2:65" s="12" customFormat="1">
      <c r="B330" s="144"/>
      <c r="D330" s="145" t="s">
        <v>159</v>
      </c>
      <c r="E330" s="146" t="s">
        <v>1</v>
      </c>
      <c r="F330" s="147" t="s">
        <v>413</v>
      </c>
      <c r="H330" s="148">
        <v>13.125</v>
      </c>
      <c r="I330" s="149"/>
      <c r="L330" s="144"/>
      <c r="M330" s="150"/>
      <c r="T330" s="151"/>
      <c r="AT330" s="146" t="s">
        <v>159</v>
      </c>
      <c r="AU330" s="146" t="s">
        <v>85</v>
      </c>
      <c r="AV330" s="12" t="s">
        <v>85</v>
      </c>
      <c r="AW330" s="12" t="s">
        <v>30</v>
      </c>
      <c r="AX330" s="12" t="s">
        <v>75</v>
      </c>
      <c r="AY330" s="146" t="s">
        <v>142</v>
      </c>
    </row>
    <row r="331" spans="2:65" s="13" customFormat="1">
      <c r="B331" s="152"/>
      <c r="D331" s="145" t="s">
        <v>159</v>
      </c>
      <c r="E331" s="153" t="s">
        <v>1</v>
      </c>
      <c r="F331" s="154" t="s">
        <v>161</v>
      </c>
      <c r="H331" s="155">
        <v>13.125</v>
      </c>
      <c r="I331" s="156"/>
      <c r="L331" s="152"/>
      <c r="M331" s="157"/>
      <c r="T331" s="158"/>
      <c r="AT331" s="153" t="s">
        <v>159</v>
      </c>
      <c r="AU331" s="153" t="s">
        <v>85</v>
      </c>
      <c r="AV331" s="13" t="s">
        <v>154</v>
      </c>
      <c r="AW331" s="13" t="s">
        <v>30</v>
      </c>
      <c r="AX331" s="13" t="s">
        <v>75</v>
      </c>
      <c r="AY331" s="153" t="s">
        <v>142</v>
      </c>
    </row>
    <row r="332" spans="2:65" s="14" customFormat="1">
      <c r="B332" s="159"/>
      <c r="D332" s="145" t="s">
        <v>159</v>
      </c>
      <c r="E332" s="160" t="s">
        <v>1</v>
      </c>
      <c r="F332" s="161" t="s">
        <v>162</v>
      </c>
      <c r="H332" s="162">
        <v>13.125</v>
      </c>
      <c r="I332" s="163"/>
      <c r="L332" s="159"/>
      <c r="M332" s="164"/>
      <c r="T332" s="165"/>
      <c r="AT332" s="160" t="s">
        <v>159</v>
      </c>
      <c r="AU332" s="160" t="s">
        <v>85</v>
      </c>
      <c r="AV332" s="14" t="s">
        <v>149</v>
      </c>
      <c r="AW332" s="14" t="s">
        <v>30</v>
      </c>
      <c r="AX332" s="14" t="s">
        <v>80</v>
      </c>
      <c r="AY332" s="160" t="s">
        <v>142</v>
      </c>
    </row>
    <row r="333" spans="2:65" s="1" customFormat="1" ht="24.2" customHeight="1">
      <c r="B333" s="31"/>
      <c r="C333" s="131" t="s">
        <v>414</v>
      </c>
      <c r="D333" s="131" t="s">
        <v>144</v>
      </c>
      <c r="E333" s="132" t="s">
        <v>415</v>
      </c>
      <c r="F333" s="133" t="s">
        <v>416</v>
      </c>
      <c r="G333" s="134" t="s">
        <v>157</v>
      </c>
      <c r="H333" s="135">
        <v>13.125</v>
      </c>
      <c r="I333" s="136"/>
      <c r="J333" s="137">
        <f>ROUND(I333*H333,2)</f>
        <v>0</v>
      </c>
      <c r="K333" s="133" t="s">
        <v>148</v>
      </c>
      <c r="L333" s="31"/>
      <c r="M333" s="138" t="s">
        <v>1</v>
      </c>
      <c r="N333" s="139" t="s">
        <v>40</v>
      </c>
      <c r="P333" s="140">
        <f>O333*H333</f>
        <v>0</v>
      </c>
      <c r="Q333" s="140">
        <v>3.15E-2</v>
      </c>
      <c r="R333" s="140">
        <f>Q333*H333</f>
        <v>0.41343750000000001</v>
      </c>
      <c r="S333" s="140">
        <v>0</v>
      </c>
      <c r="T333" s="141">
        <f>S333*H333</f>
        <v>0</v>
      </c>
      <c r="AR333" s="142" t="s">
        <v>149</v>
      </c>
      <c r="AT333" s="142" t="s">
        <v>144</v>
      </c>
      <c r="AU333" s="142" t="s">
        <v>85</v>
      </c>
      <c r="AY333" s="16" t="s">
        <v>142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80</v>
      </c>
      <c r="BK333" s="143">
        <f>ROUND(I333*H333,2)</f>
        <v>0</v>
      </c>
      <c r="BL333" s="16" t="s">
        <v>149</v>
      </c>
      <c r="BM333" s="142" t="s">
        <v>417</v>
      </c>
    </row>
    <row r="334" spans="2:65" s="11" customFormat="1" ht="22.9" customHeight="1">
      <c r="B334" s="119"/>
      <c r="D334" s="120" t="s">
        <v>74</v>
      </c>
      <c r="E334" s="129" t="s">
        <v>183</v>
      </c>
      <c r="F334" s="129" t="s">
        <v>83</v>
      </c>
      <c r="I334" s="122"/>
      <c r="J334" s="130">
        <f>BK334</f>
        <v>0</v>
      </c>
      <c r="L334" s="119"/>
      <c r="M334" s="124"/>
      <c r="P334" s="125">
        <f>SUM(P335:P341)</f>
        <v>0</v>
      </c>
      <c r="R334" s="125">
        <f>SUM(R335:R341)</f>
        <v>0.42715249999999999</v>
      </c>
      <c r="T334" s="126">
        <f>SUM(T335:T341)</f>
        <v>0</v>
      </c>
      <c r="AR334" s="120" t="s">
        <v>80</v>
      </c>
      <c r="AT334" s="127" t="s">
        <v>74</v>
      </c>
      <c r="AU334" s="127" t="s">
        <v>80</v>
      </c>
      <c r="AY334" s="120" t="s">
        <v>142</v>
      </c>
      <c r="BK334" s="128">
        <f>SUM(BK335:BK341)</f>
        <v>0</v>
      </c>
    </row>
    <row r="335" spans="2:65" s="1" customFormat="1" ht="21.75" customHeight="1">
      <c r="B335" s="31"/>
      <c r="C335" s="131" t="s">
        <v>418</v>
      </c>
      <c r="D335" s="131" t="s">
        <v>144</v>
      </c>
      <c r="E335" s="132" t="s">
        <v>419</v>
      </c>
      <c r="F335" s="133" t="s">
        <v>420</v>
      </c>
      <c r="G335" s="134" t="s">
        <v>147</v>
      </c>
      <c r="H335" s="135">
        <v>10</v>
      </c>
      <c r="I335" s="136"/>
      <c r="J335" s="137">
        <f>ROUND(I335*H335,2)</f>
        <v>0</v>
      </c>
      <c r="K335" s="133" t="s">
        <v>148</v>
      </c>
      <c r="L335" s="31"/>
      <c r="M335" s="138" t="s">
        <v>1</v>
      </c>
      <c r="N335" s="139" t="s">
        <v>40</v>
      </c>
      <c r="P335" s="140">
        <f>O335*H335</f>
        <v>0</v>
      </c>
      <c r="Q335" s="140">
        <v>2.1199999999999999E-3</v>
      </c>
      <c r="R335" s="140">
        <f>Q335*H335</f>
        <v>2.12E-2</v>
      </c>
      <c r="S335" s="140">
        <v>0</v>
      </c>
      <c r="T335" s="141">
        <f>S335*H335</f>
        <v>0</v>
      </c>
      <c r="AR335" s="142" t="s">
        <v>149</v>
      </c>
      <c r="AT335" s="142" t="s">
        <v>144</v>
      </c>
      <c r="AU335" s="142" t="s">
        <v>85</v>
      </c>
      <c r="AY335" s="16" t="s">
        <v>142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80</v>
      </c>
      <c r="BK335" s="143">
        <f>ROUND(I335*H335,2)</f>
        <v>0</v>
      </c>
      <c r="BL335" s="16" t="s">
        <v>149</v>
      </c>
      <c r="BM335" s="142" t="s">
        <v>421</v>
      </c>
    </row>
    <row r="336" spans="2:65" s="1" customFormat="1" ht="21.75" customHeight="1">
      <c r="B336" s="31"/>
      <c r="C336" s="131" t="s">
        <v>422</v>
      </c>
      <c r="D336" s="131" t="s">
        <v>144</v>
      </c>
      <c r="E336" s="132" t="s">
        <v>423</v>
      </c>
      <c r="F336" s="133" t="s">
        <v>424</v>
      </c>
      <c r="G336" s="134" t="s">
        <v>179</v>
      </c>
      <c r="H336" s="135">
        <v>7.5</v>
      </c>
      <c r="I336" s="136"/>
      <c r="J336" s="137">
        <f>ROUND(I336*H336,2)</f>
        <v>0</v>
      </c>
      <c r="K336" s="133" t="s">
        <v>148</v>
      </c>
      <c r="L336" s="31"/>
      <c r="M336" s="138" t="s">
        <v>1</v>
      </c>
      <c r="N336" s="139" t="s">
        <v>40</v>
      </c>
      <c r="P336" s="140">
        <f>O336*H336</f>
        <v>0</v>
      </c>
      <c r="Q336" s="140">
        <v>6.4000000000000005E-4</v>
      </c>
      <c r="R336" s="140">
        <f>Q336*H336</f>
        <v>4.8000000000000004E-3</v>
      </c>
      <c r="S336" s="140">
        <v>0</v>
      </c>
      <c r="T336" s="141">
        <f>S336*H336</f>
        <v>0</v>
      </c>
      <c r="AR336" s="142" t="s">
        <v>149</v>
      </c>
      <c r="AT336" s="142" t="s">
        <v>144</v>
      </c>
      <c r="AU336" s="142" t="s">
        <v>85</v>
      </c>
      <c r="AY336" s="16" t="s">
        <v>142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80</v>
      </c>
      <c r="BK336" s="143">
        <f>ROUND(I336*H336,2)</f>
        <v>0</v>
      </c>
      <c r="BL336" s="16" t="s">
        <v>149</v>
      </c>
      <c r="BM336" s="142" t="s">
        <v>425</v>
      </c>
    </row>
    <row r="337" spans="2:65" s="12" customFormat="1">
      <c r="B337" s="144"/>
      <c r="D337" s="145" t="s">
        <v>159</v>
      </c>
      <c r="E337" s="146" t="s">
        <v>1</v>
      </c>
      <c r="F337" s="147" t="s">
        <v>426</v>
      </c>
      <c r="H337" s="148">
        <v>7.5</v>
      </c>
      <c r="I337" s="149"/>
      <c r="L337" s="144"/>
      <c r="M337" s="150"/>
      <c r="T337" s="151"/>
      <c r="AT337" s="146" t="s">
        <v>159</v>
      </c>
      <c r="AU337" s="146" t="s">
        <v>85</v>
      </c>
      <c r="AV337" s="12" t="s">
        <v>85</v>
      </c>
      <c r="AW337" s="12" t="s">
        <v>30</v>
      </c>
      <c r="AX337" s="12" t="s">
        <v>75</v>
      </c>
      <c r="AY337" s="146" t="s">
        <v>142</v>
      </c>
    </row>
    <row r="338" spans="2:65" s="13" customFormat="1">
      <c r="B338" s="152"/>
      <c r="D338" s="145" t="s">
        <v>159</v>
      </c>
      <c r="E338" s="153" t="s">
        <v>1</v>
      </c>
      <c r="F338" s="154" t="s">
        <v>161</v>
      </c>
      <c r="H338" s="155">
        <v>7.5</v>
      </c>
      <c r="I338" s="156"/>
      <c r="L338" s="152"/>
      <c r="M338" s="157"/>
      <c r="T338" s="158"/>
      <c r="AT338" s="153" t="s">
        <v>159</v>
      </c>
      <c r="AU338" s="153" t="s">
        <v>85</v>
      </c>
      <c r="AV338" s="13" t="s">
        <v>154</v>
      </c>
      <c r="AW338" s="13" t="s">
        <v>30</v>
      </c>
      <c r="AX338" s="13" t="s">
        <v>75</v>
      </c>
      <c r="AY338" s="153" t="s">
        <v>142</v>
      </c>
    </row>
    <row r="339" spans="2:65" s="14" customFormat="1">
      <c r="B339" s="159"/>
      <c r="D339" s="145" t="s">
        <v>159</v>
      </c>
      <c r="E339" s="160" t="s">
        <v>1</v>
      </c>
      <c r="F339" s="161" t="s">
        <v>162</v>
      </c>
      <c r="H339" s="162">
        <v>7.5</v>
      </c>
      <c r="I339" s="163"/>
      <c r="L339" s="159"/>
      <c r="M339" s="164"/>
      <c r="T339" s="165"/>
      <c r="AT339" s="160" t="s">
        <v>159</v>
      </c>
      <c r="AU339" s="160" t="s">
        <v>85</v>
      </c>
      <c r="AV339" s="14" t="s">
        <v>149</v>
      </c>
      <c r="AW339" s="14" t="s">
        <v>30</v>
      </c>
      <c r="AX339" s="14" t="s">
        <v>80</v>
      </c>
      <c r="AY339" s="160" t="s">
        <v>142</v>
      </c>
    </row>
    <row r="340" spans="2:65" s="1" customFormat="1" ht="24.2" customHeight="1">
      <c r="B340" s="31"/>
      <c r="C340" s="166" t="s">
        <v>427</v>
      </c>
      <c r="D340" s="166" t="s">
        <v>265</v>
      </c>
      <c r="E340" s="167" t="s">
        <v>428</v>
      </c>
      <c r="F340" s="168" t="s">
        <v>429</v>
      </c>
      <c r="G340" s="169" t="s">
        <v>179</v>
      </c>
      <c r="H340" s="170">
        <v>7.875</v>
      </c>
      <c r="I340" s="171"/>
      <c r="J340" s="172">
        <f>ROUND(I340*H340,2)</f>
        <v>0</v>
      </c>
      <c r="K340" s="168" t="s">
        <v>148</v>
      </c>
      <c r="L340" s="173"/>
      <c r="M340" s="174" t="s">
        <v>1</v>
      </c>
      <c r="N340" s="175" t="s">
        <v>40</v>
      </c>
      <c r="P340" s="140">
        <f>O340*H340</f>
        <v>0</v>
      </c>
      <c r="Q340" s="140">
        <v>5.0939999999999999E-2</v>
      </c>
      <c r="R340" s="140">
        <f>Q340*H340</f>
        <v>0.40115249999999997</v>
      </c>
      <c r="S340" s="140">
        <v>0</v>
      </c>
      <c r="T340" s="141">
        <f>S340*H340</f>
        <v>0</v>
      </c>
      <c r="AR340" s="142" t="s">
        <v>183</v>
      </c>
      <c r="AT340" s="142" t="s">
        <v>265</v>
      </c>
      <c r="AU340" s="142" t="s">
        <v>85</v>
      </c>
      <c r="AY340" s="16" t="s">
        <v>142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80</v>
      </c>
      <c r="BK340" s="143">
        <f>ROUND(I340*H340,2)</f>
        <v>0</v>
      </c>
      <c r="BL340" s="16" t="s">
        <v>149</v>
      </c>
      <c r="BM340" s="142" t="s">
        <v>430</v>
      </c>
    </row>
    <row r="341" spans="2:65" s="12" customFormat="1">
      <c r="B341" s="144"/>
      <c r="D341" s="145" t="s">
        <v>159</v>
      </c>
      <c r="F341" s="147" t="s">
        <v>431</v>
      </c>
      <c r="H341" s="148">
        <v>7.875</v>
      </c>
      <c r="I341" s="149"/>
      <c r="L341" s="144"/>
      <c r="M341" s="150"/>
      <c r="T341" s="151"/>
      <c r="AT341" s="146" t="s">
        <v>159</v>
      </c>
      <c r="AU341" s="146" t="s">
        <v>85</v>
      </c>
      <c r="AV341" s="12" t="s">
        <v>85</v>
      </c>
      <c r="AW341" s="12" t="s">
        <v>4</v>
      </c>
      <c r="AX341" s="12" t="s">
        <v>80</v>
      </c>
      <c r="AY341" s="146" t="s">
        <v>142</v>
      </c>
    </row>
    <row r="342" spans="2:65" s="11" customFormat="1" ht="22.9" customHeight="1">
      <c r="B342" s="119"/>
      <c r="D342" s="120" t="s">
        <v>74</v>
      </c>
      <c r="E342" s="129" t="s">
        <v>187</v>
      </c>
      <c r="F342" s="129" t="s">
        <v>432</v>
      </c>
      <c r="I342" s="122"/>
      <c r="J342" s="130">
        <f>BK342</f>
        <v>0</v>
      </c>
      <c r="L342" s="119"/>
      <c r="M342" s="124"/>
      <c r="P342" s="125">
        <f>SUM(P343:P381)</f>
        <v>0</v>
      </c>
      <c r="R342" s="125">
        <f>SUM(R343:R381)</f>
        <v>31.442132000000001</v>
      </c>
      <c r="T342" s="126">
        <f>SUM(T343:T381)</f>
        <v>46.021999999999998</v>
      </c>
      <c r="AR342" s="120" t="s">
        <v>80</v>
      </c>
      <c r="AT342" s="127" t="s">
        <v>74</v>
      </c>
      <c r="AU342" s="127" t="s">
        <v>80</v>
      </c>
      <c r="AY342" s="120" t="s">
        <v>142</v>
      </c>
      <c r="BK342" s="128">
        <f>SUM(BK343:BK381)</f>
        <v>0</v>
      </c>
    </row>
    <row r="343" spans="2:65" s="1" customFormat="1" ht="33" customHeight="1">
      <c r="B343" s="31"/>
      <c r="C343" s="131" t="s">
        <v>433</v>
      </c>
      <c r="D343" s="131" t="s">
        <v>144</v>
      </c>
      <c r="E343" s="132" t="s">
        <v>434</v>
      </c>
      <c r="F343" s="133" t="s">
        <v>435</v>
      </c>
      <c r="G343" s="134" t="s">
        <v>179</v>
      </c>
      <c r="H343" s="135">
        <v>12</v>
      </c>
      <c r="I343" s="136"/>
      <c r="J343" s="137">
        <f>ROUND(I343*H343,2)</f>
        <v>0</v>
      </c>
      <c r="K343" s="133" t="s">
        <v>148</v>
      </c>
      <c r="L343" s="31"/>
      <c r="M343" s="138" t="s">
        <v>1</v>
      </c>
      <c r="N343" s="139" t="s">
        <v>40</v>
      </c>
      <c r="P343" s="140">
        <f>O343*H343</f>
        <v>0</v>
      </c>
      <c r="Q343" s="140">
        <v>8.0879999999999994E-2</v>
      </c>
      <c r="R343" s="140">
        <f>Q343*H343</f>
        <v>0.97055999999999987</v>
      </c>
      <c r="S343" s="140">
        <v>0</v>
      </c>
      <c r="T343" s="141">
        <f>S343*H343</f>
        <v>0</v>
      </c>
      <c r="AR343" s="142" t="s">
        <v>149</v>
      </c>
      <c r="AT343" s="142" t="s">
        <v>144</v>
      </c>
      <c r="AU343" s="142" t="s">
        <v>85</v>
      </c>
      <c r="AY343" s="16" t="s">
        <v>142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80</v>
      </c>
      <c r="BK343" s="143">
        <f>ROUND(I343*H343,2)</f>
        <v>0</v>
      </c>
      <c r="BL343" s="16" t="s">
        <v>149</v>
      </c>
      <c r="BM343" s="142" t="s">
        <v>436</v>
      </c>
    </row>
    <row r="344" spans="2:65" s="12" customFormat="1">
      <c r="B344" s="144"/>
      <c r="D344" s="145" t="s">
        <v>159</v>
      </c>
      <c r="E344" s="146" t="s">
        <v>1</v>
      </c>
      <c r="F344" s="147" t="s">
        <v>182</v>
      </c>
      <c r="H344" s="148">
        <v>12</v>
      </c>
      <c r="I344" s="149"/>
      <c r="L344" s="144"/>
      <c r="M344" s="150"/>
      <c r="T344" s="151"/>
      <c r="AT344" s="146" t="s">
        <v>159</v>
      </c>
      <c r="AU344" s="146" t="s">
        <v>85</v>
      </c>
      <c r="AV344" s="12" t="s">
        <v>85</v>
      </c>
      <c r="AW344" s="12" t="s">
        <v>30</v>
      </c>
      <c r="AX344" s="12" t="s">
        <v>75</v>
      </c>
      <c r="AY344" s="146" t="s">
        <v>142</v>
      </c>
    </row>
    <row r="345" spans="2:65" s="13" customFormat="1">
      <c r="B345" s="152"/>
      <c r="D345" s="145" t="s">
        <v>159</v>
      </c>
      <c r="E345" s="153" t="s">
        <v>1</v>
      </c>
      <c r="F345" s="154" t="s">
        <v>161</v>
      </c>
      <c r="H345" s="155">
        <v>12</v>
      </c>
      <c r="I345" s="156"/>
      <c r="L345" s="152"/>
      <c r="M345" s="157"/>
      <c r="T345" s="158"/>
      <c r="AT345" s="153" t="s">
        <v>159</v>
      </c>
      <c r="AU345" s="153" t="s">
        <v>85</v>
      </c>
      <c r="AV345" s="13" t="s">
        <v>154</v>
      </c>
      <c r="AW345" s="13" t="s">
        <v>30</v>
      </c>
      <c r="AX345" s="13" t="s">
        <v>75</v>
      </c>
      <c r="AY345" s="153" t="s">
        <v>142</v>
      </c>
    </row>
    <row r="346" spans="2:65" s="14" customFormat="1">
      <c r="B346" s="159"/>
      <c r="D346" s="145" t="s">
        <v>159</v>
      </c>
      <c r="E346" s="160" t="s">
        <v>1</v>
      </c>
      <c r="F346" s="161" t="s">
        <v>162</v>
      </c>
      <c r="H346" s="162">
        <v>12</v>
      </c>
      <c r="I346" s="163"/>
      <c r="L346" s="159"/>
      <c r="M346" s="164"/>
      <c r="T346" s="165"/>
      <c r="AT346" s="160" t="s">
        <v>159</v>
      </c>
      <c r="AU346" s="160" t="s">
        <v>85</v>
      </c>
      <c r="AV346" s="14" t="s">
        <v>149</v>
      </c>
      <c r="AW346" s="14" t="s">
        <v>30</v>
      </c>
      <c r="AX346" s="14" t="s">
        <v>80</v>
      </c>
      <c r="AY346" s="160" t="s">
        <v>142</v>
      </c>
    </row>
    <row r="347" spans="2:65" s="1" customFormat="1" ht="16.5" customHeight="1">
      <c r="B347" s="31"/>
      <c r="C347" s="166" t="s">
        <v>437</v>
      </c>
      <c r="D347" s="166" t="s">
        <v>265</v>
      </c>
      <c r="E347" s="167" t="s">
        <v>438</v>
      </c>
      <c r="F347" s="168" t="s">
        <v>439</v>
      </c>
      <c r="G347" s="169" t="s">
        <v>179</v>
      </c>
      <c r="H347" s="170">
        <v>12.24</v>
      </c>
      <c r="I347" s="171"/>
      <c r="J347" s="172">
        <f>ROUND(I347*H347,2)</f>
        <v>0</v>
      </c>
      <c r="K347" s="168" t="s">
        <v>148</v>
      </c>
      <c r="L347" s="173"/>
      <c r="M347" s="174" t="s">
        <v>1</v>
      </c>
      <c r="N347" s="175" t="s">
        <v>40</v>
      </c>
      <c r="P347" s="140">
        <f>O347*H347</f>
        <v>0</v>
      </c>
      <c r="Q347" s="140">
        <v>4.5999999999999999E-2</v>
      </c>
      <c r="R347" s="140">
        <f>Q347*H347</f>
        <v>0.56303999999999998</v>
      </c>
      <c r="S347" s="140">
        <v>0</v>
      </c>
      <c r="T347" s="141">
        <f>S347*H347</f>
        <v>0</v>
      </c>
      <c r="AR347" s="142" t="s">
        <v>183</v>
      </c>
      <c r="AT347" s="142" t="s">
        <v>265</v>
      </c>
      <c r="AU347" s="142" t="s">
        <v>85</v>
      </c>
      <c r="AY347" s="16" t="s">
        <v>142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6" t="s">
        <v>80</v>
      </c>
      <c r="BK347" s="143">
        <f>ROUND(I347*H347,2)</f>
        <v>0</v>
      </c>
      <c r="BL347" s="16" t="s">
        <v>149</v>
      </c>
      <c r="BM347" s="142" t="s">
        <v>440</v>
      </c>
    </row>
    <row r="348" spans="2:65" s="12" customFormat="1">
      <c r="B348" s="144"/>
      <c r="D348" s="145" t="s">
        <v>159</v>
      </c>
      <c r="F348" s="147" t="s">
        <v>441</v>
      </c>
      <c r="H348" s="148">
        <v>12.24</v>
      </c>
      <c r="I348" s="149"/>
      <c r="L348" s="144"/>
      <c r="M348" s="150"/>
      <c r="T348" s="151"/>
      <c r="AT348" s="146" t="s">
        <v>159</v>
      </c>
      <c r="AU348" s="146" t="s">
        <v>85</v>
      </c>
      <c r="AV348" s="12" t="s">
        <v>85</v>
      </c>
      <c r="AW348" s="12" t="s">
        <v>4</v>
      </c>
      <c r="AX348" s="12" t="s">
        <v>80</v>
      </c>
      <c r="AY348" s="146" t="s">
        <v>142</v>
      </c>
    </row>
    <row r="349" spans="2:65" s="1" customFormat="1" ht="33" customHeight="1">
      <c r="B349" s="31"/>
      <c r="C349" s="131" t="s">
        <v>442</v>
      </c>
      <c r="D349" s="131" t="s">
        <v>144</v>
      </c>
      <c r="E349" s="132" t="s">
        <v>443</v>
      </c>
      <c r="F349" s="133" t="s">
        <v>444</v>
      </c>
      <c r="G349" s="134" t="s">
        <v>179</v>
      </c>
      <c r="H349" s="135">
        <v>12</v>
      </c>
      <c r="I349" s="136"/>
      <c r="J349" s="137">
        <f>ROUND(I349*H349,2)</f>
        <v>0</v>
      </c>
      <c r="K349" s="133" t="s">
        <v>148</v>
      </c>
      <c r="L349" s="31"/>
      <c r="M349" s="138" t="s">
        <v>1</v>
      </c>
      <c r="N349" s="139" t="s">
        <v>40</v>
      </c>
      <c r="P349" s="140">
        <f>O349*H349</f>
        <v>0</v>
      </c>
      <c r="Q349" s="140">
        <v>0.15540000000000001</v>
      </c>
      <c r="R349" s="140">
        <f>Q349*H349</f>
        <v>1.8648000000000002</v>
      </c>
      <c r="S349" s="140">
        <v>0</v>
      </c>
      <c r="T349" s="141">
        <f>S349*H349</f>
        <v>0</v>
      </c>
      <c r="AR349" s="142" t="s">
        <v>149</v>
      </c>
      <c r="AT349" s="142" t="s">
        <v>144</v>
      </c>
      <c r="AU349" s="142" t="s">
        <v>85</v>
      </c>
      <c r="AY349" s="16" t="s">
        <v>142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80</v>
      </c>
      <c r="BK349" s="143">
        <f>ROUND(I349*H349,2)</f>
        <v>0</v>
      </c>
      <c r="BL349" s="16" t="s">
        <v>149</v>
      </c>
      <c r="BM349" s="142" t="s">
        <v>445</v>
      </c>
    </row>
    <row r="350" spans="2:65" s="12" customFormat="1">
      <c r="B350" s="144"/>
      <c r="D350" s="145" t="s">
        <v>159</v>
      </c>
      <c r="E350" s="146" t="s">
        <v>1</v>
      </c>
      <c r="F350" s="147" t="s">
        <v>181</v>
      </c>
      <c r="H350" s="148">
        <v>12</v>
      </c>
      <c r="I350" s="149"/>
      <c r="L350" s="144"/>
      <c r="M350" s="150"/>
      <c r="T350" s="151"/>
      <c r="AT350" s="146" t="s">
        <v>159</v>
      </c>
      <c r="AU350" s="146" t="s">
        <v>85</v>
      </c>
      <c r="AV350" s="12" t="s">
        <v>85</v>
      </c>
      <c r="AW350" s="12" t="s">
        <v>30</v>
      </c>
      <c r="AX350" s="12" t="s">
        <v>75</v>
      </c>
      <c r="AY350" s="146" t="s">
        <v>142</v>
      </c>
    </row>
    <row r="351" spans="2:65" s="13" customFormat="1">
      <c r="B351" s="152"/>
      <c r="D351" s="145" t="s">
        <v>159</v>
      </c>
      <c r="E351" s="153" t="s">
        <v>1</v>
      </c>
      <c r="F351" s="154" t="s">
        <v>161</v>
      </c>
      <c r="H351" s="155">
        <v>12</v>
      </c>
      <c r="I351" s="156"/>
      <c r="L351" s="152"/>
      <c r="M351" s="157"/>
      <c r="T351" s="158"/>
      <c r="AT351" s="153" t="s">
        <v>159</v>
      </c>
      <c r="AU351" s="153" t="s">
        <v>85</v>
      </c>
      <c r="AV351" s="13" t="s">
        <v>154</v>
      </c>
      <c r="AW351" s="13" t="s">
        <v>30</v>
      </c>
      <c r="AX351" s="13" t="s">
        <v>75</v>
      </c>
      <c r="AY351" s="153" t="s">
        <v>142</v>
      </c>
    </row>
    <row r="352" spans="2:65" s="14" customFormat="1">
      <c r="B352" s="159"/>
      <c r="D352" s="145" t="s">
        <v>159</v>
      </c>
      <c r="E352" s="160" t="s">
        <v>1</v>
      </c>
      <c r="F352" s="161" t="s">
        <v>162</v>
      </c>
      <c r="H352" s="162">
        <v>12</v>
      </c>
      <c r="I352" s="163"/>
      <c r="L352" s="159"/>
      <c r="M352" s="164"/>
      <c r="T352" s="165"/>
      <c r="AT352" s="160" t="s">
        <v>159</v>
      </c>
      <c r="AU352" s="160" t="s">
        <v>85</v>
      </c>
      <c r="AV352" s="14" t="s">
        <v>149</v>
      </c>
      <c r="AW352" s="14" t="s">
        <v>30</v>
      </c>
      <c r="AX352" s="14" t="s">
        <v>80</v>
      </c>
      <c r="AY352" s="160" t="s">
        <v>142</v>
      </c>
    </row>
    <row r="353" spans="2:65" s="1" customFormat="1" ht="16.5" customHeight="1">
      <c r="B353" s="31"/>
      <c r="C353" s="166" t="s">
        <v>446</v>
      </c>
      <c r="D353" s="166" t="s">
        <v>265</v>
      </c>
      <c r="E353" s="167" t="s">
        <v>447</v>
      </c>
      <c r="F353" s="168" t="s">
        <v>448</v>
      </c>
      <c r="G353" s="169" t="s">
        <v>179</v>
      </c>
      <c r="H353" s="170">
        <v>12.24</v>
      </c>
      <c r="I353" s="171"/>
      <c r="J353" s="172">
        <f>ROUND(I353*H353,2)</f>
        <v>0</v>
      </c>
      <c r="K353" s="168" t="s">
        <v>148</v>
      </c>
      <c r="L353" s="173"/>
      <c r="M353" s="174" t="s">
        <v>1</v>
      </c>
      <c r="N353" s="175" t="s">
        <v>40</v>
      </c>
      <c r="P353" s="140">
        <f>O353*H353</f>
        <v>0</v>
      </c>
      <c r="Q353" s="140">
        <v>0.08</v>
      </c>
      <c r="R353" s="140">
        <f>Q353*H353</f>
        <v>0.97920000000000007</v>
      </c>
      <c r="S353" s="140">
        <v>0</v>
      </c>
      <c r="T353" s="141">
        <f>S353*H353</f>
        <v>0</v>
      </c>
      <c r="AR353" s="142" t="s">
        <v>183</v>
      </c>
      <c r="AT353" s="142" t="s">
        <v>265</v>
      </c>
      <c r="AU353" s="142" t="s">
        <v>85</v>
      </c>
      <c r="AY353" s="16" t="s">
        <v>142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6" t="s">
        <v>80</v>
      </c>
      <c r="BK353" s="143">
        <f>ROUND(I353*H353,2)</f>
        <v>0</v>
      </c>
      <c r="BL353" s="16" t="s">
        <v>149</v>
      </c>
      <c r="BM353" s="142" t="s">
        <v>449</v>
      </c>
    </row>
    <row r="354" spans="2:65" s="12" customFormat="1">
      <c r="B354" s="144"/>
      <c r="D354" s="145" t="s">
        <v>159</v>
      </c>
      <c r="F354" s="147" t="s">
        <v>441</v>
      </c>
      <c r="H354" s="148">
        <v>12.24</v>
      </c>
      <c r="I354" s="149"/>
      <c r="L354" s="144"/>
      <c r="M354" s="150"/>
      <c r="T354" s="151"/>
      <c r="AT354" s="146" t="s">
        <v>159</v>
      </c>
      <c r="AU354" s="146" t="s">
        <v>85</v>
      </c>
      <c r="AV354" s="12" t="s">
        <v>85</v>
      </c>
      <c r="AW354" s="12" t="s">
        <v>4</v>
      </c>
      <c r="AX354" s="12" t="s">
        <v>80</v>
      </c>
      <c r="AY354" s="146" t="s">
        <v>142</v>
      </c>
    </row>
    <row r="355" spans="2:65" s="1" customFormat="1" ht="33" customHeight="1">
      <c r="B355" s="31"/>
      <c r="C355" s="131" t="s">
        <v>450</v>
      </c>
      <c r="D355" s="131" t="s">
        <v>144</v>
      </c>
      <c r="E355" s="132" t="s">
        <v>451</v>
      </c>
      <c r="F355" s="133" t="s">
        <v>452</v>
      </c>
      <c r="G355" s="134" t="s">
        <v>179</v>
      </c>
      <c r="H355" s="135">
        <v>12</v>
      </c>
      <c r="I355" s="136"/>
      <c r="J355" s="137">
        <f>ROUND(I355*H355,2)</f>
        <v>0</v>
      </c>
      <c r="K355" s="133" t="s">
        <v>148</v>
      </c>
      <c r="L355" s="31"/>
      <c r="M355" s="138" t="s">
        <v>1</v>
      </c>
      <c r="N355" s="139" t="s">
        <v>40</v>
      </c>
      <c r="P355" s="140">
        <f>O355*H355</f>
        <v>0</v>
      </c>
      <c r="Q355" s="140">
        <v>0.1295</v>
      </c>
      <c r="R355" s="140">
        <f>Q355*H355</f>
        <v>1.554</v>
      </c>
      <c r="S355" s="140">
        <v>0</v>
      </c>
      <c r="T355" s="141">
        <f>S355*H355</f>
        <v>0</v>
      </c>
      <c r="AR355" s="142" t="s">
        <v>149</v>
      </c>
      <c r="AT355" s="142" t="s">
        <v>144</v>
      </c>
      <c r="AU355" s="142" t="s">
        <v>85</v>
      </c>
      <c r="AY355" s="16" t="s">
        <v>142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80</v>
      </c>
      <c r="BK355" s="143">
        <f>ROUND(I355*H355,2)</f>
        <v>0</v>
      </c>
      <c r="BL355" s="16" t="s">
        <v>149</v>
      </c>
      <c r="BM355" s="142" t="s">
        <v>453</v>
      </c>
    </row>
    <row r="356" spans="2:65" s="12" customFormat="1">
      <c r="B356" s="144"/>
      <c r="D356" s="145" t="s">
        <v>159</v>
      </c>
      <c r="E356" s="146" t="s">
        <v>1</v>
      </c>
      <c r="F356" s="147" t="s">
        <v>181</v>
      </c>
      <c r="H356" s="148">
        <v>12</v>
      </c>
      <c r="I356" s="149"/>
      <c r="L356" s="144"/>
      <c r="M356" s="150"/>
      <c r="T356" s="151"/>
      <c r="AT356" s="146" t="s">
        <v>159</v>
      </c>
      <c r="AU356" s="146" t="s">
        <v>85</v>
      </c>
      <c r="AV356" s="12" t="s">
        <v>85</v>
      </c>
      <c r="AW356" s="12" t="s">
        <v>30</v>
      </c>
      <c r="AX356" s="12" t="s">
        <v>75</v>
      </c>
      <c r="AY356" s="146" t="s">
        <v>142</v>
      </c>
    </row>
    <row r="357" spans="2:65" s="13" customFormat="1">
      <c r="B357" s="152"/>
      <c r="D357" s="145" t="s">
        <v>159</v>
      </c>
      <c r="E357" s="153" t="s">
        <v>1</v>
      </c>
      <c r="F357" s="154" t="s">
        <v>161</v>
      </c>
      <c r="H357" s="155">
        <v>12</v>
      </c>
      <c r="I357" s="156"/>
      <c r="L357" s="152"/>
      <c r="M357" s="157"/>
      <c r="T357" s="158"/>
      <c r="AT357" s="153" t="s">
        <v>159</v>
      </c>
      <c r="AU357" s="153" t="s">
        <v>85</v>
      </c>
      <c r="AV357" s="13" t="s">
        <v>154</v>
      </c>
      <c r="AW357" s="13" t="s">
        <v>30</v>
      </c>
      <c r="AX357" s="13" t="s">
        <v>75</v>
      </c>
      <c r="AY357" s="153" t="s">
        <v>142</v>
      </c>
    </row>
    <row r="358" spans="2:65" s="14" customFormat="1">
      <c r="B358" s="159"/>
      <c r="D358" s="145" t="s">
        <v>159</v>
      </c>
      <c r="E358" s="160" t="s">
        <v>1</v>
      </c>
      <c r="F358" s="161" t="s">
        <v>162</v>
      </c>
      <c r="H358" s="162">
        <v>12</v>
      </c>
      <c r="I358" s="163"/>
      <c r="L358" s="159"/>
      <c r="M358" s="164"/>
      <c r="T358" s="165"/>
      <c r="AT358" s="160" t="s">
        <v>159</v>
      </c>
      <c r="AU358" s="160" t="s">
        <v>85</v>
      </c>
      <c r="AV358" s="14" t="s">
        <v>149</v>
      </c>
      <c r="AW358" s="14" t="s">
        <v>30</v>
      </c>
      <c r="AX358" s="14" t="s">
        <v>80</v>
      </c>
      <c r="AY358" s="160" t="s">
        <v>142</v>
      </c>
    </row>
    <row r="359" spans="2:65" s="1" customFormat="1" ht="21.75" customHeight="1">
      <c r="B359" s="31"/>
      <c r="C359" s="166" t="s">
        <v>454</v>
      </c>
      <c r="D359" s="166" t="s">
        <v>265</v>
      </c>
      <c r="E359" s="167" t="s">
        <v>455</v>
      </c>
      <c r="F359" s="168" t="s">
        <v>456</v>
      </c>
      <c r="G359" s="169" t="s">
        <v>179</v>
      </c>
      <c r="H359" s="170">
        <v>12.24</v>
      </c>
      <c r="I359" s="171"/>
      <c r="J359" s="172">
        <f>ROUND(I359*H359,2)</f>
        <v>0</v>
      </c>
      <c r="K359" s="168" t="s">
        <v>148</v>
      </c>
      <c r="L359" s="173"/>
      <c r="M359" s="174" t="s">
        <v>1</v>
      </c>
      <c r="N359" s="175" t="s">
        <v>40</v>
      </c>
      <c r="P359" s="140">
        <f>O359*H359</f>
        <v>0</v>
      </c>
      <c r="Q359" s="140">
        <v>2.63E-2</v>
      </c>
      <c r="R359" s="140">
        <f>Q359*H359</f>
        <v>0.32191200000000003</v>
      </c>
      <c r="S359" s="140">
        <v>0</v>
      </c>
      <c r="T359" s="141">
        <f>S359*H359</f>
        <v>0</v>
      </c>
      <c r="AR359" s="142" t="s">
        <v>183</v>
      </c>
      <c r="AT359" s="142" t="s">
        <v>265</v>
      </c>
      <c r="AU359" s="142" t="s">
        <v>85</v>
      </c>
      <c r="AY359" s="16" t="s">
        <v>142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80</v>
      </c>
      <c r="BK359" s="143">
        <f>ROUND(I359*H359,2)</f>
        <v>0</v>
      </c>
      <c r="BL359" s="16" t="s">
        <v>149</v>
      </c>
      <c r="BM359" s="142" t="s">
        <v>457</v>
      </c>
    </row>
    <row r="360" spans="2:65" s="12" customFormat="1">
      <c r="B360" s="144"/>
      <c r="D360" s="145" t="s">
        <v>159</v>
      </c>
      <c r="F360" s="147" t="s">
        <v>441</v>
      </c>
      <c r="H360" s="148">
        <v>12.24</v>
      </c>
      <c r="I360" s="149"/>
      <c r="L360" s="144"/>
      <c r="M360" s="150"/>
      <c r="T360" s="151"/>
      <c r="AT360" s="146" t="s">
        <v>159</v>
      </c>
      <c r="AU360" s="146" t="s">
        <v>85</v>
      </c>
      <c r="AV360" s="12" t="s">
        <v>85</v>
      </c>
      <c r="AW360" s="12" t="s">
        <v>4</v>
      </c>
      <c r="AX360" s="12" t="s">
        <v>80</v>
      </c>
      <c r="AY360" s="146" t="s">
        <v>142</v>
      </c>
    </row>
    <row r="361" spans="2:65" s="1" customFormat="1" ht="24.2" customHeight="1">
      <c r="B361" s="31"/>
      <c r="C361" s="131" t="s">
        <v>458</v>
      </c>
      <c r="D361" s="131" t="s">
        <v>144</v>
      </c>
      <c r="E361" s="132" t="s">
        <v>459</v>
      </c>
      <c r="F361" s="133" t="s">
        <v>460</v>
      </c>
      <c r="G361" s="134" t="s">
        <v>179</v>
      </c>
      <c r="H361" s="135">
        <v>12</v>
      </c>
      <c r="I361" s="136"/>
      <c r="J361" s="137">
        <f>ROUND(I361*H361,2)</f>
        <v>0</v>
      </c>
      <c r="K361" s="133" t="s">
        <v>148</v>
      </c>
      <c r="L361" s="31"/>
      <c r="M361" s="138" t="s">
        <v>1</v>
      </c>
      <c r="N361" s="139" t="s">
        <v>40</v>
      </c>
      <c r="P361" s="140">
        <f>O361*H361</f>
        <v>0</v>
      </c>
      <c r="Q361" s="140">
        <v>6.0000000000000002E-5</v>
      </c>
      <c r="R361" s="140">
        <f>Q361*H361</f>
        <v>7.2000000000000005E-4</v>
      </c>
      <c r="S361" s="140">
        <v>0</v>
      </c>
      <c r="T361" s="141">
        <f>S361*H361</f>
        <v>0</v>
      </c>
      <c r="AR361" s="142" t="s">
        <v>149</v>
      </c>
      <c r="AT361" s="142" t="s">
        <v>144</v>
      </c>
      <c r="AU361" s="142" t="s">
        <v>85</v>
      </c>
      <c r="AY361" s="16" t="s">
        <v>142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80</v>
      </c>
      <c r="BK361" s="143">
        <f>ROUND(I361*H361,2)</f>
        <v>0</v>
      </c>
      <c r="BL361" s="16" t="s">
        <v>149</v>
      </c>
      <c r="BM361" s="142" t="s">
        <v>461</v>
      </c>
    </row>
    <row r="362" spans="2:65" s="12" customFormat="1">
      <c r="B362" s="144"/>
      <c r="D362" s="145" t="s">
        <v>159</v>
      </c>
      <c r="E362" s="146" t="s">
        <v>1</v>
      </c>
      <c r="F362" s="147" t="s">
        <v>462</v>
      </c>
      <c r="H362" s="148">
        <v>12</v>
      </c>
      <c r="I362" s="149"/>
      <c r="L362" s="144"/>
      <c r="M362" s="150"/>
      <c r="T362" s="151"/>
      <c r="AT362" s="146" t="s">
        <v>159</v>
      </c>
      <c r="AU362" s="146" t="s">
        <v>85</v>
      </c>
      <c r="AV362" s="12" t="s">
        <v>85</v>
      </c>
      <c r="AW362" s="12" t="s">
        <v>30</v>
      </c>
      <c r="AX362" s="12" t="s">
        <v>75</v>
      </c>
      <c r="AY362" s="146" t="s">
        <v>142</v>
      </c>
    </row>
    <row r="363" spans="2:65" s="13" customFormat="1">
      <c r="B363" s="152"/>
      <c r="D363" s="145" t="s">
        <v>159</v>
      </c>
      <c r="E363" s="153" t="s">
        <v>1</v>
      </c>
      <c r="F363" s="154" t="s">
        <v>161</v>
      </c>
      <c r="H363" s="155">
        <v>12</v>
      </c>
      <c r="I363" s="156"/>
      <c r="L363" s="152"/>
      <c r="M363" s="157"/>
      <c r="T363" s="158"/>
      <c r="AT363" s="153" t="s">
        <v>159</v>
      </c>
      <c r="AU363" s="153" t="s">
        <v>85</v>
      </c>
      <c r="AV363" s="13" t="s">
        <v>154</v>
      </c>
      <c r="AW363" s="13" t="s">
        <v>30</v>
      </c>
      <c r="AX363" s="13" t="s">
        <v>75</v>
      </c>
      <c r="AY363" s="153" t="s">
        <v>142</v>
      </c>
    </row>
    <row r="364" spans="2:65" s="14" customFormat="1">
      <c r="B364" s="159"/>
      <c r="D364" s="145" t="s">
        <v>159</v>
      </c>
      <c r="E364" s="160" t="s">
        <v>1</v>
      </c>
      <c r="F364" s="161" t="s">
        <v>162</v>
      </c>
      <c r="H364" s="162">
        <v>12</v>
      </c>
      <c r="I364" s="163"/>
      <c r="L364" s="159"/>
      <c r="M364" s="164"/>
      <c r="T364" s="165"/>
      <c r="AT364" s="160" t="s">
        <v>159</v>
      </c>
      <c r="AU364" s="160" t="s">
        <v>85</v>
      </c>
      <c r="AV364" s="14" t="s">
        <v>149</v>
      </c>
      <c r="AW364" s="14" t="s">
        <v>30</v>
      </c>
      <c r="AX364" s="14" t="s">
        <v>80</v>
      </c>
      <c r="AY364" s="160" t="s">
        <v>142</v>
      </c>
    </row>
    <row r="365" spans="2:65" s="1" customFormat="1" ht="24.2" customHeight="1">
      <c r="B365" s="31"/>
      <c r="C365" s="131" t="s">
        <v>463</v>
      </c>
      <c r="D365" s="131" t="s">
        <v>144</v>
      </c>
      <c r="E365" s="132" t="s">
        <v>464</v>
      </c>
      <c r="F365" s="133" t="s">
        <v>465</v>
      </c>
      <c r="G365" s="134" t="s">
        <v>179</v>
      </c>
      <c r="H365" s="135">
        <v>12</v>
      </c>
      <c r="I365" s="136"/>
      <c r="J365" s="137">
        <f>ROUND(I365*H365,2)</f>
        <v>0</v>
      </c>
      <c r="K365" s="133" t="s">
        <v>148</v>
      </c>
      <c r="L365" s="31"/>
      <c r="M365" s="138" t="s">
        <v>1</v>
      </c>
      <c r="N365" s="139" t="s">
        <v>40</v>
      </c>
      <c r="P365" s="140">
        <f>O365*H365</f>
        <v>0</v>
      </c>
      <c r="Q365" s="140">
        <v>0</v>
      </c>
      <c r="R365" s="140">
        <f>Q365*H365</f>
        <v>0</v>
      </c>
      <c r="S365" s="140">
        <v>0</v>
      </c>
      <c r="T365" s="141">
        <f>S365*H365</f>
        <v>0</v>
      </c>
      <c r="AR365" s="142" t="s">
        <v>149</v>
      </c>
      <c r="AT365" s="142" t="s">
        <v>144</v>
      </c>
      <c r="AU365" s="142" t="s">
        <v>85</v>
      </c>
      <c r="AY365" s="16" t="s">
        <v>142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6" t="s">
        <v>80</v>
      </c>
      <c r="BK365" s="143">
        <f>ROUND(I365*H365,2)</f>
        <v>0</v>
      </c>
      <c r="BL365" s="16" t="s">
        <v>149</v>
      </c>
      <c r="BM365" s="142" t="s">
        <v>466</v>
      </c>
    </row>
    <row r="366" spans="2:65" s="12" customFormat="1">
      <c r="B366" s="144"/>
      <c r="D366" s="145" t="s">
        <v>159</v>
      </c>
      <c r="E366" s="146" t="s">
        <v>1</v>
      </c>
      <c r="F366" s="147" t="s">
        <v>462</v>
      </c>
      <c r="H366" s="148">
        <v>12</v>
      </c>
      <c r="I366" s="149"/>
      <c r="L366" s="144"/>
      <c r="M366" s="150"/>
      <c r="T366" s="151"/>
      <c r="AT366" s="146" t="s">
        <v>159</v>
      </c>
      <c r="AU366" s="146" t="s">
        <v>85</v>
      </c>
      <c r="AV366" s="12" t="s">
        <v>85</v>
      </c>
      <c r="AW366" s="12" t="s">
        <v>30</v>
      </c>
      <c r="AX366" s="12" t="s">
        <v>75</v>
      </c>
      <c r="AY366" s="146" t="s">
        <v>142</v>
      </c>
    </row>
    <row r="367" spans="2:65" s="13" customFormat="1">
      <c r="B367" s="152"/>
      <c r="D367" s="145" t="s">
        <v>159</v>
      </c>
      <c r="E367" s="153" t="s">
        <v>1</v>
      </c>
      <c r="F367" s="154" t="s">
        <v>161</v>
      </c>
      <c r="H367" s="155">
        <v>12</v>
      </c>
      <c r="I367" s="156"/>
      <c r="L367" s="152"/>
      <c r="M367" s="157"/>
      <c r="T367" s="158"/>
      <c r="AT367" s="153" t="s">
        <v>159</v>
      </c>
      <c r="AU367" s="153" t="s">
        <v>85</v>
      </c>
      <c r="AV367" s="13" t="s">
        <v>154</v>
      </c>
      <c r="AW367" s="13" t="s">
        <v>30</v>
      </c>
      <c r="AX367" s="13" t="s">
        <v>75</v>
      </c>
      <c r="AY367" s="153" t="s">
        <v>142</v>
      </c>
    </row>
    <row r="368" spans="2:65" s="14" customFormat="1">
      <c r="B368" s="159"/>
      <c r="D368" s="145" t="s">
        <v>159</v>
      </c>
      <c r="E368" s="160" t="s">
        <v>1</v>
      </c>
      <c r="F368" s="161" t="s">
        <v>162</v>
      </c>
      <c r="H368" s="162">
        <v>12</v>
      </c>
      <c r="I368" s="163"/>
      <c r="L368" s="159"/>
      <c r="M368" s="164"/>
      <c r="T368" s="165"/>
      <c r="AT368" s="160" t="s">
        <v>159</v>
      </c>
      <c r="AU368" s="160" t="s">
        <v>85</v>
      </c>
      <c r="AV368" s="14" t="s">
        <v>149</v>
      </c>
      <c r="AW368" s="14" t="s">
        <v>30</v>
      </c>
      <c r="AX368" s="14" t="s">
        <v>80</v>
      </c>
      <c r="AY368" s="160" t="s">
        <v>142</v>
      </c>
    </row>
    <row r="369" spans="2:65" s="1" customFormat="1" ht="24.2" customHeight="1">
      <c r="B369" s="31"/>
      <c r="C369" s="131" t="s">
        <v>467</v>
      </c>
      <c r="D369" s="131" t="s">
        <v>144</v>
      </c>
      <c r="E369" s="132" t="s">
        <v>468</v>
      </c>
      <c r="F369" s="133" t="s">
        <v>469</v>
      </c>
      <c r="G369" s="134" t="s">
        <v>179</v>
      </c>
      <c r="H369" s="135">
        <v>130</v>
      </c>
      <c r="I369" s="136"/>
      <c r="J369" s="137">
        <f>ROUND(I369*H369,2)</f>
        <v>0</v>
      </c>
      <c r="K369" s="133" t="s">
        <v>148</v>
      </c>
      <c r="L369" s="31"/>
      <c r="M369" s="138" t="s">
        <v>1</v>
      </c>
      <c r="N369" s="139" t="s">
        <v>40</v>
      </c>
      <c r="P369" s="140">
        <f>O369*H369</f>
        <v>0</v>
      </c>
      <c r="Q369" s="140">
        <v>0.14760999999999999</v>
      </c>
      <c r="R369" s="140">
        <f>Q369*H369</f>
        <v>19.189299999999999</v>
      </c>
      <c r="S369" s="140">
        <v>0</v>
      </c>
      <c r="T369" s="141">
        <f>S369*H369</f>
        <v>0</v>
      </c>
      <c r="AR369" s="142" t="s">
        <v>149</v>
      </c>
      <c r="AT369" s="142" t="s">
        <v>144</v>
      </c>
      <c r="AU369" s="142" t="s">
        <v>85</v>
      </c>
      <c r="AY369" s="16" t="s">
        <v>142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80</v>
      </c>
      <c r="BK369" s="143">
        <f>ROUND(I369*H369,2)</f>
        <v>0</v>
      </c>
      <c r="BL369" s="16" t="s">
        <v>149</v>
      </c>
      <c r="BM369" s="142" t="s">
        <v>470</v>
      </c>
    </row>
    <row r="370" spans="2:65" s="1" customFormat="1" ht="24.2" customHeight="1">
      <c r="B370" s="31"/>
      <c r="C370" s="166" t="s">
        <v>471</v>
      </c>
      <c r="D370" s="166" t="s">
        <v>265</v>
      </c>
      <c r="E370" s="167" t="s">
        <v>472</v>
      </c>
      <c r="F370" s="168" t="s">
        <v>473</v>
      </c>
      <c r="G370" s="169" t="s">
        <v>147</v>
      </c>
      <c r="H370" s="170">
        <v>130</v>
      </c>
      <c r="I370" s="171"/>
      <c r="J370" s="172">
        <f>ROUND(I370*H370,2)</f>
        <v>0</v>
      </c>
      <c r="K370" s="168" t="s">
        <v>148</v>
      </c>
      <c r="L370" s="173"/>
      <c r="M370" s="174" t="s">
        <v>1</v>
      </c>
      <c r="N370" s="175" t="s">
        <v>40</v>
      </c>
      <c r="P370" s="140">
        <f>O370*H370</f>
        <v>0</v>
      </c>
      <c r="Q370" s="140">
        <v>4.5999999999999999E-2</v>
      </c>
      <c r="R370" s="140">
        <f>Q370*H370</f>
        <v>5.9799999999999995</v>
      </c>
      <c r="S370" s="140">
        <v>0</v>
      </c>
      <c r="T370" s="141">
        <f>S370*H370</f>
        <v>0</v>
      </c>
      <c r="AR370" s="142" t="s">
        <v>183</v>
      </c>
      <c r="AT370" s="142" t="s">
        <v>265</v>
      </c>
      <c r="AU370" s="142" t="s">
        <v>85</v>
      </c>
      <c r="AY370" s="16" t="s">
        <v>142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6" t="s">
        <v>80</v>
      </c>
      <c r="BK370" s="143">
        <f>ROUND(I370*H370,2)</f>
        <v>0</v>
      </c>
      <c r="BL370" s="16" t="s">
        <v>149</v>
      </c>
      <c r="BM370" s="142" t="s">
        <v>474</v>
      </c>
    </row>
    <row r="371" spans="2:65" s="1" customFormat="1" ht="24.2" customHeight="1">
      <c r="B371" s="31"/>
      <c r="C371" s="131" t="s">
        <v>475</v>
      </c>
      <c r="D371" s="131" t="s">
        <v>144</v>
      </c>
      <c r="E371" s="132" t="s">
        <v>476</v>
      </c>
      <c r="F371" s="133" t="s">
        <v>477</v>
      </c>
      <c r="G371" s="134" t="s">
        <v>179</v>
      </c>
      <c r="H371" s="135">
        <v>130</v>
      </c>
      <c r="I371" s="136"/>
      <c r="J371" s="137">
        <f>ROUND(I371*H371,2)</f>
        <v>0</v>
      </c>
      <c r="K371" s="133" t="s">
        <v>148</v>
      </c>
      <c r="L371" s="31"/>
      <c r="M371" s="138" t="s">
        <v>1</v>
      </c>
      <c r="N371" s="139" t="s">
        <v>40</v>
      </c>
      <c r="P371" s="140">
        <f>O371*H371</f>
        <v>0</v>
      </c>
      <c r="Q371" s="140">
        <v>0</v>
      </c>
      <c r="R371" s="140">
        <f>Q371*H371</f>
        <v>0</v>
      </c>
      <c r="S371" s="140">
        <v>0.35</v>
      </c>
      <c r="T371" s="141">
        <f>S371*H371</f>
        <v>45.5</v>
      </c>
      <c r="AR371" s="142" t="s">
        <v>149</v>
      </c>
      <c r="AT371" s="142" t="s">
        <v>144</v>
      </c>
      <c r="AU371" s="142" t="s">
        <v>85</v>
      </c>
      <c r="AY371" s="16" t="s">
        <v>142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80</v>
      </c>
      <c r="BK371" s="143">
        <f>ROUND(I371*H371,2)</f>
        <v>0</v>
      </c>
      <c r="BL371" s="16" t="s">
        <v>149</v>
      </c>
      <c r="BM371" s="142" t="s">
        <v>478</v>
      </c>
    </row>
    <row r="372" spans="2:65" s="1" customFormat="1" ht="24.2" customHeight="1">
      <c r="B372" s="31"/>
      <c r="C372" s="131" t="s">
        <v>479</v>
      </c>
      <c r="D372" s="131" t="s">
        <v>144</v>
      </c>
      <c r="E372" s="132" t="s">
        <v>480</v>
      </c>
      <c r="F372" s="133" t="s">
        <v>481</v>
      </c>
      <c r="G372" s="134" t="s">
        <v>179</v>
      </c>
      <c r="H372" s="135">
        <v>6</v>
      </c>
      <c r="I372" s="136"/>
      <c r="J372" s="137">
        <f>ROUND(I372*H372,2)</f>
        <v>0</v>
      </c>
      <c r="K372" s="133" t="s">
        <v>148</v>
      </c>
      <c r="L372" s="31"/>
      <c r="M372" s="138" t="s">
        <v>1</v>
      </c>
      <c r="N372" s="139" t="s">
        <v>40</v>
      </c>
      <c r="P372" s="140">
        <f>O372*H372</f>
        <v>0</v>
      </c>
      <c r="Q372" s="140">
        <v>3.0999999999999999E-3</v>
      </c>
      <c r="R372" s="140">
        <f>Q372*H372</f>
        <v>1.8599999999999998E-2</v>
      </c>
      <c r="S372" s="140">
        <v>8.6999999999999994E-2</v>
      </c>
      <c r="T372" s="141">
        <f>S372*H372</f>
        <v>0.52200000000000002</v>
      </c>
      <c r="AR372" s="142" t="s">
        <v>149</v>
      </c>
      <c r="AT372" s="142" t="s">
        <v>144</v>
      </c>
      <c r="AU372" s="142" t="s">
        <v>85</v>
      </c>
      <c r="AY372" s="16" t="s">
        <v>142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6" t="s">
        <v>80</v>
      </c>
      <c r="BK372" s="143">
        <f>ROUND(I372*H372,2)</f>
        <v>0</v>
      </c>
      <c r="BL372" s="16" t="s">
        <v>149</v>
      </c>
      <c r="BM372" s="142" t="s">
        <v>482</v>
      </c>
    </row>
    <row r="373" spans="2:65" s="12" customFormat="1">
      <c r="B373" s="144"/>
      <c r="D373" s="145" t="s">
        <v>159</v>
      </c>
      <c r="E373" s="146" t="s">
        <v>1</v>
      </c>
      <c r="F373" s="147" t="s">
        <v>483</v>
      </c>
      <c r="H373" s="148">
        <v>5</v>
      </c>
      <c r="I373" s="149"/>
      <c r="L373" s="144"/>
      <c r="M373" s="150"/>
      <c r="T373" s="151"/>
      <c r="AT373" s="146" t="s">
        <v>159</v>
      </c>
      <c r="AU373" s="146" t="s">
        <v>85</v>
      </c>
      <c r="AV373" s="12" t="s">
        <v>85</v>
      </c>
      <c r="AW373" s="12" t="s">
        <v>30</v>
      </c>
      <c r="AX373" s="12" t="s">
        <v>75</v>
      </c>
      <c r="AY373" s="146" t="s">
        <v>142</v>
      </c>
    </row>
    <row r="374" spans="2:65" s="12" customFormat="1">
      <c r="B374" s="144"/>
      <c r="D374" s="145" t="s">
        <v>159</v>
      </c>
      <c r="E374" s="146" t="s">
        <v>1</v>
      </c>
      <c r="F374" s="147" t="s">
        <v>484</v>
      </c>
      <c r="H374" s="148">
        <v>1</v>
      </c>
      <c r="I374" s="149"/>
      <c r="L374" s="144"/>
      <c r="M374" s="150"/>
      <c r="T374" s="151"/>
      <c r="AT374" s="146" t="s">
        <v>159</v>
      </c>
      <c r="AU374" s="146" t="s">
        <v>85</v>
      </c>
      <c r="AV374" s="12" t="s">
        <v>85</v>
      </c>
      <c r="AW374" s="12" t="s">
        <v>30</v>
      </c>
      <c r="AX374" s="12" t="s">
        <v>75</v>
      </c>
      <c r="AY374" s="146" t="s">
        <v>142</v>
      </c>
    </row>
    <row r="375" spans="2:65" s="13" customFormat="1">
      <c r="B375" s="152"/>
      <c r="D375" s="145" t="s">
        <v>159</v>
      </c>
      <c r="E375" s="153" t="s">
        <v>1</v>
      </c>
      <c r="F375" s="154" t="s">
        <v>161</v>
      </c>
      <c r="H375" s="155">
        <v>6</v>
      </c>
      <c r="I375" s="156"/>
      <c r="L375" s="152"/>
      <c r="M375" s="157"/>
      <c r="T375" s="158"/>
      <c r="AT375" s="153" t="s">
        <v>159</v>
      </c>
      <c r="AU375" s="153" t="s">
        <v>85</v>
      </c>
      <c r="AV375" s="13" t="s">
        <v>154</v>
      </c>
      <c r="AW375" s="13" t="s">
        <v>30</v>
      </c>
      <c r="AX375" s="13" t="s">
        <v>75</v>
      </c>
      <c r="AY375" s="153" t="s">
        <v>142</v>
      </c>
    </row>
    <row r="376" spans="2:65" s="14" customFormat="1">
      <c r="B376" s="159"/>
      <c r="D376" s="145" t="s">
        <v>159</v>
      </c>
      <c r="E376" s="160" t="s">
        <v>1</v>
      </c>
      <c r="F376" s="161" t="s">
        <v>162</v>
      </c>
      <c r="H376" s="162">
        <v>6</v>
      </c>
      <c r="I376" s="163"/>
      <c r="L376" s="159"/>
      <c r="M376" s="164"/>
      <c r="T376" s="165"/>
      <c r="AT376" s="160" t="s">
        <v>159</v>
      </c>
      <c r="AU376" s="160" t="s">
        <v>85</v>
      </c>
      <c r="AV376" s="14" t="s">
        <v>149</v>
      </c>
      <c r="AW376" s="14" t="s">
        <v>30</v>
      </c>
      <c r="AX376" s="14" t="s">
        <v>80</v>
      </c>
      <c r="AY376" s="160" t="s">
        <v>142</v>
      </c>
    </row>
    <row r="377" spans="2:65" s="1" customFormat="1" ht="24.2" customHeight="1">
      <c r="B377" s="31"/>
      <c r="C377" s="131" t="s">
        <v>485</v>
      </c>
      <c r="D377" s="131" t="s">
        <v>144</v>
      </c>
      <c r="E377" s="132" t="s">
        <v>486</v>
      </c>
      <c r="F377" s="133" t="s">
        <v>487</v>
      </c>
      <c r="G377" s="134" t="s">
        <v>157</v>
      </c>
      <c r="H377" s="135">
        <v>28.512</v>
      </c>
      <c r="I377" s="136"/>
      <c r="J377" s="137">
        <f>ROUND(I377*H377,2)</f>
        <v>0</v>
      </c>
      <c r="K377" s="133" t="s">
        <v>148</v>
      </c>
      <c r="L377" s="31"/>
      <c r="M377" s="138" t="s">
        <v>1</v>
      </c>
      <c r="N377" s="139" t="s">
        <v>40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149</v>
      </c>
      <c r="AT377" s="142" t="s">
        <v>144</v>
      </c>
      <c r="AU377" s="142" t="s">
        <v>85</v>
      </c>
      <c r="AY377" s="16" t="s">
        <v>142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6" t="s">
        <v>80</v>
      </c>
      <c r="BK377" s="143">
        <f>ROUND(I377*H377,2)</f>
        <v>0</v>
      </c>
      <c r="BL377" s="16" t="s">
        <v>149</v>
      </c>
      <c r="BM377" s="142" t="s">
        <v>488</v>
      </c>
    </row>
    <row r="378" spans="2:65" s="12" customFormat="1">
      <c r="B378" s="144"/>
      <c r="D378" s="145" t="s">
        <v>159</v>
      </c>
      <c r="E378" s="146" t="s">
        <v>1</v>
      </c>
      <c r="F378" s="147" t="s">
        <v>373</v>
      </c>
      <c r="H378" s="148">
        <v>10.912000000000001</v>
      </c>
      <c r="I378" s="149"/>
      <c r="L378" s="144"/>
      <c r="M378" s="150"/>
      <c r="T378" s="151"/>
      <c r="AT378" s="146" t="s">
        <v>159</v>
      </c>
      <c r="AU378" s="146" t="s">
        <v>85</v>
      </c>
      <c r="AV378" s="12" t="s">
        <v>85</v>
      </c>
      <c r="AW378" s="12" t="s">
        <v>30</v>
      </c>
      <c r="AX378" s="12" t="s">
        <v>75</v>
      </c>
      <c r="AY378" s="146" t="s">
        <v>142</v>
      </c>
    </row>
    <row r="379" spans="2:65" s="12" customFormat="1">
      <c r="B379" s="144"/>
      <c r="D379" s="145" t="s">
        <v>159</v>
      </c>
      <c r="E379" s="146" t="s">
        <v>1</v>
      </c>
      <c r="F379" s="147" t="s">
        <v>389</v>
      </c>
      <c r="H379" s="148">
        <v>17.600000000000001</v>
      </c>
      <c r="I379" s="149"/>
      <c r="L379" s="144"/>
      <c r="M379" s="150"/>
      <c r="T379" s="151"/>
      <c r="AT379" s="146" t="s">
        <v>159</v>
      </c>
      <c r="AU379" s="146" t="s">
        <v>85</v>
      </c>
      <c r="AV379" s="12" t="s">
        <v>85</v>
      </c>
      <c r="AW379" s="12" t="s">
        <v>30</v>
      </c>
      <c r="AX379" s="12" t="s">
        <v>75</v>
      </c>
      <c r="AY379" s="146" t="s">
        <v>142</v>
      </c>
    </row>
    <row r="380" spans="2:65" s="13" customFormat="1">
      <c r="B380" s="152"/>
      <c r="D380" s="145" t="s">
        <v>159</v>
      </c>
      <c r="E380" s="153" t="s">
        <v>1</v>
      </c>
      <c r="F380" s="154" t="s">
        <v>161</v>
      </c>
      <c r="H380" s="155">
        <v>28.512</v>
      </c>
      <c r="I380" s="156"/>
      <c r="L380" s="152"/>
      <c r="M380" s="157"/>
      <c r="T380" s="158"/>
      <c r="AT380" s="153" t="s">
        <v>159</v>
      </c>
      <c r="AU380" s="153" t="s">
        <v>85</v>
      </c>
      <c r="AV380" s="13" t="s">
        <v>154</v>
      </c>
      <c r="AW380" s="13" t="s">
        <v>30</v>
      </c>
      <c r="AX380" s="13" t="s">
        <v>75</v>
      </c>
      <c r="AY380" s="153" t="s">
        <v>142</v>
      </c>
    </row>
    <row r="381" spans="2:65" s="14" customFormat="1">
      <c r="B381" s="159"/>
      <c r="D381" s="145" t="s">
        <v>159</v>
      </c>
      <c r="E381" s="160" t="s">
        <v>1</v>
      </c>
      <c r="F381" s="161" t="s">
        <v>162</v>
      </c>
      <c r="H381" s="162">
        <v>28.512</v>
      </c>
      <c r="I381" s="163"/>
      <c r="L381" s="159"/>
      <c r="M381" s="164"/>
      <c r="T381" s="165"/>
      <c r="AT381" s="160" t="s">
        <v>159</v>
      </c>
      <c r="AU381" s="160" t="s">
        <v>85</v>
      </c>
      <c r="AV381" s="14" t="s">
        <v>149</v>
      </c>
      <c r="AW381" s="14" t="s">
        <v>30</v>
      </c>
      <c r="AX381" s="14" t="s">
        <v>80</v>
      </c>
      <c r="AY381" s="160" t="s">
        <v>142</v>
      </c>
    </row>
    <row r="382" spans="2:65" s="11" customFormat="1" ht="22.9" customHeight="1">
      <c r="B382" s="119"/>
      <c r="D382" s="120" t="s">
        <v>74</v>
      </c>
      <c r="E382" s="129" t="s">
        <v>489</v>
      </c>
      <c r="F382" s="129" t="s">
        <v>490</v>
      </c>
      <c r="I382" s="122"/>
      <c r="J382" s="130">
        <f>BK382</f>
        <v>0</v>
      </c>
      <c r="L382" s="119"/>
      <c r="M382" s="124"/>
      <c r="P382" s="125">
        <f>SUM(P383:P414)</f>
        <v>0</v>
      </c>
      <c r="R382" s="125">
        <f>SUM(R383:R414)</f>
        <v>0</v>
      </c>
      <c r="T382" s="126">
        <f>SUM(T383:T414)</f>
        <v>0</v>
      </c>
      <c r="AR382" s="120" t="s">
        <v>80</v>
      </c>
      <c r="AT382" s="127" t="s">
        <v>74</v>
      </c>
      <c r="AU382" s="127" t="s">
        <v>80</v>
      </c>
      <c r="AY382" s="120" t="s">
        <v>142</v>
      </c>
      <c r="BK382" s="128">
        <f>SUM(BK383:BK414)</f>
        <v>0</v>
      </c>
    </row>
    <row r="383" spans="2:65" s="1" customFormat="1" ht="33" customHeight="1">
      <c r="B383" s="31"/>
      <c r="C383" s="131" t="s">
        <v>491</v>
      </c>
      <c r="D383" s="131" t="s">
        <v>144</v>
      </c>
      <c r="E383" s="132" t="s">
        <v>492</v>
      </c>
      <c r="F383" s="133" t="s">
        <v>493</v>
      </c>
      <c r="G383" s="134" t="s">
        <v>249</v>
      </c>
      <c r="H383" s="135">
        <v>3</v>
      </c>
      <c r="I383" s="136"/>
      <c r="J383" s="137">
        <f>ROUND(I383*H383,2)</f>
        <v>0</v>
      </c>
      <c r="K383" s="133" t="s">
        <v>148</v>
      </c>
      <c r="L383" s="31"/>
      <c r="M383" s="138" t="s">
        <v>1</v>
      </c>
      <c r="N383" s="139" t="s">
        <v>40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149</v>
      </c>
      <c r="AT383" s="142" t="s">
        <v>144</v>
      </c>
      <c r="AU383" s="142" t="s">
        <v>85</v>
      </c>
      <c r="AY383" s="16" t="s">
        <v>142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6" t="s">
        <v>80</v>
      </c>
      <c r="BK383" s="143">
        <f>ROUND(I383*H383,2)</f>
        <v>0</v>
      </c>
      <c r="BL383" s="16" t="s">
        <v>149</v>
      </c>
      <c r="BM383" s="142" t="s">
        <v>494</v>
      </c>
    </row>
    <row r="384" spans="2:65" s="1" customFormat="1" ht="37.9" customHeight="1">
      <c r="B384" s="31"/>
      <c r="C384" s="131" t="s">
        <v>495</v>
      </c>
      <c r="D384" s="131" t="s">
        <v>144</v>
      </c>
      <c r="E384" s="132" t="s">
        <v>496</v>
      </c>
      <c r="F384" s="133" t="s">
        <v>497</v>
      </c>
      <c r="G384" s="134" t="s">
        <v>249</v>
      </c>
      <c r="H384" s="135">
        <v>62.427</v>
      </c>
      <c r="I384" s="136"/>
      <c r="J384" s="137">
        <f>ROUND(I384*H384,2)</f>
        <v>0</v>
      </c>
      <c r="K384" s="133" t="s">
        <v>148</v>
      </c>
      <c r="L384" s="31"/>
      <c r="M384" s="138" t="s">
        <v>1</v>
      </c>
      <c r="N384" s="139" t="s">
        <v>40</v>
      </c>
      <c r="P384" s="140">
        <f>O384*H384</f>
        <v>0</v>
      </c>
      <c r="Q384" s="140">
        <v>0</v>
      </c>
      <c r="R384" s="140">
        <f>Q384*H384</f>
        <v>0</v>
      </c>
      <c r="S384" s="140">
        <v>0</v>
      </c>
      <c r="T384" s="141">
        <f>S384*H384</f>
        <v>0</v>
      </c>
      <c r="AR384" s="142" t="s">
        <v>149</v>
      </c>
      <c r="AT384" s="142" t="s">
        <v>144</v>
      </c>
      <c r="AU384" s="142" t="s">
        <v>85</v>
      </c>
      <c r="AY384" s="16" t="s">
        <v>142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80</v>
      </c>
      <c r="BK384" s="143">
        <f>ROUND(I384*H384,2)</f>
        <v>0</v>
      </c>
      <c r="BL384" s="16" t="s">
        <v>149</v>
      </c>
      <c r="BM384" s="142" t="s">
        <v>498</v>
      </c>
    </row>
    <row r="385" spans="2:65" s="12" customFormat="1">
      <c r="B385" s="144"/>
      <c r="D385" s="145" t="s">
        <v>159</v>
      </c>
      <c r="E385" s="146" t="s">
        <v>1</v>
      </c>
      <c r="F385" s="147" t="s">
        <v>100</v>
      </c>
      <c r="H385" s="148">
        <v>62.427</v>
      </c>
      <c r="I385" s="149"/>
      <c r="L385" s="144"/>
      <c r="M385" s="150"/>
      <c r="T385" s="151"/>
      <c r="AT385" s="146" t="s">
        <v>159</v>
      </c>
      <c r="AU385" s="146" t="s">
        <v>85</v>
      </c>
      <c r="AV385" s="12" t="s">
        <v>85</v>
      </c>
      <c r="AW385" s="12" t="s">
        <v>30</v>
      </c>
      <c r="AX385" s="12" t="s">
        <v>75</v>
      </c>
      <c r="AY385" s="146" t="s">
        <v>142</v>
      </c>
    </row>
    <row r="386" spans="2:65" s="13" customFormat="1">
      <c r="B386" s="152"/>
      <c r="D386" s="145" t="s">
        <v>159</v>
      </c>
      <c r="E386" s="153" t="s">
        <v>1</v>
      </c>
      <c r="F386" s="154" t="s">
        <v>161</v>
      </c>
      <c r="H386" s="155">
        <v>62.427</v>
      </c>
      <c r="I386" s="156"/>
      <c r="L386" s="152"/>
      <c r="M386" s="157"/>
      <c r="T386" s="158"/>
      <c r="AT386" s="153" t="s">
        <v>159</v>
      </c>
      <c r="AU386" s="153" t="s">
        <v>85</v>
      </c>
      <c r="AV386" s="13" t="s">
        <v>154</v>
      </c>
      <c r="AW386" s="13" t="s">
        <v>30</v>
      </c>
      <c r="AX386" s="13" t="s">
        <v>75</v>
      </c>
      <c r="AY386" s="153" t="s">
        <v>142</v>
      </c>
    </row>
    <row r="387" spans="2:65" s="14" customFormat="1">
      <c r="B387" s="159"/>
      <c r="D387" s="145" t="s">
        <v>159</v>
      </c>
      <c r="E387" s="160" t="s">
        <v>99</v>
      </c>
      <c r="F387" s="161" t="s">
        <v>162</v>
      </c>
      <c r="H387" s="162">
        <v>62.427</v>
      </c>
      <c r="I387" s="163"/>
      <c r="L387" s="159"/>
      <c r="M387" s="164"/>
      <c r="T387" s="165"/>
      <c r="AT387" s="160" t="s">
        <v>159</v>
      </c>
      <c r="AU387" s="160" t="s">
        <v>85</v>
      </c>
      <c r="AV387" s="14" t="s">
        <v>149</v>
      </c>
      <c r="AW387" s="14" t="s">
        <v>30</v>
      </c>
      <c r="AX387" s="14" t="s">
        <v>80</v>
      </c>
      <c r="AY387" s="160" t="s">
        <v>142</v>
      </c>
    </row>
    <row r="388" spans="2:65" s="1" customFormat="1" ht="44.25" customHeight="1">
      <c r="B388" s="31"/>
      <c r="C388" s="131" t="s">
        <v>499</v>
      </c>
      <c r="D388" s="131" t="s">
        <v>144</v>
      </c>
      <c r="E388" s="132" t="s">
        <v>500</v>
      </c>
      <c r="F388" s="133" t="s">
        <v>501</v>
      </c>
      <c r="G388" s="134" t="s">
        <v>249</v>
      </c>
      <c r="H388" s="135">
        <v>19.443999999999999</v>
      </c>
      <c r="I388" s="136"/>
      <c r="J388" s="137">
        <f>ROUND(I388*H388,2)</f>
        <v>0</v>
      </c>
      <c r="K388" s="133" t="s">
        <v>148</v>
      </c>
      <c r="L388" s="31"/>
      <c r="M388" s="138" t="s">
        <v>1</v>
      </c>
      <c r="N388" s="139" t="s">
        <v>40</v>
      </c>
      <c r="P388" s="140">
        <f>O388*H388</f>
        <v>0</v>
      </c>
      <c r="Q388" s="140">
        <v>0</v>
      </c>
      <c r="R388" s="140">
        <f>Q388*H388</f>
        <v>0</v>
      </c>
      <c r="S388" s="140">
        <v>0</v>
      </c>
      <c r="T388" s="141">
        <f>S388*H388</f>
        <v>0</v>
      </c>
      <c r="AR388" s="142" t="s">
        <v>149</v>
      </c>
      <c r="AT388" s="142" t="s">
        <v>144</v>
      </c>
      <c r="AU388" s="142" t="s">
        <v>85</v>
      </c>
      <c r="AY388" s="16" t="s">
        <v>142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80</v>
      </c>
      <c r="BK388" s="143">
        <f>ROUND(I388*H388,2)</f>
        <v>0</v>
      </c>
      <c r="BL388" s="16" t="s">
        <v>149</v>
      </c>
      <c r="BM388" s="142" t="s">
        <v>502</v>
      </c>
    </row>
    <row r="389" spans="2:65" s="12" customFormat="1">
      <c r="B389" s="144"/>
      <c r="D389" s="145" t="s">
        <v>159</v>
      </c>
      <c r="E389" s="146" t="s">
        <v>1</v>
      </c>
      <c r="F389" s="147" t="s">
        <v>102</v>
      </c>
      <c r="H389" s="148">
        <v>19.443999999999999</v>
      </c>
      <c r="I389" s="149"/>
      <c r="L389" s="144"/>
      <c r="M389" s="150"/>
      <c r="T389" s="151"/>
      <c r="AT389" s="146" t="s">
        <v>159</v>
      </c>
      <c r="AU389" s="146" t="s">
        <v>85</v>
      </c>
      <c r="AV389" s="12" t="s">
        <v>85</v>
      </c>
      <c r="AW389" s="12" t="s">
        <v>30</v>
      </c>
      <c r="AX389" s="12" t="s">
        <v>75</v>
      </c>
      <c r="AY389" s="146" t="s">
        <v>142</v>
      </c>
    </row>
    <row r="390" spans="2:65" s="13" customFormat="1">
      <c r="B390" s="152"/>
      <c r="D390" s="145" t="s">
        <v>159</v>
      </c>
      <c r="E390" s="153" t="s">
        <v>1</v>
      </c>
      <c r="F390" s="154" t="s">
        <v>161</v>
      </c>
      <c r="H390" s="155">
        <v>19.443999999999999</v>
      </c>
      <c r="I390" s="156"/>
      <c r="L390" s="152"/>
      <c r="M390" s="157"/>
      <c r="T390" s="158"/>
      <c r="AT390" s="153" t="s">
        <v>159</v>
      </c>
      <c r="AU390" s="153" t="s">
        <v>85</v>
      </c>
      <c r="AV390" s="13" t="s">
        <v>154</v>
      </c>
      <c r="AW390" s="13" t="s">
        <v>30</v>
      </c>
      <c r="AX390" s="13" t="s">
        <v>75</v>
      </c>
      <c r="AY390" s="153" t="s">
        <v>142</v>
      </c>
    </row>
    <row r="391" spans="2:65" s="14" customFormat="1">
      <c r="B391" s="159"/>
      <c r="D391" s="145" t="s">
        <v>159</v>
      </c>
      <c r="E391" s="160" t="s">
        <v>101</v>
      </c>
      <c r="F391" s="161" t="s">
        <v>162</v>
      </c>
      <c r="H391" s="162">
        <v>19.443999999999999</v>
      </c>
      <c r="I391" s="163"/>
      <c r="L391" s="159"/>
      <c r="M391" s="164"/>
      <c r="T391" s="165"/>
      <c r="AT391" s="160" t="s">
        <v>159</v>
      </c>
      <c r="AU391" s="160" t="s">
        <v>85</v>
      </c>
      <c r="AV391" s="14" t="s">
        <v>149</v>
      </c>
      <c r="AW391" s="14" t="s">
        <v>30</v>
      </c>
      <c r="AX391" s="14" t="s">
        <v>80</v>
      </c>
      <c r="AY391" s="160" t="s">
        <v>142</v>
      </c>
    </row>
    <row r="392" spans="2:65" s="1" customFormat="1" ht="44.25" customHeight="1">
      <c r="B392" s="31"/>
      <c r="C392" s="131" t="s">
        <v>503</v>
      </c>
      <c r="D392" s="131" t="s">
        <v>144</v>
      </c>
      <c r="E392" s="132" t="s">
        <v>504</v>
      </c>
      <c r="F392" s="133" t="s">
        <v>505</v>
      </c>
      <c r="G392" s="134" t="s">
        <v>249</v>
      </c>
      <c r="H392" s="135">
        <v>2.9039999999999999</v>
      </c>
      <c r="I392" s="136"/>
      <c r="J392" s="137">
        <f>ROUND(I392*H392,2)</f>
        <v>0</v>
      </c>
      <c r="K392" s="133" t="s">
        <v>148</v>
      </c>
      <c r="L392" s="31"/>
      <c r="M392" s="138" t="s">
        <v>1</v>
      </c>
      <c r="N392" s="139" t="s">
        <v>40</v>
      </c>
      <c r="P392" s="140">
        <f>O392*H392</f>
        <v>0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AR392" s="142" t="s">
        <v>149</v>
      </c>
      <c r="AT392" s="142" t="s">
        <v>144</v>
      </c>
      <c r="AU392" s="142" t="s">
        <v>85</v>
      </c>
      <c r="AY392" s="16" t="s">
        <v>142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80</v>
      </c>
      <c r="BK392" s="143">
        <f>ROUND(I392*H392,2)</f>
        <v>0</v>
      </c>
      <c r="BL392" s="16" t="s">
        <v>149</v>
      </c>
      <c r="BM392" s="142" t="s">
        <v>506</v>
      </c>
    </row>
    <row r="393" spans="2:65" s="12" customFormat="1">
      <c r="B393" s="144"/>
      <c r="D393" s="145" t="s">
        <v>159</v>
      </c>
      <c r="E393" s="146" t="s">
        <v>1</v>
      </c>
      <c r="F393" s="147" t="s">
        <v>104</v>
      </c>
      <c r="H393" s="148">
        <v>2.9039999999999999</v>
      </c>
      <c r="I393" s="149"/>
      <c r="L393" s="144"/>
      <c r="M393" s="150"/>
      <c r="T393" s="151"/>
      <c r="AT393" s="146" t="s">
        <v>159</v>
      </c>
      <c r="AU393" s="146" t="s">
        <v>85</v>
      </c>
      <c r="AV393" s="12" t="s">
        <v>85</v>
      </c>
      <c r="AW393" s="12" t="s">
        <v>30</v>
      </c>
      <c r="AX393" s="12" t="s">
        <v>75</v>
      </c>
      <c r="AY393" s="146" t="s">
        <v>142</v>
      </c>
    </row>
    <row r="394" spans="2:65" s="13" customFormat="1">
      <c r="B394" s="152"/>
      <c r="D394" s="145" t="s">
        <v>159</v>
      </c>
      <c r="E394" s="153" t="s">
        <v>1</v>
      </c>
      <c r="F394" s="154" t="s">
        <v>161</v>
      </c>
      <c r="H394" s="155">
        <v>2.9039999999999999</v>
      </c>
      <c r="I394" s="156"/>
      <c r="L394" s="152"/>
      <c r="M394" s="157"/>
      <c r="T394" s="158"/>
      <c r="AT394" s="153" t="s">
        <v>159</v>
      </c>
      <c r="AU394" s="153" t="s">
        <v>85</v>
      </c>
      <c r="AV394" s="13" t="s">
        <v>154</v>
      </c>
      <c r="AW394" s="13" t="s">
        <v>30</v>
      </c>
      <c r="AX394" s="13" t="s">
        <v>75</v>
      </c>
      <c r="AY394" s="153" t="s">
        <v>142</v>
      </c>
    </row>
    <row r="395" spans="2:65" s="14" customFormat="1">
      <c r="B395" s="159"/>
      <c r="D395" s="145" t="s">
        <v>159</v>
      </c>
      <c r="E395" s="160" t="s">
        <v>103</v>
      </c>
      <c r="F395" s="161" t="s">
        <v>162</v>
      </c>
      <c r="H395" s="162">
        <v>2.9039999999999999</v>
      </c>
      <c r="I395" s="163"/>
      <c r="L395" s="159"/>
      <c r="M395" s="164"/>
      <c r="T395" s="165"/>
      <c r="AT395" s="160" t="s">
        <v>159</v>
      </c>
      <c r="AU395" s="160" t="s">
        <v>85</v>
      </c>
      <c r="AV395" s="14" t="s">
        <v>149</v>
      </c>
      <c r="AW395" s="14" t="s">
        <v>30</v>
      </c>
      <c r="AX395" s="14" t="s">
        <v>80</v>
      </c>
      <c r="AY395" s="160" t="s">
        <v>142</v>
      </c>
    </row>
    <row r="396" spans="2:65" s="1" customFormat="1" ht="21.75" customHeight="1">
      <c r="B396" s="31"/>
      <c r="C396" s="131" t="s">
        <v>507</v>
      </c>
      <c r="D396" s="131" t="s">
        <v>144</v>
      </c>
      <c r="E396" s="132" t="s">
        <v>508</v>
      </c>
      <c r="F396" s="133" t="s">
        <v>509</v>
      </c>
      <c r="G396" s="134" t="s">
        <v>249</v>
      </c>
      <c r="H396" s="135">
        <v>19.443999999999999</v>
      </c>
      <c r="I396" s="136"/>
      <c r="J396" s="137">
        <f>ROUND(I396*H396,2)</f>
        <v>0</v>
      </c>
      <c r="K396" s="133" t="s">
        <v>148</v>
      </c>
      <c r="L396" s="31"/>
      <c r="M396" s="138" t="s">
        <v>1</v>
      </c>
      <c r="N396" s="139" t="s">
        <v>40</v>
      </c>
      <c r="P396" s="140">
        <f>O396*H396</f>
        <v>0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AR396" s="142" t="s">
        <v>149</v>
      </c>
      <c r="AT396" s="142" t="s">
        <v>144</v>
      </c>
      <c r="AU396" s="142" t="s">
        <v>85</v>
      </c>
      <c r="AY396" s="16" t="s">
        <v>142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80</v>
      </c>
      <c r="BK396" s="143">
        <f>ROUND(I396*H396,2)</f>
        <v>0</v>
      </c>
      <c r="BL396" s="16" t="s">
        <v>149</v>
      </c>
      <c r="BM396" s="142" t="s">
        <v>510</v>
      </c>
    </row>
    <row r="397" spans="2:65" s="12" customFormat="1">
      <c r="B397" s="144"/>
      <c r="D397" s="145" t="s">
        <v>159</v>
      </c>
      <c r="E397" s="146" t="s">
        <v>1</v>
      </c>
      <c r="F397" s="147" t="s">
        <v>101</v>
      </c>
      <c r="H397" s="148">
        <v>19.443999999999999</v>
      </c>
      <c r="I397" s="149"/>
      <c r="L397" s="144"/>
      <c r="M397" s="150"/>
      <c r="T397" s="151"/>
      <c r="AT397" s="146" t="s">
        <v>159</v>
      </c>
      <c r="AU397" s="146" t="s">
        <v>85</v>
      </c>
      <c r="AV397" s="12" t="s">
        <v>85</v>
      </c>
      <c r="AW397" s="12" t="s">
        <v>30</v>
      </c>
      <c r="AX397" s="12" t="s">
        <v>75</v>
      </c>
      <c r="AY397" s="146" t="s">
        <v>142</v>
      </c>
    </row>
    <row r="398" spans="2:65" s="13" customFormat="1">
      <c r="B398" s="152"/>
      <c r="D398" s="145" t="s">
        <v>159</v>
      </c>
      <c r="E398" s="153" t="s">
        <v>1</v>
      </c>
      <c r="F398" s="154" t="s">
        <v>161</v>
      </c>
      <c r="H398" s="155">
        <v>19.443999999999999</v>
      </c>
      <c r="I398" s="156"/>
      <c r="L398" s="152"/>
      <c r="M398" s="157"/>
      <c r="T398" s="158"/>
      <c r="AT398" s="153" t="s">
        <v>159</v>
      </c>
      <c r="AU398" s="153" t="s">
        <v>85</v>
      </c>
      <c r="AV398" s="13" t="s">
        <v>154</v>
      </c>
      <c r="AW398" s="13" t="s">
        <v>30</v>
      </c>
      <c r="AX398" s="13" t="s">
        <v>75</v>
      </c>
      <c r="AY398" s="153" t="s">
        <v>142</v>
      </c>
    </row>
    <row r="399" spans="2:65" s="14" customFormat="1">
      <c r="B399" s="159"/>
      <c r="D399" s="145" t="s">
        <v>159</v>
      </c>
      <c r="E399" s="160" t="s">
        <v>1</v>
      </c>
      <c r="F399" s="161" t="s">
        <v>162</v>
      </c>
      <c r="H399" s="162">
        <v>19.443999999999999</v>
      </c>
      <c r="I399" s="163"/>
      <c r="L399" s="159"/>
      <c r="M399" s="164"/>
      <c r="T399" s="165"/>
      <c r="AT399" s="160" t="s">
        <v>159</v>
      </c>
      <c r="AU399" s="160" t="s">
        <v>85</v>
      </c>
      <c r="AV399" s="14" t="s">
        <v>149</v>
      </c>
      <c r="AW399" s="14" t="s">
        <v>30</v>
      </c>
      <c r="AX399" s="14" t="s">
        <v>80</v>
      </c>
      <c r="AY399" s="160" t="s">
        <v>142</v>
      </c>
    </row>
    <row r="400" spans="2:65" s="1" customFormat="1" ht="24.2" customHeight="1">
      <c r="B400" s="31"/>
      <c r="C400" s="131" t="s">
        <v>511</v>
      </c>
      <c r="D400" s="131" t="s">
        <v>144</v>
      </c>
      <c r="E400" s="132" t="s">
        <v>512</v>
      </c>
      <c r="F400" s="133" t="s">
        <v>513</v>
      </c>
      <c r="G400" s="134" t="s">
        <v>249</v>
      </c>
      <c r="H400" s="135">
        <v>174.99600000000001</v>
      </c>
      <c r="I400" s="136"/>
      <c r="J400" s="137">
        <f>ROUND(I400*H400,2)</f>
        <v>0</v>
      </c>
      <c r="K400" s="133" t="s">
        <v>148</v>
      </c>
      <c r="L400" s="31"/>
      <c r="M400" s="138" t="s">
        <v>1</v>
      </c>
      <c r="N400" s="139" t="s">
        <v>40</v>
      </c>
      <c r="P400" s="140">
        <f>O400*H400</f>
        <v>0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149</v>
      </c>
      <c r="AT400" s="142" t="s">
        <v>144</v>
      </c>
      <c r="AU400" s="142" t="s">
        <v>85</v>
      </c>
      <c r="AY400" s="16" t="s">
        <v>142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80</v>
      </c>
      <c r="BK400" s="143">
        <f>ROUND(I400*H400,2)</f>
        <v>0</v>
      </c>
      <c r="BL400" s="16" t="s">
        <v>149</v>
      </c>
      <c r="BM400" s="142" t="s">
        <v>514</v>
      </c>
    </row>
    <row r="401" spans="2:65" s="12" customFormat="1">
      <c r="B401" s="144"/>
      <c r="D401" s="145" t="s">
        <v>159</v>
      </c>
      <c r="E401" s="146" t="s">
        <v>1</v>
      </c>
      <c r="F401" s="147" t="s">
        <v>515</v>
      </c>
      <c r="H401" s="148">
        <v>174.99600000000001</v>
      </c>
      <c r="I401" s="149"/>
      <c r="L401" s="144"/>
      <c r="M401" s="150"/>
      <c r="T401" s="151"/>
      <c r="AT401" s="146" t="s">
        <v>159</v>
      </c>
      <c r="AU401" s="146" t="s">
        <v>85</v>
      </c>
      <c r="AV401" s="12" t="s">
        <v>85</v>
      </c>
      <c r="AW401" s="12" t="s">
        <v>30</v>
      </c>
      <c r="AX401" s="12" t="s">
        <v>75</v>
      </c>
      <c r="AY401" s="146" t="s">
        <v>142</v>
      </c>
    </row>
    <row r="402" spans="2:65" s="13" customFormat="1">
      <c r="B402" s="152"/>
      <c r="D402" s="145" t="s">
        <v>159</v>
      </c>
      <c r="E402" s="153" t="s">
        <v>1</v>
      </c>
      <c r="F402" s="154" t="s">
        <v>161</v>
      </c>
      <c r="H402" s="155">
        <v>174.99600000000001</v>
      </c>
      <c r="I402" s="156"/>
      <c r="L402" s="152"/>
      <c r="M402" s="157"/>
      <c r="T402" s="158"/>
      <c r="AT402" s="153" t="s">
        <v>159</v>
      </c>
      <c r="AU402" s="153" t="s">
        <v>85</v>
      </c>
      <c r="AV402" s="13" t="s">
        <v>154</v>
      </c>
      <c r="AW402" s="13" t="s">
        <v>30</v>
      </c>
      <c r="AX402" s="13" t="s">
        <v>75</v>
      </c>
      <c r="AY402" s="153" t="s">
        <v>142</v>
      </c>
    </row>
    <row r="403" spans="2:65" s="14" customFormat="1">
      <c r="B403" s="159"/>
      <c r="D403" s="145" t="s">
        <v>159</v>
      </c>
      <c r="E403" s="160" t="s">
        <v>1</v>
      </c>
      <c r="F403" s="161" t="s">
        <v>162</v>
      </c>
      <c r="H403" s="162">
        <v>174.99600000000001</v>
      </c>
      <c r="I403" s="163"/>
      <c r="L403" s="159"/>
      <c r="M403" s="164"/>
      <c r="T403" s="165"/>
      <c r="AT403" s="160" t="s">
        <v>159</v>
      </c>
      <c r="AU403" s="160" t="s">
        <v>85</v>
      </c>
      <c r="AV403" s="14" t="s">
        <v>149</v>
      </c>
      <c r="AW403" s="14" t="s">
        <v>30</v>
      </c>
      <c r="AX403" s="14" t="s">
        <v>80</v>
      </c>
      <c r="AY403" s="160" t="s">
        <v>142</v>
      </c>
    </row>
    <row r="404" spans="2:65" s="1" customFormat="1" ht="21.75" customHeight="1">
      <c r="B404" s="31"/>
      <c r="C404" s="131" t="s">
        <v>516</v>
      </c>
      <c r="D404" s="131" t="s">
        <v>144</v>
      </c>
      <c r="E404" s="132" t="s">
        <v>517</v>
      </c>
      <c r="F404" s="133" t="s">
        <v>518</v>
      </c>
      <c r="G404" s="134" t="s">
        <v>249</v>
      </c>
      <c r="H404" s="135">
        <v>65.331000000000003</v>
      </c>
      <c r="I404" s="136"/>
      <c r="J404" s="137">
        <f>ROUND(I404*H404,2)</f>
        <v>0</v>
      </c>
      <c r="K404" s="133" t="s">
        <v>148</v>
      </c>
      <c r="L404" s="31"/>
      <c r="M404" s="138" t="s">
        <v>1</v>
      </c>
      <c r="N404" s="139" t="s">
        <v>40</v>
      </c>
      <c r="P404" s="140">
        <f>O404*H404</f>
        <v>0</v>
      </c>
      <c r="Q404" s="140">
        <v>0</v>
      </c>
      <c r="R404" s="140">
        <f>Q404*H404</f>
        <v>0</v>
      </c>
      <c r="S404" s="140">
        <v>0</v>
      </c>
      <c r="T404" s="141">
        <f>S404*H404</f>
        <v>0</v>
      </c>
      <c r="AR404" s="142" t="s">
        <v>149</v>
      </c>
      <c r="AT404" s="142" t="s">
        <v>144</v>
      </c>
      <c r="AU404" s="142" t="s">
        <v>85</v>
      </c>
      <c r="AY404" s="16" t="s">
        <v>142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80</v>
      </c>
      <c r="BK404" s="143">
        <f>ROUND(I404*H404,2)</f>
        <v>0</v>
      </c>
      <c r="BL404" s="16" t="s">
        <v>149</v>
      </c>
      <c r="BM404" s="142" t="s">
        <v>519</v>
      </c>
    </row>
    <row r="405" spans="2:65" s="12" customFormat="1">
      <c r="B405" s="144"/>
      <c r="D405" s="145" t="s">
        <v>159</v>
      </c>
      <c r="E405" s="146" t="s">
        <v>1</v>
      </c>
      <c r="F405" s="147" t="s">
        <v>99</v>
      </c>
      <c r="H405" s="148">
        <v>62.427</v>
      </c>
      <c r="I405" s="149"/>
      <c r="L405" s="144"/>
      <c r="M405" s="150"/>
      <c r="T405" s="151"/>
      <c r="AT405" s="146" t="s">
        <v>159</v>
      </c>
      <c r="AU405" s="146" t="s">
        <v>85</v>
      </c>
      <c r="AV405" s="12" t="s">
        <v>85</v>
      </c>
      <c r="AW405" s="12" t="s">
        <v>30</v>
      </c>
      <c r="AX405" s="12" t="s">
        <v>75</v>
      </c>
      <c r="AY405" s="146" t="s">
        <v>142</v>
      </c>
    </row>
    <row r="406" spans="2:65" s="12" customFormat="1">
      <c r="B406" s="144"/>
      <c r="D406" s="145" t="s">
        <v>159</v>
      </c>
      <c r="E406" s="146" t="s">
        <v>1</v>
      </c>
      <c r="F406" s="147" t="s">
        <v>103</v>
      </c>
      <c r="H406" s="148">
        <v>2.9039999999999999</v>
      </c>
      <c r="I406" s="149"/>
      <c r="L406" s="144"/>
      <c r="M406" s="150"/>
      <c r="T406" s="151"/>
      <c r="AT406" s="146" t="s">
        <v>159</v>
      </c>
      <c r="AU406" s="146" t="s">
        <v>85</v>
      </c>
      <c r="AV406" s="12" t="s">
        <v>85</v>
      </c>
      <c r="AW406" s="12" t="s">
        <v>30</v>
      </c>
      <c r="AX406" s="12" t="s">
        <v>75</v>
      </c>
      <c r="AY406" s="146" t="s">
        <v>142</v>
      </c>
    </row>
    <row r="407" spans="2:65" s="13" customFormat="1">
      <c r="B407" s="152"/>
      <c r="D407" s="145" t="s">
        <v>159</v>
      </c>
      <c r="E407" s="153" t="s">
        <v>1</v>
      </c>
      <c r="F407" s="154" t="s">
        <v>161</v>
      </c>
      <c r="H407" s="155">
        <v>65.331000000000003</v>
      </c>
      <c r="I407" s="156"/>
      <c r="L407" s="152"/>
      <c r="M407" s="157"/>
      <c r="T407" s="158"/>
      <c r="AT407" s="153" t="s">
        <v>159</v>
      </c>
      <c r="AU407" s="153" t="s">
        <v>85</v>
      </c>
      <c r="AV407" s="13" t="s">
        <v>154</v>
      </c>
      <c r="AW407" s="13" t="s">
        <v>30</v>
      </c>
      <c r="AX407" s="13" t="s">
        <v>75</v>
      </c>
      <c r="AY407" s="153" t="s">
        <v>142</v>
      </c>
    </row>
    <row r="408" spans="2:65" s="14" customFormat="1">
      <c r="B408" s="159"/>
      <c r="D408" s="145" t="s">
        <v>159</v>
      </c>
      <c r="E408" s="160" t="s">
        <v>1</v>
      </c>
      <c r="F408" s="161" t="s">
        <v>162</v>
      </c>
      <c r="H408" s="162">
        <v>65.331000000000003</v>
      </c>
      <c r="I408" s="163"/>
      <c r="L408" s="159"/>
      <c r="M408" s="164"/>
      <c r="T408" s="165"/>
      <c r="AT408" s="160" t="s">
        <v>159</v>
      </c>
      <c r="AU408" s="160" t="s">
        <v>85</v>
      </c>
      <c r="AV408" s="14" t="s">
        <v>149</v>
      </c>
      <c r="AW408" s="14" t="s">
        <v>30</v>
      </c>
      <c r="AX408" s="14" t="s">
        <v>80</v>
      </c>
      <c r="AY408" s="160" t="s">
        <v>142</v>
      </c>
    </row>
    <row r="409" spans="2:65" s="1" customFormat="1" ht="24.2" customHeight="1">
      <c r="B409" s="31"/>
      <c r="C409" s="131" t="s">
        <v>520</v>
      </c>
      <c r="D409" s="131" t="s">
        <v>144</v>
      </c>
      <c r="E409" s="132" t="s">
        <v>521</v>
      </c>
      <c r="F409" s="133" t="s">
        <v>522</v>
      </c>
      <c r="G409" s="134" t="s">
        <v>249</v>
      </c>
      <c r="H409" s="135">
        <v>587.97900000000004</v>
      </c>
      <c r="I409" s="136"/>
      <c r="J409" s="137">
        <f>ROUND(I409*H409,2)</f>
        <v>0</v>
      </c>
      <c r="K409" s="133" t="s">
        <v>148</v>
      </c>
      <c r="L409" s="31"/>
      <c r="M409" s="138" t="s">
        <v>1</v>
      </c>
      <c r="N409" s="139" t="s">
        <v>40</v>
      </c>
      <c r="P409" s="140">
        <f>O409*H409</f>
        <v>0</v>
      </c>
      <c r="Q409" s="140">
        <v>0</v>
      </c>
      <c r="R409" s="140">
        <f>Q409*H409</f>
        <v>0</v>
      </c>
      <c r="S409" s="140">
        <v>0</v>
      </c>
      <c r="T409" s="141">
        <f>S409*H409</f>
        <v>0</v>
      </c>
      <c r="AR409" s="142" t="s">
        <v>149</v>
      </c>
      <c r="AT409" s="142" t="s">
        <v>144</v>
      </c>
      <c r="AU409" s="142" t="s">
        <v>85</v>
      </c>
      <c r="AY409" s="16" t="s">
        <v>142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6" t="s">
        <v>80</v>
      </c>
      <c r="BK409" s="143">
        <f>ROUND(I409*H409,2)</f>
        <v>0</v>
      </c>
      <c r="BL409" s="16" t="s">
        <v>149</v>
      </c>
      <c r="BM409" s="142" t="s">
        <v>523</v>
      </c>
    </row>
    <row r="410" spans="2:65" s="12" customFormat="1">
      <c r="B410" s="144"/>
      <c r="D410" s="145" t="s">
        <v>159</v>
      </c>
      <c r="E410" s="146" t="s">
        <v>1</v>
      </c>
      <c r="F410" s="147" t="s">
        <v>524</v>
      </c>
      <c r="H410" s="148">
        <v>561.84299999999996</v>
      </c>
      <c r="I410" s="149"/>
      <c r="L410" s="144"/>
      <c r="M410" s="150"/>
      <c r="T410" s="151"/>
      <c r="AT410" s="146" t="s">
        <v>159</v>
      </c>
      <c r="AU410" s="146" t="s">
        <v>85</v>
      </c>
      <c r="AV410" s="12" t="s">
        <v>85</v>
      </c>
      <c r="AW410" s="12" t="s">
        <v>30</v>
      </c>
      <c r="AX410" s="12" t="s">
        <v>75</v>
      </c>
      <c r="AY410" s="146" t="s">
        <v>142</v>
      </c>
    </row>
    <row r="411" spans="2:65" s="12" customFormat="1">
      <c r="B411" s="144"/>
      <c r="D411" s="145" t="s">
        <v>159</v>
      </c>
      <c r="E411" s="146" t="s">
        <v>1</v>
      </c>
      <c r="F411" s="147" t="s">
        <v>525</v>
      </c>
      <c r="H411" s="148">
        <v>26.135999999999999</v>
      </c>
      <c r="I411" s="149"/>
      <c r="L411" s="144"/>
      <c r="M411" s="150"/>
      <c r="T411" s="151"/>
      <c r="AT411" s="146" t="s">
        <v>159</v>
      </c>
      <c r="AU411" s="146" t="s">
        <v>85</v>
      </c>
      <c r="AV411" s="12" t="s">
        <v>85</v>
      </c>
      <c r="AW411" s="12" t="s">
        <v>30</v>
      </c>
      <c r="AX411" s="12" t="s">
        <v>75</v>
      </c>
      <c r="AY411" s="146" t="s">
        <v>142</v>
      </c>
    </row>
    <row r="412" spans="2:65" s="13" customFormat="1">
      <c r="B412" s="152"/>
      <c r="D412" s="145" t="s">
        <v>159</v>
      </c>
      <c r="E412" s="153" t="s">
        <v>1</v>
      </c>
      <c r="F412" s="154" t="s">
        <v>161</v>
      </c>
      <c r="H412" s="155">
        <v>587.97900000000004</v>
      </c>
      <c r="I412" s="156"/>
      <c r="L412" s="152"/>
      <c r="M412" s="157"/>
      <c r="T412" s="158"/>
      <c r="AT412" s="153" t="s">
        <v>159</v>
      </c>
      <c r="AU412" s="153" t="s">
        <v>85</v>
      </c>
      <c r="AV412" s="13" t="s">
        <v>154</v>
      </c>
      <c r="AW412" s="13" t="s">
        <v>30</v>
      </c>
      <c r="AX412" s="13" t="s">
        <v>75</v>
      </c>
      <c r="AY412" s="153" t="s">
        <v>142</v>
      </c>
    </row>
    <row r="413" spans="2:65" s="14" customFormat="1">
      <c r="B413" s="159"/>
      <c r="D413" s="145" t="s">
        <v>159</v>
      </c>
      <c r="E413" s="160" t="s">
        <v>1</v>
      </c>
      <c r="F413" s="161" t="s">
        <v>162</v>
      </c>
      <c r="H413" s="162">
        <v>587.97900000000004</v>
      </c>
      <c r="I413" s="163"/>
      <c r="L413" s="159"/>
      <c r="M413" s="164"/>
      <c r="T413" s="165"/>
      <c r="AT413" s="160" t="s">
        <v>159</v>
      </c>
      <c r="AU413" s="160" t="s">
        <v>85</v>
      </c>
      <c r="AV413" s="14" t="s">
        <v>149</v>
      </c>
      <c r="AW413" s="14" t="s">
        <v>30</v>
      </c>
      <c r="AX413" s="14" t="s">
        <v>80</v>
      </c>
      <c r="AY413" s="160" t="s">
        <v>142</v>
      </c>
    </row>
    <row r="414" spans="2:65" s="1" customFormat="1" ht="24.2" customHeight="1">
      <c r="B414" s="31"/>
      <c r="C414" s="131" t="s">
        <v>526</v>
      </c>
      <c r="D414" s="131" t="s">
        <v>144</v>
      </c>
      <c r="E414" s="132" t="s">
        <v>527</v>
      </c>
      <c r="F414" s="133" t="s">
        <v>528</v>
      </c>
      <c r="G414" s="134" t="s">
        <v>249</v>
      </c>
      <c r="H414" s="135">
        <v>85.21</v>
      </c>
      <c r="I414" s="136"/>
      <c r="J414" s="137">
        <f>ROUND(I414*H414,2)</f>
        <v>0</v>
      </c>
      <c r="K414" s="133" t="s">
        <v>148</v>
      </c>
      <c r="L414" s="31"/>
      <c r="M414" s="138" t="s">
        <v>1</v>
      </c>
      <c r="N414" s="139" t="s">
        <v>40</v>
      </c>
      <c r="P414" s="140">
        <f>O414*H414</f>
        <v>0</v>
      </c>
      <c r="Q414" s="140">
        <v>0</v>
      </c>
      <c r="R414" s="140">
        <f>Q414*H414</f>
        <v>0</v>
      </c>
      <c r="S414" s="140">
        <v>0</v>
      </c>
      <c r="T414" s="141">
        <f>S414*H414</f>
        <v>0</v>
      </c>
      <c r="AR414" s="142" t="s">
        <v>149</v>
      </c>
      <c r="AT414" s="142" t="s">
        <v>144</v>
      </c>
      <c r="AU414" s="142" t="s">
        <v>85</v>
      </c>
      <c r="AY414" s="16" t="s">
        <v>142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80</v>
      </c>
      <c r="BK414" s="143">
        <f>ROUND(I414*H414,2)</f>
        <v>0</v>
      </c>
      <c r="BL414" s="16" t="s">
        <v>149</v>
      </c>
      <c r="BM414" s="142" t="s">
        <v>529</v>
      </c>
    </row>
    <row r="415" spans="2:65" s="11" customFormat="1" ht="22.9" customHeight="1">
      <c r="B415" s="119"/>
      <c r="D415" s="120" t="s">
        <v>74</v>
      </c>
      <c r="E415" s="129" t="s">
        <v>530</v>
      </c>
      <c r="F415" s="129" t="s">
        <v>531</v>
      </c>
      <c r="I415" s="122"/>
      <c r="J415" s="130">
        <f>BK415</f>
        <v>0</v>
      </c>
      <c r="L415" s="119"/>
      <c r="M415" s="124"/>
      <c r="P415" s="125">
        <f>P416</f>
        <v>0</v>
      </c>
      <c r="R415" s="125">
        <f>R416</f>
        <v>0</v>
      </c>
      <c r="T415" s="126">
        <f>T416</f>
        <v>0</v>
      </c>
      <c r="AR415" s="120" t="s">
        <v>80</v>
      </c>
      <c r="AT415" s="127" t="s">
        <v>74</v>
      </c>
      <c r="AU415" s="127" t="s">
        <v>80</v>
      </c>
      <c r="AY415" s="120" t="s">
        <v>142</v>
      </c>
      <c r="BK415" s="128">
        <f>BK416</f>
        <v>0</v>
      </c>
    </row>
    <row r="416" spans="2:65" s="1" customFormat="1" ht="24.2" customHeight="1">
      <c r="B416" s="31"/>
      <c r="C416" s="131" t="s">
        <v>532</v>
      </c>
      <c r="D416" s="131" t="s">
        <v>144</v>
      </c>
      <c r="E416" s="132" t="s">
        <v>533</v>
      </c>
      <c r="F416" s="133" t="s">
        <v>534</v>
      </c>
      <c r="G416" s="134" t="s">
        <v>249</v>
      </c>
      <c r="H416" s="135">
        <v>478.25400000000002</v>
      </c>
      <c r="I416" s="136"/>
      <c r="J416" s="137">
        <f>ROUND(I416*H416,2)</f>
        <v>0</v>
      </c>
      <c r="K416" s="133" t="s">
        <v>148</v>
      </c>
      <c r="L416" s="31"/>
      <c r="M416" s="138" t="s">
        <v>1</v>
      </c>
      <c r="N416" s="139" t="s">
        <v>40</v>
      </c>
      <c r="P416" s="140">
        <f>O416*H416</f>
        <v>0</v>
      </c>
      <c r="Q416" s="140">
        <v>0</v>
      </c>
      <c r="R416" s="140">
        <f>Q416*H416</f>
        <v>0</v>
      </c>
      <c r="S416" s="140">
        <v>0</v>
      </c>
      <c r="T416" s="141">
        <f>S416*H416</f>
        <v>0</v>
      </c>
      <c r="AR416" s="142" t="s">
        <v>149</v>
      </c>
      <c r="AT416" s="142" t="s">
        <v>144</v>
      </c>
      <c r="AU416" s="142" t="s">
        <v>85</v>
      </c>
      <c r="AY416" s="16" t="s">
        <v>142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80</v>
      </c>
      <c r="BK416" s="143">
        <f>ROUND(I416*H416,2)</f>
        <v>0</v>
      </c>
      <c r="BL416" s="16" t="s">
        <v>149</v>
      </c>
      <c r="BM416" s="142" t="s">
        <v>535</v>
      </c>
    </row>
    <row r="417" spans="2:65" s="11" customFormat="1" ht="25.9" customHeight="1">
      <c r="B417" s="119"/>
      <c r="D417" s="120" t="s">
        <v>74</v>
      </c>
      <c r="E417" s="121" t="s">
        <v>536</v>
      </c>
      <c r="F417" s="121" t="s">
        <v>537</v>
      </c>
      <c r="I417" s="122"/>
      <c r="J417" s="123">
        <f>BK417</f>
        <v>0</v>
      </c>
      <c r="L417" s="119"/>
      <c r="M417" s="124"/>
      <c r="P417" s="125">
        <f>P418+P432</f>
        <v>0</v>
      </c>
      <c r="R417" s="125">
        <f>R418+R432</f>
        <v>0.10137378</v>
      </c>
      <c r="T417" s="126">
        <f>T418+T432</f>
        <v>0</v>
      </c>
      <c r="AR417" s="120" t="s">
        <v>85</v>
      </c>
      <c r="AT417" s="127" t="s">
        <v>74</v>
      </c>
      <c r="AU417" s="127" t="s">
        <v>75</v>
      </c>
      <c r="AY417" s="120" t="s">
        <v>142</v>
      </c>
      <c r="BK417" s="128">
        <f>BK418+BK432</f>
        <v>0</v>
      </c>
    </row>
    <row r="418" spans="2:65" s="11" customFormat="1" ht="22.9" customHeight="1">
      <c r="B418" s="119"/>
      <c r="D418" s="120" t="s">
        <v>74</v>
      </c>
      <c r="E418" s="129" t="s">
        <v>538</v>
      </c>
      <c r="F418" s="129" t="s">
        <v>539</v>
      </c>
      <c r="I418" s="122"/>
      <c r="J418" s="130">
        <f>BK418</f>
        <v>0</v>
      </c>
      <c r="L418" s="119"/>
      <c r="M418" s="124"/>
      <c r="P418" s="125">
        <f>SUM(P419:P431)</f>
        <v>0</v>
      </c>
      <c r="R418" s="125">
        <f>SUM(R419:R431)</f>
        <v>9.7873779999999994E-2</v>
      </c>
      <c r="T418" s="126">
        <f>SUM(T419:T431)</f>
        <v>0</v>
      </c>
      <c r="AR418" s="120" t="s">
        <v>85</v>
      </c>
      <c r="AT418" s="127" t="s">
        <v>74</v>
      </c>
      <c r="AU418" s="127" t="s">
        <v>80</v>
      </c>
      <c r="AY418" s="120" t="s">
        <v>142</v>
      </c>
      <c r="BK418" s="128">
        <f>SUM(BK419:BK431)</f>
        <v>0</v>
      </c>
    </row>
    <row r="419" spans="2:65" s="1" customFormat="1" ht="24.2" customHeight="1">
      <c r="B419" s="31"/>
      <c r="C419" s="131" t="s">
        <v>540</v>
      </c>
      <c r="D419" s="131" t="s">
        <v>144</v>
      </c>
      <c r="E419" s="132" t="s">
        <v>541</v>
      </c>
      <c r="F419" s="133" t="s">
        <v>542</v>
      </c>
      <c r="G419" s="134" t="s">
        <v>157</v>
      </c>
      <c r="H419" s="135">
        <v>13.125</v>
      </c>
      <c r="I419" s="136"/>
      <c r="J419" s="137">
        <f>ROUND(I419*H419,2)</f>
        <v>0</v>
      </c>
      <c r="K419" s="133" t="s">
        <v>148</v>
      </c>
      <c r="L419" s="31"/>
      <c r="M419" s="138" t="s">
        <v>1</v>
      </c>
      <c r="N419" s="139" t="s">
        <v>40</v>
      </c>
      <c r="P419" s="140">
        <f>O419*H419</f>
        <v>0</v>
      </c>
      <c r="Q419" s="140">
        <v>0</v>
      </c>
      <c r="R419" s="140">
        <f>Q419*H419</f>
        <v>0</v>
      </c>
      <c r="S419" s="140">
        <v>0</v>
      </c>
      <c r="T419" s="141">
        <f>S419*H419</f>
        <v>0</v>
      </c>
      <c r="AR419" s="142" t="s">
        <v>226</v>
      </c>
      <c r="AT419" s="142" t="s">
        <v>144</v>
      </c>
      <c r="AU419" s="142" t="s">
        <v>85</v>
      </c>
      <c r="AY419" s="16" t="s">
        <v>142</v>
      </c>
      <c r="BE419" s="143">
        <f>IF(N419="základní",J419,0)</f>
        <v>0</v>
      </c>
      <c r="BF419" s="143">
        <f>IF(N419="snížená",J419,0)</f>
        <v>0</v>
      </c>
      <c r="BG419" s="143">
        <f>IF(N419="zákl. přenesená",J419,0)</f>
        <v>0</v>
      </c>
      <c r="BH419" s="143">
        <f>IF(N419="sníž. přenesená",J419,0)</f>
        <v>0</v>
      </c>
      <c r="BI419" s="143">
        <f>IF(N419="nulová",J419,0)</f>
        <v>0</v>
      </c>
      <c r="BJ419" s="16" t="s">
        <v>80</v>
      </c>
      <c r="BK419" s="143">
        <f>ROUND(I419*H419,2)</f>
        <v>0</v>
      </c>
      <c r="BL419" s="16" t="s">
        <v>226</v>
      </c>
      <c r="BM419" s="142" t="s">
        <v>543</v>
      </c>
    </row>
    <row r="420" spans="2:65" s="12" customFormat="1">
      <c r="B420" s="144"/>
      <c r="D420" s="145" t="s">
        <v>159</v>
      </c>
      <c r="E420" s="146" t="s">
        <v>1</v>
      </c>
      <c r="F420" s="147" t="s">
        <v>413</v>
      </c>
      <c r="H420" s="148">
        <v>13.125</v>
      </c>
      <c r="I420" s="149"/>
      <c r="L420" s="144"/>
      <c r="M420" s="150"/>
      <c r="T420" s="151"/>
      <c r="AT420" s="146" t="s">
        <v>159</v>
      </c>
      <c r="AU420" s="146" t="s">
        <v>85</v>
      </c>
      <c r="AV420" s="12" t="s">
        <v>85</v>
      </c>
      <c r="AW420" s="12" t="s">
        <v>30</v>
      </c>
      <c r="AX420" s="12" t="s">
        <v>75</v>
      </c>
      <c r="AY420" s="146" t="s">
        <v>142</v>
      </c>
    </row>
    <row r="421" spans="2:65" s="13" customFormat="1">
      <c r="B421" s="152"/>
      <c r="D421" s="145" t="s">
        <v>159</v>
      </c>
      <c r="E421" s="153" t="s">
        <v>1</v>
      </c>
      <c r="F421" s="154" t="s">
        <v>161</v>
      </c>
      <c r="H421" s="155">
        <v>13.125</v>
      </c>
      <c r="I421" s="156"/>
      <c r="L421" s="152"/>
      <c r="M421" s="157"/>
      <c r="T421" s="158"/>
      <c r="AT421" s="153" t="s">
        <v>159</v>
      </c>
      <c r="AU421" s="153" t="s">
        <v>85</v>
      </c>
      <c r="AV421" s="13" t="s">
        <v>154</v>
      </c>
      <c r="AW421" s="13" t="s">
        <v>30</v>
      </c>
      <c r="AX421" s="13" t="s">
        <v>75</v>
      </c>
      <c r="AY421" s="153" t="s">
        <v>142</v>
      </c>
    </row>
    <row r="422" spans="2:65" s="14" customFormat="1">
      <c r="B422" s="159"/>
      <c r="D422" s="145" t="s">
        <v>159</v>
      </c>
      <c r="E422" s="160" t="s">
        <v>1</v>
      </c>
      <c r="F422" s="161" t="s">
        <v>162</v>
      </c>
      <c r="H422" s="162">
        <v>13.125</v>
      </c>
      <c r="I422" s="163"/>
      <c r="L422" s="159"/>
      <c r="M422" s="164"/>
      <c r="T422" s="165"/>
      <c r="AT422" s="160" t="s">
        <v>159</v>
      </c>
      <c r="AU422" s="160" t="s">
        <v>85</v>
      </c>
      <c r="AV422" s="14" t="s">
        <v>149</v>
      </c>
      <c r="AW422" s="14" t="s">
        <v>30</v>
      </c>
      <c r="AX422" s="14" t="s">
        <v>80</v>
      </c>
      <c r="AY422" s="160" t="s">
        <v>142</v>
      </c>
    </row>
    <row r="423" spans="2:65" s="1" customFormat="1" ht="16.5" customHeight="1">
      <c r="B423" s="31"/>
      <c r="C423" s="166" t="s">
        <v>544</v>
      </c>
      <c r="D423" s="166" t="s">
        <v>265</v>
      </c>
      <c r="E423" s="167" t="s">
        <v>545</v>
      </c>
      <c r="F423" s="168" t="s">
        <v>546</v>
      </c>
      <c r="G423" s="169" t="s">
        <v>249</v>
      </c>
      <c r="H423" s="170">
        <v>4.0000000000000001E-3</v>
      </c>
      <c r="I423" s="171"/>
      <c r="J423" s="172">
        <f>ROUND(I423*H423,2)</f>
        <v>0</v>
      </c>
      <c r="K423" s="168" t="s">
        <v>148</v>
      </c>
      <c r="L423" s="173"/>
      <c r="M423" s="174" t="s">
        <v>1</v>
      </c>
      <c r="N423" s="175" t="s">
        <v>40</v>
      </c>
      <c r="P423" s="140">
        <f>O423*H423</f>
        <v>0</v>
      </c>
      <c r="Q423" s="140">
        <v>1</v>
      </c>
      <c r="R423" s="140">
        <f>Q423*H423</f>
        <v>4.0000000000000001E-3</v>
      </c>
      <c r="S423" s="140">
        <v>0</v>
      </c>
      <c r="T423" s="141">
        <f>S423*H423</f>
        <v>0</v>
      </c>
      <c r="AR423" s="142" t="s">
        <v>307</v>
      </c>
      <c r="AT423" s="142" t="s">
        <v>265</v>
      </c>
      <c r="AU423" s="142" t="s">
        <v>85</v>
      </c>
      <c r="AY423" s="16" t="s">
        <v>142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80</v>
      </c>
      <c r="BK423" s="143">
        <f>ROUND(I423*H423,2)</f>
        <v>0</v>
      </c>
      <c r="BL423" s="16" t="s">
        <v>226</v>
      </c>
      <c r="BM423" s="142" t="s">
        <v>547</v>
      </c>
    </row>
    <row r="424" spans="2:65" s="12" customFormat="1">
      <c r="B424" s="144"/>
      <c r="D424" s="145" t="s">
        <v>159</v>
      </c>
      <c r="F424" s="147" t="s">
        <v>548</v>
      </c>
      <c r="H424" s="148">
        <v>4.0000000000000001E-3</v>
      </c>
      <c r="I424" s="149"/>
      <c r="L424" s="144"/>
      <c r="M424" s="150"/>
      <c r="T424" s="151"/>
      <c r="AT424" s="146" t="s">
        <v>159</v>
      </c>
      <c r="AU424" s="146" t="s">
        <v>85</v>
      </c>
      <c r="AV424" s="12" t="s">
        <v>85</v>
      </c>
      <c r="AW424" s="12" t="s">
        <v>4</v>
      </c>
      <c r="AX424" s="12" t="s">
        <v>80</v>
      </c>
      <c r="AY424" s="146" t="s">
        <v>142</v>
      </c>
    </row>
    <row r="425" spans="2:65" s="1" customFormat="1" ht="24.2" customHeight="1">
      <c r="B425" s="31"/>
      <c r="C425" s="131" t="s">
        <v>549</v>
      </c>
      <c r="D425" s="131" t="s">
        <v>144</v>
      </c>
      <c r="E425" s="132" t="s">
        <v>550</v>
      </c>
      <c r="F425" s="133" t="s">
        <v>551</v>
      </c>
      <c r="G425" s="134" t="s">
        <v>157</v>
      </c>
      <c r="H425" s="135">
        <v>13.125</v>
      </c>
      <c r="I425" s="136"/>
      <c r="J425" s="137">
        <f>ROUND(I425*H425,2)</f>
        <v>0</v>
      </c>
      <c r="K425" s="133" t="s">
        <v>148</v>
      </c>
      <c r="L425" s="31"/>
      <c r="M425" s="138" t="s">
        <v>1</v>
      </c>
      <c r="N425" s="139" t="s">
        <v>40</v>
      </c>
      <c r="P425" s="140">
        <f>O425*H425</f>
        <v>0</v>
      </c>
      <c r="Q425" s="140">
        <v>4.0000000000000002E-4</v>
      </c>
      <c r="R425" s="140">
        <f>Q425*H425</f>
        <v>5.2500000000000003E-3</v>
      </c>
      <c r="S425" s="140">
        <v>0</v>
      </c>
      <c r="T425" s="141">
        <f>S425*H425</f>
        <v>0</v>
      </c>
      <c r="AR425" s="142" t="s">
        <v>226</v>
      </c>
      <c r="AT425" s="142" t="s">
        <v>144</v>
      </c>
      <c r="AU425" s="142" t="s">
        <v>85</v>
      </c>
      <c r="AY425" s="16" t="s">
        <v>142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80</v>
      </c>
      <c r="BK425" s="143">
        <f>ROUND(I425*H425,2)</f>
        <v>0</v>
      </c>
      <c r="BL425" s="16" t="s">
        <v>226</v>
      </c>
      <c r="BM425" s="142" t="s">
        <v>552</v>
      </c>
    </row>
    <row r="426" spans="2:65" s="12" customFormat="1">
      <c r="B426" s="144"/>
      <c r="D426" s="145" t="s">
        <v>159</v>
      </c>
      <c r="E426" s="146" t="s">
        <v>1</v>
      </c>
      <c r="F426" s="147" t="s">
        <v>413</v>
      </c>
      <c r="H426" s="148">
        <v>13.125</v>
      </c>
      <c r="I426" s="149"/>
      <c r="L426" s="144"/>
      <c r="M426" s="150"/>
      <c r="T426" s="151"/>
      <c r="AT426" s="146" t="s">
        <v>159</v>
      </c>
      <c r="AU426" s="146" t="s">
        <v>85</v>
      </c>
      <c r="AV426" s="12" t="s">
        <v>85</v>
      </c>
      <c r="AW426" s="12" t="s">
        <v>30</v>
      </c>
      <c r="AX426" s="12" t="s">
        <v>75</v>
      </c>
      <c r="AY426" s="146" t="s">
        <v>142</v>
      </c>
    </row>
    <row r="427" spans="2:65" s="13" customFormat="1">
      <c r="B427" s="152"/>
      <c r="D427" s="145" t="s">
        <v>159</v>
      </c>
      <c r="E427" s="153" t="s">
        <v>1</v>
      </c>
      <c r="F427" s="154" t="s">
        <v>161</v>
      </c>
      <c r="H427" s="155">
        <v>13.125</v>
      </c>
      <c r="I427" s="156"/>
      <c r="L427" s="152"/>
      <c r="M427" s="157"/>
      <c r="T427" s="158"/>
      <c r="AT427" s="153" t="s">
        <v>159</v>
      </c>
      <c r="AU427" s="153" t="s">
        <v>85</v>
      </c>
      <c r="AV427" s="13" t="s">
        <v>154</v>
      </c>
      <c r="AW427" s="13" t="s">
        <v>30</v>
      </c>
      <c r="AX427" s="13" t="s">
        <v>75</v>
      </c>
      <c r="AY427" s="153" t="s">
        <v>142</v>
      </c>
    </row>
    <row r="428" spans="2:65" s="14" customFormat="1">
      <c r="B428" s="159"/>
      <c r="D428" s="145" t="s">
        <v>159</v>
      </c>
      <c r="E428" s="160" t="s">
        <v>1</v>
      </c>
      <c r="F428" s="161" t="s">
        <v>162</v>
      </c>
      <c r="H428" s="162">
        <v>13.125</v>
      </c>
      <c r="I428" s="163"/>
      <c r="L428" s="159"/>
      <c r="M428" s="164"/>
      <c r="T428" s="165"/>
      <c r="AT428" s="160" t="s">
        <v>159</v>
      </c>
      <c r="AU428" s="160" t="s">
        <v>85</v>
      </c>
      <c r="AV428" s="14" t="s">
        <v>149</v>
      </c>
      <c r="AW428" s="14" t="s">
        <v>30</v>
      </c>
      <c r="AX428" s="14" t="s">
        <v>80</v>
      </c>
      <c r="AY428" s="160" t="s">
        <v>142</v>
      </c>
    </row>
    <row r="429" spans="2:65" s="1" customFormat="1" ht="44.25" customHeight="1">
      <c r="B429" s="31"/>
      <c r="C429" s="166" t="s">
        <v>553</v>
      </c>
      <c r="D429" s="166" t="s">
        <v>265</v>
      </c>
      <c r="E429" s="167" t="s">
        <v>554</v>
      </c>
      <c r="F429" s="168" t="s">
        <v>555</v>
      </c>
      <c r="G429" s="169" t="s">
        <v>157</v>
      </c>
      <c r="H429" s="170">
        <v>16.026</v>
      </c>
      <c r="I429" s="171"/>
      <c r="J429" s="172">
        <f>ROUND(I429*H429,2)</f>
        <v>0</v>
      </c>
      <c r="K429" s="168" t="s">
        <v>148</v>
      </c>
      <c r="L429" s="173"/>
      <c r="M429" s="174" t="s">
        <v>1</v>
      </c>
      <c r="N429" s="175" t="s">
        <v>40</v>
      </c>
      <c r="P429" s="140">
        <f>O429*H429</f>
        <v>0</v>
      </c>
      <c r="Q429" s="140">
        <v>5.5300000000000002E-3</v>
      </c>
      <c r="R429" s="140">
        <f>Q429*H429</f>
        <v>8.8623779999999999E-2</v>
      </c>
      <c r="S429" s="140">
        <v>0</v>
      </c>
      <c r="T429" s="141">
        <f>S429*H429</f>
        <v>0</v>
      </c>
      <c r="AR429" s="142" t="s">
        <v>307</v>
      </c>
      <c r="AT429" s="142" t="s">
        <v>265</v>
      </c>
      <c r="AU429" s="142" t="s">
        <v>85</v>
      </c>
      <c r="AY429" s="16" t="s">
        <v>142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80</v>
      </c>
      <c r="BK429" s="143">
        <f>ROUND(I429*H429,2)</f>
        <v>0</v>
      </c>
      <c r="BL429" s="16" t="s">
        <v>226</v>
      </c>
      <c r="BM429" s="142" t="s">
        <v>556</v>
      </c>
    </row>
    <row r="430" spans="2:65" s="12" customFormat="1">
      <c r="B430" s="144"/>
      <c r="D430" s="145" t="s">
        <v>159</v>
      </c>
      <c r="F430" s="147" t="s">
        <v>557</v>
      </c>
      <c r="H430" s="148">
        <v>16.026</v>
      </c>
      <c r="I430" s="149"/>
      <c r="L430" s="144"/>
      <c r="M430" s="150"/>
      <c r="T430" s="151"/>
      <c r="AT430" s="146" t="s">
        <v>159</v>
      </c>
      <c r="AU430" s="146" t="s">
        <v>85</v>
      </c>
      <c r="AV430" s="12" t="s">
        <v>85</v>
      </c>
      <c r="AW430" s="12" t="s">
        <v>4</v>
      </c>
      <c r="AX430" s="12" t="s">
        <v>80</v>
      </c>
      <c r="AY430" s="146" t="s">
        <v>142</v>
      </c>
    </row>
    <row r="431" spans="2:65" s="1" customFormat="1" ht="24.2" customHeight="1">
      <c r="B431" s="31"/>
      <c r="C431" s="131" t="s">
        <v>558</v>
      </c>
      <c r="D431" s="131" t="s">
        <v>144</v>
      </c>
      <c r="E431" s="132" t="s">
        <v>559</v>
      </c>
      <c r="F431" s="133" t="s">
        <v>560</v>
      </c>
      <c r="G431" s="134" t="s">
        <v>561</v>
      </c>
      <c r="H431" s="176"/>
      <c r="I431" s="136"/>
      <c r="J431" s="137">
        <f>ROUND(I431*H431,2)</f>
        <v>0</v>
      </c>
      <c r="K431" s="133" t="s">
        <v>148</v>
      </c>
      <c r="L431" s="31"/>
      <c r="M431" s="138" t="s">
        <v>1</v>
      </c>
      <c r="N431" s="139" t="s">
        <v>40</v>
      </c>
      <c r="P431" s="140">
        <f>O431*H431</f>
        <v>0</v>
      </c>
      <c r="Q431" s="140">
        <v>0</v>
      </c>
      <c r="R431" s="140">
        <f>Q431*H431</f>
        <v>0</v>
      </c>
      <c r="S431" s="140">
        <v>0</v>
      </c>
      <c r="T431" s="141">
        <f>S431*H431</f>
        <v>0</v>
      </c>
      <c r="AR431" s="142" t="s">
        <v>226</v>
      </c>
      <c r="AT431" s="142" t="s">
        <v>144</v>
      </c>
      <c r="AU431" s="142" t="s">
        <v>85</v>
      </c>
      <c r="AY431" s="16" t="s">
        <v>142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80</v>
      </c>
      <c r="BK431" s="143">
        <f>ROUND(I431*H431,2)</f>
        <v>0</v>
      </c>
      <c r="BL431" s="16" t="s">
        <v>226</v>
      </c>
      <c r="BM431" s="142" t="s">
        <v>562</v>
      </c>
    </row>
    <row r="432" spans="2:65" s="11" customFormat="1" ht="22.9" customHeight="1">
      <c r="B432" s="119"/>
      <c r="D432" s="120" t="s">
        <v>74</v>
      </c>
      <c r="E432" s="129" t="s">
        <v>563</v>
      </c>
      <c r="F432" s="129" t="s">
        <v>564</v>
      </c>
      <c r="I432" s="122"/>
      <c r="J432" s="130">
        <f>BK432</f>
        <v>0</v>
      </c>
      <c r="L432" s="119"/>
      <c r="M432" s="124"/>
      <c r="P432" s="125">
        <f>SUM(P433:P435)</f>
        <v>0</v>
      </c>
      <c r="R432" s="125">
        <f>SUM(R433:R435)</f>
        <v>3.5000000000000001E-3</v>
      </c>
      <c r="T432" s="126">
        <f>SUM(T433:T435)</f>
        <v>0</v>
      </c>
      <c r="AR432" s="120" t="s">
        <v>85</v>
      </c>
      <c r="AT432" s="127" t="s">
        <v>74</v>
      </c>
      <c r="AU432" s="127" t="s">
        <v>80</v>
      </c>
      <c r="AY432" s="120" t="s">
        <v>142</v>
      </c>
      <c r="BK432" s="128">
        <f>SUM(BK433:BK435)</f>
        <v>0</v>
      </c>
    </row>
    <row r="433" spans="2:65" s="1" customFormat="1" ht="24.2" customHeight="1">
      <c r="B433" s="31"/>
      <c r="C433" s="131" t="s">
        <v>565</v>
      </c>
      <c r="D433" s="131" t="s">
        <v>144</v>
      </c>
      <c r="E433" s="132" t="s">
        <v>566</v>
      </c>
      <c r="F433" s="133" t="s">
        <v>567</v>
      </c>
      <c r="G433" s="134" t="s">
        <v>157</v>
      </c>
      <c r="H433" s="135">
        <v>10</v>
      </c>
      <c r="I433" s="136"/>
      <c r="J433" s="137">
        <f>ROUND(I433*H433,2)</f>
        <v>0</v>
      </c>
      <c r="K433" s="133" t="s">
        <v>148</v>
      </c>
      <c r="L433" s="31"/>
      <c r="M433" s="138" t="s">
        <v>1</v>
      </c>
      <c r="N433" s="139" t="s">
        <v>40</v>
      </c>
      <c r="P433" s="140">
        <f>O433*H433</f>
        <v>0</v>
      </c>
      <c r="Q433" s="140">
        <v>0</v>
      </c>
      <c r="R433" s="140">
        <f>Q433*H433</f>
        <v>0</v>
      </c>
      <c r="S433" s="140">
        <v>0</v>
      </c>
      <c r="T433" s="141">
        <f>S433*H433</f>
        <v>0</v>
      </c>
      <c r="AR433" s="142" t="s">
        <v>226</v>
      </c>
      <c r="AT433" s="142" t="s">
        <v>144</v>
      </c>
      <c r="AU433" s="142" t="s">
        <v>85</v>
      </c>
      <c r="AY433" s="16" t="s">
        <v>142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80</v>
      </c>
      <c r="BK433" s="143">
        <f>ROUND(I433*H433,2)</f>
        <v>0</v>
      </c>
      <c r="BL433" s="16" t="s">
        <v>226</v>
      </c>
      <c r="BM433" s="142" t="s">
        <v>568</v>
      </c>
    </row>
    <row r="434" spans="2:65" s="1" customFormat="1" ht="24.2" customHeight="1">
      <c r="B434" s="31"/>
      <c r="C434" s="131" t="s">
        <v>569</v>
      </c>
      <c r="D434" s="131" t="s">
        <v>144</v>
      </c>
      <c r="E434" s="132" t="s">
        <v>570</v>
      </c>
      <c r="F434" s="133" t="s">
        <v>571</v>
      </c>
      <c r="G434" s="134" t="s">
        <v>157</v>
      </c>
      <c r="H434" s="135">
        <v>10</v>
      </c>
      <c r="I434" s="136"/>
      <c r="J434" s="137">
        <f>ROUND(I434*H434,2)</f>
        <v>0</v>
      </c>
      <c r="K434" s="133" t="s">
        <v>148</v>
      </c>
      <c r="L434" s="31"/>
      <c r="M434" s="138" t="s">
        <v>1</v>
      </c>
      <c r="N434" s="139" t="s">
        <v>40</v>
      </c>
      <c r="P434" s="140">
        <f>O434*H434</f>
        <v>0</v>
      </c>
      <c r="Q434" s="140">
        <v>2.1000000000000001E-4</v>
      </c>
      <c r="R434" s="140">
        <f>Q434*H434</f>
        <v>2.1000000000000003E-3</v>
      </c>
      <c r="S434" s="140">
        <v>0</v>
      </c>
      <c r="T434" s="141">
        <f>S434*H434</f>
        <v>0</v>
      </c>
      <c r="AR434" s="142" t="s">
        <v>226</v>
      </c>
      <c r="AT434" s="142" t="s">
        <v>144</v>
      </c>
      <c r="AU434" s="142" t="s">
        <v>85</v>
      </c>
      <c r="AY434" s="16" t="s">
        <v>142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6" t="s">
        <v>80</v>
      </c>
      <c r="BK434" s="143">
        <f>ROUND(I434*H434,2)</f>
        <v>0</v>
      </c>
      <c r="BL434" s="16" t="s">
        <v>226</v>
      </c>
      <c r="BM434" s="142" t="s">
        <v>572</v>
      </c>
    </row>
    <row r="435" spans="2:65" s="1" customFormat="1" ht="24.2" customHeight="1">
      <c r="B435" s="31"/>
      <c r="C435" s="131" t="s">
        <v>573</v>
      </c>
      <c r="D435" s="131" t="s">
        <v>144</v>
      </c>
      <c r="E435" s="132" t="s">
        <v>574</v>
      </c>
      <c r="F435" s="133" t="s">
        <v>575</v>
      </c>
      <c r="G435" s="134" t="s">
        <v>157</v>
      </c>
      <c r="H435" s="135">
        <v>10</v>
      </c>
      <c r="I435" s="136"/>
      <c r="J435" s="137">
        <f>ROUND(I435*H435,2)</f>
        <v>0</v>
      </c>
      <c r="K435" s="133" t="s">
        <v>148</v>
      </c>
      <c r="L435" s="31"/>
      <c r="M435" s="138" t="s">
        <v>1</v>
      </c>
      <c r="N435" s="139" t="s">
        <v>40</v>
      </c>
      <c r="P435" s="140">
        <f>O435*H435</f>
        <v>0</v>
      </c>
      <c r="Q435" s="140">
        <v>1.3999999999999999E-4</v>
      </c>
      <c r="R435" s="140">
        <f>Q435*H435</f>
        <v>1.3999999999999998E-3</v>
      </c>
      <c r="S435" s="140">
        <v>0</v>
      </c>
      <c r="T435" s="141">
        <f>S435*H435</f>
        <v>0</v>
      </c>
      <c r="AR435" s="142" t="s">
        <v>226</v>
      </c>
      <c r="AT435" s="142" t="s">
        <v>144</v>
      </c>
      <c r="AU435" s="142" t="s">
        <v>85</v>
      </c>
      <c r="AY435" s="16" t="s">
        <v>142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80</v>
      </c>
      <c r="BK435" s="143">
        <f>ROUND(I435*H435,2)</f>
        <v>0</v>
      </c>
      <c r="BL435" s="16" t="s">
        <v>226</v>
      </c>
      <c r="BM435" s="142" t="s">
        <v>576</v>
      </c>
    </row>
    <row r="436" spans="2:65" s="11" customFormat="1" ht="25.9" customHeight="1">
      <c r="B436" s="119"/>
      <c r="D436" s="120" t="s">
        <v>74</v>
      </c>
      <c r="E436" s="121" t="s">
        <v>577</v>
      </c>
      <c r="F436" s="121" t="s">
        <v>578</v>
      </c>
      <c r="I436" s="122"/>
      <c r="J436" s="123">
        <f>BK436</f>
        <v>0</v>
      </c>
      <c r="L436" s="119"/>
      <c r="M436" s="124"/>
      <c r="P436" s="125">
        <f>P437+P439+P442</f>
        <v>0</v>
      </c>
      <c r="R436" s="125">
        <f>R437+R439+R442</f>
        <v>0</v>
      </c>
      <c r="T436" s="126">
        <f>T437+T439+T442</f>
        <v>0</v>
      </c>
      <c r="AR436" s="120" t="s">
        <v>168</v>
      </c>
      <c r="AT436" s="127" t="s">
        <v>74</v>
      </c>
      <c r="AU436" s="127" t="s">
        <v>75</v>
      </c>
      <c r="AY436" s="120" t="s">
        <v>142</v>
      </c>
      <c r="BK436" s="128">
        <f>BK437+BK439+BK442</f>
        <v>0</v>
      </c>
    </row>
    <row r="437" spans="2:65" s="11" customFormat="1" ht="22.9" customHeight="1">
      <c r="B437" s="119"/>
      <c r="D437" s="120" t="s">
        <v>74</v>
      </c>
      <c r="E437" s="129" t="s">
        <v>579</v>
      </c>
      <c r="F437" s="129" t="s">
        <v>580</v>
      </c>
      <c r="I437" s="122"/>
      <c r="J437" s="130">
        <f>BK437</f>
        <v>0</v>
      </c>
      <c r="L437" s="119"/>
      <c r="M437" s="124"/>
      <c r="P437" s="125">
        <f>P438</f>
        <v>0</v>
      </c>
      <c r="R437" s="125">
        <f>R438</f>
        <v>0</v>
      </c>
      <c r="T437" s="126">
        <f>T438</f>
        <v>0</v>
      </c>
      <c r="AR437" s="120" t="s">
        <v>168</v>
      </c>
      <c r="AT437" s="127" t="s">
        <v>74</v>
      </c>
      <c r="AU437" s="127" t="s">
        <v>80</v>
      </c>
      <c r="AY437" s="120" t="s">
        <v>142</v>
      </c>
      <c r="BK437" s="128">
        <f>BK438</f>
        <v>0</v>
      </c>
    </row>
    <row r="438" spans="2:65" s="1" customFormat="1" ht="16.5" customHeight="1">
      <c r="B438" s="31"/>
      <c r="C438" s="131" t="s">
        <v>581</v>
      </c>
      <c r="D438" s="131" t="s">
        <v>144</v>
      </c>
      <c r="E438" s="132" t="s">
        <v>582</v>
      </c>
      <c r="F438" s="133" t="s">
        <v>583</v>
      </c>
      <c r="G438" s="134" t="s">
        <v>584</v>
      </c>
      <c r="H438" s="135">
        <v>1</v>
      </c>
      <c r="I438" s="136"/>
      <c r="J438" s="137">
        <f>ROUND(I438*H438,2)</f>
        <v>0</v>
      </c>
      <c r="K438" s="133" t="s">
        <v>148</v>
      </c>
      <c r="L438" s="31"/>
      <c r="M438" s="138" t="s">
        <v>1</v>
      </c>
      <c r="N438" s="139" t="s">
        <v>40</v>
      </c>
      <c r="P438" s="140">
        <f>O438*H438</f>
        <v>0</v>
      </c>
      <c r="Q438" s="140">
        <v>0</v>
      </c>
      <c r="R438" s="140">
        <f>Q438*H438</f>
        <v>0</v>
      </c>
      <c r="S438" s="140">
        <v>0</v>
      </c>
      <c r="T438" s="141">
        <f>S438*H438</f>
        <v>0</v>
      </c>
      <c r="AR438" s="142" t="s">
        <v>585</v>
      </c>
      <c r="AT438" s="142" t="s">
        <v>144</v>
      </c>
      <c r="AU438" s="142" t="s">
        <v>85</v>
      </c>
      <c r="AY438" s="16" t="s">
        <v>142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80</v>
      </c>
      <c r="BK438" s="143">
        <f>ROUND(I438*H438,2)</f>
        <v>0</v>
      </c>
      <c r="BL438" s="16" t="s">
        <v>585</v>
      </c>
      <c r="BM438" s="142" t="s">
        <v>586</v>
      </c>
    </row>
    <row r="439" spans="2:65" s="11" customFormat="1" ht="22.9" customHeight="1">
      <c r="B439" s="119"/>
      <c r="D439" s="120" t="s">
        <v>74</v>
      </c>
      <c r="E439" s="129" t="s">
        <v>587</v>
      </c>
      <c r="F439" s="129" t="s">
        <v>588</v>
      </c>
      <c r="I439" s="122"/>
      <c r="J439" s="130">
        <f>BK439</f>
        <v>0</v>
      </c>
      <c r="L439" s="119"/>
      <c r="M439" s="124"/>
      <c r="P439" s="125">
        <f>SUM(P440:P441)</f>
        <v>0</v>
      </c>
      <c r="R439" s="125">
        <f>SUM(R440:R441)</f>
        <v>0</v>
      </c>
      <c r="T439" s="126">
        <f>SUM(T440:T441)</f>
        <v>0</v>
      </c>
      <c r="AR439" s="120" t="s">
        <v>168</v>
      </c>
      <c r="AT439" s="127" t="s">
        <v>74</v>
      </c>
      <c r="AU439" s="127" t="s">
        <v>80</v>
      </c>
      <c r="AY439" s="120" t="s">
        <v>142</v>
      </c>
      <c r="BK439" s="128">
        <f>SUM(BK440:BK441)</f>
        <v>0</v>
      </c>
    </row>
    <row r="440" spans="2:65" s="1" customFormat="1" ht="16.5" customHeight="1">
      <c r="B440" s="31"/>
      <c r="C440" s="131" t="s">
        <v>589</v>
      </c>
      <c r="D440" s="131" t="s">
        <v>144</v>
      </c>
      <c r="E440" s="132" t="s">
        <v>590</v>
      </c>
      <c r="F440" s="133" t="s">
        <v>588</v>
      </c>
      <c r="G440" s="134" t="s">
        <v>584</v>
      </c>
      <c r="H440" s="135">
        <v>1</v>
      </c>
      <c r="I440" s="136"/>
      <c r="J440" s="137">
        <f>ROUND(I440*H440,2)</f>
        <v>0</v>
      </c>
      <c r="K440" s="133" t="s">
        <v>148</v>
      </c>
      <c r="L440" s="31"/>
      <c r="M440" s="138" t="s">
        <v>1</v>
      </c>
      <c r="N440" s="139" t="s">
        <v>40</v>
      </c>
      <c r="P440" s="140">
        <f>O440*H440</f>
        <v>0</v>
      </c>
      <c r="Q440" s="140">
        <v>0</v>
      </c>
      <c r="R440" s="140">
        <f>Q440*H440</f>
        <v>0</v>
      </c>
      <c r="S440" s="140">
        <v>0</v>
      </c>
      <c r="T440" s="141">
        <f>S440*H440</f>
        <v>0</v>
      </c>
      <c r="AR440" s="142" t="s">
        <v>585</v>
      </c>
      <c r="AT440" s="142" t="s">
        <v>144</v>
      </c>
      <c r="AU440" s="142" t="s">
        <v>85</v>
      </c>
      <c r="AY440" s="16" t="s">
        <v>142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6" t="s">
        <v>80</v>
      </c>
      <c r="BK440" s="143">
        <f>ROUND(I440*H440,2)</f>
        <v>0</v>
      </c>
      <c r="BL440" s="16" t="s">
        <v>585</v>
      </c>
      <c r="BM440" s="142" t="s">
        <v>591</v>
      </c>
    </row>
    <row r="441" spans="2:65" s="1" customFormat="1" ht="16.5" customHeight="1">
      <c r="B441" s="31"/>
      <c r="C441" s="131" t="s">
        <v>592</v>
      </c>
      <c r="D441" s="131" t="s">
        <v>144</v>
      </c>
      <c r="E441" s="132" t="s">
        <v>593</v>
      </c>
      <c r="F441" s="133" t="s">
        <v>594</v>
      </c>
      <c r="G441" s="134" t="s">
        <v>584</v>
      </c>
      <c r="H441" s="135">
        <v>1</v>
      </c>
      <c r="I441" s="136"/>
      <c r="J441" s="137">
        <f>ROUND(I441*H441,2)</f>
        <v>0</v>
      </c>
      <c r="K441" s="133" t="s">
        <v>148</v>
      </c>
      <c r="L441" s="31"/>
      <c r="M441" s="138" t="s">
        <v>1</v>
      </c>
      <c r="N441" s="139" t="s">
        <v>40</v>
      </c>
      <c r="P441" s="140">
        <f>O441*H441</f>
        <v>0</v>
      </c>
      <c r="Q441" s="140">
        <v>0</v>
      </c>
      <c r="R441" s="140">
        <f>Q441*H441</f>
        <v>0</v>
      </c>
      <c r="S441" s="140">
        <v>0</v>
      </c>
      <c r="T441" s="141">
        <f>S441*H441</f>
        <v>0</v>
      </c>
      <c r="AR441" s="142" t="s">
        <v>585</v>
      </c>
      <c r="AT441" s="142" t="s">
        <v>144</v>
      </c>
      <c r="AU441" s="142" t="s">
        <v>85</v>
      </c>
      <c r="AY441" s="16" t="s">
        <v>142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80</v>
      </c>
      <c r="BK441" s="143">
        <f>ROUND(I441*H441,2)</f>
        <v>0</v>
      </c>
      <c r="BL441" s="16" t="s">
        <v>585</v>
      </c>
      <c r="BM441" s="142" t="s">
        <v>595</v>
      </c>
    </row>
    <row r="442" spans="2:65" s="11" customFormat="1" ht="22.9" customHeight="1">
      <c r="B442" s="119"/>
      <c r="D442" s="120" t="s">
        <v>74</v>
      </c>
      <c r="E442" s="129" t="s">
        <v>596</v>
      </c>
      <c r="F442" s="129" t="s">
        <v>597</v>
      </c>
      <c r="I442" s="122"/>
      <c r="J442" s="130">
        <f>BK442</f>
        <v>0</v>
      </c>
      <c r="L442" s="119"/>
      <c r="M442" s="124"/>
      <c r="P442" s="125">
        <f>SUM(P443:P445)</f>
        <v>0</v>
      </c>
      <c r="R442" s="125">
        <f>SUM(R443:R445)</f>
        <v>0</v>
      </c>
      <c r="T442" s="126">
        <f>SUM(T443:T445)</f>
        <v>0</v>
      </c>
      <c r="AR442" s="120" t="s">
        <v>168</v>
      </c>
      <c r="AT442" s="127" t="s">
        <v>74</v>
      </c>
      <c r="AU442" s="127" t="s">
        <v>80</v>
      </c>
      <c r="AY442" s="120" t="s">
        <v>142</v>
      </c>
      <c r="BK442" s="128">
        <f>SUM(BK443:BK445)</f>
        <v>0</v>
      </c>
    </row>
    <row r="443" spans="2:65" s="1" customFormat="1" ht="21.75" customHeight="1">
      <c r="B443" s="31"/>
      <c r="C443" s="131" t="s">
        <v>598</v>
      </c>
      <c r="D443" s="131" t="s">
        <v>144</v>
      </c>
      <c r="E443" s="132" t="s">
        <v>599</v>
      </c>
      <c r="F443" s="133" t="s">
        <v>600</v>
      </c>
      <c r="G443" s="134" t="s">
        <v>584</v>
      </c>
      <c r="H443" s="135">
        <v>1</v>
      </c>
      <c r="I443" s="136"/>
      <c r="J443" s="137">
        <f>ROUND(I443*H443,2)</f>
        <v>0</v>
      </c>
      <c r="K443" s="133" t="s">
        <v>148</v>
      </c>
      <c r="L443" s="31"/>
      <c r="M443" s="138" t="s">
        <v>1</v>
      </c>
      <c r="N443" s="139" t="s">
        <v>40</v>
      </c>
      <c r="P443" s="140">
        <f>O443*H443</f>
        <v>0</v>
      </c>
      <c r="Q443" s="140">
        <v>0</v>
      </c>
      <c r="R443" s="140">
        <f>Q443*H443</f>
        <v>0</v>
      </c>
      <c r="S443" s="140">
        <v>0</v>
      </c>
      <c r="T443" s="141">
        <f>S443*H443</f>
        <v>0</v>
      </c>
      <c r="AR443" s="142" t="s">
        <v>585</v>
      </c>
      <c r="AT443" s="142" t="s">
        <v>144</v>
      </c>
      <c r="AU443" s="142" t="s">
        <v>85</v>
      </c>
      <c r="AY443" s="16" t="s">
        <v>142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6" t="s">
        <v>80</v>
      </c>
      <c r="BK443" s="143">
        <f>ROUND(I443*H443,2)</f>
        <v>0</v>
      </c>
      <c r="BL443" s="16" t="s">
        <v>585</v>
      </c>
      <c r="BM443" s="142" t="s">
        <v>601</v>
      </c>
    </row>
    <row r="444" spans="2:65" s="1" customFormat="1" ht="16.5" customHeight="1">
      <c r="B444" s="31"/>
      <c r="C444" s="131" t="s">
        <v>602</v>
      </c>
      <c r="D444" s="131" t="s">
        <v>144</v>
      </c>
      <c r="E444" s="132" t="s">
        <v>603</v>
      </c>
      <c r="F444" s="133" t="s">
        <v>604</v>
      </c>
      <c r="G444" s="134" t="s">
        <v>584</v>
      </c>
      <c r="H444" s="135">
        <v>1</v>
      </c>
      <c r="I444" s="136"/>
      <c r="J444" s="137">
        <f>ROUND(I444*H444,2)</f>
        <v>0</v>
      </c>
      <c r="K444" s="133" t="s">
        <v>148</v>
      </c>
      <c r="L444" s="31"/>
      <c r="M444" s="138" t="s">
        <v>1</v>
      </c>
      <c r="N444" s="139" t="s">
        <v>40</v>
      </c>
      <c r="P444" s="140">
        <f>O444*H444</f>
        <v>0</v>
      </c>
      <c r="Q444" s="140">
        <v>0</v>
      </c>
      <c r="R444" s="140">
        <f>Q444*H444</f>
        <v>0</v>
      </c>
      <c r="S444" s="140">
        <v>0</v>
      </c>
      <c r="T444" s="141">
        <f>S444*H444</f>
        <v>0</v>
      </c>
      <c r="AR444" s="142" t="s">
        <v>585</v>
      </c>
      <c r="AT444" s="142" t="s">
        <v>144</v>
      </c>
      <c r="AU444" s="142" t="s">
        <v>85</v>
      </c>
      <c r="AY444" s="16" t="s">
        <v>142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80</v>
      </c>
      <c r="BK444" s="143">
        <f>ROUND(I444*H444,2)</f>
        <v>0</v>
      </c>
      <c r="BL444" s="16" t="s">
        <v>585</v>
      </c>
      <c r="BM444" s="142" t="s">
        <v>605</v>
      </c>
    </row>
    <row r="445" spans="2:65" s="1" customFormat="1" ht="16.5" customHeight="1">
      <c r="B445" s="31"/>
      <c r="C445" s="131" t="s">
        <v>606</v>
      </c>
      <c r="D445" s="131" t="s">
        <v>144</v>
      </c>
      <c r="E445" s="132" t="s">
        <v>607</v>
      </c>
      <c r="F445" s="133" t="s">
        <v>608</v>
      </c>
      <c r="G445" s="134" t="s">
        <v>584</v>
      </c>
      <c r="H445" s="135">
        <v>1</v>
      </c>
      <c r="I445" s="136"/>
      <c r="J445" s="137">
        <f>ROUND(I445*H445,2)</f>
        <v>0</v>
      </c>
      <c r="K445" s="133" t="s">
        <v>148</v>
      </c>
      <c r="L445" s="31"/>
      <c r="M445" s="177" t="s">
        <v>1</v>
      </c>
      <c r="N445" s="178" t="s">
        <v>40</v>
      </c>
      <c r="O445" s="179"/>
      <c r="P445" s="180">
        <f>O445*H445</f>
        <v>0</v>
      </c>
      <c r="Q445" s="180">
        <v>0</v>
      </c>
      <c r="R445" s="180">
        <f>Q445*H445</f>
        <v>0</v>
      </c>
      <c r="S445" s="180">
        <v>0</v>
      </c>
      <c r="T445" s="181">
        <f>S445*H445</f>
        <v>0</v>
      </c>
      <c r="AR445" s="142" t="s">
        <v>585</v>
      </c>
      <c r="AT445" s="142" t="s">
        <v>144</v>
      </c>
      <c r="AU445" s="142" t="s">
        <v>85</v>
      </c>
      <c r="AY445" s="16" t="s">
        <v>142</v>
      </c>
      <c r="BE445" s="143">
        <f>IF(N445="základní",J445,0)</f>
        <v>0</v>
      </c>
      <c r="BF445" s="143">
        <f>IF(N445="snížená",J445,0)</f>
        <v>0</v>
      </c>
      <c r="BG445" s="143">
        <f>IF(N445="zákl. přenesená",J445,0)</f>
        <v>0</v>
      </c>
      <c r="BH445" s="143">
        <f>IF(N445="sníž. přenesená",J445,0)</f>
        <v>0</v>
      </c>
      <c r="BI445" s="143">
        <f>IF(N445="nulová",J445,0)</f>
        <v>0</v>
      </c>
      <c r="BJ445" s="16" t="s">
        <v>80</v>
      </c>
      <c r="BK445" s="143">
        <f>ROUND(I445*H445,2)</f>
        <v>0</v>
      </c>
      <c r="BL445" s="16" t="s">
        <v>585</v>
      </c>
      <c r="BM445" s="142" t="s">
        <v>609</v>
      </c>
    </row>
    <row r="446" spans="2:65" s="1" customFormat="1" ht="6.95" customHeight="1">
      <c r="B446" s="43"/>
      <c r="C446" s="44"/>
      <c r="D446" s="44"/>
      <c r="E446" s="44"/>
      <c r="F446" s="44"/>
      <c r="G446" s="44"/>
      <c r="H446" s="44"/>
      <c r="I446" s="44"/>
      <c r="J446" s="44"/>
      <c r="K446" s="44"/>
      <c r="L446" s="31"/>
    </row>
  </sheetData>
  <sheetProtection algorithmName="SHA-512" hashValue="wJACc77hf2eoSGEgAdCfGF66dIgM6v9/sBb5zJMPrvSAaD+AkRXWaz5Rek9F/xb25Sskh5frs4r5itnsjDV5qQ==" saltValue="kOd3O+gwyP9LFx3mg4QwTg==" spinCount="100000" sheet="1" objects="1" scenarios="1"/>
  <autoFilter ref="C128:K445" xr:uid="{00000000-0009-0000-0000-000001000000}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9"/>
  <sheetViews>
    <sheetView showGridLines="0" workbookViewId="0">
      <selection activeCell="I139" sqref="I13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84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94</v>
      </c>
      <c r="BD5" s="86" t="s">
        <v>85</v>
      </c>
    </row>
    <row r="6" spans="2:56" ht="12" customHeight="1">
      <c r="B6" s="19"/>
      <c r="D6" s="26" t="s">
        <v>16</v>
      </c>
      <c r="L6" s="19"/>
      <c r="AZ6" s="86" t="s">
        <v>95</v>
      </c>
      <c r="BA6" s="86" t="s">
        <v>1</v>
      </c>
      <c r="BB6" s="86" t="s">
        <v>1</v>
      </c>
      <c r="BC6" s="86" t="s">
        <v>96</v>
      </c>
      <c r="BD6" s="86" t="s">
        <v>85</v>
      </c>
    </row>
    <row r="7" spans="2:56" ht="26.25" customHeight="1">
      <c r="B7" s="19"/>
      <c r="E7" s="229" t="str">
        <f>'Rekapitulace stavby'!K6</f>
        <v>Oprava stávajících, technicky nevyhovujících rozvodů teplé užitkové vody a vytápění – K2 Temenická u č.p. 2437/24 v Šumperkuá</v>
      </c>
      <c r="F7" s="230"/>
      <c r="G7" s="230"/>
      <c r="H7" s="230"/>
      <c r="L7" s="19"/>
      <c r="AZ7" s="86" t="s">
        <v>97</v>
      </c>
      <c r="BA7" s="86" t="s">
        <v>1</v>
      </c>
      <c r="BB7" s="86" t="s">
        <v>1</v>
      </c>
      <c r="BC7" s="86" t="s">
        <v>98</v>
      </c>
      <c r="BD7" s="86" t="s">
        <v>85</v>
      </c>
    </row>
    <row r="8" spans="2:56" s="1" customFormat="1" ht="12" customHeight="1">
      <c r="B8" s="31"/>
      <c r="D8" s="26" t="s">
        <v>610</v>
      </c>
      <c r="L8" s="31"/>
      <c r="AZ8" s="86" t="s">
        <v>99</v>
      </c>
      <c r="BA8" s="86" t="s">
        <v>1</v>
      </c>
      <c r="BB8" s="86" t="s">
        <v>1</v>
      </c>
      <c r="BC8" s="86" t="s">
        <v>100</v>
      </c>
      <c r="BD8" s="86" t="s">
        <v>85</v>
      </c>
    </row>
    <row r="9" spans="2:56" s="1" customFormat="1" ht="16.5" customHeight="1">
      <c r="B9" s="31"/>
      <c r="E9" s="201" t="s">
        <v>611</v>
      </c>
      <c r="F9" s="227"/>
      <c r="G9" s="227"/>
      <c r="H9" s="227"/>
      <c r="L9" s="31"/>
      <c r="AZ9" s="86" t="s">
        <v>101</v>
      </c>
      <c r="BA9" s="86" t="s">
        <v>1</v>
      </c>
      <c r="BB9" s="86" t="s">
        <v>1</v>
      </c>
      <c r="BC9" s="86" t="s">
        <v>102</v>
      </c>
      <c r="BD9" s="86" t="s">
        <v>85</v>
      </c>
    </row>
    <row r="10" spans="2:56" s="1" customFormat="1">
      <c r="B10" s="31"/>
      <c r="L10" s="31"/>
      <c r="AZ10" s="86" t="s">
        <v>103</v>
      </c>
      <c r="BA10" s="86" t="s">
        <v>1</v>
      </c>
      <c r="BB10" s="86" t="s">
        <v>1</v>
      </c>
      <c r="BC10" s="86" t="s">
        <v>104</v>
      </c>
      <c r="BD10" s="86" t="s">
        <v>85</v>
      </c>
    </row>
    <row r="11" spans="2:5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56" s="1" customFormat="1" ht="12" customHeight="1">
      <c r="B12" s="31"/>
      <c r="D12" s="26" t="s">
        <v>19</v>
      </c>
      <c r="F12" s="24" t="s">
        <v>612</v>
      </c>
      <c r="I12" s="26" t="s">
        <v>21</v>
      </c>
      <c r="J12" s="51">
        <f>'Rekapitulace stavby'!AN8</f>
        <v>0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31"/>
    </row>
    <row r="15" spans="2:56" s="1" customFormat="1" ht="18" customHeight="1">
      <c r="B15" s="31"/>
      <c r="E15" s="24" t="str">
        <f>IF('Rekapitulace stavby'!E11="","",'Rekapitulace stavby'!E11)</f>
        <v>Podniky města Šumperka a.s.</v>
      </c>
      <c r="I15" s="26" t="s">
        <v>25</v>
      </c>
      <c r="J15" s="24" t="str">
        <f>IF('Rekapitulace stavby'!AN11="","",'Rekapitulace stavby'!AN11)</f>
        <v/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LORENC TZB spol. s.r.o.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Škrabal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ROUND(J137,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0">
        <f>ROUND((SUM(BE137:BE228)),  2)</f>
        <v>0</v>
      </c>
      <c r="I33" s="91">
        <v>0.21</v>
      </c>
      <c r="J33" s="90">
        <f>ROUND(((SUM(BE137:BE228))*I33),  2)</f>
        <v>0</v>
      </c>
      <c r="L33" s="31"/>
    </row>
    <row r="34" spans="2:12" s="1" customFormat="1" ht="14.45" customHeight="1">
      <c r="B34" s="31"/>
      <c r="E34" s="26" t="s">
        <v>41</v>
      </c>
      <c r="F34" s="90">
        <f>ROUND((SUM(BF137:BF228)),  2)</f>
        <v>0</v>
      </c>
      <c r="I34" s="91">
        <v>0.15</v>
      </c>
      <c r="J34" s="90">
        <f>ROUND(((SUM(BF137:BF228))*I34),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0">
        <f>ROUND((SUM(BG137:BG228)),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0">
        <f>ROUND((SUM(BH137:BH228)),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0">
        <f>ROUND((SUM(BI137:BI228)),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Oprava stávajících, technicky nevyhovujících rozvodů teplé užitkové vody a vytápění – K2 Temenická u č.p. 2437/24 v Šumperkuá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610</v>
      </c>
      <c r="L86" s="31"/>
    </row>
    <row r="87" spans="2:47" s="1" customFormat="1" ht="16.5" customHeight="1">
      <c r="B87" s="31"/>
      <c r="E87" s="201" t="str">
        <f>E9</f>
        <v>T - Trubní vedení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1">
        <f>IF(J12="","",J12)</f>
        <v>0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22</v>
      </c>
      <c r="F91" s="24" t="str">
        <f>E15</f>
        <v>Podniky města Šumperka a.s.</v>
      </c>
      <c r="I91" s="26" t="s">
        <v>28</v>
      </c>
      <c r="J91" s="29" t="str">
        <f>E21</f>
        <v>LORENC TZB spol.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Martin Škrabal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J137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613</v>
      </c>
      <c r="E97" s="105"/>
      <c r="F97" s="105"/>
      <c r="G97" s="105"/>
      <c r="H97" s="105"/>
      <c r="I97" s="105"/>
      <c r="J97" s="106">
        <f>J138</f>
        <v>0</v>
      </c>
      <c r="L97" s="103"/>
    </row>
    <row r="98" spans="2:12" s="8" customFormat="1" ht="24.95" customHeight="1">
      <c r="B98" s="103"/>
      <c r="D98" s="104" t="s">
        <v>614</v>
      </c>
      <c r="E98" s="105"/>
      <c r="F98" s="105"/>
      <c r="G98" s="105"/>
      <c r="H98" s="105"/>
      <c r="I98" s="105"/>
      <c r="J98" s="106">
        <f>J141</f>
        <v>0</v>
      </c>
      <c r="L98" s="103"/>
    </row>
    <row r="99" spans="2:12" s="8" customFormat="1" ht="24.95" customHeight="1">
      <c r="B99" s="103"/>
      <c r="D99" s="104" t="s">
        <v>615</v>
      </c>
      <c r="E99" s="105"/>
      <c r="F99" s="105"/>
      <c r="G99" s="105"/>
      <c r="H99" s="105"/>
      <c r="I99" s="105"/>
      <c r="J99" s="106">
        <f>J146</f>
        <v>0</v>
      </c>
      <c r="L99" s="103"/>
    </row>
    <row r="100" spans="2:12" s="8" customFormat="1" ht="24.95" customHeight="1">
      <c r="B100" s="103"/>
      <c r="D100" s="104" t="s">
        <v>616</v>
      </c>
      <c r="E100" s="105"/>
      <c r="F100" s="105"/>
      <c r="G100" s="105"/>
      <c r="H100" s="105"/>
      <c r="I100" s="105"/>
      <c r="J100" s="106">
        <f>J149</f>
        <v>0</v>
      </c>
      <c r="L100" s="103"/>
    </row>
    <row r="101" spans="2:12" s="8" customFormat="1" ht="24.95" customHeight="1">
      <c r="B101" s="103"/>
      <c r="D101" s="104" t="s">
        <v>615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12" s="8" customFormat="1" ht="24.95" customHeight="1">
      <c r="B102" s="103"/>
      <c r="D102" s="104" t="s">
        <v>617</v>
      </c>
      <c r="E102" s="105"/>
      <c r="F102" s="105"/>
      <c r="G102" s="105"/>
      <c r="H102" s="105"/>
      <c r="I102" s="105"/>
      <c r="J102" s="106">
        <f>J155</f>
        <v>0</v>
      </c>
      <c r="L102" s="103"/>
    </row>
    <row r="103" spans="2:12" s="8" customFormat="1" ht="24.95" customHeight="1">
      <c r="B103" s="103"/>
      <c r="D103" s="104" t="s">
        <v>618</v>
      </c>
      <c r="E103" s="105"/>
      <c r="F103" s="105"/>
      <c r="G103" s="105"/>
      <c r="H103" s="105"/>
      <c r="I103" s="105"/>
      <c r="J103" s="106">
        <f>J159</f>
        <v>0</v>
      </c>
      <c r="L103" s="103"/>
    </row>
    <row r="104" spans="2:12" s="8" customFormat="1" ht="24.95" customHeight="1">
      <c r="B104" s="103"/>
      <c r="D104" s="104" t="s">
        <v>619</v>
      </c>
      <c r="E104" s="105"/>
      <c r="F104" s="105"/>
      <c r="G104" s="105"/>
      <c r="H104" s="105"/>
      <c r="I104" s="105"/>
      <c r="J104" s="106">
        <f>J164</f>
        <v>0</v>
      </c>
      <c r="L104" s="103"/>
    </row>
    <row r="105" spans="2:12" s="8" customFormat="1" ht="24.95" customHeight="1">
      <c r="B105" s="103"/>
      <c r="D105" s="104" t="s">
        <v>620</v>
      </c>
      <c r="E105" s="105"/>
      <c r="F105" s="105"/>
      <c r="G105" s="105"/>
      <c r="H105" s="105"/>
      <c r="I105" s="105"/>
      <c r="J105" s="106">
        <f>J169</f>
        <v>0</v>
      </c>
      <c r="L105" s="103"/>
    </row>
    <row r="106" spans="2:12" s="8" customFormat="1" ht="24.95" customHeight="1">
      <c r="B106" s="103"/>
      <c r="D106" s="104" t="s">
        <v>621</v>
      </c>
      <c r="E106" s="105"/>
      <c r="F106" s="105"/>
      <c r="G106" s="105"/>
      <c r="H106" s="105"/>
      <c r="I106" s="105"/>
      <c r="J106" s="106">
        <f>J174</f>
        <v>0</v>
      </c>
      <c r="L106" s="103"/>
    </row>
    <row r="107" spans="2:12" s="8" customFormat="1" ht="24.95" customHeight="1">
      <c r="B107" s="103"/>
      <c r="D107" s="104" t="s">
        <v>622</v>
      </c>
      <c r="E107" s="105"/>
      <c r="F107" s="105"/>
      <c r="G107" s="105"/>
      <c r="H107" s="105"/>
      <c r="I107" s="105"/>
      <c r="J107" s="106">
        <f>J177</f>
        <v>0</v>
      </c>
      <c r="L107" s="103"/>
    </row>
    <row r="108" spans="2:12" s="8" customFormat="1" ht="24.95" customHeight="1">
      <c r="B108" s="103"/>
      <c r="D108" s="104" t="s">
        <v>621</v>
      </c>
      <c r="E108" s="105"/>
      <c r="F108" s="105"/>
      <c r="G108" s="105"/>
      <c r="H108" s="105"/>
      <c r="I108" s="105"/>
      <c r="J108" s="106">
        <f>J182</f>
        <v>0</v>
      </c>
      <c r="L108" s="103"/>
    </row>
    <row r="109" spans="2:12" s="8" customFormat="1" ht="24.95" customHeight="1">
      <c r="B109" s="103"/>
      <c r="D109" s="104" t="s">
        <v>623</v>
      </c>
      <c r="E109" s="105"/>
      <c r="F109" s="105"/>
      <c r="G109" s="105"/>
      <c r="H109" s="105"/>
      <c r="I109" s="105"/>
      <c r="J109" s="106">
        <f>J185</f>
        <v>0</v>
      </c>
      <c r="L109" s="103"/>
    </row>
    <row r="110" spans="2:12" s="8" customFormat="1" ht="24.95" customHeight="1">
      <c r="B110" s="103"/>
      <c r="D110" s="104" t="s">
        <v>621</v>
      </c>
      <c r="E110" s="105"/>
      <c r="F110" s="105"/>
      <c r="G110" s="105"/>
      <c r="H110" s="105"/>
      <c r="I110" s="105"/>
      <c r="J110" s="106">
        <f>J188</f>
        <v>0</v>
      </c>
      <c r="L110" s="103"/>
    </row>
    <row r="111" spans="2:12" s="8" customFormat="1" ht="24.95" customHeight="1">
      <c r="B111" s="103"/>
      <c r="D111" s="104" t="s">
        <v>624</v>
      </c>
      <c r="E111" s="105"/>
      <c r="F111" s="105"/>
      <c r="G111" s="105"/>
      <c r="H111" s="105"/>
      <c r="I111" s="105"/>
      <c r="J111" s="106">
        <f>J191</f>
        <v>0</v>
      </c>
      <c r="L111" s="103"/>
    </row>
    <row r="112" spans="2:12" s="8" customFormat="1" ht="24.95" customHeight="1">
      <c r="B112" s="103"/>
      <c r="D112" s="104" t="s">
        <v>621</v>
      </c>
      <c r="E112" s="105"/>
      <c r="F112" s="105"/>
      <c r="G112" s="105"/>
      <c r="H112" s="105"/>
      <c r="I112" s="105"/>
      <c r="J112" s="106">
        <f>J194</f>
        <v>0</v>
      </c>
      <c r="L112" s="103"/>
    </row>
    <row r="113" spans="2:12" s="8" customFormat="1" ht="24.95" customHeight="1">
      <c r="B113" s="103"/>
      <c r="D113" s="104" t="s">
        <v>625</v>
      </c>
      <c r="E113" s="105"/>
      <c r="F113" s="105"/>
      <c r="G113" s="105"/>
      <c r="H113" s="105"/>
      <c r="I113" s="105"/>
      <c r="J113" s="106">
        <f>J197</f>
        <v>0</v>
      </c>
      <c r="L113" s="103"/>
    </row>
    <row r="114" spans="2:12" s="8" customFormat="1" ht="24.95" customHeight="1">
      <c r="B114" s="103"/>
      <c r="D114" s="104" t="s">
        <v>626</v>
      </c>
      <c r="E114" s="105"/>
      <c r="F114" s="105"/>
      <c r="G114" s="105"/>
      <c r="H114" s="105"/>
      <c r="I114" s="105"/>
      <c r="J114" s="106">
        <f>J201</f>
        <v>0</v>
      </c>
      <c r="L114" s="103"/>
    </row>
    <row r="115" spans="2:12" s="8" customFormat="1" ht="24.95" customHeight="1">
      <c r="B115" s="103"/>
      <c r="D115" s="104" t="s">
        <v>627</v>
      </c>
      <c r="E115" s="105"/>
      <c r="F115" s="105"/>
      <c r="G115" s="105"/>
      <c r="H115" s="105"/>
      <c r="I115" s="105"/>
      <c r="J115" s="106">
        <f>J205</f>
        <v>0</v>
      </c>
      <c r="L115" s="103"/>
    </row>
    <row r="116" spans="2:12" s="8" customFormat="1" ht="24.95" customHeight="1">
      <c r="B116" s="103"/>
      <c r="D116" s="104" t="s">
        <v>628</v>
      </c>
      <c r="E116" s="105"/>
      <c r="F116" s="105"/>
      <c r="G116" s="105"/>
      <c r="H116" s="105"/>
      <c r="I116" s="105"/>
      <c r="J116" s="106">
        <f>J210</f>
        <v>0</v>
      </c>
      <c r="L116" s="103"/>
    </row>
    <row r="117" spans="2:12" s="8" customFormat="1" ht="24.95" customHeight="1">
      <c r="B117" s="103"/>
      <c r="D117" s="104" t="s">
        <v>629</v>
      </c>
      <c r="E117" s="105"/>
      <c r="F117" s="105"/>
      <c r="G117" s="105"/>
      <c r="H117" s="105"/>
      <c r="I117" s="105"/>
      <c r="J117" s="106">
        <f>J215</f>
        <v>0</v>
      </c>
      <c r="L117" s="103"/>
    </row>
    <row r="118" spans="2:12" s="1" customFormat="1" ht="21.75" customHeight="1">
      <c r="B118" s="31"/>
      <c r="L118" s="31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1"/>
    </row>
    <row r="123" spans="2:12" s="1" customFormat="1" ht="6.95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1"/>
    </row>
    <row r="124" spans="2:12" s="1" customFormat="1" ht="24.95" customHeight="1">
      <c r="B124" s="31"/>
      <c r="C124" s="20" t="s">
        <v>127</v>
      </c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16</v>
      </c>
      <c r="L126" s="31"/>
    </row>
    <row r="127" spans="2:12" s="1" customFormat="1" ht="26.25" customHeight="1">
      <c r="B127" s="31"/>
      <c r="E127" s="229" t="str">
        <f>E7</f>
        <v>Oprava stávajících, technicky nevyhovujících rozvodů teplé užitkové vody a vytápění – K2 Temenická u č.p. 2437/24 v Šumperkuá</v>
      </c>
      <c r="F127" s="230"/>
      <c r="G127" s="230"/>
      <c r="H127" s="230"/>
      <c r="L127" s="31"/>
    </row>
    <row r="128" spans="2:12" s="1" customFormat="1" ht="12" customHeight="1">
      <c r="B128" s="31"/>
      <c r="C128" s="26" t="s">
        <v>610</v>
      </c>
      <c r="L128" s="31"/>
    </row>
    <row r="129" spans="2:65" s="1" customFormat="1" ht="16.5" customHeight="1">
      <c r="B129" s="31"/>
      <c r="E129" s="201" t="str">
        <f>E9</f>
        <v>T - Trubní vedení</v>
      </c>
      <c r="F129" s="227"/>
      <c r="G129" s="227"/>
      <c r="H129" s="227"/>
      <c r="L129" s="31"/>
    </row>
    <row r="130" spans="2:65" s="1" customFormat="1" ht="6.95" customHeight="1">
      <c r="B130" s="31"/>
      <c r="L130" s="31"/>
    </row>
    <row r="131" spans="2:65" s="1" customFormat="1" ht="12" customHeight="1">
      <c r="B131" s="31"/>
      <c r="C131" s="26" t="s">
        <v>19</v>
      </c>
      <c r="F131" s="24" t="str">
        <f>F12</f>
        <v xml:space="preserve"> </v>
      </c>
      <c r="I131" s="26" t="s">
        <v>21</v>
      </c>
      <c r="J131" s="51">
        <f>IF(J12="","",J12)</f>
        <v>0</v>
      </c>
      <c r="L131" s="31"/>
    </row>
    <row r="132" spans="2:65" s="1" customFormat="1" ht="6.95" customHeight="1">
      <c r="B132" s="31"/>
      <c r="L132" s="31"/>
    </row>
    <row r="133" spans="2:65" s="1" customFormat="1" ht="25.7" customHeight="1">
      <c r="B133" s="31"/>
      <c r="C133" s="26" t="s">
        <v>22</v>
      </c>
      <c r="F133" s="24" t="str">
        <f>E15</f>
        <v>Podniky města Šumperka a.s.</v>
      </c>
      <c r="I133" s="26" t="s">
        <v>28</v>
      </c>
      <c r="J133" s="29" t="str">
        <f>E21</f>
        <v>LORENC TZB spol. s.r.o.</v>
      </c>
      <c r="L133" s="31"/>
    </row>
    <row r="134" spans="2:65" s="1" customFormat="1" ht="15.2" customHeight="1">
      <c r="B134" s="31"/>
      <c r="C134" s="26" t="s">
        <v>26</v>
      </c>
      <c r="F134" s="24" t="str">
        <f>IF(E18="","",E18)</f>
        <v>Vyplň údaj</v>
      </c>
      <c r="I134" s="26" t="s">
        <v>31</v>
      </c>
      <c r="J134" s="29" t="str">
        <f>E24</f>
        <v>Martin Škrabal</v>
      </c>
      <c r="L134" s="31"/>
    </row>
    <row r="135" spans="2:65" s="1" customFormat="1" ht="10.35" customHeight="1">
      <c r="B135" s="31"/>
      <c r="L135" s="31"/>
    </row>
    <row r="136" spans="2:65" s="10" customFormat="1" ht="29.25" customHeight="1">
      <c r="B136" s="111"/>
      <c r="C136" s="112" t="s">
        <v>128</v>
      </c>
      <c r="D136" s="113" t="s">
        <v>60</v>
      </c>
      <c r="E136" s="113" t="s">
        <v>56</v>
      </c>
      <c r="F136" s="113" t="s">
        <v>57</v>
      </c>
      <c r="G136" s="113" t="s">
        <v>129</v>
      </c>
      <c r="H136" s="113" t="s">
        <v>130</v>
      </c>
      <c r="I136" s="113" t="s">
        <v>131</v>
      </c>
      <c r="J136" s="113" t="s">
        <v>107</v>
      </c>
      <c r="K136" s="114" t="s">
        <v>132</v>
      </c>
      <c r="L136" s="111"/>
      <c r="M136" s="58" t="s">
        <v>1</v>
      </c>
      <c r="N136" s="59" t="s">
        <v>39</v>
      </c>
      <c r="O136" s="59" t="s">
        <v>133</v>
      </c>
      <c r="P136" s="59" t="s">
        <v>134</v>
      </c>
      <c r="Q136" s="59" t="s">
        <v>135</v>
      </c>
      <c r="R136" s="59" t="s">
        <v>136</v>
      </c>
      <c r="S136" s="59" t="s">
        <v>137</v>
      </c>
      <c r="T136" s="60" t="s">
        <v>138</v>
      </c>
    </row>
    <row r="137" spans="2:65" s="1" customFormat="1" ht="22.9" customHeight="1">
      <c r="B137" s="31"/>
      <c r="C137" s="63" t="s">
        <v>139</v>
      </c>
      <c r="J137" s="115">
        <f>BK137</f>
        <v>0</v>
      </c>
      <c r="L137" s="31"/>
      <c r="M137" s="61"/>
      <c r="N137" s="52"/>
      <c r="O137" s="52"/>
      <c r="P137" s="116">
        <f>P138+P141+P146+P149+P152+P155+P159+P164+P169+P174+P177+P182+P185+P188+P191+P194+P197+P201+P205+P210+P215</f>
        <v>0</v>
      </c>
      <c r="Q137" s="52"/>
      <c r="R137" s="116">
        <f>R138+R141+R146+R149+R152+R155+R159+R164+R169+R174+R177+R182+R185+R188+R191+R194+R197+R201+R205+R210+R215</f>
        <v>0</v>
      </c>
      <c r="S137" s="52"/>
      <c r="T137" s="117">
        <f>T138+T141+T146+T149+T152+T155+T159+T164+T169+T174+T177+T182+T185+T188+T191+T194+T197+T201+T205+T210+T215</f>
        <v>0</v>
      </c>
      <c r="AT137" s="16" t="s">
        <v>74</v>
      </c>
      <c r="AU137" s="16" t="s">
        <v>109</v>
      </c>
      <c r="BK137" s="118">
        <f>BK138+BK141+BK146+BK149+BK152+BK155+BK159+BK164+BK169+BK174+BK177+BK182+BK185+BK188+BK191+BK194+BK197+BK201+BK205+BK210+BK215</f>
        <v>0</v>
      </c>
    </row>
    <row r="138" spans="2:65" s="11" customFormat="1" ht="25.9" customHeight="1">
      <c r="B138" s="119"/>
      <c r="D138" s="120" t="s">
        <v>74</v>
      </c>
      <c r="E138" s="121" t="s">
        <v>630</v>
      </c>
      <c r="F138" s="121" t="s">
        <v>631</v>
      </c>
      <c r="I138" s="122"/>
      <c r="J138" s="123">
        <f>BK138</f>
        <v>0</v>
      </c>
      <c r="L138" s="119"/>
      <c r="M138" s="124"/>
      <c r="P138" s="125">
        <f>SUM(P139:P140)</f>
        <v>0</v>
      </c>
      <c r="R138" s="125">
        <f>SUM(R139:R140)</f>
        <v>0</v>
      </c>
      <c r="T138" s="126">
        <f>SUM(T139:T140)</f>
        <v>0</v>
      </c>
      <c r="AR138" s="120" t="s">
        <v>80</v>
      </c>
      <c r="AT138" s="127" t="s">
        <v>74</v>
      </c>
      <c r="AU138" s="127" t="s">
        <v>75</v>
      </c>
      <c r="AY138" s="120" t="s">
        <v>142</v>
      </c>
      <c r="BK138" s="128">
        <f>SUM(BK139:BK140)</f>
        <v>0</v>
      </c>
    </row>
    <row r="139" spans="2:65" s="1" customFormat="1" ht="37.9" customHeight="1">
      <c r="B139" s="31"/>
      <c r="C139" s="131" t="s">
        <v>80</v>
      </c>
      <c r="D139" s="131" t="s">
        <v>144</v>
      </c>
      <c r="E139" s="132" t="s">
        <v>632</v>
      </c>
      <c r="F139" s="133" t="s">
        <v>633</v>
      </c>
      <c r="G139" s="134" t="s">
        <v>634</v>
      </c>
      <c r="H139" s="135">
        <v>420</v>
      </c>
      <c r="I139" s="136"/>
      <c r="J139" s="137">
        <f>ROUND(I139*H139,2)</f>
        <v>0</v>
      </c>
      <c r="K139" s="133" t="s">
        <v>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149</v>
      </c>
      <c r="AT139" s="142" t="s">
        <v>144</v>
      </c>
      <c r="AU139" s="142" t="s">
        <v>80</v>
      </c>
      <c r="AY139" s="16" t="s">
        <v>142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149</v>
      </c>
      <c r="BM139" s="142" t="s">
        <v>85</v>
      </c>
    </row>
    <row r="140" spans="2:65" s="1" customFormat="1" ht="37.9" customHeight="1">
      <c r="B140" s="31"/>
      <c r="C140" s="131" t="s">
        <v>85</v>
      </c>
      <c r="D140" s="131" t="s">
        <v>144</v>
      </c>
      <c r="E140" s="132" t="s">
        <v>635</v>
      </c>
      <c r="F140" s="133" t="s">
        <v>636</v>
      </c>
      <c r="G140" s="134" t="s">
        <v>634</v>
      </c>
      <c r="H140" s="135">
        <v>144</v>
      </c>
      <c r="I140" s="136"/>
      <c r="J140" s="137">
        <f>ROUND(I140*H140,2)</f>
        <v>0</v>
      </c>
      <c r="K140" s="133" t="s">
        <v>1</v>
      </c>
      <c r="L140" s="31"/>
      <c r="M140" s="138" t="s">
        <v>1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149</v>
      </c>
      <c r="AT140" s="142" t="s">
        <v>144</v>
      </c>
      <c r="AU140" s="142" t="s">
        <v>80</v>
      </c>
      <c r="AY140" s="16" t="s">
        <v>142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149</v>
      </c>
      <c r="BM140" s="142" t="s">
        <v>149</v>
      </c>
    </row>
    <row r="141" spans="2:65" s="11" customFormat="1" ht="25.9" customHeight="1">
      <c r="B141" s="119"/>
      <c r="D141" s="120" t="s">
        <v>74</v>
      </c>
      <c r="E141" s="121" t="s">
        <v>637</v>
      </c>
      <c r="F141" s="121" t="s">
        <v>638</v>
      </c>
      <c r="I141" s="122"/>
      <c r="J141" s="123">
        <f>BK141</f>
        <v>0</v>
      </c>
      <c r="L141" s="119"/>
      <c r="M141" s="124"/>
      <c r="P141" s="125">
        <f>SUM(P142:P145)</f>
        <v>0</v>
      </c>
      <c r="R141" s="125">
        <f>SUM(R142:R145)</f>
        <v>0</v>
      </c>
      <c r="T141" s="126">
        <f>SUM(T142:T145)</f>
        <v>0</v>
      </c>
      <c r="AR141" s="120" t="s">
        <v>80</v>
      </c>
      <c r="AT141" s="127" t="s">
        <v>74</v>
      </c>
      <c r="AU141" s="127" t="s">
        <v>75</v>
      </c>
      <c r="AY141" s="120" t="s">
        <v>142</v>
      </c>
      <c r="BK141" s="128">
        <f>SUM(BK142:BK145)</f>
        <v>0</v>
      </c>
    </row>
    <row r="142" spans="2:65" s="1" customFormat="1" ht="37.9" customHeight="1">
      <c r="B142" s="31"/>
      <c r="C142" s="131" t="s">
        <v>154</v>
      </c>
      <c r="D142" s="131" t="s">
        <v>144</v>
      </c>
      <c r="E142" s="132" t="s">
        <v>639</v>
      </c>
      <c r="F142" s="133" t="s">
        <v>640</v>
      </c>
      <c r="G142" s="134" t="s">
        <v>641</v>
      </c>
      <c r="H142" s="135">
        <v>2</v>
      </c>
      <c r="I142" s="136"/>
      <c r="J142" s="137">
        <f>ROUND(I142*H142,2)</f>
        <v>0</v>
      </c>
      <c r="K142" s="133" t="s">
        <v>1</v>
      </c>
      <c r="L142" s="31"/>
      <c r="M142" s="138" t="s">
        <v>1</v>
      </c>
      <c r="N142" s="139" t="s">
        <v>40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149</v>
      </c>
      <c r="AT142" s="142" t="s">
        <v>144</v>
      </c>
      <c r="AU142" s="142" t="s">
        <v>80</v>
      </c>
      <c r="AY142" s="16" t="s">
        <v>142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80</v>
      </c>
      <c r="BK142" s="143">
        <f>ROUND(I142*H142,2)</f>
        <v>0</v>
      </c>
      <c r="BL142" s="16" t="s">
        <v>149</v>
      </c>
      <c r="BM142" s="142" t="s">
        <v>172</v>
      </c>
    </row>
    <row r="143" spans="2:65" s="1" customFormat="1" ht="24.2" customHeight="1">
      <c r="B143" s="31"/>
      <c r="C143" s="131" t="s">
        <v>149</v>
      </c>
      <c r="D143" s="131" t="s">
        <v>144</v>
      </c>
      <c r="E143" s="132" t="s">
        <v>642</v>
      </c>
      <c r="F143" s="133" t="s">
        <v>643</v>
      </c>
      <c r="G143" s="134" t="s">
        <v>641</v>
      </c>
      <c r="H143" s="135">
        <v>2</v>
      </c>
      <c r="I143" s="136"/>
      <c r="J143" s="137">
        <f>ROUND(I143*H143,2)</f>
        <v>0</v>
      </c>
      <c r="K143" s="133" t="s">
        <v>1</v>
      </c>
      <c r="L143" s="31"/>
      <c r="M143" s="138" t="s">
        <v>1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149</v>
      </c>
      <c r="AT143" s="142" t="s">
        <v>144</v>
      </c>
      <c r="AU143" s="142" t="s">
        <v>80</v>
      </c>
      <c r="AY143" s="16" t="s">
        <v>142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149</v>
      </c>
      <c r="BM143" s="142" t="s">
        <v>183</v>
      </c>
    </row>
    <row r="144" spans="2:65" s="1" customFormat="1" ht="24.2" customHeight="1">
      <c r="B144" s="31"/>
      <c r="C144" s="131" t="s">
        <v>168</v>
      </c>
      <c r="D144" s="131" t="s">
        <v>144</v>
      </c>
      <c r="E144" s="132" t="s">
        <v>644</v>
      </c>
      <c r="F144" s="133" t="s">
        <v>645</v>
      </c>
      <c r="G144" s="134" t="s">
        <v>641</v>
      </c>
      <c r="H144" s="135">
        <v>2</v>
      </c>
      <c r="I144" s="136"/>
      <c r="J144" s="137">
        <f>ROUND(I144*H144,2)</f>
        <v>0</v>
      </c>
      <c r="K144" s="133" t="s">
        <v>1</v>
      </c>
      <c r="L144" s="31"/>
      <c r="M144" s="138" t="s">
        <v>1</v>
      </c>
      <c r="N144" s="139" t="s">
        <v>40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149</v>
      </c>
      <c r="AT144" s="142" t="s">
        <v>144</v>
      </c>
      <c r="AU144" s="142" t="s">
        <v>80</v>
      </c>
      <c r="AY144" s="16" t="s">
        <v>142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149</v>
      </c>
      <c r="BM144" s="142" t="s">
        <v>192</v>
      </c>
    </row>
    <row r="145" spans="2:65" s="1" customFormat="1" ht="16.5" customHeight="1">
      <c r="B145" s="31"/>
      <c r="C145" s="131" t="s">
        <v>172</v>
      </c>
      <c r="D145" s="131" t="s">
        <v>144</v>
      </c>
      <c r="E145" s="132" t="s">
        <v>646</v>
      </c>
      <c r="F145" s="133" t="s">
        <v>647</v>
      </c>
      <c r="G145" s="134" t="s">
        <v>641</v>
      </c>
      <c r="H145" s="135">
        <v>2</v>
      </c>
      <c r="I145" s="136"/>
      <c r="J145" s="137">
        <f>ROUND(I145*H145,2)</f>
        <v>0</v>
      </c>
      <c r="K145" s="133" t="s">
        <v>1</v>
      </c>
      <c r="L145" s="31"/>
      <c r="M145" s="138" t="s">
        <v>1</v>
      </c>
      <c r="N145" s="139" t="s">
        <v>40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149</v>
      </c>
      <c r="AT145" s="142" t="s">
        <v>144</v>
      </c>
      <c r="AU145" s="142" t="s">
        <v>80</v>
      </c>
      <c r="AY145" s="16" t="s">
        <v>142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149</v>
      </c>
      <c r="BM145" s="142" t="s">
        <v>210</v>
      </c>
    </row>
    <row r="146" spans="2:65" s="11" customFormat="1" ht="25.9" customHeight="1">
      <c r="B146" s="119"/>
      <c r="D146" s="120" t="s">
        <v>74</v>
      </c>
      <c r="E146" s="121" t="s">
        <v>648</v>
      </c>
      <c r="F146" s="121" t="s">
        <v>649</v>
      </c>
      <c r="I146" s="122"/>
      <c r="J146" s="123">
        <f>BK146</f>
        <v>0</v>
      </c>
      <c r="L146" s="119"/>
      <c r="M146" s="124"/>
      <c r="P146" s="125">
        <f>SUM(P147:P148)</f>
        <v>0</v>
      </c>
      <c r="R146" s="125">
        <f>SUM(R147:R148)</f>
        <v>0</v>
      </c>
      <c r="T146" s="126">
        <f>SUM(T147:T148)</f>
        <v>0</v>
      </c>
      <c r="AR146" s="120" t="s">
        <v>80</v>
      </c>
      <c r="AT146" s="127" t="s">
        <v>74</v>
      </c>
      <c r="AU146" s="127" t="s">
        <v>75</v>
      </c>
      <c r="AY146" s="120" t="s">
        <v>142</v>
      </c>
      <c r="BK146" s="128">
        <f>SUM(BK147:BK148)</f>
        <v>0</v>
      </c>
    </row>
    <row r="147" spans="2:65" s="1" customFormat="1" ht="24.2" customHeight="1">
      <c r="B147" s="31"/>
      <c r="C147" s="131" t="s">
        <v>176</v>
      </c>
      <c r="D147" s="131" t="s">
        <v>144</v>
      </c>
      <c r="E147" s="132" t="s">
        <v>650</v>
      </c>
      <c r="F147" s="133" t="s">
        <v>651</v>
      </c>
      <c r="G147" s="134" t="s">
        <v>641</v>
      </c>
      <c r="H147" s="135">
        <v>2</v>
      </c>
      <c r="I147" s="136"/>
      <c r="J147" s="137">
        <f>ROUND(I147*H147,2)</f>
        <v>0</v>
      </c>
      <c r="K147" s="133" t="s">
        <v>1</v>
      </c>
      <c r="L147" s="31"/>
      <c r="M147" s="138" t="s">
        <v>1</v>
      </c>
      <c r="N147" s="139" t="s">
        <v>40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149</v>
      </c>
      <c r="AT147" s="142" t="s">
        <v>144</v>
      </c>
      <c r="AU147" s="142" t="s">
        <v>80</v>
      </c>
      <c r="AY147" s="16" t="s">
        <v>142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149</v>
      </c>
      <c r="BM147" s="142" t="s">
        <v>219</v>
      </c>
    </row>
    <row r="148" spans="2:65" s="1" customFormat="1" ht="16.5" customHeight="1">
      <c r="B148" s="31"/>
      <c r="C148" s="131" t="s">
        <v>183</v>
      </c>
      <c r="D148" s="131" t="s">
        <v>144</v>
      </c>
      <c r="E148" s="132" t="s">
        <v>652</v>
      </c>
      <c r="F148" s="133" t="s">
        <v>653</v>
      </c>
      <c r="G148" s="134" t="s">
        <v>641</v>
      </c>
      <c r="H148" s="135">
        <v>4</v>
      </c>
      <c r="I148" s="136"/>
      <c r="J148" s="137">
        <f>ROUND(I148*H148,2)</f>
        <v>0</v>
      </c>
      <c r="K148" s="133" t="s">
        <v>1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149</v>
      </c>
      <c r="AT148" s="142" t="s">
        <v>144</v>
      </c>
      <c r="AU148" s="142" t="s">
        <v>80</v>
      </c>
      <c r="AY148" s="16" t="s">
        <v>142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149</v>
      </c>
      <c r="BM148" s="142" t="s">
        <v>226</v>
      </c>
    </row>
    <row r="149" spans="2:65" s="11" customFormat="1" ht="25.9" customHeight="1">
      <c r="B149" s="119"/>
      <c r="D149" s="120" t="s">
        <v>74</v>
      </c>
      <c r="E149" s="121" t="s">
        <v>654</v>
      </c>
      <c r="F149" s="121" t="s">
        <v>655</v>
      </c>
      <c r="I149" s="122"/>
      <c r="J149" s="123">
        <f>BK149</f>
        <v>0</v>
      </c>
      <c r="L149" s="119"/>
      <c r="M149" s="124"/>
      <c r="P149" s="125">
        <f>SUM(P150:P151)</f>
        <v>0</v>
      </c>
      <c r="R149" s="125">
        <f>SUM(R150:R151)</f>
        <v>0</v>
      </c>
      <c r="T149" s="126">
        <f>SUM(T150:T151)</f>
        <v>0</v>
      </c>
      <c r="AR149" s="120" t="s">
        <v>80</v>
      </c>
      <c r="AT149" s="127" t="s">
        <v>74</v>
      </c>
      <c r="AU149" s="127" t="s">
        <v>75</v>
      </c>
      <c r="AY149" s="120" t="s">
        <v>142</v>
      </c>
      <c r="BK149" s="128">
        <f>SUM(BK150:BK151)</f>
        <v>0</v>
      </c>
    </row>
    <row r="150" spans="2:65" s="1" customFormat="1" ht="37.9" customHeight="1">
      <c r="B150" s="31"/>
      <c r="C150" s="131" t="s">
        <v>187</v>
      </c>
      <c r="D150" s="131" t="s">
        <v>144</v>
      </c>
      <c r="E150" s="132" t="s">
        <v>656</v>
      </c>
      <c r="F150" s="133" t="s">
        <v>657</v>
      </c>
      <c r="G150" s="134" t="s">
        <v>641</v>
      </c>
      <c r="H150" s="135">
        <v>10</v>
      </c>
      <c r="I150" s="136"/>
      <c r="J150" s="137">
        <f>ROUND(I150*H150,2)</f>
        <v>0</v>
      </c>
      <c r="K150" s="133" t="s">
        <v>1</v>
      </c>
      <c r="L150" s="31"/>
      <c r="M150" s="138" t="s">
        <v>1</v>
      </c>
      <c r="N150" s="139" t="s">
        <v>40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149</v>
      </c>
      <c r="AT150" s="142" t="s">
        <v>144</v>
      </c>
      <c r="AU150" s="142" t="s">
        <v>80</v>
      </c>
      <c r="AY150" s="16" t="s">
        <v>142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149</v>
      </c>
      <c r="BM150" s="142" t="s">
        <v>234</v>
      </c>
    </row>
    <row r="151" spans="2:65" s="1" customFormat="1" ht="24.2" customHeight="1">
      <c r="B151" s="31"/>
      <c r="C151" s="131" t="s">
        <v>192</v>
      </c>
      <c r="D151" s="131" t="s">
        <v>144</v>
      </c>
      <c r="E151" s="132" t="s">
        <v>658</v>
      </c>
      <c r="F151" s="133" t="s">
        <v>659</v>
      </c>
      <c r="G151" s="134" t="s">
        <v>641</v>
      </c>
      <c r="H151" s="135">
        <v>10</v>
      </c>
      <c r="I151" s="136"/>
      <c r="J151" s="137">
        <f>ROUND(I151*H151,2)</f>
        <v>0</v>
      </c>
      <c r="K151" s="133" t="s">
        <v>1</v>
      </c>
      <c r="L151" s="31"/>
      <c r="M151" s="138" t="s">
        <v>1</v>
      </c>
      <c r="N151" s="139" t="s">
        <v>40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149</v>
      </c>
      <c r="AT151" s="142" t="s">
        <v>144</v>
      </c>
      <c r="AU151" s="142" t="s">
        <v>80</v>
      </c>
      <c r="AY151" s="16" t="s">
        <v>142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149</v>
      </c>
      <c r="BM151" s="142" t="s">
        <v>242</v>
      </c>
    </row>
    <row r="152" spans="2:65" s="11" customFormat="1" ht="25.9" customHeight="1">
      <c r="B152" s="119"/>
      <c r="D152" s="120" t="s">
        <v>74</v>
      </c>
      <c r="E152" s="121" t="s">
        <v>648</v>
      </c>
      <c r="F152" s="121" t="s">
        <v>649</v>
      </c>
      <c r="I152" s="122"/>
      <c r="J152" s="123">
        <f>BK152</f>
        <v>0</v>
      </c>
      <c r="L152" s="119"/>
      <c r="M152" s="124"/>
      <c r="P152" s="125">
        <f>SUM(P153:P154)</f>
        <v>0</v>
      </c>
      <c r="R152" s="125">
        <f>SUM(R153:R154)</f>
        <v>0</v>
      </c>
      <c r="T152" s="126">
        <f>SUM(T153:T154)</f>
        <v>0</v>
      </c>
      <c r="AR152" s="120" t="s">
        <v>80</v>
      </c>
      <c r="AT152" s="127" t="s">
        <v>74</v>
      </c>
      <c r="AU152" s="127" t="s">
        <v>75</v>
      </c>
      <c r="AY152" s="120" t="s">
        <v>142</v>
      </c>
      <c r="BK152" s="128">
        <f>SUM(BK153:BK154)</f>
        <v>0</v>
      </c>
    </row>
    <row r="153" spans="2:65" s="1" customFormat="1" ht="24.2" customHeight="1">
      <c r="B153" s="31"/>
      <c r="C153" s="131" t="s">
        <v>201</v>
      </c>
      <c r="D153" s="131" t="s">
        <v>144</v>
      </c>
      <c r="E153" s="132" t="s">
        <v>660</v>
      </c>
      <c r="F153" s="133" t="s">
        <v>661</v>
      </c>
      <c r="G153" s="134" t="s">
        <v>641</v>
      </c>
      <c r="H153" s="135">
        <v>6</v>
      </c>
      <c r="I153" s="136"/>
      <c r="J153" s="137">
        <f>ROUND(I153*H153,2)</f>
        <v>0</v>
      </c>
      <c r="K153" s="133" t="s">
        <v>1</v>
      </c>
      <c r="L153" s="31"/>
      <c r="M153" s="138" t="s">
        <v>1</v>
      </c>
      <c r="N153" s="139" t="s">
        <v>40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149</v>
      </c>
      <c r="AT153" s="142" t="s">
        <v>144</v>
      </c>
      <c r="AU153" s="142" t="s">
        <v>80</v>
      </c>
      <c r="AY153" s="16" t="s">
        <v>142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149</v>
      </c>
      <c r="BM153" s="142" t="s">
        <v>252</v>
      </c>
    </row>
    <row r="154" spans="2:65" s="1" customFormat="1" ht="16.5" customHeight="1">
      <c r="B154" s="31"/>
      <c r="C154" s="131" t="s">
        <v>210</v>
      </c>
      <c r="D154" s="131" t="s">
        <v>144</v>
      </c>
      <c r="E154" s="132" t="s">
        <v>662</v>
      </c>
      <c r="F154" s="133" t="s">
        <v>663</v>
      </c>
      <c r="G154" s="134" t="s">
        <v>641</v>
      </c>
      <c r="H154" s="135">
        <v>12</v>
      </c>
      <c r="I154" s="136"/>
      <c r="J154" s="137">
        <f>ROUND(I154*H154,2)</f>
        <v>0</v>
      </c>
      <c r="K154" s="133" t="s">
        <v>1</v>
      </c>
      <c r="L154" s="31"/>
      <c r="M154" s="138" t="s">
        <v>1</v>
      </c>
      <c r="N154" s="139" t="s">
        <v>40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149</v>
      </c>
      <c r="AT154" s="142" t="s">
        <v>144</v>
      </c>
      <c r="AU154" s="142" t="s">
        <v>80</v>
      </c>
      <c r="AY154" s="16" t="s">
        <v>142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80</v>
      </c>
      <c r="BK154" s="143">
        <f>ROUND(I154*H154,2)</f>
        <v>0</v>
      </c>
      <c r="BL154" s="16" t="s">
        <v>149</v>
      </c>
      <c r="BM154" s="142" t="s">
        <v>264</v>
      </c>
    </row>
    <row r="155" spans="2:65" s="11" customFormat="1" ht="25.9" customHeight="1">
      <c r="B155" s="119"/>
      <c r="D155" s="120" t="s">
        <v>74</v>
      </c>
      <c r="E155" s="121" t="s">
        <v>664</v>
      </c>
      <c r="F155" s="121" t="s">
        <v>665</v>
      </c>
      <c r="I155" s="122"/>
      <c r="J155" s="123">
        <f>BK155</f>
        <v>0</v>
      </c>
      <c r="L155" s="119"/>
      <c r="M155" s="124"/>
      <c r="P155" s="125">
        <f>SUM(P156:P158)</f>
        <v>0</v>
      </c>
      <c r="R155" s="125">
        <f>SUM(R156:R158)</f>
        <v>0</v>
      </c>
      <c r="T155" s="126">
        <f>SUM(T156:T158)</f>
        <v>0</v>
      </c>
      <c r="AR155" s="120" t="s">
        <v>80</v>
      </c>
      <c r="AT155" s="127" t="s">
        <v>74</v>
      </c>
      <c r="AU155" s="127" t="s">
        <v>75</v>
      </c>
      <c r="AY155" s="120" t="s">
        <v>142</v>
      </c>
      <c r="BK155" s="128">
        <f>SUM(BK156:BK158)</f>
        <v>0</v>
      </c>
    </row>
    <row r="156" spans="2:65" s="1" customFormat="1" ht="44.25" customHeight="1">
      <c r="B156" s="31"/>
      <c r="C156" s="131" t="s">
        <v>215</v>
      </c>
      <c r="D156" s="131" t="s">
        <v>144</v>
      </c>
      <c r="E156" s="132" t="s">
        <v>666</v>
      </c>
      <c r="F156" s="133" t="s">
        <v>667</v>
      </c>
      <c r="G156" s="134" t="s">
        <v>641</v>
      </c>
      <c r="H156" s="135">
        <v>6</v>
      </c>
      <c r="I156" s="136"/>
      <c r="J156" s="137">
        <f>ROUND(I156*H156,2)</f>
        <v>0</v>
      </c>
      <c r="K156" s="133" t="s">
        <v>1</v>
      </c>
      <c r="L156" s="31"/>
      <c r="M156" s="138" t="s">
        <v>1</v>
      </c>
      <c r="N156" s="139" t="s">
        <v>40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149</v>
      </c>
      <c r="AT156" s="142" t="s">
        <v>144</v>
      </c>
      <c r="AU156" s="142" t="s">
        <v>80</v>
      </c>
      <c r="AY156" s="16" t="s">
        <v>142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149</v>
      </c>
      <c r="BM156" s="142" t="s">
        <v>278</v>
      </c>
    </row>
    <row r="157" spans="2:65" s="1" customFormat="1" ht="16.5" customHeight="1">
      <c r="B157" s="31"/>
      <c r="C157" s="131" t="s">
        <v>219</v>
      </c>
      <c r="D157" s="131" t="s">
        <v>144</v>
      </c>
      <c r="E157" s="132" t="s">
        <v>652</v>
      </c>
      <c r="F157" s="133" t="s">
        <v>653</v>
      </c>
      <c r="G157" s="134" t="s">
        <v>641</v>
      </c>
      <c r="H157" s="135">
        <v>12</v>
      </c>
      <c r="I157" s="136"/>
      <c r="J157" s="137">
        <f>ROUND(I157*H157,2)</f>
        <v>0</v>
      </c>
      <c r="K157" s="133" t="s">
        <v>1</v>
      </c>
      <c r="L157" s="31"/>
      <c r="M157" s="138" t="s">
        <v>1</v>
      </c>
      <c r="N157" s="139" t="s">
        <v>40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149</v>
      </c>
      <c r="AT157" s="142" t="s">
        <v>144</v>
      </c>
      <c r="AU157" s="142" t="s">
        <v>80</v>
      </c>
      <c r="AY157" s="16" t="s">
        <v>142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149</v>
      </c>
      <c r="BM157" s="142" t="s">
        <v>94</v>
      </c>
    </row>
    <row r="158" spans="2:65" s="1" customFormat="1" ht="16.5" customHeight="1">
      <c r="B158" s="31"/>
      <c r="C158" s="131" t="s">
        <v>8</v>
      </c>
      <c r="D158" s="131" t="s">
        <v>144</v>
      </c>
      <c r="E158" s="132" t="s">
        <v>668</v>
      </c>
      <c r="F158" s="133" t="s">
        <v>669</v>
      </c>
      <c r="G158" s="134" t="s">
        <v>641</v>
      </c>
      <c r="H158" s="135">
        <v>6</v>
      </c>
      <c r="I158" s="136"/>
      <c r="J158" s="137">
        <f>ROUND(I158*H158,2)</f>
        <v>0</v>
      </c>
      <c r="K158" s="133" t="s">
        <v>1</v>
      </c>
      <c r="L158" s="31"/>
      <c r="M158" s="138" t="s">
        <v>1</v>
      </c>
      <c r="N158" s="139" t="s">
        <v>40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149</v>
      </c>
      <c r="AT158" s="142" t="s">
        <v>144</v>
      </c>
      <c r="AU158" s="142" t="s">
        <v>80</v>
      </c>
      <c r="AY158" s="16" t="s">
        <v>142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149</v>
      </c>
      <c r="BM158" s="142" t="s">
        <v>296</v>
      </c>
    </row>
    <row r="159" spans="2:65" s="11" customFormat="1" ht="25.9" customHeight="1">
      <c r="B159" s="119"/>
      <c r="D159" s="120" t="s">
        <v>74</v>
      </c>
      <c r="E159" s="121" t="s">
        <v>670</v>
      </c>
      <c r="F159" s="121" t="s">
        <v>671</v>
      </c>
      <c r="I159" s="122"/>
      <c r="J159" s="123">
        <f>BK159</f>
        <v>0</v>
      </c>
      <c r="L159" s="119"/>
      <c r="M159" s="124"/>
      <c r="P159" s="125">
        <f>SUM(P160:P163)</f>
        <v>0</v>
      </c>
      <c r="R159" s="125">
        <f>SUM(R160:R163)</f>
        <v>0</v>
      </c>
      <c r="T159" s="126">
        <f>SUM(T160:T163)</f>
        <v>0</v>
      </c>
      <c r="AR159" s="120" t="s">
        <v>80</v>
      </c>
      <c r="AT159" s="127" t="s">
        <v>74</v>
      </c>
      <c r="AU159" s="127" t="s">
        <v>75</v>
      </c>
      <c r="AY159" s="120" t="s">
        <v>142</v>
      </c>
      <c r="BK159" s="128">
        <f>SUM(BK160:BK163)</f>
        <v>0</v>
      </c>
    </row>
    <row r="160" spans="2:65" s="1" customFormat="1" ht="37.9" customHeight="1">
      <c r="B160" s="31"/>
      <c r="C160" s="131" t="s">
        <v>226</v>
      </c>
      <c r="D160" s="131" t="s">
        <v>144</v>
      </c>
      <c r="E160" s="132" t="s">
        <v>672</v>
      </c>
      <c r="F160" s="133" t="s">
        <v>673</v>
      </c>
      <c r="G160" s="134" t="s">
        <v>641</v>
      </c>
      <c r="H160" s="135">
        <v>2</v>
      </c>
      <c r="I160" s="136"/>
      <c r="J160" s="137">
        <f>ROUND(I160*H160,2)</f>
        <v>0</v>
      </c>
      <c r="K160" s="133" t="s">
        <v>1</v>
      </c>
      <c r="L160" s="31"/>
      <c r="M160" s="138" t="s">
        <v>1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149</v>
      </c>
      <c r="AT160" s="142" t="s">
        <v>144</v>
      </c>
      <c r="AU160" s="142" t="s">
        <v>80</v>
      </c>
      <c r="AY160" s="16" t="s">
        <v>142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149</v>
      </c>
      <c r="BM160" s="142" t="s">
        <v>307</v>
      </c>
    </row>
    <row r="161" spans="2:65" s="1" customFormat="1" ht="16.5" customHeight="1">
      <c r="B161" s="31"/>
      <c r="C161" s="131" t="s">
        <v>230</v>
      </c>
      <c r="D161" s="131" t="s">
        <v>144</v>
      </c>
      <c r="E161" s="132" t="s">
        <v>652</v>
      </c>
      <c r="F161" s="133" t="s">
        <v>653</v>
      </c>
      <c r="G161" s="134" t="s">
        <v>641</v>
      </c>
      <c r="H161" s="135">
        <v>2</v>
      </c>
      <c r="I161" s="136"/>
      <c r="J161" s="137">
        <f>ROUND(I161*H161,2)</f>
        <v>0</v>
      </c>
      <c r="K161" s="133" t="s">
        <v>1</v>
      </c>
      <c r="L161" s="31"/>
      <c r="M161" s="138" t="s">
        <v>1</v>
      </c>
      <c r="N161" s="139" t="s">
        <v>40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149</v>
      </c>
      <c r="AT161" s="142" t="s">
        <v>144</v>
      </c>
      <c r="AU161" s="142" t="s">
        <v>80</v>
      </c>
      <c r="AY161" s="16" t="s">
        <v>142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149</v>
      </c>
      <c r="BM161" s="142" t="s">
        <v>317</v>
      </c>
    </row>
    <row r="162" spans="2:65" s="1" customFormat="1" ht="16.5" customHeight="1">
      <c r="B162" s="31"/>
      <c r="C162" s="131" t="s">
        <v>234</v>
      </c>
      <c r="D162" s="131" t="s">
        <v>144</v>
      </c>
      <c r="E162" s="132" t="s">
        <v>662</v>
      </c>
      <c r="F162" s="133" t="s">
        <v>663</v>
      </c>
      <c r="G162" s="134" t="s">
        <v>641</v>
      </c>
      <c r="H162" s="135">
        <v>2</v>
      </c>
      <c r="I162" s="136"/>
      <c r="J162" s="137">
        <f>ROUND(I162*H162,2)</f>
        <v>0</v>
      </c>
      <c r="K162" s="133" t="s">
        <v>1</v>
      </c>
      <c r="L162" s="31"/>
      <c r="M162" s="138" t="s">
        <v>1</v>
      </c>
      <c r="N162" s="139" t="s">
        <v>40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149</v>
      </c>
      <c r="AT162" s="142" t="s">
        <v>144</v>
      </c>
      <c r="AU162" s="142" t="s">
        <v>80</v>
      </c>
      <c r="AY162" s="16" t="s">
        <v>142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149</v>
      </c>
      <c r="BM162" s="142" t="s">
        <v>332</v>
      </c>
    </row>
    <row r="163" spans="2:65" s="1" customFormat="1" ht="16.5" customHeight="1">
      <c r="B163" s="31"/>
      <c r="C163" s="131" t="s">
        <v>238</v>
      </c>
      <c r="D163" s="131" t="s">
        <v>144</v>
      </c>
      <c r="E163" s="132" t="s">
        <v>674</v>
      </c>
      <c r="F163" s="133" t="s">
        <v>675</v>
      </c>
      <c r="G163" s="134" t="s">
        <v>641</v>
      </c>
      <c r="H163" s="135">
        <v>2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40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149</v>
      </c>
      <c r="AT163" s="142" t="s">
        <v>144</v>
      </c>
      <c r="AU163" s="142" t="s">
        <v>80</v>
      </c>
      <c r="AY163" s="16" t="s">
        <v>142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149</v>
      </c>
      <c r="BM163" s="142" t="s">
        <v>340</v>
      </c>
    </row>
    <row r="164" spans="2:65" s="11" customFormat="1" ht="25.9" customHeight="1">
      <c r="B164" s="119"/>
      <c r="D164" s="120" t="s">
        <v>74</v>
      </c>
      <c r="E164" s="121" t="s">
        <v>676</v>
      </c>
      <c r="F164" s="121" t="s">
        <v>677</v>
      </c>
      <c r="I164" s="122"/>
      <c r="J164" s="123">
        <f>BK164</f>
        <v>0</v>
      </c>
      <c r="L164" s="119"/>
      <c r="M164" s="124"/>
      <c r="P164" s="125">
        <f>SUM(P165:P168)</f>
        <v>0</v>
      </c>
      <c r="R164" s="125">
        <f>SUM(R165:R168)</f>
        <v>0</v>
      </c>
      <c r="T164" s="126">
        <f>SUM(T165:T168)</f>
        <v>0</v>
      </c>
      <c r="AR164" s="120" t="s">
        <v>80</v>
      </c>
      <c r="AT164" s="127" t="s">
        <v>74</v>
      </c>
      <c r="AU164" s="127" t="s">
        <v>75</v>
      </c>
      <c r="AY164" s="120" t="s">
        <v>142</v>
      </c>
      <c r="BK164" s="128">
        <f>SUM(BK165:BK168)</f>
        <v>0</v>
      </c>
    </row>
    <row r="165" spans="2:65" s="1" customFormat="1" ht="37.9" customHeight="1">
      <c r="B165" s="31"/>
      <c r="C165" s="131" t="s">
        <v>242</v>
      </c>
      <c r="D165" s="131" t="s">
        <v>144</v>
      </c>
      <c r="E165" s="132" t="s">
        <v>678</v>
      </c>
      <c r="F165" s="133" t="s">
        <v>679</v>
      </c>
      <c r="G165" s="134" t="s">
        <v>634</v>
      </c>
      <c r="H165" s="135">
        <v>210</v>
      </c>
      <c r="I165" s="136"/>
      <c r="J165" s="137">
        <f>ROUND(I165*H165,2)</f>
        <v>0</v>
      </c>
      <c r="K165" s="133" t="s">
        <v>1</v>
      </c>
      <c r="L165" s="31"/>
      <c r="M165" s="138" t="s">
        <v>1</v>
      </c>
      <c r="N165" s="139" t="s">
        <v>40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149</v>
      </c>
      <c r="AT165" s="142" t="s">
        <v>144</v>
      </c>
      <c r="AU165" s="142" t="s">
        <v>80</v>
      </c>
      <c r="AY165" s="16" t="s">
        <v>142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149</v>
      </c>
      <c r="BM165" s="142" t="s">
        <v>348</v>
      </c>
    </row>
    <row r="166" spans="2:65" s="1" customFormat="1" ht="37.9" customHeight="1">
      <c r="B166" s="31"/>
      <c r="C166" s="131" t="s">
        <v>7</v>
      </c>
      <c r="D166" s="131" t="s">
        <v>144</v>
      </c>
      <c r="E166" s="132" t="s">
        <v>635</v>
      </c>
      <c r="F166" s="133" t="s">
        <v>636</v>
      </c>
      <c r="G166" s="134" t="s">
        <v>634</v>
      </c>
      <c r="H166" s="135">
        <v>210</v>
      </c>
      <c r="I166" s="136"/>
      <c r="J166" s="137">
        <f>ROUND(I166*H166,2)</f>
        <v>0</v>
      </c>
      <c r="K166" s="133" t="s">
        <v>1</v>
      </c>
      <c r="L166" s="31"/>
      <c r="M166" s="138" t="s">
        <v>1</v>
      </c>
      <c r="N166" s="139" t="s">
        <v>40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149</v>
      </c>
      <c r="AT166" s="142" t="s">
        <v>144</v>
      </c>
      <c r="AU166" s="142" t="s">
        <v>80</v>
      </c>
      <c r="AY166" s="16" t="s">
        <v>142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149</v>
      </c>
      <c r="BM166" s="142" t="s">
        <v>356</v>
      </c>
    </row>
    <row r="167" spans="2:65" s="1" customFormat="1" ht="37.9" customHeight="1">
      <c r="B167" s="31"/>
      <c r="C167" s="131" t="s">
        <v>252</v>
      </c>
      <c r="D167" s="131" t="s">
        <v>144</v>
      </c>
      <c r="E167" s="132" t="s">
        <v>680</v>
      </c>
      <c r="F167" s="133" t="s">
        <v>681</v>
      </c>
      <c r="G167" s="134" t="s">
        <v>634</v>
      </c>
      <c r="H167" s="135">
        <v>72</v>
      </c>
      <c r="I167" s="136"/>
      <c r="J167" s="137">
        <f>ROUND(I167*H167,2)</f>
        <v>0</v>
      </c>
      <c r="K167" s="133" t="s">
        <v>1</v>
      </c>
      <c r="L167" s="31"/>
      <c r="M167" s="138" t="s">
        <v>1</v>
      </c>
      <c r="N167" s="139" t="s">
        <v>40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149</v>
      </c>
      <c r="AT167" s="142" t="s">
        <v>144</v>
      </c>
      <c r="AU167" s="142" t="s">
        <v>80</v>
      </c>
      <c r="AY167" s="16" t="s">
        <v>142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149</v>
      </c>
      <c r="BM167" s="142" t="s">
        <v>364</v>
      </c>
    </row>
    <row r="168" spans="2:65" s="1" customFormat="1" ht="37.9" customHeight="1">
      <c r="B168" s="31"/>
      <c r="C168" s="131" t="s">
        <v>256</v>
      </c>
      <c r="D168" s="131" t="s">
        <v>144</v>
      </c>
      <c r="E168" s="132" t="s">
        <v>682</v>
      </c>
      <c r="F168" s="133" t="s">
        <v>683</v>
      </c>
      <c r="G168" s="134" t="s">
        <v>634</v>
      </c>
      <c r="H168" s="135">
        <v>72</v>
      </c>
      <c r="I168" s="136"/>
      <c r="J168" s="137">
        <f>ROUND(I168*H168,2)</f>
        <v>0</v>
      </c>
      <c r="K168" s="133" t="s">
        <v>1</v>
      </c>
      <c r="L168" s="31"/>
      <c r="M168" s="138" t="s">
        <v>1</v>
      </c>
      <c r="N168" s="139" t="s">
        <v>40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149</v>
      </c>
      <c r="AT168" s="142" t="s">
        <v>144</v>
      </c>
      <c r="AU168" s="142" t="s">
        <v>80</v>
      </c>
      <c r="AY168" s="16" t="s">
        <v>142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80</v>
      </c>
      <c r="BK168" s="143">
        <f>ROUND(I168*H168,2)</f>
        <v>0</v>
      </c>
      <c r="BL168" s="16" t="s">
        <v>149</v>
      </c>
      <c r="BM168" s="142" t="s">
        <v>375</v>
      </c>
    </row>
    <row r="169" spans="2:65" s="11" customFormat="1" ht="25.9" customHeight="1">
      <c r="B169" s="119"/>
      <c r="D169" s="120" t="s">
        <v>74</v>
      </c>
      <c r="E169" s="121" t="s">
        <v>684</v>
      </c>
      <c r="F169" s="121" t="s">
        <v>685</v>
      </c>
      <c r="I169" s="122"/>
      <c r="J169" s="123">
        <f>BK169</f>
        <v>0</v>
      </c>
      <c r="L169" s="119"/>
      <c r="M169" s="124"/>
      <c r="P169" s="125">
        <f>SUM(P170:P173)</f>
        <v>0</v>
      </c>
      <c r="R169" s="125">
        <f>SUM(R170:R173)</f>
        <v>0</v>
      </c>
      <c r="T169" s="126">
        <f>SUM(T170:T173)</f>
        <v>0</v>
      </c>
      <c r="AR169" s="120" t="s">
        <v>80</v>
      </c>
      <c r="AT169" s="127" t="s">
        <v>74</v>
      </c>
      <c r="AU169" s="127" t="s">
        <v>75</v>
      </c>
      <c r="AY169" s="120" t="s">
        <v>142</v>
      </c>
      <c r="BK169" s="128">
        <f>SUM(BK170:BK173)</f>
        <v>0</v>
      </c>
    </row>
    <row r="170" spans="2:65" s="1" customFormat="1" ht="37.9" customHeight="1">
      <c r="B170" s="31"/>
      <c r="C170" s="131" t="s">
        <v>264</v>
      </c>
      <c r="D170" s="131" t="s">
        <v>144</v>
      </c>
      <c r="E170" s="132" t="s">
        <v>686</v>
      </c>
      <c r="F170" s="133" t="s">
        <v>687</v>
      </c>
      <c r="G170" s="134" t="s">
        <v>641</v>
      </c>
      <c r="H170" s="135">
        <v>1</v>
      </c>
      <c r="I170" s="136"/>
      <c r="J170" s="137">
        <f>ROUND(I170*H170,2)</f>
        <v>0</v>
      </c>
      <c r="K170" s="133" t="s">
        <v>1</v>
      </c>
      <c r="L170" s="31"/>
      <c r="M170" s="138" t="s">
        <v>1</v>
      </c>
      <c r="N170" s="139" t="s">
        <v>40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149</v>
      </c>
      <c r="AT170" s="142" t="s">
        <v>144</v>
      </c>
      <c r="AU170" s="142" t="s">
        <v>80</v>
      </c>
      <c r="AY170" s="16" t="s">
        <v>142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149</v>
      </c>
      <c r="BM170" s="142" t="s">
        <v>385</v>
      </c>
    </row>
    <row r="171" spans="2:65" s="1" customFormat="1" ht="24.2" customHeight="1">
      <c r="B171" s="31"/>
      <c r="C171" s="131" t="s">
        <v>270</v>
      </c>
      <c r="D171" s="131" t="s">
        <v>144</v>
      </c>
      <c r="E171" s="132" t="s">
        <v>688</v>
      </c>
      <c r="F171" s="133" t="s">
        <v>689</v>
      </c>
      <c r="G171" s="134" t="s">
        <v>641</v>
      </c>
      <c r="H171" s="135">
        <v>1</v>
      </c>
      <c r="I171" s="136"/>
      <c r="J171" s="137">
        <f>ROUND(I171*H171,2)</f>
        <v>0</v>
      </c>
      <c r="K171" s="133" t="s">
        <v>1</v>
      </c>
      <c r="L171" s="31"/>
      <c r="M171" s="138" t="s">
        <v>1</v>
      </c>
      <c r="N171" s="139" t="s">
        <v>40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149</v>
      </c>
      <c r="AT171" s="142" t="s">
        <v>144</v>
      </c>
      <c r="AU171" s="142" t="s">
        <v>80</v>
      </c>
      <c r="AY171" s="16" t="s">
        <v>142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149</v>
      </c>
      <c r="BM171" s="142" t="s">
        <v>396</v>
      </c>
    </row>
    <row r="172" spans="2:65" s="1" customFormat="1" ht="33" customHeight="1">
      <c r="B172" s="31"/>
      <c r="C172" s="131" t="s">
        <v>278</v>
      </c>
      <c r="D172" s="131" t="s">
        <v>144</v>
      </c>
      <c r="E172" s="132" t="s">
        <v>690</v>
      </c>
      <c r="F172" s="133" t="s">
        <v>691</v>
      </c>
      <c r="G172" s="134" t="s">
        <v>641</v>
      </c>
      <c r="H172" s="135">
        <v>2</v>
      </c>
      <c r="I172" s="136"/>
      <c r="J172" s="137">
        <f>ROUND(I172*H172,2)</f>
        <v>0</v>
      </c>
      <c r="K172" s="133" t="s">
        <v>1</v>
      </c>
      <c r="L172" s="31"/>
      <c r="M172" s="138" t="s">
        <v>1</v>
      </c>
      <c r="N172" s="139" t="s">
        <v>40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149</v>
      </c>
      <c r="AT172" s="142" t="s">
        <v>144</v>
      </c>
      <c r="AU172" s="142" t="s">
        <v>80</v>
      </c>
      <c r="AY172" s="16" t="s">
        <v>142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149</v>
      </c>
      <c r="BM172" s="142" t="s">
        <v>405</v>
      </c>
    </row>
    <row r="173" spans="2:65" s="1" customFormat="1" ht="16.5" customHeight="1">
      <c r="B173" s="31"/>
      <c r="C173" s="131" t="s">
        <v>283</v>
      </c>
      <c r="D173" s="131" t="s">
        <v>144</v>
      </c>
      <c r="E173" s="132" t="s">
        <v>692</v>
      </c>
      <c r="F173" s="133" t="s">
        <v>693</v>
      </c>
      <c r="G173" s="134" t="s">
        <v>641</v>
      </c>
      <c r="H173" s="135">
        <v>2</v>
      </c>
      <c r="I173" s="136"/>
      <c r="J173" s="137">
        <f>ROUND(I173*H173,2)</f>
        <v>0</v>
      </c>
      <c r="K173" s="133" t="s">
        <v>1</v>
      </c>
      <c r="L173" s="31"/>
      <c r="M173" s="138" t="s">
        <v>1</v>
      </c>
      <c r="N173" s="139" t="s">
        <v>40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149</v>
      </c>
      <c r="AT173" s="142" t="s">
        <v>144</v>
      </c>
      <c r="AU173" s="142" t="s">
        <v>80</v>
      </c>
      <c r="AY173" s="16" t="s">
        <v>142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149</v>
      </c>
      <c r="BM173" s="142" t="s">
        <v>414</v>
      </c>
    </row>
    <row r="174" spans="2:65" s="11" customFormat="1" ht="25.9" customHeight="1">
      <c r="B174" s="119"/>
      <c r="D174" s="120" t="s">
        <v>74</v>
      </c>
      <c r="E174" s="121" t="s">
        <v>694</v>
      </c>
      <c r="F174" s="121" t="s">
        <v>695</v>
      </c>
      <c r="I174" s="122"/>
      <c r="J174" s="123">
        <f>BK174</f>
        <v>0</v>
      </c>
      <c r="L174" s="119"/>
      <c r="M174" s="124"/>
      <c r="P174" s="125">
        <f>SUM(P175:P176)</f>
        <v>0</v>
      </c>
      <c r="R174" s="125">
        <f>SUM(R175:R176)</f>
        <v>0</v>
      </c>
      <c r="T174" s="126">
        <f>SUM(T175:T176)</f>
        <v>0</v>
      </c>
      <c r="AR174" s="120" t="s">
        <v>80</v>
      </c>
      <c r="AT174" s="127" t="s">
        <v>74</v>
      </c>
      <c r="AU174" s="127" t="s">
        <v>75</v>
      </c>
      <c r="AY174" s="120" t="s">
        <v>142</v>
      </c>
      <c r="BK174" s="128">
        <f>SUM(BK175:BK176)</f>
        <v>0</v>
      </c>
    </row>
    <row r="175" spans="2:65" s="1" customFormat="1" ht="24.2" customHeight="1">
      <c r="B175" s="31"/>
      <c r="C175" s="131" t="s">
        <v>94</v>
      </c>
      <c r="D175" s="131" t="s">
        <v>144</v>
      </c>
      <c r="E175" s="132" t="s">
        <v>696</v>
      </c>
      <c r="F175" s="133" t="s">
        <v>697</v>
      </c>
      <c r="G175" s="134" t="s">
        <v>641</v>
      </c>
      <c r="H175" s="135">
        <v>1</v>
      </c>
      <c r="I175" s="136"/>
      <c r="J175" s="137">
        <f>ROUND(I175*H175,2)</f>
        <v>0</v>
      </c>
      <c r="K175" s="133" t="s">
        <v>1</v>
      </c>
      <c r="L175" s="31"/>
      <c r="M175" s="138" t="s">
        <v>1</v>
      </c>
      <c r="N175" s="139" t="s">
        <v>40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149</v>
      </c>
      <c r="AT175" s="142" t="s">
        <v>144</v>
      </c>
      <c r="AU175" s="142" t="s">
        <v>80</v>
      </c>
      <c r="AY175" s="16" t="s">
        <v>142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149</v>
      </c>
      <c r="BM175" s="142" t="s">
        <v>422</v>
      </c>
    </row>
    <row r="176" spans="2:65" s="1" customFormat="1" ht="16.5" customHeight="1">
      <c r="B176" s="31"/>
      <c r="C176" s="131" t="s">
        <v>292</v>
      </c>
      <c r="D176" s="131" t="s">
        <v>144</v>
      </c>
      <c r="E176" s="132" t="s">
        <v>692</v>
      </c>
      <c r="F176" s="133" t="s">
        <v>693</v>
      </c>
      <c r="G176" s="134" t="s">
        <v>641</v>
      </c>
      <c r="H176" s="135">
        <v>2</v>
      </c>
      <c r="I176" s="136"/>
      <c r="J176" s="137">
        <f>ROUND(I176*H176,2)</f>
        <v>0</v>
      </c>
      <c r="K176" s="133" t="s">
        <v>1</v>
      </c>
      <c r="L176" s="31"/>
      <c r="M176" s="138" t="s">
        <v>1</v>
      </c>
      <c r="N176" s="139" t="s">
        <v>40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149</v>
      </c>
      <c r="AT176" s="142" t="s">
        <v>144</v>
      </c>
      <c r="AU176" s="142" t="s">
        <v>80</v>
      </c>
      <c r="AY176" s="16" t="s">
        <v>142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149</v>
      </c>
      <c r="BM176" s="142" t="s">
        <v>433</v>
      </c>
    </row>
    <row r="177" spans="2:65" s="11" customFormat="1" ht="25.9" customHeight="1">
      <c r="B177" s="119"/>
      <c r="D177" s="120" t="s">
        <v>74</v>
      </c>
      <c r="E177" s="121" t="s">
        <v>698</v>
      </c>
      <c r="F177" s="121" t="s">
        <v>699</v>
      </c>
      <c r="I177" s="122"/>
      <c r="J177" s="123">
        <f>BK177</f>
        <v>0</v>
      </c>
      <c r="L177" s="119"/>
      <c r="M177" s="124"/>
      <c r="P177" s="125">
        <f>SUM(P178:P181)</f>
        <v>0</v>
      </c>
      <c r="R177" s="125">
        <f>SUM(R178:R181)</f>
        <v>0</v>
      </c>
      <c r="T177" s="126">
        <f>SUM(T178:T181)</f>
        <v>0</v>
      </c>
      <c r="AR177" s="120" t="s">
        <v>80</v>
      </c>
      <c r="AT177" s="127" t="s">
        <v>74</v>
      </c>
      <c r="AU177" s="127" t="s">
        <v>75</v>
      </c>
      <c r="AY177" s="120" t="s">
        <v>142</v>
      </c>
      <c r="BK177" s="128">
        <f>SUM(BK178:BK181)</f>
        <v>0</v>
      </c>
    </row>
    <row r="178" spans="2:65" s="1" customFormat="1" ht="37.9" customHeight="1">
      <c r="B178" s="31"/>
      <c r="C178" s="131" t="s">
        <v>296</v>
      </c>
      <c r="D178" s="131" t="s">
        <v>144</v>
      </c>
      <c r="E178" s="132" t="s">
        <v>700</v>
      </c>
      <c r="F178" s="133" t="s">
        <v>701</v>
      </c>
      <c r="G178" s="134" t="s">
        <v>641</v>
      </c>
      <c r="H178" s="135">
        <v>1</v>
      </c>
      <c r="I178" s="136"/>
      <c r="J178" s="137">
        <f>ROUND(I178*H178,2)</f>
        <v>0</v>
      </c>
      <c r="K178" s="133" t="s">
        <v>1</v>
      </c>
      <c r="L178" s="31"/>
      <c r="M178" s="138" t="s">
        <v>1</v>
      </c>
      <c r="N178" s="139" t="s">
        <v>40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149</v>
      </c>
      <c r="AT178" s="142" t="s">
        <v>144</v>
      </c>
      <c r="AU178" s="142" t="s">
        <v>80</v>
      </c>
      <c r="AY178" s="16" t="s">
        <v>142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149</v>
      </c>
      <c r="BM178" s="142" t="s">
        <v>442</v>
      </c>
    </row>
    <row r="179" spans="2:65" s="1" customFormat="1" ht="24.2" customHeight="1">
      <c r="B179" s="31"/>
      <c r="C179" s="131" t="s">
        <v>303</v>
      </c>
      <c r="D179" s="131" t="s">
        <v>144</v>
      </c>
      <c r="E179" s="132" t="s">
        <v>702</v>
      </c>
      <c r="F179" s="133" t="s">
        <v>703</v>
      </c>
      <c r="G179" s="134" t="s">
        <v>641</v>
      </c>
      <c r="H179" s="135">
        <v>1</v>
      </c>
      <c r="I179" s="136"/>
      <c r="J179" s="137">
        <f>ROUND(I179*H179,2)</f>
        <v>0</v>
      </c>
      <c r="K179" s="133" t="s">
        <v>1</v>
      </c>
      <c r="L179" s="31"/>
      <c r="M179" s="138" t="s">
        <v>1</v>
      </c>
      <c r="N179" s="139" t="s">
        <v>40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149</v>
      </c>
      <c r="AT179" s="142" t="s">
        <v>144</v>
      </c>
      <c r="AU179" s="142" t="s">
        <v>80</v>
      </c>
      <c r="AY179" s="16" t="s">
        <v>142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149</v>
      </c>
      <c r="BM179" s="142" t="s">
        <v>450</v>
      </c>
    </row>
    <row r="180" spans="2:65" s="1" customFormat="1" ht="24.2" customHeight="1">
      <c r="B180" s="31"/>
      <c r="C180" s="131" t="s">
        <v>307</v>
      </c>
      <c r="D180" s="131" t="s">
        <v>144</v>
      </c>
      <c r="E180" s="132" t="s">
        <v>704</v>
      </c>
      <c r="F180" s="133" t="s">
        <v>705</v>
      </c>
      <c r="G180" s="134" t="s">
        <v>641</v>
      </c>
      <c r="H180" s="135">
        <v>1</v>
      </c>
      <c r="I180" s="136"/>
      <c r="J180" s="137">
        <f>ROUND(I180*H180,2)</f>
        <v>0</v>
      </c>
      <c r="K180" s="133" t="s">
        <v>1</v>
      </c>
      <c r="L180" s="31"/>
      <c r="M180" s="138" t="s">
        <v>1</v>
      </c>
      <c r="N180" s="139" t="s">
        <v>40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149</v>
      </c>
      <c r="AT180" s="142" t="s">
        <v>144</v>
      </c>
      <c r="AU180" s="142" t="s">
        <v>80</v>
      </c>
      <c r="AY180" s="16" t="s">
        <v>142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80</v>
      </c>
      <c r="BK180" s="143">
        <f>ROUND(I180*H180,2)</f>
        <v>0</v>
      </c>
      <c r="BL180" s="16" t="s">
        <v>149</v>
      </c>
      <c r="BM180" s="142" t="s">
        <v>458</v>
      </c>
    </row>
    <row r="181" spans="2:65" s="1" customFormat="1" ht="16.5" customHeight="1">
      <c r="B181" s="31"/>
      <c r="C181" s="131" t="s">
        <v>312</v>
      </c>
      <c r="D181" s="131" t="s">
        <v>144</v>
      </c>
      <c r="E181" s="132" t="s">
        <v>706</v>
      </c>
      <c r="F181" s="133" t="s">
        <v>707</v>
      </c>
      <c r="G181" s="134" t="s">
        <v>641</v>
      </c>
      <c r="H181" s="135">
        <v>1</v>
      </c>
      <c r="I181" s="136"/>
      <c r="J181" s="137">
        <f>ROUND(I181*H181,2)</f>
        <v>0</v>
      </c>
      <c r="K181" s="133" t="s">
        <v>1</v>
      </c>
      <c r="L181" s="31"/>
      <c r="M181" s="138" t="s">
        <v>1</v>
      </c>
      <c r="N181" s="139" t="s">
        <v>40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149</v>
      </c>
      <c r="AT181" s="142" t="s">
        <v>144</v>
      </c>
      <c r="AU181" s="142" t="s">
        <v>80</v>
      </c>
      <c r="AY181" s="16" t="s">
        <v>142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149</v>
      </c>
      <c r="BM181" s="142" t="s">
        <v>467</v>
      </c>
    </row>
    <row r="182" spans="2:65" s="11" customFormat="1" ht="25.9" customHeight="1">
      <c r="B182" s="119"/>
      <c r="D182" s="120" t="s">
        <v>74</v>
      </c>
      <c r="E182" s="121" t="s">
        <v>694</v>
      </c>
      <c r="F182" s="121" t="s">
        <v>695</v>
      </c>
      <c r="I182" s="122"/>
      <c r="J182" s="123">
        <f>BK182</f>
        <v>0</v>
      </c>
      <c r="L182" s="119"/>
      <c r="M182" s="124"/>
      <c r="P182" s="125">
        <f>SUM(P183:P184)</f>
        <v>0</v>
      </c>
      <c r="R182" s="125">
        <f>SUM(R183:R184)</f>
        <v>0</v>
      </c>
      <c r="T182" s="126">
        <f>SUM(T183:T184)</f>
        <v>0</v>
      </c>
      <c r="AR182" s="120" t="s">
        <v>80</v>
      </c>
      <c r="AT182" s="127" t="s">
        <v>74</v>
      </c>
      <c r="AU182" s="127" t="s">
        <v>75</v>
      </c>
      <c r="AY182" s="120" t="s">
        <v>142</v>
      </c>
      <c r="BK182" s="128">
        <f>SUM(BK183:BK184)</f>
        <v>0</v>
      </c>
    </row>
    <row r="183" spans="2:65" s="1" customFormat="1" ht="24.2" customHeight="1">
      <c r="B183" s="31"/>
      <c r="C183" s="131" t="s">
        <v>317</v>
      </c>
      <c r="D183" s="131" t="s">
        <v>144</v>
      </c>
      <c r="E183" s="132" t="s">
        <v>708</v>
      </c>
      <c r="F183" s="133" t="s">
        <v>709</v>
      </c>
      <c r="G183" s="134" t="s">
        <v>641</v>
      </c>
      <c r="H183" s="135">
        <v>1</v>
      </c>
      <c r="I183" s="136"/>
      <c r="J183" s="137">
        <f>ROUND(I183*H183,2)</f>
        <v>0</v>
      </c>
      <c r="K183" s="133" t="s">
        <v>1</v>
      </c>
      <c r="L183" s="31"/>
      <c r="M183" s="138" t="s">
        <v>1</v>
      </c>
      <c r="N183" s="139" t="s">
        <v>40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149</v>
      </c>
      <c r="AT183" s="142" t="s">
        <v>144</v>
      </c>
      <c r="AU183" s="142" t="s">
        <v>80</v>
      </c>
      <c r="AY183" s="16" t="s">
        <v>142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149</v>
      </c>
      <c r="BM183" s="142" t="s">
        <v>475</v>
      </c>
    </row>
    <row r="184" spans="2:65" s="1" customFormat="1" ht="16.5" customHeight="1">
      <c r="B184" s="31"/>
      <c r="C184" s="131" t="s">
        <v>323</v>
      </c>
      <c r="D184" s="131" t="s">
        <v>144</v>
      </c>
      <c r="E184" s="132" t="s">
        <v>706</v>
      </c>
      <c r="F184" s="133" t="s">
        <v>707</v>
      </c>
      <c r="G184" s="134" t="s">
        <v>641</v>
      </c>
      <c r="H184" s="135">
        <v>2</v>
      </c>
      <c r="I184" s="136"/>
      <c r="J184" s="137">
        <f>ROUND(I184*H184,2)</f>
        <v>0</v>
      </c>
      <c r="K184" s="133" t="s">
        <v>1</v>
      </c>
      <c r="L184" s="31"/>
      <c r="M184" s="138" t="s">
        <v>1</v>
      </c>
      <c r="N184" s="139" t="s">
        <v>40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149</v>
      </c>
      <c r="AT184" s="142" t="s">
        <v>144</v>
      </c>
      <c r="AU184" s="142" t="s">
        <v>80</v>
      </c>
      <c r="AY184" s="16" t="s">
        <v>142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149</v>
      </c>
      <c r="BM184" s="142" t="s">
        <v>485</v>
      </c>
    </row>
    <row r="185" spans="2:65" s="11" customFormat="1" ht="25.9" customHeight="1">
      <c r="B185" s="119"/>
      <c r="D185" s="120" t="s">
        <v>74</v>
      </c>
      <c r="E185" s="121" t="s">
        <v>710</v>
      </c>
      <c r="F185" s="121" t="s">
        <v>711</v>
      </c>
      <c r="I185" s="122"/>
      <c r="J185" s="123">
        <f>BK185</f>
        <v>0</v>
      </c>
      <c r="L185" s="119"/>
      <c r="M185" s="124"/>
      <c r="P185" s="125">
        <f>SUM(P186:P187)</f>
        <v>0</v>
      </c>
      <c r="R185" s="125">
        <f>SUM(R186:R187)</f>
        <v>0</v>
      </c>
      <c r="T185" s="126">
        <f>SUM(T186:T187)</f>
        <v>0</v>
      </c>
      <c r="AR185" s="120" t="s">
        <v>80</v>
      </c>
      <c r="AT185" s="127" t="s">
        <v>74</v>
      </c>
      <c r="AU185" s="127" t="s">
        <v>75</v>
      </c>
      <c r="AY185" s="120" t="s">
        <v>142</v>
      </c>
      <c r="BK185" s="128">
        <f>SUM(BK186:BK187)</f>
        <v>0</v>
      </c>
    </row>
    <row r="186" spans="2:65" s="1" customFormat="1" ht="37.9" customHeight="1">
      <c r="B186" s="31"/>
      <c r="C186" s="131" t="s">
        <v>332</v>
      </c>
      <c r="D186" s="131" t="s">
        <v>144</v>
      </c>
      <c r="E186" s="132" t="s">
        <v>712</v>
      </c>
      <c r="F186" s="133" t="s">
        <v>713</v>
      </c>
      <c r="G186" s="134" t="s">
        <v>641</v>
      </c>
      <c r="H186" s="135">
        <v>5</v>
      </c>
      <c r="I186" s="136"/>
      <c r="J186" s="137">
        <f>ROUND(I186*H186,2)</f>
        <v>0</v>
      </c>
      <c r="K186" s="133" t="s">
        <v>1</v>
      </c>
      <c r="L186" s="31"/>
      <c r="M186" s="138" t="s">
        <v>1</v>
      </c>
      <c r="N186" s="139" t="s">
        <v>40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149</v>
      </c>
      <c r="AT186" s="142" t="s">
        <v>144</v>
      </c>
      <c r="AU186" s="142" t="s">
        <v>80</v>
      </c>
      <c r="AY186" s="16" t="s">
        <v>142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149</v>
      </c>
      <c r="BM186" s="142" t="s">
        <v>495</v>
      </c>
    </row>
    <row r="187" spans="2:65" s="1" customFormat="1" ht="24.2" customHeight="1">
      <c r="B187" s="31"/>
      <c r="C187" s="131" t="s">
        <v>336</v>
      </c>
      <c r="D187" s="131" t="s">
        <v>144</v>
      </c>
      <c r="E187" s="132" t="s">
        <v>714</v>
      </c>
      <c r="F187" s="133" t="s">
        <v>715</v>
      </c>
      <c r="G187" s="134" t="s">
        <v>641</v>
      </c>
      <c r="H187" s="135">
        <v>5</v>
      </c>
      <c r="I187" s="136"/>
      <c r="J187" s="137">
        <f>ROUND(I187*H187,2)</f>
        <v>0</v>
      </c>
      <c r="K187" s="133" t="s">
        <v>1</v>
      </c>
      <c r="L187" s="31"/>
      <c r="M187" s="138" t="s">
        <v>1</v>
      </c>
      <c r="N187" s="139" t="s">
        <v>40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149</v>
      </c>
      <c r="AT187" s="142" t="s">
        <v>144</v>
      </c>
      <c r="AU187" s="142" t="s">
        <v>80</v>
      </c>
      <c r="AY187" s="16" t="s">
        <v>142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149</v>
      </c>
      <c r="BM187" s="142" t="s">
        <v>503</v>
      </c>
    </row>
    <row r="188" spans="2:65" s="11" customFormat="1" ht="25.9" customHeight="1">
      <c r="B188" s="119"/>
      <c r="D188" s="120" t="s">
        <v>74</v>
      </c>
      <c r="E188" s="121" t="s">
        <v>694</v>
      </c>
      <c r="F188" s="121" t="s">
        <v>695</v>
      </c>
      <c r="I188" s="122"/>
      <c r="J188" s="123">
        <f>BK188</f>
        <v>0</v>
      </c>
      <c r="L188" s="119"/>
      <c r="M188" s="124"/>
      <c r="P188" s="125">
        <f>SUM(P189:P190)</f>
        <v>0</v>
      </c>
      <c r="R188" s="125">
        <f>SUM(R189:R190)</f>
        <v>0</v>
      </c>
      <c r="T188" s="126">
        <f>SUM(T189:T190)</f>
        <v>0</v>
      </c>
      <c r="AR188" s="120" t="s">
        <v>80</v>
      </c>
      <c r="AT188" s="127" t="s">
        <v>74</v>
      </c>
      <c r="AU188" s="127" t="s">
        <v>75</v>
      </c>
      <c r="AY188" s="120" t="s">
        <v>142</v>
      </c>
      <c r="BK188" s="128">
        <f>SUM(BK189:BK190)</f>
        <v>0</v>
      </c>
    </row>
    <row r="189" spans="2:65" s="1" customFormat="1" ht="24.2" customHeight="1">
      <c r="B189" s="31"/>
      <c r="C189" s="131" t="s">
        <v>340</v>
      </c>
      <c r="D189" s="131" t="s">
        <v>144</v>
      </c>
      <c r="E189" s="132" t="s">
        <v>716</v>
      </c>
      <c r="F189" s="133" t="s">
        <v>717</v>
      </c>
      <c r="G189" s="134" t="s">
        <v>641</v>
      </c>
      <c r="H189" s="135">
        <v>3</v>
      </c>
      <c r="I189" s="136"/>
      <c r="J189" s="137">
        <f>ROUND(I189*H189,2)</f>
        <v>0</v>
      </c>
      <c r="K189" s="133" t="s">
        <v>1</v>
      </c>
      <c r="L189" s="31"/>
      <c r="M189" s="138" t="s">
        <v>1</v>
      </c>
      <c r="N189" s="139" t="s">
        <v>40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149</v>
      </c>
      <c r="AT189" s="142" t="s">
        <v>144</v>
      </c>
      <c r="AU189" s="142" t="s">
        <v>80</v>
      </c>
      <c r="AY189" s="16" t="s">
        <v>142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149</v>
      </c>
      <c r="BM189" s="142" t="s">
        <v>511</v>
      </c>
    </row>
    <row r="190" spans="2:65" s="1" customFormat="1" ht="16.5" customHeight="1">
      <c r="B190" s="31"/>
      <c r="C190" s="131" t="s">
        <v>344</v>
      </c>
      <c r="D190" s="131" t="s">
        <v>144</v>
      </c>
      <c r="E190" s="132" t="s">
        <v>718</v>
      </c>
      <c r="F190" s="133" t="s">
        <v>719</v>
      </c>
      <c r="G190" s="134" t="s">
        <v>641</v>
      </c>
      <c r="H190" s="135">
        <v>6</v>
      </c>
      <c r="I190" s="136"/>
      <c r="J190" s="137">
        <f>ROUND(I190*H190,2)</f>
        <v>0</v>
      </c>
      <c r="K190" s="133" t="s">
        <v>1</v>
      </c>
      <c r="L190" s="31"/>
      <c r="M190" s="138" t="s">
        <v>1</v>
      </c>
      <c r="N190" s="139" t="s">
        <v>40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149</v>
      </c>
      <c r="AT190" s="142" t="s">
        <v>144</v>
      </c>
      <c r="AU190" s="142" t="s">
        <v>80</v>
      </c>
      <c r="AY190" s="16" t="s">
        <v>142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149</v>
      </c>
      <c r="BM190" s="142" t="s">
        <v>520</v>
      </c>
    </row>
    <row r="191" spans="2:65" s="11" customFormat="1" ht="25.9" customHeight="1">
      <c r="B191" s="119"/>
      <c r="D191" s="120" t="s">
        <v>74</v>
      </c>
      <c r="E191" s="121" t="s">
        <v>720</v>
      </c>
      <c r="F191" s="121" t="s">
        <v>721</v>
      </c>
      <c r="I191" s="122"/>
      <c r="J191" s="123">
        <f>BK191</f>
        <v>0</v>
      </c>
      <c r="L191" s="119"/>
      <c r="M191" s="124"/>
      <c r="P191" s="125">
        <f>SUM(P192:P193)</f>
        <v>0</v>
      </c>
      <c r="R191" s="125">
        <f>SUM(R192:R193)</f>
        <v>0</v>
      </c>
      <c r="T191" s="126">
        <f>SUM(T192:T193)</f>
        <v>0</v>
      </c>
      <c r="AR191" s="120" t="s">
        <v>80</v>
      </c>
      <c r="AT191" s="127" t="s">
        <v>74</v>
      </c>
      <c r="AU191" s="127" t="s">
        <v>75</v>
      </c>
      <c r="AY191" s="120" t="s">
        <v>142</v>
      </c>
      <c r="BK191" s="128">
        <f>SUM(BK192:BK193)</f>
        <v>0</v>
      </c>
    </row>
    <row r="192" spans="2:65" s="1" customFormat="1" ht="37.9" customHeight="1">
      <c r="B192" s="31"/>
      <c r="C192" s="131" t="s">
        <v>348</v>
      </c>
      <c r="D192" s="131" t="s">
        <v>144</v>
      </c>
      <c r="E192" s="132" t="s">
        <v>722</v>
      </c>
      <c r="F192" s="133" t="s">
        <v>723</v>
      </c>
      <c r="G192" s="134" t="s">
        <v>641</v>
      </c>
      <c r="H192" s="135">
        <v>5</v>
      </c>
      <c r="I192" s="136"/>
      <c r="J192" s="137">
        <f>ROUND(I192*H192,2)</f>
        <v>0</v>
      </c>
      <c r="K192" s="133" t="s">
        <v>1</v>
      </c>
      <c r="L192" s="31"/>
      <c r="M192" s="138" t="s">
        <v>1</v>
      </c>
      <c r="N192" s="139" t="s">
        <v>40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149</v>
      </c>
      <c r="AT192" s="142" t="s">
        <v>144</v>
      </c>
      <c r="AU192" s="142" t="s">
        <v>80</v>
      </c>
      <c r="AY192" s="16" t="s">
        <v>142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80</v>
      </c>
      <c r="BK192" s="143">
        <f>ROUND(I192*H192,2)</f>
        <v>0</v>
      </c>
      <c r="BL192" s="16" t="s">
        <v>149</v>
      </c>
      <c r="BM192" s="142" t="s">
        <v>532</v>
      </c>
    </row>
    <row r="193" spans="2:65" s="1" customFormat="1" ht="24.2" customHeight="1">
      <c r="B193" s="31"/>
      <c r="C193" s="131" t="s">
        <v>352</v>
      </c>
      <c r="D193" s="131" t="s">
        <v>144</v>
      </c>
      <c r="E193" s="132" t="s">
        <v>724</v>
      </c>
      <c r="F193" s="133" t="s">
        <v>725</v>
      </c>
      <c r="G193" s="134" t="s">
        <v>641</v>
      </c>
      <c r="H193" s="135">
        <v>5</v>
      </c>
      <c r="I193" s="136"/>
      <c r="J193" s="137">
        <f>ROUND(I193*H193,2)</f>
        <v>0</v>
      </c>
      <c r="K193" s="133" t="s">
        <v>1</v>
      </c>
      <c r="L193" s="31"/>
      <c r="M193" s="138" t="s">
        <v>1</v>
      </c>
      <c r="N193" s="139" t="s">
        <v>40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149</v>
      </c>
      <c r="AT193" s="142" t="s">
        <v>144</v>
      </c>
      <c r="AU193" s="142" t="s">
        <v>80</v>
      </c>
      <c r="AY193" s="16" t="s">
        <v>142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149</v>
      </c>
      <c r="BM193" s="142" t="s">
        <v>544</v>
      </c>
    </row>
    <row r="194" spans="2:65" s="11" customFormat="1" ht="25.9" customHeight="1">
      <c r="B194" s="119"/>
      <c r="D194" s="120" t="s">
        <v>74</v>
      </c>
      <c r="E194" s="121" t="s">
        <v>694</v>
      </c>
      <c r="F194" s="121" t="s">
        <v>695</v>
      </c>
      <c r="I194" s="122"/>
      <c r="J194" s="123">
        <f>BK194</f>
        <v>0</v>
      </c>
      <c r="L194" s="119"/>
      <c r="M194" s="124"/>
      <c r="P194" s="125">
        <f>SUM(P195:P196)</f>
        <v>0</v>
      </c>
      <c r="R194" s="125">
        <f>SUM(R195:R196)</f>
        <v>0</v>
      </c>
      <c r="T194" s="126">
        <f>SUM(T195:T196)</f>
        <v>0</v>
      </c>
      <c r="AR194" s="120" t="s">
        <v>80</v>
      </c>
      <c r="AT194" s="127" t="s">
        <v>74</v>
      </c>
      <c r="AU194" s="127" t="s">
        <v>75</v>
      </c>
      <c r="AY194" s="120" t="s">
        <v>142</v>
      </c>
      <c r="BK194" s="128">
        <f>SUM(BK195:BK196)</f>
        <v>0</v>
      </c>
    </row>
    <row r="195" spans="2:65" s="1" customFormat="1" ht="24.2" customHeight="1">
      <c r="B195" s="31"/>
      <c r="C195" s="131" t="s">
        <v>356</v>
      </c>
      <c r="D195" s="131" t="s">
        <v>144</v>
      </c>
      <c r="E195" s="132" t="s">
        <v>726</v>
      </c>
      <c r="F195" s="133" t="s">
        <v>727</v>
      </c>
      <c r="G195" s="134" t="s">
        <v>641</v>
      </c>
      <c r="H195" s="135">
        <v>3</v>
      </c>
      <c r="I195" s="136"/>
      <c r="J195" s="137">
        <f>ROUND(I195*H195,2)</f>
        <v>0</v>
      </c>
      <c r="K195" s="133" t="s">
        <v>1</v>
      </c>
      <c r="L195" s="31"/>
      <c r="M195" s="138" t="s">
        <v>1</v>
      </c>
      <c r="N195" s="139" t="s">
        <v>40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149</v>
      </c>
      <c r="AT195" s="142" t="s">
        <v>144</v>
      </c>
      <c r="AU195" s="142" t="s">
        <v>80</v>
      </c>
      <c r="AY195" s="16" t="s">
        <v>142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149</v>
      </c>
      <c r="BM195" s="142" t="s">
        <v>553</v>
      </c>
    </row>
    <row r="196" spans="2:65" s="1" customFormat="1" ht="16.5" customHeight="1">
      <c r="B196" s="31"/>
      <c r="C196" s="131" t="s">
        <v>360</v>
      </c>
      <c r="D196" s="131" t="s">
        <v>144</v>
      </c>
      <c r="E196" s="132" t="s">
        <v>728</v>
      </c>
      <c r="F196" s="133" t="s">
        <v>729</v>
      </c>
      <c r="G196" s="134" t="s">
        <v>641</v>
      </c>
      <c r="H196" s="135">
        <v>6</v>
      </c>
      <c r="I196" s="136"/>
      <c r="J196" s="137">
        <f>ROUND(I196*H196,2)</f>
        <v>0</v>
      </c>
      <c r="K196" s="133" t="s">
        <v>1</v>
      </c>
      <c r="L196" s="31"/>
      <c r="M196" s="138" t="s">
        <v>1</v>
      </c>
      <c r="N196" s="139" t="s">
        <v>40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149</v>
      </c>
      <c r="AT196" s="142" t="s">
        <v>144</v>
      </c>
      <c r="AU196" s="142" t="s">
        <v>80</v>
      </c>
      <c r="AY196" s="16" t="s">
        <v>142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149</v>
      </c>
      <c r="BM196" s="142" t="s">
        <v>565</v>
      </c>
    </row>
    <row r="197" spans="2:65" s="11" customFormat="1" ht="25.9" customHeight="1">
      <c r="B197" s="119"/>
      <c r="D197" s="120" t="s">
        <v>74</v>
      </c>
      <c r="E197" s="121" t="s">
        <v>730</v>
      </c>
      <c r="F197" s="121" t="s">
        <v>731</v>
      </c>
      <c r="I197" s="122"/>
      <c r="J197" s="123">
        <f>BK197</f>
        <v>0</v>
      </c>
      <c r="L197" s="119"/>
      <c r="M197" s="124"/>
      <c r="P197" s="125">
        <f>SUM(P198:P200)</f>
        <v>0</v>
      </c>
      <c r="R197" s="125">
        <f>SUM(R198:R200)</f>
        <v>0</v>
      </c>
      <c r="T197" s="126">
        <f>SUM(T198:T200)</f>
        <v>0</v>
      </c>
      <c r="AR197" s="120" t="s">
        <v>80</v>
      </c>
      <c r="AT197" s="127" t="s">
        <v>74</v>
      </c>
      <c r="AU197" s="127" t="s">
        <v>75</v>
      </c>
      <c r="AY197" s="120" t="s">
        <v>142</v>
      </c>
      <c r="BK197" s="128">
        <f>SUM(BK198:BK200)</f>
        <v>0</v>
      </c>
    </row>
    <row r="198" spans="2:65" s="1" customFormat="1" ht="24.2" customHeight="1">
      <c r="B198" s="31"/>
      <c r="C198" s="131" t="s">
        <v>364</v>
      </c>
      <c r="D198" s="131" t="s">
        <v>144</v>
      </c>
      <c r="E198" s="132" t="s">
        <v>732</v>
      </c>
      <c r="F198" s="133" t="s">
        <v>733</v>
      </c>
      <c r="G198" s="134" t="s">
        <v>641</v>
      </c>
      <c r="H198" s="135">
        <v>3</v>
      </c>
      <c r="I198" s="136"/>
      <c r="J198" s="137">
        <f>ROUND(I198*H198,2)</f>
        <v>0</v>
      </c>
      <c r="K198" s="133" t="s">
        <v>1</v>
      </c>
      <c r="L198" s="31"/>
      <c r="M198" s="138" t="s">
        <v>1</v>
      </c>
      <c r="N198" s="139" t="s">
        <v>40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149</v>
      </c>
      <c r="AT198" s="142" t="s">
        <v>144</v>
      </c>
      <c r="AU198" s="142" t="s">
        <v>80</v>
      </c>
      <c r="AY198" s="16" t="s">
        <v>142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149</v>
      </c>
      <c r="BM198" s="142" t="s">
        <v>573</v>
      </c>
    </row>
    <row r="199" spans="2:65" s="1" customFormat="1" ht="16.5" customHeight="1">
      <c r="B199" s="31"/>
      <c r="C199" s="131" t="s">
        <v>369</v>
      </c>
      <c r="D199" s="131" t="s">
        <v>144</v>
      </c>
      <c r="E199" s="132" t="s">
        <v>692</v>
      </c>
      <c r="F199" s="133" t="s">
        <v>693</v>
      </c>
      <c r="G199" s="134" t="s">
        <v>641</v>
      </c>
      <c r="H199" s="135">
        <v>6</v>
      </c>
      <c r="I199" s="136"/>
      <c r="J199" s="137">
        <f>ROUND(I199*H199,2)</f>
        <v>0</v>
      </c>
      <c r="K199" s="133" t="s">
        <v>1</v>
      </c>
      <c r="L199" s="31"/>
      <c r="M199" s="138" t="s">
        <v>1</v>
      </c>
      <c r="N199" s="139" t="s">
        <v>40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149</v>
      </c>
      <c r="AT199" s="142" t="s">
        <v>144</v>
      </c>
      <c r="AU199" s="142" t="s">
        <v>80</v>
      </c>
      <c r="AY199" s="16" t="s">
        <v>142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80</v>
      </c>
      <c r="BK199" s="143">
        <f>ROUND(I199*H199,2)</f>
        <v>0</v>
      </c>
      <c r="BL199" s="16" t="s">
        <v>149</v>
      </c>
      <c r="BM199" s="142" t="s">
        <v>589</v>
      </c>
    </row>
    <row r="200" spans="2:65" s="1" customFormat="1" ht="16.5" customHeight="1">
      <c r="B200" s="31"/>
      <c r="C200" s="131" t="s">
        <v>375</v>
      </c>
      <c r="D200" s="131" t="s">
        <v>144</v>
      </c>
      <c r="E200" s="132" t="s">
        <v>718</v>
      </c>
      <c r="F200" s="133" t="s">
        <v>719</v>
      </c>
      <c r="G200" s="134" t="s">
        <v>641</v>
      </c>
      <c r="H200" s="135">
        <v>3</v>
      </c>
      <c r="I200" s="136"/>
      <c r="J200" s="137">
        <f>ROUND(I200*H200,2)</f>
        <v>0</v>
      </c>
      <c r="K200" s="133" t="s">
        <v>1</v>
      </c>
      <c r="L200" s="31"/>
      <c r="M200" s="138" t="s">
        <v>1</v>
      </c>
      <c r="N200" s="139" t="s">
        <v>40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149</v>
      </c>
      <c r="AT200" s="142" t="s">
        <v>144</v>
      </c>
      <c r="AU200" s="142" t="s">
        <v>80</v>
      </c>
      <c r="AY200" s="16" t="s">
        <v>142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149</v>
      </c>
      <c r="BM200" s="142" t="s">
        <v>598</v>
      </c>
    </row>
    <row r="201" spans="2:65" s="11" customFormat="1" ht="25.9" customHeight="1">
      <c r="B201" s="119"/>
      <c r="D201" s="120" t="s">
        <v>74</v>
      </c>
      <c r="E201" s="121" t="s">
        <v>734</v>
      </c>
      <c r="F201" s="121" t="s">
        <v>735</v>
      </c>
      <c r="I201" s="122"/>
      <c r="J201" s="123">
        <f>BK201</f>
        <v>0</v>
      </c>
      <c r="L201" s="119"/>
      <c r="M201" s="124"/>
      <c r="P201" s="125">
        <f>SUM(P202:P204)</f>
        <v>0</v>
      </c>
      <c r="R201" s="125">
        <f>SUM(R202:R204)</f>
        <v>0</v>
      </c>
      <c r="T201" s="126">
        <f>SUM(T202:T204)</f>
        <v>0</v>
      </c>
      <c r="AR201" s="120" t="s">
        <v>80</v>
      </c>
      <c r="AT201" s="127" t="s">
        <v>74</v>
      </c>
      <c r="AU201" s="127" t="s">
        <v>75</v>
      </c>
      <c r="AY201" s="120" t="s">
        <v>142</v>
      </c>
      <c r="BK201" s="128">
        <f>SUM(BK202:BK204)</f>
        <v>0</v>
      </c>
    </row>
    <row r="202" spans="2:65" s="1" customFormat="1" ht="24.2" customHeight="1">
      <c r="B202" s="31"/>
      <c r="C202" s="131" t="s">
        <v>379</v>
      </c>
      <c r="D202" s="131" t="s">
        <v>144</v>
      </c>
      <c r="E202" s="132" t="s">
        <v>736</v>
      </c>
      <c r="F202" s="133" t="s">
        <v>737</v>
      </c>
      <c r="G202" s="134" t="s">
        <v>641</v>
      </c>
      <c r="H202" s="135">
        <v>3</v>
      </c>
      <c r="I202" s="136"/>
      <c r="J202" s="137">
        <f>ROUND(I202*H202,2)</f>
        <v>0</v>
      </c>
      <c r="K202" s="133" t="s">
        <v>1</v>
      </c>
      <c r="L202" s="31"/>
      <c r="M202" s="138" t="s">
        <v>1</v>
      </c>
      <c r="N202" s="139" t="s">
        <v>40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149</v>
      </c>
      <c r="AT202" s="142" t="s">
        <v>144</v>
      </c>
      <c r="AU202" s="142" t="s">
        <v>80</v>
      </c>
      <c r="AY202" s="16" t="s">
        <v>142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149</v>
      </c>
      <c r="BM202" s="142" t="s">
        <v>606</v>
      </c>
    </row>
    <row r="203" spans="2:65" s="1" customFormat="1" ht="16.5" customHeight="1">
      <c r="B203" s="31"/>
      <c r="C203" s="131" t="s">
        <v>385</v>
      </c>
      <c r="D203" s="131" t="s">
        <v>144</v>
      </c>
      <c r="E203" s="132" t="s">
        <v>706</v>
      </c>
      <c r="F203" s="133" t="s">
        <v>707</v>
      </c>
      <c r="G203" s="134" t="s">
        <v>641</v>
      </c>
      <c r="H203" s="135">
        <v>6</v>
      </c>
      <c r="I203" s="136"/>
      <c r="J203" s="137">
        <f>ROUND(I203*H203,2)</f>
        <v>0</v>
      </c>
      <c r="K203" s="133" t="s">
        <v>1</v>
      </c>
      <c r="L203" s="31"/>
      <c r="M203" s="138" t="s">
        <v>1</v>
      </c>
      <c r="N203" s="139" t="s">
        <v>40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149</v>
      </c>
      <c r="AT203" s="142" t="s">
        <v>144</v>
      </c>
      <c r="AU203" s="142" t="s">
        <v>80</v>
      </c>
      <c r="AY203" s="16" t="s">
        <v>142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149</v>
      </c>
      <c r="BM203" s="142" t="s">
        <v>738</v>
      </c>
    </row>
    <row r="204" spans="2:65" s="1" customFormat="1" ht="16.5" customHeight="1">
      <c r="B204" s="31"/>
      <c r="C204" s="131" t="s">
        <v>392</v>
      </c>
      <c r="D204" s="131" t="s">
        <v>144</v>
      </c>
      <c r="E204" s="132" t="s">
        <v>728</v>
      </c>
      <c r="F204" s="133" t="s">
        <v>729</v>
      </c>
      <c r="G204" s="134" t="s">
        <v>641</v>
      </c>
      <c r="H204" s="135">
        <v>3</v>
      </c>
      <c r="I204" s="136"/>
      <c r="J204" s="137">
        <f>ROUND(I204*H204,2)</f>
        <v>0</v>
      </c>
      <c r="K204" s="133" t="s">
        <v>1</v>
      </c>
      <c r="L204" s="31"/>
      <c r="M204" s="138" t="s">
        <v>1</v>
      </c>
      <c r="N204" s="139" t="s">
        <v>40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149</v>
      </c>
      <c r="AT204" s="142" t="s">
        <v>144</v>
      </c>
      <c r="AU204" s="142" t="s">
        <v>80</v>
      </c>
      <c r="AY204" s="16" t="s">
        <v>142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149</v>
      </c>
      <c r="BM204" s="142" t="s">
        <v>739</v>
      </c>
    </row>
    <row r="205" spans="2:65" s="11" customFormat="1" ht="25.9" customHeight="1">
      <c r="B205" s="119"/>
      <c r="D205" s="120" t="s">
        <v>74</v>
      </c>
      <c r="E205" s="121" t="s">
        <v>740</v>
      </c>
      <c r="F205" s="121" t="s">
        <v>741</v>
      </c>
      <c r="I205" s="122"/>
      <c r="J205" s="123">
        <f>BK205</f>
        <v>0</v>
      </c>
      <c r="L205" s="119"/>
      <c r="M205" s="124"/>
      <c r="P205" s="125">
        <f>SUM(P206:P209)</f>
        <v>0</v>
      </c>
      <c r="R205" s="125">
        <f>SUM(R206:R209)</f>
        <v>0</v>
      </c>
      <c r="T205" s="126">
        <f>SUM(T206:T209)</f>
        <v>0</v>
      </c>
      <c r="AR205" s="120" t="s">
        <v>80</v>
      </c>
      <c r="AT205" s="127" t="s">
        <v>74</v>
      </c>
      <c r="AU205" s="127" t="s">
        <v>75</v>
      </c>
      <c r="AY205" s="120" t="s">
        <v>142</v>
      </c>
      <c r="BK205" s="128">
        <f>SUM(BK206:BK209)</f>
        <v>0</v>
      </c>
    </row>
    <row r="206" spans="2:65" s="1" customFormat="1" ht="24.2" customHeight="1">
      <c r="B206" s="31"/>
      <c r="C206" s="131" t="s">
        <v>396</v>
      </c>
      <c r="D206" s="131" t="s">
        <v>144</v>
      </c>
      <c r="E206" s="132" t="s">
        <v>742</v>
      </c>
      <c r="F206" s="133" t="s">
        <v>743</v>
      </c>
      <c r="G206" s="134" t="s">
        <v>641</v>
      </c>
      <c r="H206" s="135">
        <v>1</v>
      </c>
      <c r="I206" s="136"/>
      <c r="J206" s="137">
        <f>ROUND(I206*H206,2)</f>
        <v>0</v>
      </c>
      <c r="K206" s="133" t="s">
        <v>1</v>
      </c>
      <c r="L206" s="31"/>
      <c r="M206" s="138" t="s">
        <v>1</v>
      </c>
      <c r="N206" s="139" t="s">
        <v>40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149</v>
      </c>
      <c r="AT206" s="142" t="s">
        <v>144</v>
      </c>
      <c r="AU206" s="142" t="s">
        <v>80</v>
      </c>
      <c r="AY206" s="16" t="s">
        <v>142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149</v>
      </c>
      <c r="BM206" s="142" t="s">
        <v>744</v>
      </c>
    </row>
    <row r="207" spans="2:65" s="1" customFormat="1" ht="16.5" customHeight="1">
      <c r="B207" s="31"/>
      <c r="C207" s="131" t="s">
        <v>401</v>
      </c>
      <c r="D207" s="131" t="s">
        <v>144</v>
      </c>
      <c r="E207" s="132" t="s">
        <v>692</v>
      </c>
      <c r="F207" s="133" t="s">
        <v>693</v>
      </c>
      <c r="G207" s="134" t="s">
        <v>641</v>
      </c>
      <c r="H207" s="135">
        <v>1</v>
      </c>
      <c r="I207" s="136"/>
      <c r="J207" s="137">
        <f>ROUND(I207*H207,2)</f>
        <v>0</v>
      </c>
      <c r="K207" s="133" t="s">
        <v>1</v>
      </c>
      <c r="L207" s="31"/>
      <c r="M207" s="138" t="s">
        <v>1</v>
      </c>
      <c r="N207" s="139" t="s">
        <v>40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149</v>
      </c>
      <c r="AT207" s="142" t="s">
        <v>144</v>
      </c>
      <c r="AU207" s="142" t="s">
        <v>80</v>
      </c>
      <c r="AY207" s="16" t="s">
        <v>142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149</v>
      </c>
      <c r="BM207" s="142" t="s">
        <v>745</v>
      </c>
    </row>
    <row r="208" spans="2:65" s="1" customFormat="1" ht="16.5" customHeight="1">
      <c r="B208" s="31"/>
      <c r="C208" s="131" t="s">
        <v>405</v>
      </c>
      <c r="D208" s="131" t="s">
        <v>144</v>
      </c>
      <c r="E208" s="132" t="s">
        <v>718</v>
      </c>
      <c r="F208" s="133" t="s">
        <v>719</v>
      </c>
      <c r="G208" s="134" t="s">
        <v>641</v>
      </c>
      <c r="H208" s="135">
        <v>1</v>
      </c>
      <c r="I208" s="136"/>
      <c r="J208" s="137">
        <f>ROUND(I208*H208,2)</f>
        <v>0</v>
      </c>
      <c r="K208" s="133" t="s">
        <v>1</v>
      </c>
      <c r="L208" s="31"/>
      <c r="M208" s="138" t="s">
        <v>1</v>
      </c>
      <c r="N208" s="139" t="s">
        <v>40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149</v>
      </c>
      <c r="AT208" s="142" t="s">
        <v>144</v>
      </c>
      <c r="AU208" s="142" t="s">
        <v>80</v>
      </c>
      <c r="AY208" s="16" t="s">
        <v>142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80</v>
      </c>
      <c r="BK208" s="143">
        <f>ROUND(I208*H208,2)</f>
        <v>0</v>
      </c>
      <c r="BL208" s="16" t="s">
        <v>149</v>
      </c>
      <c r="BM208" s="142" t="s">
        <v>746</v>
      </c>
    </row>
    <row r="209" spans="2:65" s="1" customFormat="1" ht="16.5" customHeight="1">
      <c r="B209" s="31"/>
      <c r="C209" s="131" t="s">
        <v>409</v>
      </c>
      <c r="D209" s="131" t="s">
        <v>144</v>
      </c>
      <c r="E209" s="132" t="s">
        <v>747</v>
      </c>
      <c r="F209" s="133" t="s">
        <v>748</v>
      </c>
      <c r="G209" s="134" t="s">
        <v>641</v>
      </c>
      <c r="H209" s="135">
        <v>1</v>
      </c>
      <c r="I209" s="136"/>
      <c r="J209" s="137">
        <f>ROUND(I209*H209,2)</f>
        <v>0</v>
      </c>
      <c r="K209" s="133" t="s">
        <v>1</v>
      </c>
      <c r="L209" s="31"/>
      <c r="M209" s="138" t="s">
        <v>1</v>
      </c>
      <c r="N209" s="139" t="s">
        <v>40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149</v>
      </c>
      <c r="AT209" s="142" t="s">
        <v>144</v>
      </c>
      <c r="AU209" s="142" t="s">
        <v>80</v>
      </c>
      <c r="AY209" s="16" t="s">
        <v>142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80</v>
      </c>
      <c r="BK209" s="143">
        <f>ROUND(I209*H209,2)</f>
        <v>0</v>
      </c>
      <c r="BL209" s="16" t="s">
        <v>149</v>
      </c>
      <c r="BM209" s="142" t="s">
        <v>749</v>
      </c>
    </row>
    <row r="210" spans="2:65" s="11" customFormat="1" ht="25.9" customHeight="1">
      <c r="B210" s="119"/>
      <c r="D210" s="120" t="s">
        <v>74</v>
      </c>
      <c r="E210" s="121" t="s">
        <v>750</v>
      </c>
      <c r="F210" s="121" t="s">
        <v>751</v>
      </c>
      <c r="I210" s="122"/>
      <c r="J210" s="123">
        <f>BK210</f>
        <v>0</v>
      </c>
      <c r="L210" s="119"/>
      <c r="M210" s="124"/>
      <c r="P210" s="125">
        <f>SUM(P211:P214)</f>
        <v>0</v>
      </c>
      <c r="R210" s="125">
        <f>SUM(R211:R214)</f>
        <v>0</v>
      </c>
      <c r="T210" s="126">
        <f>SUM(T211:T214)</f>
        <v>0</v>
      </c>
      <c r="AR210" s="120" t="s">
        <v>80</v>
      </c>
      <c r="AT210" s="127" t="s">
        <v>74</v>
      </c>
      <c r="AU210" s="127" t="s">
        <v>75</v>
      </c>
      <c r="AY210" s="120" t="s">
        <v>142</v>
      </c>
      <c r="BK210" s="128">
        <f>SUM(BK211:BK214)</f>
        <v>0</v>
      </c>
    </row>
    <row r="211" spans="2:65" s="1" customFormat="1" ht="24.2" customHeight="1">
      <c r="B211" s="31"/>
      <c r="C211" s="131" t="s">
        <v>414</v>
      </c>
      <c r="D211" s="131" t="s">
        <v>144</v>
      </c>
      <c r="E211" s="132" t="s">
        <v>752</v>
      </c>
      <c r="F211" s="133" t="s">
        <v>753</v>
      </c>
      <c r="G211" s="134" t="s">
        <v>641</v>
      </c>
      <c r="H211" s="135">
        <v>1</v>
      </c>
      <c r="I211" s="136"/>
      <c r="J211" s="137">
        <f>ROUND(I211*H211,2)</f>
        <v>0</v>
      </c>
      <c r="K211" s="133" t="s">
        <v>1</v>
      </c>
      <c r="L211" s="31"/>
      <c r="M211" s="138" t="s">
        <v>1</v>
      </c>
      <c r="N211" s="139" t="s">
        <v>40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149</v>
      </c>
      <c r="AT211" s="142" t="s">
        <v>144</v>
      </c>
      <c r="AU211" s="142" t="s">
        <v>80</v>
      </c>
      <c r="AY211" s="16" t="s">
        <v>142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80</v>
      </c>
      <c r="BK211" s="143">
        <f>ROUND(I211*H211,2)</f>
        <v>0</v>
      </c>
      <c r="BL211" s="16" t="s">
        <v>149</v>
      </c>
      <c r="BM211" s="142" t="s">
        <v>754</v>
      </c>
    </row>
    <row r="212" spans="2:65" s="1" customFormat="1" ht="16.5" customHeight="1">
      <c r="B212" s="31"/>
      <c r="C212" s="131" t="s">
        <v>418</v>
      </c>
      <c r="D212" s="131" t="s">
        <v>144</v>
      </c>
      <c r="E212" s="132" t="s">
        <v>706</v>
      </c>
      <c r="F212" s="133" t="s">
        <v>707</v>
      </c>
      <c r="G212" s="134" t="s">
        <v>641</v>
      </c>
      <c r="H212" s="135">
        <v>1</v>
      </c>
      <c r="I212" s="136"/>
      <c r="J212" s="137">
        <f>ROUND(I212*H212,2)</f>
        <v>0</v>
      </c>
      <c r="K212" s="133" t="s">
        <v>1</v>
      </c>
      <c r="L212" s="31"/>
      <c r="M212" s="138" t="s">
        <v>1</v>
      </c>
      <c r="N212" s="139" t="s">
        <v>40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149</v>
      </c>
      <c r="AT212" s="142" t="s">
        <v>144</v>
      </c>
      <c r="AU212" s="142" t="s">
        <v>80</v>
      </c>
      <c r="AY212" s="16" t="s">
        <v>142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80</v>
      </c>
      <c r="BK212" s="143">
        <f>ROUND(I212*H212,2)</f>
        <v>0</v>
      </c>
      <c r="BL212" s="16" t="s">
        <v>149</v>
      </c>
      <c r="BM212" s="142" t="s">
        <v>755</v>
      </c>
    </row>
    <row r="213" spans="2:65" s="1" customFormat="1" ht="16.5" customHeight="1">
      <c r="B213" s="31"/>
      <c r="C213" s="131" t="s">
        <v>422</v>
      </c>
      <c r="D213" s="131" t="s">
        <v>144</v>
      </c>
      <c r="E213" s="132" t="s">
        <v>728</v>
      </c>
      <c r="F213" s="133" t="s">
        <v>729</v>
      </c>
      <c r="G213" s="134" t="s">
        <v>641</v>
      </c>
      <c r="H213" s="135">
        <v>1</v>
      </c>
      <c r="I213" s="136"/>
      <c r="J213" s="137">
        <f>ROUND(I213*H213,2)</f>
        <v>0</v>
      </c>
      <c r="K213" s="133" t="s">
        <v>1</v>
      </c>
      <c r="L213" s="31"/>
      <c r="M213" s="138" t="s">
        <v>1</v>
      </c>
      <c r="N213" s="139" t="s">
        <v>40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149</v>
      </c>
      <c r="AT213" s="142" t="s">
        <v>144</v>
      </c>
      <c r="AU213" s="142" t="s">
        <v>80</v>
      </c>
      <c r="AY213" s="16" t="s">
        <v>142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80</v>
      </c>
      <c r="BK213" s="143">
        <f>ROUND(I213*H213,2)</f>
        <v>0</v>
      </c>
      <c r="BL213" s="16" t="s">
        <v>149</v>
      </c>
      <c r="BM213" s="142" t="s">
        <v>756</v>
      </c>
    </row>
    <row r="214" spans="2:65" s="1" customFormat="1" ht="16.5" customHeight="1">
      <c r="B214" s="31"/>
      <c r="C214" s="131" t="s">
        <v>427</v>
      </c>
      <c r="D214" s="131" t="s">
        <v>144</v>
      </c>
      <c r="E214" s="132" t="s">
        <v>757</v>
      </c>
      <c r="F214" s="133" t="s">
        <v>758</v>
      </c>
      <c r="G214" s="134" t="s">
        <v>641</v>
      </c>
      <c r="H214" s="135">
        <v>1</v>
      </c>
      <c r="I214" s="136"/>
      <c r="J214" s="137">
        <f>ROUND(I214*H214,2)</f>
        <v>0</v>
      </c>
      <c r="K214" s="133" t="s">
        <v>1</v>
      </c>
      <c r="L214" s="31"/>
      <c r="M214" s="138" t="s">
        <v>1</v>
      </c>
      <c r="N214" s="139" t="s">
        <v>40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149</v>
      </c>
      <c r="AT214" s="142" t="s">
        <v>144</v>
      </c>
      <c r="AU214" s="142" t="s">
        <v>80</v>
      </c>
      <c r="AY214" s="16" t="s">
        <v>142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149</v>
      </c>
      <c r="BM214" s="142" t="s">
        <v>759</v>
      </c>
    </row>
    <row r="215" spans="2:65" s="11" customFormat="1" ht="25.9" customHeight="1">
      <c r="B215" s="119"/>
      <c r="D215" s="120" t="s">
        <v>74</v>
      </c>
      <c r="E215" s="121" t="s">
        <v>760</v>
      </c>
      <c r="F215" s="121" t="s">
        <v>761</v>
      </c>
      <c r="I215" s="122"/>
      <c r="J215" s="123">
        <f>BK215</f>
        <v>0</v>
      </c>
      <c r="L215" s="119"/>
      <c r="M215" s="124"/>
      <c r="P215" s="125">
        <f>SUM(P216:P228)</f>
        <v>0</v>
      </c>
      <c r="R215" s="125">
        <f>SUM(R216:R228)</f>
        <v>0</v>
      </c>
      <c r="T215" s="126">
        <f>SUM(T216:T228)</f>
        <v>0</v>
      </c>
      <c r="AR215" s="120" t="s">
        <v>80</v>
      </c>
      <c r="AT215" s="127" t="s">
        <v>74</v>
      </c>
      <c r="AU215" s="127" t="s">
        <v>75</v>
      </c>
      <c r="AY215" s="120" t="s">
        <v>142</v>
      </c>
      <c r="BK215" s="128">
        <f>SUM(BK216:BK228)</f>
        <v>0</v>
      </c>
    </row>
    <row r="216" spans="2:65" s="1" customFormat="1" ht="16.5" customHeight="1">
      <c r="B216" s="31"/>
      <c r="C216" s="131" t="s">
        <v>433</v>
      </c>
      <c r="D216" s="131" t="s">
        <v>144</v>
      </c>
      <c r="E216" s="132" t="s">
        <v>762</v>
      </c>
      <c r="F216" s="133" t="s">
        <v>763</v>
      </c>
      <c r="G216" s="134" t="s">
        <v>634</v>
      </c>
      <c r="H216" s="135">
        <v>1128</v>
      </c>
      <c r="I216" s="136"/>
      <c r="J216" s="137">
        <f t="shared" ref="J216:J228" si="0">ROUND(I216*H216,2)</f>
        <v>0</v>
      </c>
      <c r="K216" s="133" t="s">
        <v>1</v>
      </c>
      <c r="L216" s="31"/>
      <c r="M216" s="138" t="s">
        <v>1</v>
      </c>
      <c r="N216" s="139" t="s">
        <v>40</v>
      </c>
      <c r="P216" s="140">
        <f t="shared" ref="P216:P228" si="1">O216*H216</f>
        <v>0</v>
      </c>
      <c r="Q216" s="140">
        <v>0</v>
      </c>
      <c r="R216" s="140">
        <f t="shared" ref="R216:R228" si="2">Q216*H216</f>
        <v>0</v>
      </c>
      <c r="S216" s="140">
        <v>0</v>
      </c>
      <c r="T216" s="141">
        <f t="shared" ref="T216:T228" si="3">S216*H216</f>
        <v>0</v>
      </c>
      <c r="AR216" s="142" t="s">
        <v>149</v>
      </c>
      <c r="AT216" s="142" t="s">
        <v>144</v>
      </c>
      <c r="AU216" s="142" t="s">
        <v>80</v>
      </c>
      <c r="AY216" s="16" t="s">
        <v>142</v>
      </c>
      <c r="BE216" s="143">
        <f t="shared" ref="BE216:BE228" si="4">IF(N216="základní",J216,0)</f>
        <v>0</v>
      </c>
      <c r="BF216" s="143">
        <f t="shared" ref="BF216:BF228" si="5">IF(N216="snížená",J216,0)</f>
        <v>0</v>
      </c>
      <c r="BG216" s="143">
        <f t="shared" ref="BG216:BG228" si="6">IF(N216="zákl. přenesená",J216,0)</f>
        <v>0</v>
      </c>
      <c r="BH216" s="143">
        <f t="shared" ref="BH216:BH228" si="7">IF(N216="sníž. přenesená",J216,0)</f>
        <v>0</v>
      </c>
      <c r="BI216" s="143">
        <f t="shared" ref="BI216:BI228" si="8">IF(N216="nulová",J216,0)</f>
        <v>0</v>
      </c>
      <c r="BJ216" s="16" t="s">
        <v>80</v>
      </c>
      <c r="BK216" s="143">
        <f t="shared" ref="BK216:BK228" si="9">ROUND(I216*H216,2)</f>
        <v>0</v>
      </c>
      <c r="BL216" s="16" t="s">
        <v>149</v>
      </c>
      <c r="BM216" s="142" t="s">
        <v>764</v>
      </c>
    </row>
    <row r="217" spans="2:65" s="1" customFormat="1" ht="24.2" customHeight="1">
      <c r="B217" s="31"/>
      <c r="C217" s="131" t="s">
        <v>437</v>
      </c>
      <c r="D217" s="131" t="s">
        <v>144</v>
      </c>
      <c r="E217" s="132" t="s">
        <v>765</v>
      </c>
      <c r="F217" s="133" t="s">
        <v>766</v>
      </c>
      <c r="G217" s="134" t="s">
        <v>767</v>
      </c>
      <c r="H217" s="135">
        <v>1</v>
      </c>
      <c r="I217" s="136"/>
      <c r="J217" s="137">
        <f t="shared" si="0"/>
        <v>0</v>
      </c>
      <c r="K217" s="133" t="s">
        <v>1</v>
      </c>
      <c r="L217" s="31"/>
      <c r="M217" s="138" t="s">
        <v>1</v>
      </c>
      <c r="N217" s="139" t="s">
        <v>40</v>
      </c>
      <c r="P217" s="140">
        <f t="shared" si="1"/>
        <v>0</v>
      </c>
      <c r="Q217" s="140">
        <v>0</v>
      </c>
      <c r="R217" s="140">
        <f t="shared" si="2"/>
        <v>0</v>
      </c>
      <c r="S217" s="140">
        <v>0</v>
      </c>
      <c r="T217" s="141">
        <f t="shared" si="3"/>
        <v>0</v>
      </c>
      <c r="AR217" s="142" t="s">
        <v>149</v>
      </c>
      <c r="AT217" s="142" t="s">
        <v>144</v>
      </c>
      <c r="AU217" s="142" t="s">
        <v>80</v>
      </c>
      <c r="AY217" s="16" t="s">
        <v>142</v>
      </c>
      <c r="BE217" s="143">
        <f t="shared" si="4"/>
        <v>0</v>
      </c>
      <c r="BF217" s="143">
        <f t="shared" si="5"/>
        <v>0</v>
      </c>
      <c r="BG217" s="143">
        <f t="shared" si="6"/>
        <v>0</v>
      </c>
      <c r="BH217" s="143">
        <f t="shared" si="7"/>
        <v>0</v>
      </c>
      <c r="BI217" s="143">
        <f t="shared" si="8"/>
        <v>0</v>
      </c>
      <c r="BJ217" s="16" t="s">
        <v>80</v>
      </c>
      <c r="BK217" s="143">
        <f t="shared" si="9"/>
        <v>0</v>
      </c>
      <c r="BL217" s="16" t="s">
        <v>149</v>
      </c>
      <c r="BM217" s="142" t="s">
        <v>768</v>
      </c>
    </row>
    <row r="218" spans="2:65" s="1" customFormat="1" ht="21.75" customHeight="1">
      <c r="B218" s="31"/>
      <c r="C218" s="131" t="s">
        <v>442</v>
      </c>
      <c r="D218" s="131" t="s">
        <v>144</v>
      </c>
      <c r="E218" s="132" t="s">
        <v>769</v>
      </c>
      <c r="F218" s="133" t="s">
        <v>770</v>
      </c>
      <c r="G218" s="134" t="s">
        <v>767</v>
      </c>
      <c r="H218" s="135">
        <v>1</v>
      </c>
      <c r="I218" s="136"/>
      <c r="J218" s="137">
        <f t="shared" si="0"/>
        <v>0</v>
      </c>
      <c r="K218" s="133" t="s">
        <v>1</v>
      </c>
      <c r="L218" s="31"/>
      <c r="M218" s="138" t="s">
        <v>1</v>
      </c>
      <c r="N218" s="139" t="s">
        <v>40</v>
      </c>
      <c r="P218" s="140">
        <f t="shared" si="1"/>
        <v>0</v>
      </c>
      <c r="Q218" s="140">
        <v>0</v>
      </c>
      <c r="R218" s="140">
        <f t="shared" si="2"/>
        <v>0</v>
      </c>
      <c r="S218" s="140">
        <v>0</v>
      </c>
      <c r="T218" s="141">
        <f t="shared" si="3"/>
        <v>0</v>
      </c>
      <c r="AR218" s="142" t="s">
        <v>149</v>
      </c>
      <c r="AT218" s="142" t="s">
        <v>144</v>
      </c>
      <c r="AU218" s="142" t="s">
        <v>80</v>
      </c>
      <c r="AY218" s="16" t="s">
        <v>142</v>
      </c>
      <c r="BE218" s="143">
        <f t="shared" si="4"/>
        <v>0</v>
      </c>
      <c r="BF218" s="143">
        <f t="shared" si="5"/>
        <v>0</v>
      </c>
      <c r="BG218" s="143">
        <f t="shared" si="6"/>
        <v>0</v>
      </c>
      <c r="BH218" s="143">
        <f t="shared" si="7"/>
        <v>0</v>
      </c>
      <c r="BI218" s="143">
        <f t="shared" si="8"/>
        <v>0</v>
      </c>
      <c r="BJ218" s="16" t="s">
        <v>80</v>
      </c>
      <c r="BK218" s="143">
        <f t="shared" si="9"/>
        <v>0</v>
      </c>
      <c r="BL218" s="16" t="s">
        <v>149</v>
      </c>
      <c r="BM218" s="142" t="s">
        <v>771</v>
      </c>
    </row>
    <row r="219" spans="2:65" s="1" customFormat="1" ht="24.2" customHeight="1">
      <c r="B219" s="31"/>
      <c r="C219" s="131" t="s">
        <v>446</v>
      </c>
      <c r="D219" s="131" t="s">
        <v>144</v>
      </c>
      <c r="E219" s="132" t="s">
        <v>772</v>
      </c>
      <c r="F219" s="133" t="s">
        <v>773</v>
      </c>
      <c r="G219" s="134" t="s">
        <v>767</v>
      </c>
      <c r="H219" s="135">
        <v>5</v>
      </c>
      <c r="I219" s="136"/>
      <c r="J219" s="137">
        <f t="shared" si="0"/>
        <v>0</v>
      </c>
      <c r="K219" s="133" t="s">
        <v>1</v>
      </c>
      <c r="L219" s="31"/>
      <c r="M219" s="138" t="s">
        <v>1</v>
      </c>
      <c r="N219" s="139" t="s">
        <v>40</v>
      </c>
      <c r="P219" s="140">
        <f t="shared" si="1"/>
        <v>0</v>
      </c>
      <c r="Q219" s="140">
        <v>0</v>
      </c>
      <c r="R219" s="140">
        <f t="shared" si="2"/>
        <v>0</v>
      </c>
      <c r="S219" s="140">
        <v>0</v>
      </c>
      <c r="T219" s="141">
        <f t="shared" si="3"/>
        <v>0</v>
      </c>
      <c r="AR219" s="142" t="s">
        <v>149</v>
      </c>
      <c r="AT219" s="142" t="s">
        <v>144</v>
      </c>
      <c r="AU219" s="142" t="s">
        <v>80</v>
      </c>
      <c r="AY219" s="16" t="s">
        <v>142</v>
      </c>
      <c r="BE219" s="143">
        <f t="shared" si="4"/>
        <v>0</v>
      </c>
      <c r="BF219" s="143">
        <f t="shared" si="5"/>
        <v>0</v>
      </c>
      <c r="BG219" s="143">
        <f t="shared" si="6"/>
        <v>0</v>
      </c>
      <c r="BH219" s="143">
        <f t="shared" si="7"/>
        <v>0</v>
      </c>
      <c r="BI219" s="143">
        <f t="shared" si="8"/>
        <v>0</v>
      </c>
      <c r="BJ219" s="16" t="s">
        <v>80</v>
      </c>
      <c r="BK219" s="143">
        <f t="shared" si="9"/>
        <v>0</v>
      </c>
      <c r="BL219" s="16" t="s">
        <v>149</v>
      </c>
      <c r="BM219" s="142" t="s">
        <v>774</v>
      </c>
    </row>
    <row r="220" spans="2:65" s="1" customFormat="1" ht="16.5" customHeight="1">
      <c r="B220" s="31"/>
      <c r="C220" s="131" t="s">
        <v>450</v>
      </c>
      <c r="D220" s="131" t="s">
        <v>144</v>
      </c>
      <c r="E220" s="132" t="s">
        <v>775</v>
      </c>
      <c r="F220" s="133" t="s">
        <v>776</v>
      </c>
      <c r="G220" s="134" t="s">
        <v>767</v>
      </c>
      <c r="H220" s="135">
        <v>5</v>
      </c>
      <c r="I220" s="136"/>
      <c r="J220" s="137">
        <f t="shared" si="0"/>
        <v>0</v>
      </c>
      <c r="K220" s="133" t="s">
        <v>1</v>
      </c>
      <c r="L220" s="31"/>
      <c r="M220" s="138" t="s">
        <v>1</v>
      </c>
      <c r="N220" s="139" t="s">
        <v>40</v>
      </c>
      <c r="P220" s="140">
        <f t="shared" si="1"/>
        <v>0</v>
      </c>
      <c r="Q220" s="140">
        <v>0</v>
      </c>
      <c r="R220" s="140">
        <f t="shared" si="2"/>
        <v>0</v>
      </c>
      <c r="S220" s="140">
        <v>0</v>
      </c>
      <c r="T220" s="141">
        <f t="shared" si="3"/>
        <v>0</v>
      </c>
      <c r="AR220" s="142" t="s">
        <v>149</v>
      </c>
      <c r="AT220" s="142" t="s">
        <v>144</v>
      </c>
      <c r="AU220" s="142" t="s">
        <v>80</v>
      </c>
      <c r="AY220" s="16" t="s">
        <v>142</v>
      </c>
      <c r="BE220" s="143">
        <f t="shared" si="4"/>
        <v>0</v>
      </c>
      <c r="BF220" s="143">
        <f t="shared" si="5"/>
        <v>0</v>
      </c>
      <c r="BG220" s="143">
        <f t="shared" si="6"/>
        <v>0</v>
      </c>
      <c r="BH220" s="143">
        <f t="shared" si="7"/>
        <v>0</v>
      </c>
      <c r="BI220" s="143">
        <f t="shared" si="8"/>
        <v>0</v>
      </c>
      <c r="BJ220" s="16" t="s">
        <v>80</v>
      </c>
      <c r="BK220" s="143">
        <f t="shared" si="9"/>
        <v>0</v>
      </c>
      <c r="BL220" s="16" t="s">
        <v>149</v>
      </c>
      <c r="BM220" s="142" t="s">
        <v>777</v>
      </c>
    </row>
    <row r="221" spans="2:65" s="1" customFormat="1" ht="16.5" customHeight="1">
      <c r="B221" s="31"/>
      <c r="C221" s="131" t="s">
        <v>454</v>
      </c>
      <c r="D221" s="131" t="s">
        <v>144</v>
      </c>
      <c r="E221" s="132" t="s">
        <v>778</v>
      </c>
      <c r="F221" s="133" t="s">
        <v>779</v>
      </c>
      <c r="G221" s="134" t="s">
        <v>641</v>
      </c>
      <c r="H221" s="135">
        <v>1</v>
      </c>
      <c r="I221" s="136"/>
      <c r="J221" s="137">
        <f t="shared" si="0"/>
        <v>0</v>
      </c>
      <c r="K221" s="133" t="s">
        <v>1</v>
      </c>
      <c r="L221" s="31"/>
      <c r="M221" s="138" t="s">
        <v>1</v>
      </c>
      <c r="N221" s="139" t="s">
        <v>40</v>
      </c>
      <c r="P221" s="140">
        <f t="shared" si="1"/>
        <v>0</v>
      </c>
      <c r="Q221" s="140">
        <v>0</v>
      </c>
      <c r="R221" s="140">
        <f t="shared" si="2"/>
        <v>0</v>
      </c>
      <c r="S221" s="140">
        <v>0</v>
      </c>
      <c r="T221" s="141">
        <f t="shared" si="3"/>
        <v>0</v>
      </c>
      <c r="AR221" s="142" t="s">
        <v>149</v>
      </c>
      <c r="AT221" s="142" t="s">
        <v>144</v>
      </c>
      <c r="AU221" s="142" t="s">
        <v>80</v>
      </c>
      <c r="AY221" s="16" t="s">
        <v>142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6" t="s">
        <v>80</v>
      </c>
      <c r="BK221" s="143">
        <f t="shared" si="9"/>
        <v>0</v>
      </c>
      <c r="BL221" s="16" t="s">
        <v>149</v>
      </c>
      <c r="BM221" s="142" t="s">
        <v>780</v>
      </c>
    </row>
    <row r="222" spans="2:65" s="1" customFormat="1" ht="16.5" customHeight="1">
      <c r="B222" s="31"/>
      <c r="C222" s="131" t="s">
        <v>458</v>
      </c>
      <c r="D222" s="131" t="s">
        <v>144</v>
      </c>
      <c r="E222" s="132" t="s">
        <v>781</v>
      </c>
      <c r="F222" s="133" t="s">
        <v>782</v>
      </c>
      <c r="G222" s="134" t="s">
        <v>641</v>
      </c>
      <c r="H222" s="135">
        <v>1</v>
      </c>
      <c r="I222" s="136"/>
      <c r="J222" s="137">
        <f t="shared" si="0"/>
        <v>0</v>
      </c>
      <c r="K222" s="133" t="s">
        <v>1</v>
      </c>
      <c r="L222" s="31"/>
      <c r="M222" s="138" t="s">
        <v>1</v>
      </c>
      <c r="N222" s="139" t="s">
        <v>40</v>
      </c>
      <c r="P222" s="140">
        <f t="shared" si="1"/>
        <v>0</v>
      </c>
      <c r="Q222" s="140">
        <v>0</v>
      </c>
      <c r="R222" s="140">
        <f t="shared" si="2"/>
        <v>0</v>
      </c>
      <c r="S222" s="140">
        <v>0</v>
      </c>
      <c r="T222" s="141">
        <f t="shared" si="3"/>
        <v>0</v>
      </c>
      <c r="AR222" s="142" t="s">
        <v>149</v>
      </c>
      <c r="AT222" s="142" t="s">
        <v>144</v>
      </c>
      <c r="AU222" s="142" t="s">
        <v>80</v>
      </c>
      <c r="AY222" s="16" t="s">
        <v>142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6" t="s">
        <v>80</v>
      </c>
      <c r="BK222" s="143">
        <f t="shared" si="9"/>
        <v>0</v>
      </c>
      <c r="BL222" s="16" t="s">
        <v>149</v>
      </c>
      <c r="BM222" s="142" t="s">
        <v>783</v>
      </c>
    </row>
    <row r="223" spans="2:65" s="1" customFormat="1" ht="16.5" customHeight="1">
      <c r="B223" s="31"/>
      <c r="C223" s="131" t="s">
        <v>463</v>
      </c>
      <c r="D223" s="131" t="s">
        <v>144</v>
      </c>
      <c r="E223" s="132" t="s">
        <v>784</v>
      </c>
      <c r="F223" s="133" t="s">
        <v>785</v>
      </c>
      <c r="G223" s="134" t="s">
        <v>641</v>
      </c>
      <c r="H223" s="135">
        <v>1</v>
      </c>
      <c r="I223" s="136"/>
      <c r="J223" s="137">
        <f t="shared" si="0"/>
        <v>0</v>
      </c>
      <c r="K223" s="133" t="s">
        <v>1</v>
      </c>
      <c r="L223" s="31"/>
      <c r="M223" s="138" t="s">
        <v>1</v>
      </c>
      <c r="N223" s="139" t="s">
        <v>40</v>
      </c>
      <c r="P223" s="140">
        <f t="shared" si="1"/>
        <v>0</v>
      </c>
      <c r="Q223" s="140">
        <v>0</v>
      </c>
      <c r="R223" s="140">
        <f t="shared" si="2"/>
        <v>0</v>
      </c>
      <c r="S223" s="140">
        <v>0</v>
      </c>
      <c r="T223" s="141">
        <f t="shared" si="3"/>
        <v>0</v>
      </c>
      <c r="AR223" s="142" t="s">
        <v>149</v>
      </c>
      <c r="AT223" s="142" t="s">
        <v>144</v>
      </c>
      <c r="AU223" s="142" t="s">
        <v>80</v>
      </c>
      <c r="AY223" s="16" t="s">
        <v>142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6" t="s">
        <v>80</v>
      </c>
      <c r="BK223" s="143">
        <f t="shared" si="9"/>
        <v>0</v>
      </c>
      <c r="BL223" s="16" t="s">
        <v>149</v>
      </c>
      <c r="BM223" s="142" t="s">
        <v>786</v>
      </c>
    </row>
    <row r="224" spans="2:65" s="1" customFormat="1" ht="16.5" customHeight="1">
      <c r="B224" s="31"/>
      <c r="C224" s="131" t="s">
        <v>467</v>
      </c>
      <c r="D224" s="131" t="s">
        <v>144</v>
      </c>
      <c r="E224" s="132" t="s">
        <v>787</v>
      </c>
      <c r="F224" s="133" t="s">
        <v>788</v>
      </c>
      <c r="G224" s="134" t="s">
        <v>641</v>
      </c>
      <c r="H224" s="135">
        <v>1</v>
      </c>
      <c r="I224" s="136"/>
      <c r="J224" s="137">
        <f t="shared" si="0"/>
        <v>0</v>
      </c>
      <c r="K224" s="133" t="s">
        <v>1</v>
      </c>
      <c r="L224" s="31"/>
      <c r="M224" s="138" t="s">
        <v>1</v>
      </c>
      <c r="N224" s="139" t="s">
        <v>40</v>
      </c>
      <c r="P224" s="140">
        <f t="shared" si="1"/>
        <v>0</v>
      </c>
      <c r="Q224" s="140">
        <v>0</v>
      </c>
      <c r="R224" s="140">
        <f t="shared" si="2"/>
        <v>0</v>
      </c>
      <c r="S224" s="140">
        <v>0</v>
      </c>
      <c r="T224" s="141">
        <f t="shared" si="3"/>
        <v>0</v>
      </c>
      <c r="AR224" s="142" t="s">
        <v>149</v>
      </c>
      <c r="AT224" s="142" t="s">
        <v>144</v>
      </c>
      <c r="AU224" s="142" t="s">
        <v>80</v>
      </c>
      <c r="AY224" s="16" t="s">
        <v>142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6" t="s">
        <v>80</v>
      </c>
      <c r="BK224" s="143">
        <f t="shared" si="9"/>
        <v>0</v>
      </c>
      <c r="BL224" s="16" t="s">
        <v>149</v>
      </c>
      <c r="BM224" s="142" t="s">
        <v>789</v>
      </c>
    </row>
    <row r="225" spans="2:65" s="1" customFormat="1" ht="16.5" customHeight="1">
      <c r="B225" s="31"/>
      <c r="C225" s="131" t="s">
        <v>471</v>
      </c>
      <c r="D225" s="131" t="s">
        <v>144</v>
      </c>
      <c r="E225" s="132" t="s">
        <v>790</v>
      </c>
      <c r="F225" s="133" t="s">
        <v>791</v>
      </c>
      <c r="G225" s="134" t="s">
        <v>641</v>
      </c>
      <c r="H225" s="135">
        <v>10</v>
      </c>
      <c r="I225" s="136"/>
      <c r="J225" s="137">
        <f t="shared" si="0"/>
        <v>0</v>
      </c>
      <c r="K225" s="133" t="s">
        <v>1</v>
      </c>
      <c r="L225" s="31"/>
      <c r="M225" s="138" t="s">
        <v>1</v>
      </c>
      <c r="N225" s="139" t="s">
        <v>40</v>
      </c>
      <c r="P225" s="140">
        <f t="shared" si="1"/>
        <v>0</v>
      </c>
      <c r="Q225" s="140">
        <v>0</v>
      </c>
      <c r="R225" s="140">
        <f t="shared" si="2"/>
        <v>0</v>
      </c>
      <c r="S225" s="140">
        <v>0</v>
      </c>
      <c r="T225" s="141">
        <f t="shared" si="3"/>
        <v>0</v>
      </c>
      <c r="AR225" s="142" t="s">
        <v>149</v>
      </c>
      <c r="AT225" s="142" t="s">
        <v>144</v>
      </c>
      <c r="AU225" s="142" t="s">
        <v>80</v>
      </c>
      <c r="AY225" s="16" t="s">
        <v>142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6" t="s">
        <v>80</v>
      </c>
      <c r="BK225" s="143">
        <f t="shared" si="9"/>
        <v>0</v>
      </c>
      <c r="BL225" s="16" t="s">
        <v>149</v>
      </c>
      <c r="BM225" s="142" t="s">
        <v>792</v>
      </c>
    </row>
    <row r="226" spans="2:65" s="1" customFormat="1" ht="16.5" customHeight="1">
      <c r="B226" s="31"/>
      <c r="C226" s="131" t="s">
        <v>475</v>
      </c>
      <c r="D226" s="131" t="s">
        <v>144</v>
      </c>
      <c r="E226" s="132" t="s">
        <v>793</v>
      </c>
      <c r="F226" s="133" t="s">
        <v>794</v>
      </c>
      <c r="G226" s="134" t="s">
        <v>634</v>
      </c>
      <c r="H226" s="135">
        <v>600</v>
      </c>
      <c r="I226" s="136"/>
      <c r="J226" s="137">
        <f t="shared" si="0"/>
        <v>0</v>
      </c>
      <c r="K226" s="133" t="s">
        <v>1</v>
      </c>
      <c r="L226" s="31"/>
      <c r="M226" s="138" t="s">
        <v>1</v>
      </c>
      <c r="N226" s="139" t="s">
        <v>40</v>
      </c>
      <c r="P226" s="140">
        <f t="shared" si="1"/>
        <v>0</v>
      </c>
      <c r="Q226" s="140">
        <v>0</v>
      </c>
      <c r="R226" s="140">
        <f t="shared" si="2"/>
        <v>0</v>
      </c>
      <c r="S226" s="140">
        <v>0</v>
      </c>
      <c r="T226" s="141">
        <f t="shared" si="3"/>
        <v>0</v>
      </c>
      <c r="AR226" s="142" t="s">
        <v>149</v>
      </c>
      <c r="AT226" s="142" t="s">
        <v>144</v>
      </c>
      <c r="AU226" s="142" t="s">
        <v>80</v>
      </c>
      <c r="AY226" s="16" t="s">
        <v>142</v>
      </c>
      <c r="BE226" s="143">
        <f t="shared" si="4"/>
        <v>0</v>
      </c>
      <c r="BF226" s="143">
        <f t="shared" si="5"/>
        <v>0</v>
      </c>
      <c r="BG226" s="143">
        <f t="shared" si="6"/>
        <v>0</v>
      </c>
      <c r="BH226" s="143">
        <f t="shared" si="7"/>
        <v>0</v>
      </c>
      <c r="BI226" s="143">
        <f t="shared" si="8"/>
        <v>0</v>
      </c>
      <c r="BJ226" s="16" t="s">
        <v>80</v>
      </c>
      <c r="BK226" s="143">
        <f t="shared" si="9"/>
        <v>0</v>
      </c>
      <c r="BL226" s="16" t="s">
        <v>149</v>
      </c>
      <c r="BM226" s="142" t="s">
        <v>795</v>
      </c>
    </row>
    <row r="227" spans="2:65" s="1" customFormat="1" ht="16.5" customHeight="1">
      <c r="B227" s="31"/>
      <c r="C227" s="131" t="s">
        <v>479</v>
      </c>
      <c r="D227" s="131" t="s">
        <v>144</v>
      </c>
      <c r="E227" s="132" t="s">
        <v>796</v>
      </c>
      <c r="F227" s="133" t="s">
        <v>797</v>
      </c>
      <c r="G227" s="134" t="s">
        <v>767</v>
      </c>
      <c r="H227" s="135">
        <v>1</v>
      </c>
      <c r="I227" s="136"/>
      <c r="J227" s="137">
        <f t="shared" si="0"/>
        <v>0</v>
      </c>
      <c r="K227" s="133" t="s">
        <v>1</v>
      </c>
      <c r="L227" s="31"/>
      <c r="M227" s="138" t="s">
        <v>1</v>
      </c>
      <c r="N227" s="139" t="s">
        <v>40</v>
      </c>
      <c r="P227" s="140">
        <f t="shared" si="1"/>
        <v>0</v>
      </c>
      <c r="Q227" s="140">
        <v>0</v>
      </c>
      <c r="R227" s="140">
        <f t="shared" si="2"/>
        <v>0</v>
      </c>
      <c r="S227" s="140">
        <v>0</v>
      </c>
      <c r="T227" s="141">
        <f t="shared" si="3"/>
        <v>0</v>
      </c>
      <c r="AR227" s="142" t="s">
        <v>149</v>
      </c>
      <c r="AT227" s="142" t="s">
        <v>144</v>
      </c>
      <c r="AU227" s="142" t="s">
        <v>80</v>
      </c>
      <c r="AY227" s="16" t="s">
        <v>142</v>
      </c>
      <c r="BE227" s="143">
        <f t="shared" si="4"/>
        <v>0</v>
      </c>
      <c r="BF227" s="143">
        <f t="shared" si="5"/>
        <v>0</v>
      </c>
      <c r="BG227" s="143">
        <f t="shared" si="6"/>
        <v>0</v>
      </c>
      <c r="BH227" s="143">
        <f t="shared" si="7"/>
        <v>0</v>
      </c>
      <c r="BI227" s="143">
        <f t="shared" si="8"/>
        <v>0</v>
      </c>
      <c r="BJ227" s="16" t="s">
        <v>80</v>
      </c>
      <c r="BK227" s="143">
        <f t="shared" si="9"/>
        <v>0</v>
      </c>
      <c r="BL227" s="16" t="s">
        <v>149</v>
      </c>
      <c r="BM227" s="142" t="s">
        <v>798</v>
      </c>
    </row>
    <row r="228" spans="2:65" s="1" customFormat="1" ht="24.2" customHeight="1">
      <c r="B228" s="31"/>
      <c r="C228" s="131" t="s">
        <v>485</v>
      </c>
      <c r="D228" s="131" t="s">
        <v>144</v>
      </c>
      <c r="E228" s="132" t="s">
        <v>799</v>
      </c>
      <c r="F228" s="133" t="s">
        <v>800</v>
      </c>
      <c r="G228" s="134" t="s">
        <v>801</v>
      </c>
      <c r="H228" s="135">
        <v>24</v>
      </c>
      <c r="I228" s="136"/>
      <c r="J228" s="137">
        <f t="shared" si="0"/>
        <v>0</v>
      </c>
      <c r="K228" s="133" t="s">
        <v>1</v>
      </c>
      <c r="L228" s="31"/>
      <c r="M228" s="177" t="s">
        <v>1</v>
      </c>
      <c r="N228" s="178" t="s">
        <v>40</v>
      </c>
      <c r="O228" s="179"/>
      <c r="P228" s="180">
        <f t="shared" si="1"/>
        <v>0</v>
      </c>
      <c r="Q228" s="180">
        <v>0</v>
      </c>
      <c r="R228" s="180">
        <f t="shared" si="2"/>
        <v>0</v>
      </c>
      <c r="S228" s="180">
        <v>0</v>
      </c>
      <c r="T228" s="181">
        <f t="shared" si="3"/>
        <v>0</v>
      </c>
      <c r="AR228" s="142" t="s">
        <v>149</v>
      </c>
      <c r="AT228" s="142" t="s">
        <v>144</v>
      </c>
      <c r="AU228" s="142" t="s">
        <v>80</v>
      </c>
      <c r="AY228" s="16" t="s">
        <v>142</v>
      </c>
      <c r="BE228" s="143">
        <f t="shared" si="4"/>
        <v>0</v>
      </c>
      <c r="BF228" s="143">
        <f t="shared" si="5"/>
        <v>0</v>
      </c>
      <c r="BG228" s="143">
        <f t="shared" si="6"/>
        <v>0</v>
      </c>
      <c r="BH228" s="143">
        <f t="shared" si="7"/>
        <v>0</v>
      </c>
      <c r="BI228" s="143">
        <f t="shared" si="8"/>
        <v>0</v>
      </c>
      <c r="BJ228" s="16" t="s">
        <v>80</v>
      </c>
      <c r="BK228" s="143">
        <f t="shared" si="9"/>
        <v>0</v>
      </c>
      <c r="BL228" s="16" t="s">
        <v>149</v>
      </c>
      <c r="BM228" s="142" t="s">
        <v>802</v>
      </c>
    </row>
    <row r="229" spans="2:65" s="1" customFormat="1" ht="6.95" customHeight="1">
      <c r="B229" s="43"/>
      <c r="C229" s="44"/>
      <c r="D229" s="44"/>
      <c r="E229" s="44"/>
      <c r="F229" s="44"/>
      <c r="G229" s="44"/>
      <c r="H229" s="44"/>
      <c r="I229" s="44"/>
      <c r="J229" s="44"/>
      <c r="K229" s="44"/>
      <c r="L229" s="31"/>
    </row>
  </sheetData>
  <sheetProtection algorithmName="SHA-512" hashValue="Rc7Ls1uFPW2lOhUS3vkK0R2+HCpjovWVqZCeK/KyJjx557vj9QaOK9I6x8PEofZUEJ/rihzCxxuZyRbkGq6pVw==" saltValue="8wm4+x/KlNZKo6Juq2NMeA==" spinCount="100000" sheet="1" objects="1" scenarios="1"/>
  <autoFilter ref="C136:K228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1"/>
  <sheetViews>
    <sheetView showGridLines="0" workbookViewId="0">
      <selection activeCell="D10" sqref="D10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803</v>
      </c>
      <c r="H4" s="19"/>
    </row>
    <row r="5" spans="2:8" ht="12" customHeight="1">
      <c r="B5" s="19"/>
      <c r="C5" s="23" t="s">
        <v>13</v>
      </c>
      <c r="D5" s="223" t="s">
        <v>14</v>
      </c>
      <c r="E5" s="190"/>
      <c r="F5" s="190"/>
      <c r="H5" s="19"/>
    </row>
    <row r="6" spans="2:8" ht="36.950000000000003" customHeight="1">
      <c r="B6" s="19"/>
      <c r="C6" s="25" t="s">
        <v>16</v>
      </c>
      <c r="D6" s="221" t="s">
        <v>812</v>
      </c>
      <c r="E6" s="190"/>
      <c r="F6" s="190"/>
      <c r="H6" s="19"/>
    </row>
    <row r="7" spans="2:8" ht="24.75" customHeight="1">
      <c r="B7" s="19"/>
      <c r="C7" s="26" t="s">
        <v>21</v>
      </c>
      <c r="D7" s="51">
        <f>'Rekapitulace stavby'!AN8</f>
        <v>0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1"/>
      <c r="C9" s="112" t="s">
        <v>56</v>
      </c>
      <c r="D9" s="113" t="s">
        <v>57</v>
      </c>
      <c r="E9" s="113" t="s">
        <v>129</v>
      </c>
      <c r="F9" s="114" t="s">
        <v>804</v>
      </c>
      <c r="H9" s="111"/>
    </row>
    <row r="10" spans="2:8" s="1" customFormat="1" ht="53.25" customHeight="1">
      <c r="B10" s="31"/>
      <c r="C10" s="182" t="s">
        <v>14</v>
      </c>
      <c r="D10" s="182" t="s">
        <v>812</v>
      </c>
      <c r="H10" s="31"/>
    </row>
    <row r="11" spans="2:8" s="1" customFormat="1" ht="16.899999999999999" customHeight="1">
      <c r="B11" s="31"/>
      <c r="C11" s="183" t="s">
        <v>805</v>
      </c>
      <c r="D11" s="184" t="s">
        <v>1</v>
      </c>
      <c r="E11" s="185" t="s">
        <v>1</v>
      </c>
      <c r="F11" s="186">
        <v>9.24</v>
      </c>
      <c r="H11" s="31"/>
    </row>
    <row r="12" spans="2:8" s="1" customFormat="1" ht="16.899999999999999" customHeight="1">
      <c r="B12" s="31"/>
      <c r="C12" s="183" t="s">
        <v>99</v>
      </c>
      <c r="D12" s="184" t="s">
        <v>1</v>
      </c>
      <c r="E12" s="185" t="s">
        <v>1</v>
      </c>
      <c r="F12" s="186">
        <v>62.427</v>
      </c>
      <c r="H12" s="31"/>
    </row>
    <row r="13" spans="2:8" s="1" customFormat="1" ht="16.899999999999999" customHeight="1">
      <c r="B13" s="31"/>
      <c r="C13" s="187" t="s">
        <v>1</v>
      </c>
      <c r="D13" s="187" t="s">
        <v>100</v>
      </c>
      <c r="E13" s="16" t="s">
        <v>1</v>
      </c>
      <c r="F13" s="188">
        <v>62.427</v>
      </c>
      <c r="H13" s="31"/>
    </row>
    <row r="14" spans="2:8" s="1" customFormat="1" ht="16.899999999999999" customHeight="1">
      <c r="B14" s="31"/>
      <c r="C14" s="187" t="s">
        <v>99</v>
      </c>
      <c r="D14" s="187" t="s">
        <v>162</v>
      </c>
      <c r="E14" s="16" t="s">
        <v>1</v>
      </c>
      <c r="F14" s="188">
        <v>62.427</v>
      </c>
      <c r="H14" s="31"/>
    </row>
    <row r="15" spans="2:8" s="1" customFormat="1" ht="16.899999999999999" customHeight="1">
      <c r="B15" s="31"/>
      <c r="C15" s="189" t="s">
        <v>806</v>
      </c>
      <c r="H15" s="31"/>
    </row>
    <row r="16" spans="2:8" s="1" customFormat="1" ht="22.5">
      <c r="B16" s="31"/>
      <c r="C16" s="187" t="s">
        <v>496</v>
      </c>
      <c r="D16" s="187" t="s">
        <v>497</v>
      </c>
      <c r="E16" s="16" t="s">
        <v>249</v>
      </c>
      <c r="F16" s="188">
        <v>62.427</v>
      </c>
      <c r="H16" s="31"/>
    </row>
    <row r="17" spans="2:8" s="1" customFormat="1" ht="16.899999999999999" customHeight="1">
      <c r="B17" s="31"/>
      <c r="C17" s="187" t="s">
        <v>517</v>
      </c>
      <c r="D17" s="187" t="s">
        <v>518</v>
      </c>
      <c r="E17" s="16" t="s">
        <v>249</v>
      </c>
      <c r="F17" s="188">
        <v>65.331000000000003</v>
      </c>
      <c r="H17" s="31"/>
    </row>
    <row r="18" spans="2:8" s="1" customFormat="1" ht="16.899999999999999" customHeight="1">
      <c r="B18" s="31"/>
      <c r="C18" s="187" t="s">
        <v>521</v>
      </c>
      <c r="D18" s="187" t="s">
        <v>522</v>
      </c>
      <c r="E18" s="16" t="s">
        <v>249</v>
      </c>
      <c r="F18" s="188">
        <v>587.97900000000004</v>
      </c>
      <c r="H18" s="31"/>
    </row>
    <row r="19" spans="2:8" s="1" customFormat="1" ht="16.899999999999999" customHeight="1">
      <c r="B19" s="31"/>
      <c r="C19" s="183" t="s">
        <v>807</v>
      </c>
      <c r="D19" s="184" t="s">
        <v>1</v>
      </c>
      <c r="E19" s="185" t="s">
        <v>1</v>
      </c>
      <c r="F19" s="186">
        <v>24.501000000000001</v>
      </c>
      <c r="H19" s="31"/>
    </row>
    <row r="20" spans="2:8" s="1" customFormat="1" ht="16.899999999999999" customHeight="1">
      <c r="B20" s="31"/>
      <c r="C20" s="183" t="s">
        <v>101</v>
      </c>
      <c r="D20" s="184" t="s">
        <v>1</v>
      </c>
      <c r="E20" s="185" t="s">
        <v>1</v>
      </c>
      <c r="F20" s="186">
        <v>19.443999999999999</v>
      </c>
      <c r="H20" s="31"/>
    </row>
    <row r="21" spans="2:8" s="1" customFormat="1" ht="16.899999999999999" customHeight="1">
      <c r="B21" s="31"/>
      <c r="C21" s="187" t="s">
        <v>1</v>
      </c>
      <c r="D21" s="187" t="s">
        <v>102</v>
      </c>
      <c r="E21" s="16" t="s">
        <v>1</v>
      </c>
      <c r="F21" s="188">
        <v>19.443999999999999</v>
      </c>
      <c r="H21" s="31"/>
    </row>
    <row r="22" spans="2:8" s="1" customFormat="1" ht="16.899999999999999" customHeight="1">
      <c r="B22" s="31"/>
      <c r="C22" s="187" t="s">
        <v>101</v>
      </c>
      <c r="D22" s="187" t="s">
        <v>162</v>
      </c>
      <c r="E22" s="16" t="s">
        <v>1</v>
      </c>
      <c r="F22" s="188">
        <v>19.443999999999999</v>
      </c>
      <c r="H22" s="31"/>
    </row>
    <row r="23" spans="2:8" s="1" customFormat="1" ht="16.899999999999999" customHeight="1">
      <c r="B23" s="31"/>
      <c r="C23" s="189" t="s">
        <v>806</v>
      </c>
      <c r="H23" s="31"/>
    </row>
    <row r="24" spans="2:8" s="1" customFormat="1" ht="22.5">
      <c r="B24" s="31"/>
      <c r="C24" s="187" t="s">
        <v>500</v>
      </c>
      <c r="D24" s="187" t="s">
        <v>501</v>
      </c>
      <c r="E24" s="16" t="s">
        <v>249</v>
      </c>
      <c r="F24" s="188">
        <v>19.443999999999999</v>
      </c>
      <c r="H24" s="31"/>
    </row>
    <row r="25" spans="2:8" s="1" customFormat="1" ht="16.899999999999999" customHeight="1">
      <c r="B25" s="31"/>
      <c r="C25" s="187" t="s">
        <v>508</v>
      </c>
      <c r="D25" s="187" t="s">
        <v>509</v>
      </c>
      <c r="E25" s="16" t="s">
        <v>249</v>
      </c>
      <c r="F25" s="188">
        <v>19.443999999999999</v>
      </c>
      <c r="H25" s="31"/>
    </row>
    <row r="26" spans="2:8" s="1" customFormat="1" ht="16.899999999999999" customHeight="1">
      <c r="B26" s="31"/>
      <c r="C26" s="187" t="s">
        <v>512</v>
      </c>
      <c r="D26" s="187" t="s">
        <v>513</v>
      </c>
      <c r="E26" s="16" t="s">
        <v>249</v>
      </c>
      <c r="F26" s="188">
        <v>174.99600000000001</v>
      </c>
      <c r="H26" s="31"/>
    </row>
    <row r="27" spans="2:8" s="1" customFormat="1" ht="16.899999999999999" customHeight="1">
      <c r="B27" s="31"/>
      <c r="C27" s="183" t="s">
        <v>808</v>
      </c>
      <c r="D27" s="184" t="s">
        <v>1</v>
      </c>
      <c r="E27" s="185" t="s">
        <v>1</v>
      </c>
      <c r="F27" s="186">
        <v>49.896000000000001</v>
      </c>
      <c r="H27" s="31"/>
    </row>
    <row r="28" spans="2:8" s="1" customFormat="1" ht="16.899999999999999" customHeight="1">
      <c r="B28" s="31"/>
      <c r="C28" s="183" t="s">
        <v>809</v>
      </c>
      <c r="D28" s="184" t="s">
        <v>1</v>
      </c>
      <c r="E28" s="185" t="s">
        <v>1</v>
      </c>
      <c r="F28" s="186">
        <v>9.24</v>
      </c>
      <c r="H28" s="31"/>
    </row>
    <row r="29" spans="2:8" s="1" customFormat="1" ht="16.899999999999999" customHeight="1">
      <c r="B29" s="31"/>
      <c r="C29" s="183" t="s">
        <v>86</v>
      </c>
      <c r="D29" s="184" t="s">
        <v>1</v>
      </c>
      <c r="E29" s="185" t="s">
        <v>1</v>
      </c>
      <c r="F29" s="186">
        <v>563.41999999999996</v>
      </c>
      <c r="H29" s="31"/>
    </row>
    <row r="30" spans="2:8" s="1" customFormat="1" ht="16.899999999999999" customHeight="1">
      <c r="B30" s="31"/>
      <c r="C30" s="187" t="s">
        <v>1</v>
      </c>
      <c r="D30" s="187" t="s">
        <v>191</v>
      </c>
      <c r="E30" s="16" t="s">
        <v>1</v>
      </c>
      <c r="F30" s="188">
        <v>563.41999999999996</v>
      </c>
      <c r="H30" s="31"/>
    </row>
    <row r="31" spans="2:8" s="1" customFormat="1" ht="16.899999999999999" customHeight="1">
      <c r="B31" s="31"/>
      <c r="C31" s="187" t="s">
        <v>86</v>
      </c>
      <c r="D31" s="187" t="s">
        <v>162</v>
      </c>
      <c r="E31" s="16" t="s">
        <v>1</v>
      </c>
      <c r="F31" s="188">
        <v>563.41999999999996</v>
      </c>
      <c r="H31" s="31"/>
    </row>
    <row r="32" spans="2:8" s="1" customFormat="1" ht="16.899999999999999" customHeight="1">
      <c r="B32" s="31"/>
      <c r="C32" s="189" t="s">
        <v>806</v>
      </c>
      <c r="H32" s="31"/>
    </row>
    <row r="33" spans="2:8" s="1" customFormat="1" ht="16.899999999999999" customHeight="1">
      <c r="B33" s="31"/>
      <c r="C33" s="187" t="s">
        <v>188</v>
      </c>
      <c r="D33" s="187" t="s">
        <v>189</v>
      </c>
      <c r="E33" s="16" t="s">
        <v>157</v>
      </c>
      <c r="F33" s="188">
        <v>563.41999999999996</v>
      </c>
      <c r="H33" s="31"/>
    </row>
    <row r="34" spans="2:8" s="1" customFormat="1" ht="16.899999999999999" customHeight="1">
      <c r="B34" s="31"/>
      <c r="C34" s="187" t="s">
        <v>284</v>
      </c>
      <c r="D34" s="187" t="s">
        <v>285</v>
      </c>
      <c r="E34" s="16" t="s">
        <v>157</v>
      </c>
      <c r="F34" s="188">
        <v>563.41999999999996</v>
      </c>
      <c r="H34" s="31"/>
    </row>
    <row r="35" spans="2:8" s="1" customFormat="1" ht="16.899999999999999" customHeight="1">
      <c r="B35" s="31"/>
      <c r="C35" s="187" t="s">
        <v>293</v>
      </c>
      <c r="D35" s="187" t="s">
        <v>294</v>
      </c>
      <c r="E35" s="16" t="s">
        <v>157</v>
      </c>
      <c r="F35" s="188">
        <v>563.41999999999996</v>
      </c>
      <c r="H35" s="31"/>
    </row>
    <row r="36" spans="2:8" s="1" customFormat="1" ht="16.899999999999999" customHeight="1">
      <c r="B36" s="31"/>
      <c r="C36" s="187" t="s">
        <v>304</v>
      </c>
      <c r="D36" s="187" t="s">
        <v>305</v>
      </c>
      <c r="E36" s="16" t="s">
        <v>157</v>
      </c>
      <c r="F36" s="188">
        <v>563.41999999999996</v>
      </c>
      <c r="H36" s="31"/>
    </row>
    <row r="37" spans="2:8" s="1" customFormat="1" ht="16.899999999999999" customHeight="1">
      <c r="B37" s="31"/>
      <c r="C37" s="183" t="s">
        <v>810</v>
      </c>
      <c r="D37" s="184" t="s">
        <v>1</v>
      </c>
      <c r="E37" s="185" t="s">
        <v>1</v>
      </c>
      <c r="F37" s="186">
        <v>9</v>
      </c>
      <c r="H37" s="31"/>
    </row>
    <row r="38" spans="2:8" s="1" customFormat="1" ht="16.899999999999999" customHeight="1">
      <c r="B38" s="31"/>
      <c r="C38" s="183" t="s">
        <v>91</v>
      </c>
      <c r="D38" s="184" t="s">
        <v>1</v>
      </c>
      <c r="E38" s="185" t="s">
        <v>1</v>
      </c>
      <c r="F38" s="186">
        <v>73.054000000000002</v>
      </c>
      <c r="H38" s="31"/>
    </row>
    <row r="39" spans="2:8" s="1" customFormat="1" ht="16.899999999999999" customHeight="1">
      <c r="B39" s="31"/>
      <c r="C39" s="187" t="s">
        <v>1</v>
      </c>
      <c r="D39" s="187" t="s">
        <v>197</v>
      </c>
      <c r="E39" s="16" t="s">
        <v>1</v>
      </c>
      <c r="F39" s="188">
        <v>1.6279999999999999</v>
      </c>
      <c r="H39" s="31"/>
    </row>
    <row r="40" spans="2:8" s="1" customFormat="1" ht="16.899999999999999" customHeight="1">
      <c r="B40" s="31"/>
      <c r="C40" s="187" t="s">
        <v>1</v>
      </c>
      <c r="D40" s="187" t="s">
        <v>198</v>
      </c>
      <c r="E40" s="16" t="s">
        <v>1</v>
      </c>
      <c r="F40" s="188">
        <v>1.575</v>
      </c>
      <c r="H40" s="31"/>
    </row>
    <row r="41" spans="2:8" s="1" customFormat="1" ht="16.899999999999999" customHeight="1">
      <c r="B41" s="31"/>
      <c r="C41" s="187" t="s">
        <v>1</v>
      </c>
      <c r="D41" s="187" t="s">
        <v>199</v>
      </c>
      <c r="E41" s="16" t="s">
        <v>1</v>
      </c>
      <c r="F41" s="188">
        <v>2.625</v>
      </c>
      <c r="H41" s="31"/>
    </row>
    <row r="42" spans="2:8" s="1" customFormat="1" ht="16.899999999999999" customHeight="1">
      <c r="B42" s="31"/>
      <c r="C42" s="187" t="s">
        <v>1</v>
      </c>
      <c r="D42" s="187" t="s">
        <v>200</v>
      </c>
      <c r="E42" s="16" t="s">
        <v>1</v>
      </c>
      <c r="F42" s="188">
        <v>67.225999999999999</v>
      </c>
      <c r="H42" s="31"/>
    </row>
    <row r="43" spans="2:8" s="1" customFormat="1" ht="16.899999999999999" customHeight="1">
      <c r="B43" s="31"/>
      <c r="C43" s="187" t="s">
        <v>91</v>
      </c>
      <c r="D43" s="187" t="s">
        <v>162</v>
      </c>
      <c r="E43" s="16" t="s">
        <v>1</v>
      </c>
      <c r="F43" s="188">
        <v>73.054000000000002</v>
      </c>
      <c r="H43" s="31"/>
    </row>
    <row r="44" spans="2:8" s="1" customFormat="1" ht="16.899999999999999" customHeight="1">
      <c r="B44" s="31"/>
      <c r="C44" s="189" t="s">
        <v>806</v>
      </c>
      <c r="H44" s="31"/>
    </row>
    <row r="45" spans="2:8" s="1" customFormat="1" ht="16.899999999999999" customHeight="1">
      <c r="B45" s="31"/>
      <c r="C45" s="187" t="s">
        <v>193</v>
      </c>
      <c r="D45" s="187" t="s">
        <v>194</v>
      </c>
      <c r="E45" s="16" t="s">
        <v>195</v>
      </c>
      <c r="F45" s="188">
        <v>73.054000000000002</v>
      </c>
      <c r="H45" s="31"/>
    </row>
    <row r="46" spans="2:8" s="1" customFormat="1" ht="22.5">
      <c r="B46" s="31"/>
      <c r="C46" s="187" t="s">
        <v>202</v>
      </c>
      <c r="D46" s="187" t="s">
        <v>203</v>
      </c>
      <c r="E46" s="16" t="s">
        <v>195</v>
      </c>
      <c r="F46" s="188">
        <v>657.48400000000004</v>
      </c>
      <c r="H46" s="31"/>
    </row>
    <row r="47" spans="2:8" s="1" customFormat="1" ht="16.899999999999999" customHeight="1">
      <c r="B47" s="31"/>
      <c r="C47" s="187" t="s">
        <v>243</v>
      </c>
      <c r="D47" s="187" t="s">
        <v>244</v>
      </c>
      <c r="E47" s="16" t="s">
        <v>195</v>
      </c>
      <c r="F47" s="188">
        <v>271.51299999999998</v>
      </c>
      <c r="H47" s="31"/>
    </row>
    <row r="48" spans="2:8" s="1" customFormat="1" ht="16.899999999999999" customHeight="1">
      <c r="B48" s="31"/>
      <c r="C48" s="183" t="s">
        <v>97</v>
      </c>
      <c r="D48" s="184" t="s">
        <v>1</v>
      </c>
      <c r="E48" s="185" t="s">
        <v>1</v>
      </c>
      <c r="F48" s="186">
        <v>271.51299999999998</v>
      </c>
      <c r="H48" s="31"/>
    </row>
    <row r="49" spans="2:8" s="1" customFormat="1" ht="16.899999999999999" customHeight="1">
      <c r="B49" s="31"/>
      <c r="C49" s="187" t="s">
        <v>1</v>
      </c>
      <c r="D49" s="187" t="s">
        <v>88</v>
      </c>
      <c r="E49" s="16" t="s">
        <v>1</v>
      </c>
      <c r="F49" s="188">
        <v>657.48400000000004</v>
      </c>
      <c r="H49" s="31"/>
    </row>
    <row r="50" spans="2:8" s="1" customFormat="1" ht="16.899999999999999" customHeight="1">
      <c r="B50" s="31"/>
      <c r="C50" s="187" t="s">
        <v>1</v>
      </c>
      <c r="D50" s="187" t="s">
        <v>91</v>
      </c>
      <c r="E50" s="16" t="s">
        <v>1</v>
      </c>
      <c r="F50" s="188">
        <v>73.054000000000002</v>
      </c>
      <c r="H50" s="31"/>
    </row>
    <row r="51" spans="2:8" s="1" customFormat="1" ht="16.899999999999999" customHeight="1">
      <c r="B51" s="31"/>
      <c r="C51" s="187" t="s">
        <v>1</v>
      </c>
      <c r="D51" s="187" t="s">
        <v>246</v>
      </c>
      <c r="E51" s="16" t="s">
        <v>1</v>
      </c>
      <c r="F51" s="188">
        <v>-459.02499999999998</v>
      </c>
      <c r="H51" s="31"/>
    </row>
    <row r="52" spans="2:8" s="1" customFormat="1" ht="16.899999999999999" customHeight="1">
      <c r="B52" s="31"/>
      <c r="C52" s="187" t="s">
        <v>97</v>
      </c>
      <c r="D52" s="187" t="s">
        <v>162</v>
      </c>
      <c r="E52" s="16" t="s">
        <v>1</v>
      </c>
      <c r="F52" s="188">
        <v>271.51299999999998</v>
      </c>
      <c r="H52" s="31"/>
    </row>
    <row r="53" spans="2:8" s="1" customFormat="1" ht="16.899999999999999" customHeight="1">
      <c r="B53" s="31"/>
      <c r="C53" s="189" t="s">
        <v>806</v>
      </c>
      <c r="H53" s="31"/>
    </row>
    <row r="54" spans="2:8" s="1" customFormat="1" ht="16.899999999999999" customHeight="1">
      <c r="B54" s="31"/>
      <c r="C54" s="187" t="s">
        <v>243</v>
      </c>
      <c r="D54" s="187" t="s">
        <v>244</v>
      </c>
      <c r="E54" s="16" t="s">
        <v>195</v>
      </c>
      <c r="F54" s="188">
        <v>271.51299999999998</v>
      </c>
      <c r="H54" s="31"/>
    </row>
    <row r="55" spans="2:8" s="1" customFormat="1" ht="22.5">
      <c r="B55" s="31"/>
      <c r="C55" s="187" t="s">
        <v>239</v>
      </c>
      <c r="D55" s="187" t="s">
        <v>240</v>
      </c>
      <c r="E55" s="16" t="s">
        <v>195</v>
      </c>
      <c r="F55" s="188">
        <v>271.51299999999998</v>
      </c>
      <c r="H55" s="31"/>
    </row>
    <row r="56" spans="2:8" s="1" customFormat="1" ht="22.5">
      <c r="B56" s="31"/>
      <c r="C56" s="187" t="s">
        <v>247</v>
      </c>
      <c r="D56" s="187" t="s">
        <v>248</v>
      </c>
      <c r="E56" s="16" t="s">
        <v>249</v>
      </c>
      <c r="F56" s="188">
        <v>502.29899999999998</v>
      </c>
      <c r="H56" s="31"/>
    </row>
    <row r="57" spans="2:8" s="1" customFormat="1" ht="16.899999999999999" customHeight="1">
      <c r="B57" s="31"/>
      <c r="C57" s="187" t="s">
        <v>253</v>
      </c>
      <c r="D57" s="187" t="s">
        <v>254</v>
      </c>
      <c r="E57" s="16" t="s">
        <v>195</v>
      </c>
      <c r="F57" s="188">
        <v>271.51299999999998</v>
      </c>
      <c r="H57" s="31"/>
    </row>
    <row r="58" spans="2:8" s="1" customFormat="1" ht="16.899999999999999" customHeight="1">
      <c r="B58" s="31"/>
      <c r="C58" s="183" t="s">
        <v>88</v>
      </c>
      <c r="D58" s="184" t="s">
        <v>1</v>
      </c>
      <c r="E58" s="185" t="s">
        <v>1</v>
      </c>
      <c r="F58" s="186">
        <v>657.48400000000004</v>
      </c>
      <c r="H58" s="31"/>
    </row>
    <row r="59" spans="2:8" s="1" customFormat="1" ht="16.899999999999999" customHeight="1">
      <c r="B59" s="31"/>
      <c r="C59" s="187" t="s">
        <v>1</v>
      </c>
      <c r="D59" s="187" t="s">
        <v>205</v>
      </c>
      <c r="E59" s="16" t="s">
        <v>1</v>
      </c>
      <c r="F59" s="188">
        <v>16.274999999999999</v>
      </c>
      <c r="H59" s="31"/>
    </row>
    <row r="60" spans="2:8" s="1" customFormat="1" ht="16.899999999999999" customHeight="1">
      <c r="B60" s="31"/>
      <c r="C60" s="187" t="s">
        <v>1</v>
      </c>
      <c r="D60" s="187" t="s">
        <v>206</v>
      </c>
      <c r="E60" s="16" t="s">
        <v>1</v>
      </c>
      <c r="F60" s="188">
        <v>15.75</v>
      </c>
      <c r="H60" s="31"/>
    </row>
    <row r="61" spans="2:8" s="1" customFormat="1" ht="16.899999999999999" customHeight="1">
      <c r="B61" s="31"/>
      <c r="C61" s="187" t="s">
        <v>1</v>
      </c>
      <c r="D61" s="187" t="s">
        <v>207</v>
      </c>
      <c r="E61" s="16" t="s">
        <v>1</v>
      </c>
      <c r="F61" s="188">
        <v>26.25</v>
      </c>
      <c r="H61" s="31"/>
    </row>
    <row r="62" spans="2:8" s="1" customFormat="1" ht="16.899999999999999" customHeight="1">
      <c r="B62" s="31"/>
      <c r="C62" s="187" t="s">
        <v>1</v>
      </c>
      <c r="D62" s="187" t="s">
        <v>208</v>
      </c>
      <c r="E62" s="16" t="s">
        <v>1</v>
      </c>
      <c r="F62" s="188">
        <v>672.26300000000003</v>
      </c>
      <c r="H62" s="31"/>
    </row>
    <row r="63" spans="2:8" s="1" customFormat="1" ht="16.899999999999999" customHeight="1">
      <c r="B63" s="31"/>
      <c r="C63" s="187" t="s">
        <v>1</v>
      </c>
      <c r="D63" s="187" t="s">
        <v>209</v>
      </c>
      <c r="E63" s="16" t="s">
        <v>1</v>
      </c>
      <c r="F63" s="188">
        <v>-73.054000000000002</v>
      </c>
      <c r="H63" s="31"/>
    </row>
    <row r="64" spans="2:8" s="1" customFormat="1" ht="16.899999999999999" customHeight="1">
      <c r="B64" s="31"/>
      <c r="C64" s="187" t="s">
        <v>88</v>
      </c>
      <c r="D64" s="187" t="s">
        <v>162</v>
      </c>
      <c r="E64" s="16" t="s">
        <v>1</v>
      </c>
      <c r="F64" s="188">
        <v>657.48400000000004</v>
      </c>
      <c r="H64" s="31"/>
    </row>
    <row r="65" spans="2:8" s="1" customFormat="1" ht="16.899999999999999" customHeight="1">
      <c r="B65" s="31"/>
      <c r="C65" s="189" t="s">
        <v>806</v>
      </c>
      <c r="H65" s="31"/>
    </row>
    <row r="66" spans="2:8" s="1" customFormat="1" ht="22.5">
      <c r="B66" s="31"/>
      <c r="C66" s="187" t="s">
        <v>202</v>
      </c>
      <c r="D66" s="187" t="s">
        <v>203</v>
      </c>
      <c r="E66" s="16" t="s">
        <v>195</v>
      </c>
      <c r="F66" s="188">
        <v>657.48400000000004</v>
      </c>
      <c r="H66" s="31"/>
    </row>
    <row r="67" spans="2:8" s="1" customFormat="1" ht="16.899999999999999" customHeight="1">
      <c r="B67" s="31"/>
      <c r="C67" s="187" t="s">
        <v>211</v>
      </c>
      <c r="D67" s="187" t="s">
        <v>212</v>
      </c>
      <c r="E67" s="16" t="s">
        <v>195</v>
      </c>
      <c r="F67" s="188">
        <v>65.748000000000005</v>
      </c>
      <c r="H67" s="31"/>
    </row>
    <row r="68" spans="2:8" s="1" customFormat="1" ht="16.899999999999999" customHeight="1">
      <c r="B68" s="31"/>
      <c r="C68" s="187" t="s">
        <v>243</v>
      </c>
      <c r="D68" s="187" t="s">
        <v>244</v>
      </c>
      <c r="E68" s="16" t="s">
        <v>195</v>
      </c>
      <c r="F68" s="188">
        <v>271.51299999999998</v>
      </c>
      <c r="H68" s="31"/>
    </row>
    <row r="69" spans="2:8" s="1" customFormat="1" ht="16.899999999999999" customHeight="1">
      <c r="B69" s="31"/>
      <c r="C69" s="183" t="s">
        <v>93</v>
      </c>
      <c r="D69" s="184" t="s">
        <v>1</v>
      </c>
      <c r="E69" s="185" t="s">
        <v>1</v>
      </c>
      <c r="F69" s="186">
        <v>28</v>
      </c>
      <c r="H69" s="31"/>
    </row>
    <row r="70" spans="2:8" s="1" customFormat="1" ht="16.899999999999999" customHeight="1">
      <c r="B70" s="31"/>
      <c r="C70" s="187" t="s">
        <v>1</v>
      </c>
      <c r="D70" s="187" t="s">
        <v>260</v>
      </c>
      <c r="E70" s="16" t="s">
        <v>1</v>
      </c>
      <c r="F70" s="188">
        <v>10.5</v>
      </c>
      <c r="H70" s="31"/>
    </row>
    <row r="71" spans="2:8" s="1" customFormat="1" ht="16.899999999999999" customHeight="1">
      <c r="B71" s="31"/>
      <c r="C71" s="187" t="s">
        <v>1</v>
      </c>
      <c r="D71" s="187" t="s">
        <v>261</v>
      </c>
      <c r="E71" s="16" t="s">
        <v>1</v>
      </c>
      <c r="F71" s="188">
        <v>17.5</v>
      </c>
      <c r="H71" s="31"/>
    </row>
    <row r="72" spans="2:8" s="1" customFormat="1" ht="16.899999999999999" customHeight="1">
      <c r="B72" s="31"/>
      <c r="C72" s="187" t="s">
        <v>93</v>
      </c>
      <c r="D72" s="187" t="s">
        <v>161</v>
      </c>
      <c r="E72" s="16" t="s">
        <v>1</v>
      </c>
      <c r="F72" s="188">
        <v>28</v>
      </c>
      <c r="H72" s="31"/>
    </row>
    <row r="73" spans="2:8" s="1" customFormat="1" ht="16.899999999999999" customHeight="1">
      <c r="B73" s="31"/>
      <c r="C73" s="189" t="s">
        <v>806</v>
      </c>
      <c r="H73" s="31"/>
    </row>
    <row r="74" spans="2:8" s="1" customFormat="1" ht="16.899999999999999" customHeight="1">
      <c r="B74" s="31"/>
      <c r="C74" s="187" t="s">
        <v>257</v>
      </c>
      <c r="D74" s="187" t="s">
        <v>258</v>
      </c>
      <c r="E74" s="16" t="s">
        <v>195</v>
      </c>
      <c r="F74" s="188">
        <v>487.02499999999998</v>
      </c>
      <c r="H74" s="31"/>
    </row>
    <row r="75" spans="2:8" s="1" customFormat="1" ht="16.899999999999999" customHeight="1">
      <c r="B75" s="31"/>
      <c r="C75" s="187" t="s">
        <v>266</v>
      </c>
      <c r="D75" s="187" t="s">
        <v>267</v>
      </c>
      <c r="E75" s="16" t="s">
        <v>249</v>
      </c>
      <c r="F75" s="188">
        <v>56</v>
      </c>
      <c r="H75" s="31"/>
    </row>
    <row r="76" spans="2:8" s="1" customFormat="1" ht="16.899999999999999" customHeight="1">
      <c r="B76" s="31"/>
      <c r="C76" s="183" t="s">
        <v>95</v>
      </c>
      <c r="D76" s="184" t="s">
        <v>1</v>
      </c>
      <c r="E76" s="185" t="s">
        <v>1</v>
      </c>
      <c r="F76" s="186">
        <v>459.02499999999998</v>
      </c>
      <c r="H76" s="31"/>
    </row>
    <row r="77" spans="2:8" s="1" customFormat="1" ht="16.899999999999999" customHeight="1">
      <c r="B77" s="31"/>
      <c r="C77" s="187" t="s">
        <v>1</v>
      </c>
      <c r="D77" s="187" t="s">
        <v>262</v>
      </c>
      <c r="E77" s="16" t="s">
        <v>1</v>
      </c>
      <c r="F77" s="188">
        <v>10.85</v>
      </c>
      <c r="H77" s="31"/>
    </row>
    <row r="78" spans="2:8" s="1" customFormat="1" ht="16.899999999999999" customHeight="1">
      <c r="B78" s="31"/>
      <c r="C78" s="187" t="s">
        <v>1</v>
      </c>
      <c r="D78" s="187" t="s">
        <v>263</v>
      </c>
      <c r="E78" s="16" t="s">
        <v>1</v>
      </c>
      <c r="F78" s="188">
        <v>448.17500000000001</v>
      </c>
      <c r="H78" s="31"/>
    </row>
    <row r="79" spans="2:8" s="1" customFormat="1" ht="16.899999999999999" customHeight="1">
      <c r="B79" s="31"/>
      <c r="C79" s="187" t="s">
        <v>95</v>
      </c>
      <c r="D79" s="187" t="s">
        <v>161</v>
      </c>
      <c r="E79" s="16" t="s">
        <v>1</v>
      </c>
      <c r="F79" s="188">
        <v>459.02499999999998</v>
      </c>
      <c r="H79" s="31"/>
    </row>
    <row r="80" spans="2:8" s="1" customFormat="1" ht="16.899999999999999" customHeight="1">
      <c r="B80" s="31"/>
      <c r="C80" s="189" t="s">
        <v>806</v>
      </c>
      <c r="H80" s="31"/>
    </row>
    <row r="81" spans="2:8" s="1" customFormat="1" ht="16.899999999999999" customHeight="1">
      <c r="B81" s="31"/>
      <c r="C81" s="187" t="s">
        <v>257</v>
      </c>
      <c r="D81" s="187" t="s">
        <v>258</v>
      </c>
      <c r="E81" s="16" t="s">
        <v>195</v>
      </c>
      <c r="F81" s="188">
        <v>487.02499999999998</v>
      </c>
      <c r="H81" s="31"/>
    </row>
    <row r="82" spans="2:8" s="1" customFormat="1" ht="16.899999999999999" customHeight="1">
      <c r="B82" s="31"/>
      <c r="C82" s="187" t="s">
        <v>243</v>
      </c>
      <c r="D82" s="187" t="s">
        <v>244</v>
      </c>
      <c r="E82" s="16" t="s">
        <v>195</v>
      </c>
      <c r="F82" s="188">
        <v>271.51299999999998</v>
      </c>
      <c r="H82" s="31"/>
    </row>
    <row r="83" spans="2:8" s="1" customFormat="1" ht="16.899999999999999" customHeight="1">
      <c r="B83" s="31"/>
      <c r="C83" s="183" t="s">
        <v>103</v>
      </c>
      <c r="D83" s="184" t="s">
        <v>1</v>
      </c>
      <c r="E83" s="185" t="s">
        <v>1</v>
      </c>
      <c r="F83" s="186">
        <v>2.9039999999999999</v>
      </c>
      <c r="H83" s="31"/>
    </row>
    <row r="84" spans="2:8" s="1" customFormat="1" ht="16.899999999999999" customHeight="1">
      <c r="B84" s="31"/>
      <c r="C84" s="187" t="s">
        <v>1</v>
      </c>
      <c r="D84" s="187" t="s">
        <v>104</v>
      </c>
      <c r="E84" s="16" t="s">
        <v>1</v>
      </c>
      <c r="F84" s="188">
        <v>2.9039999999999999</v>
      </c>
      <c r="H84" s="31"/>
    </row>
    <row r="85" spans="2:8" s="1" customFormat="1" ht="16.899999999999999" customHeight="1">
      <c r="B85" s="31"/>
      <c r="C85" s="187" t="s">
        <v>103</v>
      </c>
      <c r="D85" s="187" t="s">
        <v>162</v>
      </c>
      <c r="E85" s="16" t="s">
        <v>1</v>
      </c>
      <c r="F85" s="188">
        <v>2.9039999999999999</v>
      </c>
      <c r="H85" s="31"/>
    </row>
    <row r="86" spans="2:8" s="1" customFormat="1" ht="16.899999999999999" customHeight="1">
      <c r="B86" s="31"/>
      <c r="C86" s="189" t="s">
        <v>806</v>
      </c>
      <c r="H86" s="31"/>
    </row>
    <row r="87" spans="2:8" s="1" customFormat="1" ht="22.5">
      <c r="B87" s="31"/>
      <c r="C87" s="187" t="s">
        <v>504</v>
      </c>
      <c r="D87" s="187" t="s">
        <v>505</v>
      </c>
      <c r="E87" s="16" t="s">
        <v>249</v>
      </c>
      <c r="F87" s="188">
        <v>2.9039999999999999</v>
      </c>
      <c r="H87" s="31"/>
    </row>
    <row r="88" spans="2:8" s="1" customFormat="1" ht="16.899999999999999" customHeight="1">
      <c r="B88" s="31"/>
      <c r="C88" s="187" t="s">
        <v>517</v>
      </c>
      <c r="D88" s="187" t="s">
        <v>518</v>
      </c>
      <c r="E88" s="16" t="s">
        <v>249</v>
      </c>
      <c r="F88" s="188">
        <v>65.331000000000003</v>
      </c>
      <c r="H88" s="31"/>
    </row>
    <row r="89" spans="2:8" s="1" customFormat="1" ht="16.899999999999999" customHeight="1">
      <c r="B89" s="31"/>
      <c r="C89" s="187" t="s">
        <v>521</v>
      </c>
      <c r="D89" s="187" t="s">
        <v>522</v>
      </c>
      <c r="E89" s="16" t="s">
        <v>249</v>
      </c>
      <c r="F89" s="188">
        <v>587.97900000000004</v>
      </c>
      <c r="H89" s="31"/>
    </row>
    <row r="90" spans="2:8" s="1" customFormat="1" ht="7.35" customHeight="1">
      <c r="B90" s="43"/>
      <c r="C90" s="44"/>
      <c r="D90" s="44"/>
      <c r="E90" s="44"/>
      <c r="F90" s="44"/>
      <c r="G90" s="44"/>
      <c r="H90" s="31"/>
    </row>
    <row r="91" spans="2:8" s="1" customFormat="1"/>
  </sheetData>
  <sheetProtection algorithmName="SHA-512" hashValue="/02GVg3oLfvDoAo8VK1mIvKq3i0RYnBppgpuAdQSOBdZwTwFR+YgsFSDXraG9QnIkkHl5BWCQenensFAbFg1iw==" saltValue="jTMtI2boghgO1wJU70tWz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SK24023-K2 - Rekonstrukce...</vt:lpstr>
      <vt:lpstr>T - Trubní vedení</vt:lpstr>
      <vt:lpstr>Seznam figur</vt:lpstr>
      <vt:lpstr>'Rekapitulace stavby'!Názvy_tisku</vt:lpstr>
      <vt:lpstr>'Seznam figur'!Názvy_tisku</vt:lpstr>
      <vt:lpstr>'SK24023-K2 - Rekonstrukce...'!Názvy_tisku</vt:lpstr>
      <vt:lpstr>'T - Trubní vedení'!Názvy_tisku</vt:lpstr>
      <vt:lpstr>'Rekapitulace stavby'!Oblast_tisku</vt:lpstr>
      <vt:lpstr>'Seznam figur'!Oblast_tisku</vt:lpstr>
      <vt:lpstr>'SK24023-K2 - Rekonstrukce...'!Oblast_tisku</vt:lpstr>
      <vt:lpstr>'T - Trubní vedení'!Oblast_tisku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Administrativa</cp:lastModifiedBy>
  <dcterms:created xsi:type="dcterms:W3CDTF">2024-07-15T23:56:31Z</dcterms:created>
  <dcterms:modified xsi:type="dcterms:W3CDTF">2024-11-07T13:44:48Z</dcterms:modified>
</cp:coreProperties>
</file>