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adenickova\Desktop\"/>
    </mc:Choice>
  </mc:AlternateContent>
  <xr:revisionPtr revIDLastSave="0" documentId="8_{4434E859-7E0D-4AF7-A9D1-039BC7530F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01 - Příprava území ,..." sheetId="2" r:id="rId2"/>
    <sheet name="SO 101 - Chodník" sheetId="3" r:id="rId3"/>
    <sheet name="SO 102 - Obrusná vrstva v..." sheetId="4" r:id="rId4"/>
    <sheet name="SO 192 - Dopravní  značen..." sheetId="5" r:id="rId5"/>
    <sheet name="SO 1000 - Ostatní  náklady" sheetId="6" r:id="rId6"/>
    <sheet name="SO 1020 - VRN" sheetId="7" r:id="rId7"/>
  </sheets>
  <definedNames>
    <definedName name="_xlnm._FilterDatabase" localSheetId="1" hidden="1">'SO 001 - Příprava území ,...'!$C$123:$K$143</definedName>
    <definedName name="_xlnm._FilterDatabase" localSheetId="5" hidden="1">'SO 1000 - Ostatní  náklady'!$C$121:$K$129</definedName>
    <definedName name="_xlnm._FilterDatabase" localSheetId="2" hidden="1">'SO 101 - Chodník'!$C$130:$K$203</definedName>
    <definedName name="_xlnm._FilterDatabase" localSheetId="3" hidden="1">'SO 102 - Obrusná vrstva v...'!$C$125:$K$150</definedName>
    <definedName name="_xlnm._FilterDatabase" localSheetId="6" hidden="1">'SO 1020 - VRN'!$C$121:$K$126</definedName>
    <definedName name="_xlnm._FilterDatabase" localSheetId="4" hidden="1">'SO 192 - Dopravní  značen...'!$C$121:$K$140</definedName>
    <definedName name="_xlnm.Print_Titles" localSheetId="0">'Rekapitulace stavby'!$92:$92</definedName>
    <definedName name="_xlnm.Print_Titles" localSheetId="1">'SO 001 - Příprava území ,...'!$123:$123</definedName>
    <definedName name="_xlnm.Print_Titles" localSheetId="5">'SO 1000 - Ostatní  náklady'!$121:$121</definedName>
    <definedName name="_xlnm.Print_Titles" localSheetId="2">'SO 101 - Chodník'!$130:$130</definedName>
    <definedName name="_xlnm.Print_Titles" localSheetId="3">'SO 102 - Obrusná vrstva v...'!$125:$125</definedName>
    <definedName name="_xlnm.Print_Titles" localSheetId="6">'SO 1020 - VRN'!$121:$121</definedName>
    <definedName name="_xlnm.Print_Titles" localSheetId="4">'SO 192 - Dopravní  značen...'!$121:$121</definedName>
    <definedName name="_xlnm.Print_Area" localSheetId="0">'Rekapitulace stavby'!$D$4:$AO$76,'Rekapitulace stavby'!$C$82:$AQ$102</definedName>
    <definedName name="_xlnm.Print_Area" localSheetId="1">'SO 001 - Příprava území ,...'!$C$4:$J$76,'SO 001 - Příprava území ,...'!$C$82:$J$103,'SO 001 - Příprava území ,...'!$C$109:$K$143</definedName>
    <definedName name="_xlnm.Print_Area" localSheetId="5">'SO 1000 - Ostatní  náklady'!$C$4:$J$76,'SO 1000 - Ostatní  náklady'!$C$82:$J$101,'SO 1000 - Ostatní  náklady'!$C$107:$K$129</definedName>
    <definedName name="_xlnm.Print_Area" localSheetId="2">'SO 101 - Chodník'!$C$4:$J$76,'SO 101 - Chodník'!$C$82:$J$110,'SO 101 - Chodník'!$C$116:$K$203</definedName>
    <definedName name="_xlnm.Print_Area" localSheetId="3">'SO 102 - Obrusná vrstva v...'!$C$4:$J$76,'SO 102 - Obrusná vrstva v...'!$C$82:$J$105,'SO 102 - Obrusná vrstva v...'!$C$111:$K$150</definedName>
    <definedName name="_xlnm.Print_Area" localSheetId="6">'SO 1020 - VRN'!$C$4:$J$76,'SO 1020 - VRN'!$C$82:$J$101,'SO 1020 - VRN'!$C$107:$K$126</definedName>
    <definedName name="_xlnm.Print_Area" localSheetId="4">'SO 192 - Dopravní  značen...'!$C$4:$J$76,'SO 192 - Dopravní  značen...'!$C$82:$J$101,'SO 192 - Dopravní  značen...'!$C$107:$K$140</definedName>
  </definedNames>
  <calcPr calcId="181029"/>
</workbook>
</file>

<file path=xl/calcChain.xml><?xml version="1.0" encoding="utf-8"?>
<calcChain xmlns="http://schemas.openxmlformats.org/spreadsheetml/2006/main">
  <c r="J39" i="7" l="1"/>
  <c r="J38" i="7"/>
  <c r="AY101" i="1" s="1"/>
  <c r="J37" i="7"/>
  <c r="AX101" i="1" s="1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J119" i="7"/>
  <c r="J118" i="7"/>
  <c r="F118" i="7"/>
  <c r="F116" i="7"/>
  <c r="E114" i="7"/>
  <c r="J94" i="7"/>
  <c r="J93" i="7"/>
  <c r="F93" i="7"/>
  <c r="F91" i="7"/>
  <c r="E89" i="7"/>
  <c r="J20" i="7"/>
  <c r="E20" i="7"/>
  <c r="F94" i="7"/>
  <c r="J19" i="7"/>
  <c r="J14" i="7"/>
  <c r="J91" i="7" s="1"/>
  <c r="E7" i="7"/>
  <c r="E110" i="7" s="1"/>
  <c r="J39" i="6"/>
  <c r="J38" i="6"/>
  <c r="AY100" i="1"/>
  <c r="J37" i="6"/>
  <c r="AX100" i="1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5" i="6"/>
  <c r="BH125" i="6"/>
  <c r="BG125" i="6"/>
  <c r="BF125" i="6"/>
  <c r="T125" i="6"/>
  <c r="R125" i="6"/>
  <c r="P125" i="6"/>
  <c r="J119" i="6"/>
  <c r="J118" i="6"/>
  <c r="F118" i="6"/>
  <c r="F116" i="6"/>
  <c r="E114" i="6"/>
  <c r="J94" i="6"/>
  <c r="J93" i="6"/>
  <c r="F93" i="6"/>
  <c r="F91" i="6"/>
  <c r="E89" i="6"/>
  <c r="J20" i="6"/>
  <c r="E20" i="6"/>
  <c r="F119" i="6"/>
  <c r="J19" i="6"/>
  <c r="J14" i="6"/>
  <c r="J116" i="6"/>
  <c r="E7" i="6"/>
  <c r="E110" i="6" s="1"/>
  <c r="J39" i="5"/>
  <c r="J38" i="5"/>
  <c r="AY99" i="1"/>
  <c r="J37" i="5"/>
  <c r="AX99" i="1" s="1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J119" i="5"/>
  <c r="J118" i="5"/>
  <c r="F118" i="5"/>
  <c r="F116" i="5"/>
  <c r="E114" i="5"/>
  <c r="J94" i="5"/>
  <c r="J93" i="5"/>
  <c r="F93" i="5"/>
  <c r="F91" i="5"/>
  <c r="E89" i="5"/>
  <c r="J20" i="5"/>
  <c r="E20" i="5"/>
  <c r="F119" i="5"/>
  <c r="J19" i="5"/>
  <c r="J14" i="5"/>
  <c r="J116" i="5" s="1"/>
  <c r="E7" i="5"/>
  <c r="E110" i="5"/>
  <c r="J39" i="4"/>
  <c r="J38" i="4"/>
  <c r="AY98" i="1"/>
  <c r="J37" i="4"/>
  <c r="AX98" i="1" s="1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T128" i="4"/>
  <c r="R129" i="4"/>
  <c r="R128" i="4"/>
  <c r="P129" i="4"/>
  <c r="P128" i="4"/>
  <c r="J123" i="4"/>
  <c r="J122" i="4"/>
  <c r="F122" i="4"/>
  <c r="F120" i="4"/>
  <c r="E118" i="4"/>
  <c r="J94" i="4"/>
  <c r="J93" i="4"/>
  <c r="F93" i="4"/>
  <c r="F91" i="4"/>
  <c r="E89" i="4"/>
  <c r="J20" i="4"/>
  <c r="E20" i="4"/>
  <c r="F123" i="4"/>
  <c r="J19" i="4"/>
  <c r="J14" i="4"/>
  <c r="J120" i="4"/>
  <c r="E7" i="4"/>
  <c r="E85" i="4"/>
  <c r="J39" i="3"/>
  <c r="J38" i="3"/>
  <c r="AY97" i="1"/>
  <c r="J37" i="3"/>
  <c r="AX97" i="1" s="1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T193" i="3"/>
  <c r="R194" i="3"/>
  <c r="R193" i="3"/>
  <c r="P194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T147" i="3" s="1"/>
  <c r="R148" i="3"/>
  <c r="R147" i="3"/>
  <c r="P148" i="3"/>
  <c r="P147" i="3" s="1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J128" i="3"/>
  <c r="J127" i="3"/>
  <c r="F127" i="3"/>
  <c r="F125" i="3"/>
  <c r="E123" i="3"/>
  <c r="J94" i="3"/>
  <c r="J93" i="3"/>
  <c r="F93" i="3"/>
  <c r="F91" i="3"/>
  <c r="E89" i="3"/>
  <c r="J20" i="3"/>
  <c r="E20" i="3"/>
  <c r="F128" i="3" s="1"/>
  <c r="J19" i="3"/>
  <c r="J14" i="3"/>
  <c r="J125" i="3" s="1"/>
  <c r="E7" i="3"/>
  <c r="E119" i="3"/>
  <c r="J39" i="2"/>
  <c r="J38" i="2"/>
  <c r="AY96" i="1" s="1"/>
  <c r="J37" i="2"/>
  <c r="AX96" i="1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T132" i="2"/>
  <c r="R133" i="2"/>
  <c r="R132" i="2" s="1"/>
  <c r="P133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4" i="2"/>
  <c r="J93" i="2"/>
  <c r="F93" i="2"/>
  <c r="F91" i="2"/>
  <c r="E89" i="2"/>
  <c r="J20" i="2"/>
  <c r="E20" i="2"/>
  <c r="F121" i="2" s="1"/>
  <c r="J19" i="2"/>
  <c r="J14" i="2"/>
  <c r="J118" i="2"/>
  <c r="E7" i="2"/>
  <c r="E112" i="2" s="1"/>
  <c r="L90" i="1"/>
  <c r="AM90" i="1"/>
  <c r="AM89" i="1"/>
  <c r="L89" i="1"/>
  <c r="AM87" i="1"/>
  <c r="L87" i="1"/>
  <c r="L85" i="1"/>
  <c r="L84" i="1"/>
  <c r="BK143" i="2"/>
  <c r="J130" i="2"/>
  <c r="BK130" i="2"/>
  <c r="J128" i="2"/>
  <c r="BK133" i="2"/>
  <c r="BK128" i="2"/>
  <c r="J143" i="2"/>
  <c r="J139" i="2"/>
  <c r="BK136" i="2"/>
  <c r="J192" i="3"/>
  <c r="BK183" i="3"/>
  <c r="J171" i="3"/>
  <c r="BK165" i="3"/>
  <c r="J164" i="3"/>
  <c r="J162" i="3"/>
  <c r="BK151" i="3"/>
  <c r="BK143" i="3"/>
  <c r="J137" i="3"/>
  <c r="J200" i="3"/>
  <c r="BK197" i="3"/>
  <c r="BK189" i="3"/>
  <c r="BK185" i="3"/>
  <c r="J177" i="3"/>
  <c r="J172" i="3"/>
  <c r="J158" i="3"/>
  <c r="J143" i="3"/>
  <c r="BK138" i="3"/>
  <c r="BK194" i="3"/>
  <c r="BK174" i="3"/>
  <c r="BK203" i="3"/>
  <c r="J194" i="3"/>
  <c r="J185" i="3"/>
  <c r="BK179" i="3"/>
  <c r="BK172" i="3"/>
  <c r="BK164" i="3"/>
  <c r="J159" i="3"/>
  <c r="J153" i="3"/>
  <c r="BK139" i="4"/>
  <c r="BK149" i="4"/>
  <c r="J143" i="4"/>
  <c r="J139" i="4"/>
  <c r="BK146" i="4"/>
  <c r="J142" i="4"/>
  <c r="J137" i="4"/>
  <c r="BK129" i="4"/>
  <c r="J129" i="5"/>
  <c r="BK127" i="5"/>
  <c r="BK133" i="5"/>
  <c r="J133" i="5"/>
  <c r="BK129" i="6"/>
  <c r="J128" i="6"/>
  <c r="J125" i="7"/>
  <c r="BK126" i="7"/>
  <c r="J140" i="2"/>
  <c r="J137" i="2"/>
  <c r="J133" i="2"/>
  <c r="BK129" i="2"/>
  <c r="J127" i="2"/>
  <c r="J129" i="2"/>
  <c r="BK127" i="2"/>
  <c r="BK140" i="2"/>
  <c r="J136" i="2"/>
  <c r="BK181" i="3"/>
  <c r="BK166" i="3"/>
  <c r="J161" i="3"/>
  <c r="J140" i="3"/>
  <c r="BK134" i="3"/>
  <c r="BK192" i="3"/>
  <c r="J184" i="3"/>
  <c r="J170" i="3"/>
  <c r="BK159" i="3"/>
  <c r="J141" i="3"/>
  <c r="BK171" i="3"/>
  <c r="BK168" i="3"/>
  <c r="BK154" i="3"/>
  <c r="J151" i="3"/>
  <c r="J148" i="3"/>
  <c r="BK141" i="3"/>
  <c r="BK136" i="3"/>
  <c r="J202" i="3"/>
  <c r="J199" i="3"/>
  <c r="J188" i="3"/>
  <c r="J181" i="3"/>
  <c r="BK175" i="3"/>
  <c r="J168" i="3"/>
  <c r="J166" i="3"/>
  <c r="BK161" i="3"/>
  <c r="J154" i="3"/>
  <c r="BK150" i="4"/>
  <c r="J138" i="4"/>
  <c r="J135" i="4"/>
  <c r="J129" i="4"/>
  <c r="J146" i="4"/>
  <c r="BK142" i="4"/>
  <c r="J150" i="4"/>
  <c r="BK145" i="4"/>
  <c r="BK138" i="4"/>
  <c r="BK135" i="4"/>
  <c r="BK139" i="5"/>
  <c r="J127" i="5"/>
  <c r="BK135" i="5"/>
  <c r="BK137" i="5"/>
  <c r="J137" i="5"/>
  <c r="BK131" i="5"/>
  <c r="BK125" i="6"/>
  <c r="J125" i="6"/>
  <c r="BK125" i="7"/>
  <c r="BK142" i="2"/>
  <c r="BK139" i="2"/>
  <c r="AS95" i="1"/>
  <c r="J142" i="2"/>
  <c r="BK137" i="2"/>
  <c r="J203" i="3"/>
  <c r="J191" i="3"/>
  <c r="J174" i="3"/>
  <c r="J169" i="3"/>
  <c r="BK163" i="3"/>
  <c r="J155" i="3"/>
  <c r="BK148" i="3"/>
  <c r="J138" i="3"/>
  <c r="J136" i="3"/>
  <c r="BK202" i="3"/>
  <c r="BK199" i="3"/>
  <c r="BK191" i="3"/>
  <c r="BK188" i="3"/>
  <c r="J179" i="3"/>
  <c r="J167" i="3"/>
  <c r="J165" i="3"/>
  <c r="BK155" i="3"/>
  <c r="BK140" i="3"/>
  <c r="J197" i="3"/>
  <c r="BK184" i="3"/>
  <c r="BK177" i="3"/>
  <c r="J175" i="3"/>
  <c r="BK173" i="3"/>
  <c r="BK170" i="3"/>
  <c r="BK169" i="3"/>
  <c r="J163" i="3"/>
  <c r="BK153" i="3"/>
  <c r="J145" i="3"/>
  <c r="BK137" i="3"/>
  <c r="J134" i="3"/>
  <c r="BK200" i="3"/>
  <c r="J189" i="3"/>
  <c r="J183" i="3"/>
  <c r="J173" i="3"/>
  <c r="BK167" i="3"/>
  <c r="BK162" i="3"/>
  <c r="BK158" i="3"/>
  <c r="BK145" i="3"/>
  <c r="J149" i="4"/>
  <c r="BK137" i="4"/>
  <c r="BK132" i="4"/>
  <c r="BK148" i="4"/>
  <c r="J145" i="4"/>
  <c r="J140" i="4"/>
  <c r="J148" i="4"/>
  <c r="BK143" i="4"/>
  <c r="BK140" i="4"/>
  <c r="J132" i="4"/>
  <c r="J131" i="5"/>
  <c r="J139" i="5"/>
  <c r="BK125" i="5"/>
  <c r="J125" i="5"/>
  <c r="J135" i="5"/>
  <c r="BK129" i="5"/>
  <c r="J129" i="6"/>
  <c r="BK128" i="6"/>
  <c r="J126" i="7"/>
  <c r="P126" i="2" l="1"/>
  <c r="R135" i="2"/>
  <c r="R133" i="3"/>
  <c r="P150" i="3"/>
  <c r="R157" i="3"/>
  <c r="T176" i="3"/>
  <c r="R187" i="3"/>
  <c r="R196" i="3"/>
  <c r="P201" i="3"/>
  <c r="R131" i="4"/>
  <c r="P136" i="4"/>
  <c r="R141" i="4"/>
  <c r="R147" i="4"/>
  <c r="P124" i="5"/>
  <c r="P123" i="5" s="1"/>
  <c r="P122" i="5" s="1"/>
  <c r="AU99" i="1" s="1"/>
  <c r="T124" i="6"/>
  <c r="T123" i="6" s="1"/>
  <c r="T122" i="6" s="1"/>
  <c r="BK124" i="7"/>
  <c r="BK123" i="7"/>
  <c r="J123" i="7" s="1"/>
  <c r="J99" i="7" s="1"/>
  <c r="T126" i="2"/>
  <c r="T135" i="2"/>
  <c r="T133" i="3"/>
  <c r="T150" i="3"/>
  <c r="T157" i="3"/>
  <c r="R176" i="3"/>
  <c r="P187" i="3"/>
  <c r="T196" i="3"/>
  <c r="T201" i="3"/>
  <c r="T195" i="3" s="1"/>
  <c r="T131" i="4"/>
  <c r="R136" i="4"/>
  <c r="R127" i="4" s="1"/>
  <c r="R126" i="4" s="1"/>
  <c r="P141" i="4"/>
  <c r="P147" i="4"/>
  <c r="BK124" i="5"/>
  <c r="J124" i="5"/>
  <c r="J100" i="5" s="1"/>
  <c r="R124" i="6"/>
  <c r="R123" i="6"/>
  <c r="R122" i="6"/>
  <c r="P124" i="7"/>
  <c r="P123" i="7"/>
  <c r="P122" i="7"/>
  <c r="AU101" i="1"/>
  <c r="R126" i="2"/>
  <c r="R125" i="2"/>
  <c r="R124" i="2"/>
  <c r="BK135" i="2"/>
  <c r="J135" i="2" s="1"/>
  <c r="J102" i="2" s="1"/>
  <c r="P133" i="3"/>
  <c r="BK150" i="3"/>
  <c r="J150" i="3"/>
  <c r="J102" i="3" s="1"/>
  <c r="BK157" i="3"/>
  <c r="J157" i="3"/>
  <c r="J103" i="3"/>
  <c r="P176" i="3"/>
  <c r="T187" i="3"/>
  <c r="P196" i="3"/>
  <c r="P195" i="3"/>
  <c r="BK201" i="3"/>
  <c r="J201" i="3"/>
  <c r="J109" i="3"/>
  <c r="BK131" i="4"/>
  <c r="J131" i="4" s="1"/>
  <c r="J101" i="4" s="1"/>
  <c r="T136" i="4"/>
  <c r="T127" i="4" s="1"/>
  <c r="T126" i="4" s="1"/>
  <c r="T141" i="4"/>
  <c r="T147" i="4"/>
  <c r="R124" i="5"/>
  <c r="R123" i="5"/>
  <c r="R122" i="5"/>
  <c r="P124" i="6"/>
  <c r="P123" i="6"/>
  <c r="P122" i="6"/>
  <c r="AU100" i="1"/>
  <c r="R124" i="7"/>
  <c r="R123" i="7"/>
  <c r="R122" i="7"/>
  <c r="BK126" i="2"/>
  <c r="J126" i="2" s="1"/>
  <c r="J100" i="2" s="1"/>
  <c r="P135" i="2"/>
  <c r="BK133" i="3"/>
  <c r="J133" i="3" s="1"/>
  <c r="J100" i="3" s="1"/>
  <c r="R150" i="3"/>
  <c r="P157" i="3"/>
  <c r="BK176" i="3"/>
  <c r="J176" i="3" s="1"/>
  <c r="J104" i="3" s="1"/>
  <c r="BK187" i="3"/>
  <c r="J187" i="3" s="1"/>
  <c r="J105" i="3" s="1"/>
  <c r="BK196" i="3"/>
  <c r="J196" i="3"/>
  <c r="J108" i="3" s="1"/>
  <c r="R201" i="3"/>
  <c r="P131" i="4"/>
  <c r="P127" i="4"/>
  <c r="P126" i="4" s="1"/>
  <c r="AU98" i="1" s="1"/>
  <c r="BK136" i="4"/>
  <c r="J136" i="4"/>
  <c r="J102" i="4" s="1"/>
  <c r="BK141" i="4"/>
  <c r="J141" i="4"/>
  <c r="J103" i="4"/>
  <c r="BK147" i="4"/>
  <c r="J147" i="4" s="1"/>
  <c r="J104" i="4" s="1"/>
  <c r="T124" i="5"/>
  <c r="T123" i="5" s="1"/>
  <c r="T122" i="5" s="1"/>
  <c r="BK124" i="6"/>
  <c r="BK123" i="6"/>
  <c r="BK122" i="6" s="1"/>
  <c r="J122" i="6" s="1"/>
  <c r="T124" i="7"/>
  <c r="T123" i="7" s="1"/>
  <c r="T122" i="7" s="1"/>
  <c r="BK128" i="4"/>
  <c r="J128" i="4"/>
  <c r="J100" i="4" s="1"/>
  <c r="BK132" i="2"/>
  <c r="J132" i="2"/>
  <c r="J101" i="2"/>
  <c r="BK147" i="3"/>
  <c r="J147" i="3" s="1"/>
  <c r="J101" i="3" s="1"/>
  <c r="BK193" i="3"/>
  <c r="J193" i="3" s="1"/>
  <c r="J106" i="3" s="1"/>
  <c r="J124" i="6"/>
  <c r="J100" i="6"/>
  <c r="E85" i="7"/>
  <c r="J116" i="7"/>
  <c r="F119" i="7"/>
  <c r="J123" i="6"/>
  <c r="J99" i="6"/>
  <c r="BE125" i="7"/>
  <c r="BE126" i="7"/>
  <c r="E85" i="6"/>
  <c r="J91" i="6"/>
  <c r="F94" i="6"/>
  <c r="BE125" i="6"/>
  <c r="BK123" i="5"/>
  <c r="J123" i="5"/>
  <c r="J99" i="5" s="1"/>
  <c r="BE128" i="6"/>
  <c r="BE129" i="6"/>
  <c r="E85" i="5"/>
  <c r="F94" i="5"/>
  <c r="BE125" i="5"/>
  <c r="BE127" i="5"/>
  <c r="BE129" i="5"/>
  <c r="J91" i="5"/>
  <c r="BE131" i="5"/>
  <c r="BE133" i="5"/>
  <c r="BE135" i="5"/>
  <c r="BE137" i="5"/>
  <c r="BE139" i="5"/>
  <c r="J91" i="4"/>
  <c r="F94" i="4"/>
  <c r="E114" i="4"/>
  <c r="BE129" i="4"/>
  <c r="BE137" i="4"/>
  <c r="BE139" i="4"/>
  <c r="BE143" i="4"/>
  <c r="BE146" i="4"/>
  <c r="BE150" i="4"/>
  <c r="BE145" i="4"/>
  <c r="BE132" i="4"/>
  <c r="BE135" i="4"/>
  <c r="BE138" i="4"/>
  <c r="BE140" i="4"/>
  <c r="BE142" i="4"/>
  <c r="BE148" i="4"/>
  <c r="BE149" i="4"/>
  <c r="F94" i="3"/>
  <c r="BE136" i="3"/>
  <c r="BE140" i="3"/>
  <c r="BE141" i="3"/>
  <c r="BE148" i="3"/>
  <c r="BE154" i="3"/>
  <c r="BE162" i="3"/>
  <c r="BE169" i="3"/>
  <c r="BE170" i="3"/>
  <c r="BE171" i="3"/>
  <c r="BE174" i="3"/>
  <c r="BE183" i="3"/>
  <c r="BE188" i="3"/>
  <c r="BE191" i="3"/>
  <c r="BE202" i="3"/>
  <c r="BE203" i="3"/>
  <c r="J91" i="3"/>
  <c r="BE138" i="3"/>
  <c r="BE143" i="3"/>
  <c r="BE159" i="3"/>
  <c r="BE161" i="3"/>
  <c r="BE163" i="3"/>
  <c r="BE164" i="3"/>
  <c r="BE165" i="3"/>
  <c r="BE166" i="3"/>
  <c r="BE172" i="3"/>
  <c r="BE181" i="3"/>
  <c r="BE189" i="3"/>
  <c r="BE192" i="3"/>
  <c r="BE199" i="3"/>
  <c r="E85" i="3"/>
  <c r="BE134" i="3"/>
  <c r="BE137" i="3"/>
  <c r="BE145" i="3"/>
  <c r="BE151" i="3"/>
  <c r="BE153" i="3"/>
  <c r="BE168" i="3"/>
  <c r="BE173" i="3"/>
  <c r="BE179" i="3"/>
  <c r="BE155" i="3"/>
  <c r="BE158" i="3"/>
  <c r="BE167" i="3"/>
  <c r="BE175" i="3"/>
  <c r="BE177" i="3"/>
  <c r="BE184" i="3"/>
  <c r="BE185" i="3"/>
  <c r="BE194" i="3"/>
  <c r="BE197" i="3"/>
  <c r="BE200" i="3"/>
  <c r="BE137" i="2"/>
  <c r="BE139" i="2"/>
  <c r="BE140" i="2"/>
  <c r="BE142" i="2"/>
  <c r="BE143" i="2"/>
  <c r="E85" i="2"/>
  <c r="J91" i="2"/>
  <c r="F94" i="2"/>
  <c r="BE128" i="2"/>
  <c r="BE129" i="2"/>
  <c r="BE127" i="2"/>
  <c r="BE133" i="2"/>
  <c r="BE130" i="2"/>
  <c r="BE136" i="2"/>
  <c r="F36" i="2"/>
  <c r="BA96" i="1" s="1"/>
  <c r="F37" i="3"/>
  <c r="BB97" i="1"/>
  <c r="J36" i="4"/>
  <c r="AW98" i="1" s="1"/>
  <c r="F38" i="5"/>
  <c r="BC99" i="1"/>
  <c r="J36" i="5"/>
  <c r="AW99" i="1" s="1"/>
  <c r="J36" i="6"/>
  <c r="AW100" i="1"/>
  <c r="F36" i="7"/>
  <c r="BA101" i="1" s="1"/>
  <c r="F37" i="2"/>
  <c r="BB96" i="1" s="1"/>
  <c r="J36" i="3"/>
  <c r="AW97" i="1" s="1"/>
  <c r="F39" i="4"/>
  <c r="BD98" i="1" s="1"/>
  <c r="F36" i="4"/>
  <c r="BA98" i="1" s="1"/>
  <c r="F39" i="5"/>
  <c r="BD99" i="1" s="1"/>
  <c r="F36" i="6"/>
  <c r="BA100" i="1" s="1"/>
  <c r="F39" i="6"/>
  <c r="BD100" i="1" s="1"/>
  <c r="J36" i="7"/>
  <c r="AW101" i="1" s="1"/>
  <c r="AS94" i="1"/>
  <c r="J36" i="2"/>
  <c r="AW96" i="1"/>
  <c r="F39" i="3"/>
  <c r="BD97" i="1" s="1"/>
  <c r="F38" i="3"/>
  <c r="BC97" i="1"/>
  <c r="F36" i="5"/>
  <c r="BA99" i="1" s="1"/>
  <c r="F37" i="6"/>
  <c r="BB100" i="1"/>
  <c r="F38" i="7"/>
  <c r="BC101" i="1" s="1"/>
  <c r="F37" i="7"/>
  <c r="BB101" i="1"/>
  <c r="F39" i="2"/>
  <c r="BD96" i="1" s="1"/>
  <c r="F38" i="2"/>
  <c r="BC96" i="1"/>
  <c r="F36" i="3"/>
  <c r="BA97" i="1" s="1"/>
  <c r="F37" i="4"/>
  <c r="BB98" i="1" s="1"/>
  <c r="F38" i="4"/>
  <c r="BC98" i="1" s="1"/>
  <c r="F37" i="5"/>
  <c r="BB99" i="1"/>
  <c r="F38" i="6"/>
  <c r="BC100" i="1" s="1"/>
  <c r="F39" i="7"/>
  <c r="BD101" i="1"/>
  <c r="J32" i="6" l="1"/>
  <c r="J98" i="6"/>
  <c r="R195" i="3"/>
  <c r="P125" i="2"/>
  <c r="P124" i="2" s="1"/>
  <c r="AU96" i="1" s="1"/>
  <c r="P132" i="3"/>
  <c r="P131" i="3"/>
  <c r="AU97" i="1" s="1"/>
  <c r="T132" i="3"/>
  <c r="T131" i="3"/>
  <c r="T125" i="2"/>
  <c r="T124" i="2" s="1"/>
  <c r="R132" i="3"/>
  <c r="R131" i="3"/>
  <c r="BK122" i="7"/>
  <c r="J122" i="7" s="1"/>
  <c r="J98" i="7" s="1"/>
  <c r="J124" i="7"/>
  <c r="J100" i="7"/>
  <c r="BK132" i="3"/>
  <c r="J132" i="3" s="1"/>
  <c r="J99" i="3" s="1"/>
  <c r="BK127" i="4"/>
  <c r="J127" i="4" s="1"/>
  <c r="J99" i="4" s="1"/>
  <c r="BK125" i="2"/>
  <c r="BK124" i="2"/>
  <c r="J124" i="2" s="1"/>
  <c r="J98" i="2" s="1"/>
  <c r="BK195" i="3"/>
  <c r="J195" i="3"/>
  <c r="J107" i="3" s="1"/>
  <c r="AG100" i="1"/>
  <c r="BK122" i="5"/>
  <c r="J122" i="5"/>
  <c r="J98" i="5" s="1"/>
  <c r="J35" i="2"/>
  <c r="AV96" i="1"/>
  <c r="AT96" i="1"/>
  <c r="F35" i="4"/>
  <c r="AZ98" i="1"/>
  <c r="J35" i="5"/>
  <c r="AV99" i="1"/>
  <c r="AT99" i="1" s="1"/>
  <c r="F35" i="7"/>
  <c r="AZ101" i="1"/>
  <c r="J35" i="3"/>
  <c r="AV97" i="1" s="1"/>
  <c r="AT97" i="1" s="1"/>
  <c r="F35" i="6"/>
  <c r="AZ100" i="1"/>
  <c r="J35" i="7"/>
  <c r="AV101" i="1"/>
  <c r="AT101" i="1" s="1"/>
  <c r="BD95" i="1"/>
  <c r="BD94" i="1" s="1"/>
  <c r="W33" i="1" s="1"/>
  <c r="F35" i="2"/>
  <c r="AZ96" i="1"/>
  <c r="J35" i="4"/>
  <c r="AV98" i="1"/>
  <c r="AT98" i="1" s="1"/>
  <c r="J35" i="6"/>
  <c r="AV100" i="1" s="1"/>
  <c r="AT100" i="1" s="1"/>
  <c r="AN100" i="1" s="1"/>
  <c r="BC95" i="1"/>
  <c r="BC94" i="1" s="1"/>
  <c r="AY94" i="1" s="1"/>
  <c r="BB95" i="1"/>
  <c r="AX95" i="1"/>
  <c r="F35" i="3"/>
  <c r="AZ97" i="1"/>
  <c r="F35" i="5"/>
  <c r="AZ99" i="1"/>
  <c r="BA95" i="1"/>
  <c r="BA94" i="1"/>
  <c r="AW94" i="1"/>
  <c r="AK30" i="1"/>
  <c r="BK131" i="3" l="1"/>
  <c r="J131" i="3"/>
  <c r="J125" i="2"/>
  <c r="J99" i="2"/>
  <c r="BK126" i="4"/>
  <c r="J126" i="4"/>
  <c r="J98" i="4"/>
  <c r="J41" i="6"/>
  <c r="AU95" i="1"/>
  <c r="AU94" i="1"/>
  <c r="J32" i="3"/>
  <c r="AG97" i="1"/>
  <c r="AW95" i="1"/>
  <c r="BB94" i="1"/>
  <c r="AX94" i="1"/>
  <c r="W32" i="1"/>
  <c r="J32" i="7"/>
  <c r="AG101" i="1"/>
  <c r="J32" i="2"/>
  <c r="AG96" i="1"/>
  <c r="W30" i="1"/>
  <c r="AZ95" i="1"/>
  <c r="AV95" i="1"/>
  <c r="J32" i="5"/>
  <c r="AG99" i="1" s="1"/>
  <c r="AY95" i="1"/>
  <c r="J41" i="7" l="1"/>
  <c r="J41" i="3"/>
  <c r="J41" i="2"/>
  <c r="J98" i="3"/>
  <c r="J41" i="5"/>
  <c r="AN99" i="1"/>
  <c r="AN96" i="1"/>
  <c r="AN97" i="1"/>
  <c r="AN101" i="1"/>
  <c r="J32" i="4"/>
  <c r="AG98" i="1"/>
  <c r="AN98" i="1" s="1"/>
  <c r="W31" i="1"/>
  <c r="AT95" i="1"/>
  <c r="AZ94" i="1"/>
  <c r="AV94" i="1"/>
  <c r="AK29" i="1" s="1"/>
  <c r="J41" i="4" l="1"/>
  <c r="AT94" i="1"/>
  <c r="W29" i="1"/>
  <c r="AG95" i="1"/>
  <c r="AG94" i="1" s="1"/>
  <c r="AK26" i="1" s="1"/>
  <c r="AN94" i="1" l="1"/>
  <c r="AN95" i="1"/>
  <c r="AK35" i="1"/>
</calcChain>
</file>

<file path=xl/sharedStrings.xml><?xml version="1.0" encoding="utf-8"?>
<sst xmlns="http://schemas.openxmlformats.org/spreadsheetml/2006/main" count="2631" uniqueCount="499">
  <si>
    <t>Export Komplet</t>
  </si>
  <si>
    <t/>
  </si>
  <si>
    <t>2.0</t>
  </si>
  <si>
    <t>ZAMOK</t>
  </si>
  <si>
    <t>False</t>
  </si>
  <si>
    <t>{f36d0d3a-88be-4031-9171-172f6dc00503}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</si>
  <si>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</si>
  <si>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</si>
  <si>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</si>
  <si>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</si>
  <si>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</si>
  <si>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</si>
  <si>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</si>
  <si>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</si>
  <si>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ChodnikKomenskeho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</si>
  <si>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</si>
  <si>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</si>
  <si>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na ul.Komenského ,Šumperk</t>
  </si>
  <si>
    <t>KSO:</t>
  </si>
  <si>
    <t>CC-CZ:</t>
  </si>
  <si>
    <t>Místo:</t>
  </si>
  <si>
    <t>Šumperk</t>
  </si>
  <si>
    <t>Datum:</t>
  </si>
  <si>
    <t>5. 9. 2024</t>
  </si>
  <si>
    <t>Zadavatel:</t>
  </si>
  <si>
    <t>IČ:</t>
  </si>
  <si>
    <t>Město  Šumperk</t>
  </si>
  <si>
    <t>DIČ:</t>
  </si>
  <si>
    <t>Uchazeč:</t>
  </si>
  <si>
    <t>Vyplň údaj</t>
  </si>
  <si>
    <t>Projektant:</t>
  </si>
  <si>
    <t>Ing.Zdeněk  Vitásek</t>
  </si>
  <si>
    <t>True</t>
  </si>
  <si>
    <t>Zpracovatel:</t>
  </si>
  <si>
    <t>Martin 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</si>
  <si>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</si>
  <si>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</si>
  <si>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</si>
  <si>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</si>
  <si>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</si>
  <si>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</si>
  <si>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</si>
  <si>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</si>
  <si>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</si>
  <si>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</si>
  <si>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</si>
  <si>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</si>
  <si>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</si>
  <si>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</si>
  <si>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</si>
  <si>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</si>
  <si>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</si>
  <si>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</si>
  <si>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</si>
  <si>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</si>
  <si>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</si>
  <si>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</si>
  <si>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</si>
  <si>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</si>
  <si>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</si>
  <si>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</si>
  <si>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</si>
  <si>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</si>
  <si>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</si>
  <si>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</si>
  <si>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</si>
  <si>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</si>
  <si>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</si>
  <si>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</si>
  <si>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</si>
  <si>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</si>
  <si>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</si>
  <si>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</si>
  <si>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</si>
  <si>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</si>
  <si>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</si>
  <si>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</si>
  <si>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</si>
  <si>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</si>
  <si>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</si>
  <si>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</si>
  <si>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Oprava  chodníku</t>
  </si>
  <si>
    <t>STA</t>
  </si>
  <si>
    <t>1</t>
  </si>
  <si>
    <t>{4301f086-399c-4843-be36-24b3c1e92e7f}</t>
  </si>
  <si>
    <t>2</t>
  </si>
  <si>
    <t>/</t>
  </si>
  <si>
    <t>SO 001</t>
  </si>
  <si>
    <t>Příprava území , demolice stávajícího chodníku</t>
  </si>
  <si>
    <t>Soupis</t>
  </si>
  <si>
    <t>{f7fd7722-f56d-4c3c-b333-3ba8d44511f0}</t>
  </si>
  <si>
    <t>SO 101</t>
  </si>
  <si>
    <t>Chodník</t>
  </si>
  <si>
    <t>{82cd935d-8223-46fe-b316-d97cce7b17db}</t>
  </si>
  <si>
    <t>SO 102</t>
  </si>
  <si>
    <t>Obrusná vrstva vozovky tl.50mm - výměna</t>
  </si>
  <si>
    <t>{06270d97-0c1a-49d6-8281-b55820d604ec}</t>
  </si>
  <si>
    <t>SO 192</t>
  </si>
  <si>
    <t>Dopravní  značení dočasné - DIO</t>
  </si>
  <si>
    <t>{5a952130-5af6-40ca-acfc-a0a265046169}</t>
  </si>
  <si>
    <t>SO 1000</t>
  </si>
  <si>
    <t>Ostatní  náklady</t>
  </si>
  <si>
    <t>{d9414a54-d386-495c-8cb2-db52f21ce706}</t>
  </si>
  <si>
    <t>SO 1020</t>
  </si>
  <si>
    <t>VRN</t>
  </si>
  <si>
    <t>{3a129cca-1c9f-413e-a939-cc0561da698a}</t>
  </si>
  <si>
    <t>KRYCÍ LIST SOUPISU PRACÍ</t>
  </si>
  <si>
    <t>Objekt:</t>
  </si>
  <si>
    <t>SO 01 - Oprava  chodníku</t>
  </si>
  <si>
    <t>Soupis:</t>
  </si>
  <si>
    <t>SO 001 - Příprava území , demolice stávajícího chodníku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</si>
  <si>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</si>
  <si>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</si>
  <si>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</si>
  <si>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</si>
  <si>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</si>
  <si>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</si>
  <si>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</si>
  <si>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</si>
  <si>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</si>
  <si>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</si>
  <si>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</si>
  <si>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</si>
  <si>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</si>
  <si>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</si>
  <si>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</si>
  <si>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</si>
  <si>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</si>
  <si>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</si>
  <si>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</si>
  <si>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</si>
  <si>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</si>
  <si>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</si>
  <si>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</si>
  <si>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</si>
  <si>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</si>
  <si>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</si>
  <si>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</si>
  <si>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</si>
  <si>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</si>
  <si>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</si>
  <si>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2024 02</t>
  </si>
  <si>
    <t>4</t>
  </si>
  <si>
    <t>722575718</t>
  </si>
  <si>
    <t>113107164</t>
  </si>
  <si>
    <t>Odstranění podkladu z kameniva drceného tl přes 300 do 400 mm strojně pl přes 50 do 200 m2</t>
  </si>
  <si>
    <t>-1662015639</t>
  </si>
  <si>
    <t>3</t>
  </si>
  <si>
    <t>113107181</t>
  </si>
  <si>
    <t>Odstranění podkladu živičného tl do 50 mm strojně pl přes 50 do 200 m2</t>
  </si>
  <si>
    <t>-1247168388</t>
  </si>
  <si>
    <t>113203111</t>
  </si>
  <si>
    <t>Vytrhání obrub z dlažebních kostek</t>
  </si>
  <si>
    <t>m</t>
  </si>
  <si>
    <t>944213172</t>
  </si>
  <si>
    <t>VV</t>
  </si>
  <si>
    <t>125*4</t>
  </si>
  <si>
    <t>9</t>
  </si>
  <si>
    <t>Ostatní konstrukce a práce, bourání</t>
  </si>
  <si>
    <t>5</t>
  </si>
  <si>
    <t>919735113</t>
  </si>
  <si>
    <t>Řezání stávajícího živičného krytu hl přes 100 do 150 mm</t>
  </si>
  <si>
    <t>-421019269</t>
  </si>
  <si>
    <t>"kolem řádku"  125</t>
  </si>
  <si>
    <t>997</t>
  </si>
  <si>
    <t>Přesun sutě</t>
  </si>
  <si>
    <t>6</t>
  </si>
  <si>
    <t>997221561</t>
  </si>
  <si>
    <t>Vodorovná doprava suti z kusových materiálů do 1 km</t>
  </si>
  <si>
    <t>t</t>
  </si>
  <si>
    <t>679381777</t>
  </si>
  <si>
    <t>7</t>
  </si>
  <si>
    <t>997221569</t>
  </si>
  <si>
    <t>Příplatek ZKD 1 km u vodorovné dopravy suti z kusových materiálů</t>
  </si>
  <si>
    <t>1249099033</t>
  </si>
  <si>
    <t>207,7*3 'Přepočtené koeficientem množství</t>
  </si>
  <si>
    <t>8</t>
  </si>
  <si>
    <t>997221611</t>
  </si>
  <si>
    <t>Nakládání suti na dopravní prostředky pro vodorovnou dopravu</t>
  </si>
  <si>
    <t>-1961659948</t>
  </si>
  <si>
    <t>997221861</t>
  </si>
  <si>
    <t>Poplatek za uložení stavebního odpadu na recyklační skládce (skládkovné) z prostého betonu pod kódem 17 01 01</t>
  </si>
  <si>
    <t>-1425103702</t>
  </si>
  <si>
    <t>207,7-127,6-21,56</t>
  </si>
  <si>
    <t>10</t>
  </si>
  <si>
    <t>997221873</t>
  </si>
  <si>
    <t>Poplatek za uložení stavebního odpadu na recyklační skládce (skládkovné) zeminy a kamení zatříděného do Katalogu odpadů pod kódem 17 05 04</t>
  </si>
  <si>
    <t>-731292454</t>
  </si>
  <si>
    <t>11</t>
  </si>
  <si>
    <t>997221875</t>
  </si>
  <si>
    <t>Poplatek za uložení stavebního odpadu na recyklační skládce (skládkovné) asfaltového bez obsahu dehtu zatříděného do Katalogu odpadů pod kódem 17 03 02</t>
  </si>
  <si>
    <t>CS ÚRS 2024 01</t>
  </si>
  <si>
    <t>-1705882471</t>
  </si>
  <si>
    <t>SO 101 - Chodník</t>
  </si>
  <si>
    <t xml:space="preserve">    4 - Vodorovné konstrukce</t>
  </si>
  <si>
    <t xml:space="preserve">    5 - Komunikace pozemní</t>
  </si>
  <si>
    <t xml:space="preserve">    8 - Trubní vedení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</si>
  <si>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</si>
  <si>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</si>
  <si>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</si>
  <si>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</si>
  <si>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>132212132</t>
  </si>
  <si>
    <t>Hloubení nezapažených rýh šířky do 800 mm v nesoudržných horninách třídy těžitelnosti I skupiny 3 ručně</t>
  </si>
  <si>
    <t>m3</t>
  </si>
  <si>
    <t>-705165303</t>
  </si>
  <si>
    <t>8*0,6*0,8</t>
  </si>
  <si>
    <t>162651111</t>
  </si>
  <si>
    <t>Vodorovné přemístění přes 3 000 do 4000 m výkopku/sypaniny z horniny třídy těžitelnosti I skupiny 1 až 3</t>
  </si>
  <si>
    <t>-370723167</t>
  </si>
  <si>
    <t>167111101</t>
  </si>
  <si>
    <t>Nakládání výkopku z hornin třídy těžitelnosti I skupiny 1 až 3 ručně</t>
  </si>
  <si>
    <t>161766401</t>
  </si>
  <si>
    <t>171201231</t>
  </si>
  <si>
    <t>Poplatek za uložení zeminy a kamení na recyklační skládce (skládkovné) kód odpadu 17 05 04</t>
  </si>
  <si>
    <t>1254822733</t>
  </si>
  <si>
    <t>3,84*1,9 'Přepočtené koeficientem množství</t>
  </si>
  <si>
    <t>171251201</t>
  </si>
  <si>
    <t>Uložení sypaniny na skládky nebo meziskládky</t>
  </si>
  <si>
    <t>-105677849</t>
  </si>
  <si>
    <t>175151101</t>
  </si>
  <si>
    <t>Obsypání potrubí strojně sypaninou bez prohození, uloženou do 3 m</t>
  </si>
  <si>
    <t>877056738</t>
  </si>
  <si>
    <t>8*0,6*0,7</t>
  </si>
  <si>
    <t>M</t>
  </si>
  <si>
    <t>58331351</t>
  </si>
  <si>
    <t>kamenivo těžené drobné frakce 0/4</t>
  </si>
  <si>
    <t>-978894753</t>
  </si>
  <si>
    <t>3,36*2 'Přepočtené koeficientem množství</t>
  </si>
  <si>
    <t>181912112</t>
  </si>
  <si>
    <t>Úprava pláně v hornině třídy těžitelnosti I skupiny 3 se zhutněním ručně</t>
  </si>
  <si>
    <t>-851363156</t>
  </si>
  <si>
    <t>220+4</t>
  </si>
  <si>
    <t>Vodorovné konstrukce</t>
  </si>
  <si>
    <t>451572111</t>
  </si>
  <si>
    <t>Lože pod potrubí otevřený výkop z kameniva drobného těženého</t>
  </si>
  <si>
    <t>-978182227</t>
  </si>
  <si>
    <t>8*0,6*0,1</t>
  </si>
  <si>
    <t>Komunikace pozemní</t>
  </si>
  <si>
    <t>564871011</t>
  </si>
  <si>
    <t>Podklad ze štěrkodrtě ŠD plochy do 100 m2 tl 250 mm</t>
  </si>
  <si>
    <t>-1117654727</t>
  </si>
  <si>
    <t>220</t>
  </si>
  <si>
    <t>596211210</t>
  </si>
  <si>
    <t>Kladení zámkové dlažby komunikací pro pěší ručně tl 80 mm skupiny A pl do 50 m2</t>
  </si>
  <si>
    <t>-199992808</t>
  </si>
  <si>
    <t>596211212</t>
  </si>
  <si>
    <t>Kladení zámkové dlažby komunikací pro pěší ručně tl 80 mm skupiny A pl přes 100 do 300 m2</t>
  </si>
  <si>
    <t>817815346</t>
  </si>
  <si>
    <t>13</t>
  </si>
  <si>
    <t>59245013</t>
  </si>
  <si>
    <t>dlažba zámková betonová tvaru I 200x165mm tl 80mm přírodní</t>
  </si>
  <si>
    <t>-2128453916</t>
  </si>
  <si>
    <t>220*1,02 'Přepočtené koeficientem množství</t>
  </si>
  <si>
    <t>Trubní vedení</t>
  </si>
  <si>
    <t>14</t>
  </si>
  <si>
    <t>871275811</t>
  </si>
  <si>
    <t>Bourání stávajícího potrubí z PVC nebo PP DN 150</t>
  </si>
  <si>
    <t>1881063908</t>
  </si>
  <si>
    <t>15</t>
  </si>
  <si>
    <t>890411811</t>
  </si>
  <si>
    <t>Bourání šachet z prefabrikovaných skruží ručně obestavěného prostoru do 1,5 m3</t>
  </si>
  <si>
    <t>2130078322</t>
  </si>
  <si>
    <t>0,25*0,25*3,14*1</t>
  </si>
  <si>
    <t>16</t>
  </si>
  <si>
    <t>895941302</t>
  </si>
  <si>
    <t>Osazení vpusti uliční DN 450 z betonových dílců dno s kalištěm</t>
  </si>
  <si>
    <t>kus</t>
  </si>
  <si>
    <t>615801730</t>
  </si>
  <si>
    <t>17</t>
  </si>
  <si>
    <t>59224495</t>
  </si>
  <si>
    <t>vpusť uliční DN 450 kaliště nízké 450/240x50mm</t>
  </si>
  <si>
    <t>45080479</t>
  </si>
  <si>
    <t>18</t>
  </si>
  <si>
    <t>895941312</t>
  </si>
  <si>
    <t>Osazení vpusti uliční DN 450 z betonových dílců skruž horní 195 mm</t>
  </si>
  <si>
    <t>428283174</t>
  </si>
  <si>
    <t>19</t>
  </si>
  <si>
    <t>59223856</t>
  </si>
  <si>
    <t>skruž betonová horní pro uliční vpusť 450x195x50mm</t>
  </si>
  <si>
    <t>-315464838</t>
  </si>
  <si>
    <t>20</t>
  </si>
  <si>
    <t>895941321</t>
  </si>
  <si>
    <t>Osazení vpusti uliční DN 450 z betonových dílců skruž středová 195 mm</t>
  </si>
  <si>
    <t>-1541359512</t>
  </si>
  <si>
    <t>59223860</t>
  </si>
  <si>
    <t>skruž betonová středová pro uliční vpusť 450x195x50mm</t>
  </si>
  <si>
    <t>1624995098</t>
  </si>
  <si>
    <t>22</t>
  </si>
  <si>
    <t>895941331</t>
  </si>
  <si>
    <t>Osazení vpusti uliční DN 450 z betonových dílců skruž průběžná s výtokem</t>
  </si>
  <si>
    <t>-1025012696</t>
  </si>
  <si>
    <t>23</t>
  </si>
  <si>
    <t>59224489</t>
  </si>
  <si>
    <t>skruž betonová s odtokem 150mm pro uliční vpusť 450x450x50mm</t>
  </si>
  <si>
    <t>454936468</t>
  </si>
  <si>
    <t>24</t>
  </si>
  <si>
    <t>899132121</t>
  </si>
  <si>
    <t>Výměna (výšková úprava) poklopu kanalizačního pevného s ošetřením podkladu hloubky do 25 cm</t>
  </si>
  <si>
    <t>-444872873</t>
  </si>
  <si>
    <t>25</t>
  </si>
  <si>
    <t>899132212</t>
  </si>
  <si>
    <t>Výměna poklopu vodovodního samonivelačního nebo pevného šoupátkového</t>
  </si>
  <si>
    <t>1978210699</t>
  </si>
  <si>
    <t>26</t>
  </si>
  <si>
    <t>899204112</t>
  </si>
  <si>
    <t>Osazení mříží litinových včetně rámů a košů na bahno pro třídu zatížení D400, E600</t>
  </si>
  <si>
    <t>-829532944</t>
  </si>
  <si>
    <t>27</t>
  </si>
  <si>
    <t>59224481</t>
  </si>
  <si>
    <t>mříž vtoková s rámem pro uliční vpusť 500x500, zatížení 40 tun</t>
  </si>
  <si>
    <t>1654247569</t>
  </si>
  <si>
    <t>28</t>
  </si>
  <si>
    <t>55241001</t>
  </si>
  <si>
    <t>koš kalový pod kruhovou mříž - těžký</t>
  </si>
  <si>
    <t>-1899865785</t>
  </si>
  <si>
    <t>29</t>
  </si>
  <si>
    <t>899204211</t>
  </si>
  <si>
    <t>Demontáž mříží litinových včetně rámů hmotnosti přes 150 kg</t>
  </si>
  <si>
    <t>-309311136</t>
  </si>
  <si>
    <t>30</t>
  </si>
  <si>
    <t>899722113</t>
  </si>
  <si>
    <t>Krytí potrubí z plastů výstražnou fólií z PVC přes 25 do 34cm</t>
  </si>
  <si>
    <t>-1710864810</t>
  </si>
  <si>
    <t>31</t>
  </si>
  <si>
    <t>916111123</t>
  </si>
  <si>
    <t>Osazení obruby z drobných kostek s boční opěrou do lože z betonu prostého</t>
  </si>
  <si>
    <t>-549083409</t>
  </si>
  <si>
    <t>32</t>
  </si>
  <si>
    <t>58381007</t>
  </si>
  <si>
    <t>kostka štípaná dlažební žula drobná 8/10</t>
  </si>
  <si>
    <t>1940196130</t>
  </si>
  <si>
    <t>125*4*0,1*0,05</t>
  </si>
  <si>
    <t>33</t>
  </si>
  <si>
    <t>916991121</t>
  </si>
  <si>
    <t>Lože pod obrubníky, krajníky nebo obruby z dlažebních kostek z betonu prostého</t>
  </si>
  <si>
    <t>1020285283</t>
  </si>
  <si>
    <t>500*0,1*0,2</t>
  </si>
  <si>
    <t>34</t>
  </si>
  <si>
    <t>919122132</t>
  </si>
  <si>
    <t xml:space="preserve">Těsnění spár zálivkou za tepla pro komůrky š 20 mm hl 40 mm </t>
  </si>
  <si>
    <t>-1410266191</t>
  </si>
  <si>
    <t>35</t>
  </si>
  <si>
    <t>979054451</t>
  </si>
  <si>
    <t>Očištění vybouraných zámkových dlaždic s původním spárováním z kameniva těženého</t>
  </si>
  <si>
    <t>-1337774865</t>
  </si>
  <si>
    <t>36</t>
  </si>
  <si>
    <t>979071022</t>
  </si>
  <si>
    <t>Očištění dlažebních kostek drobných se spárováním živičnou směsí nebo MC při překopech inženýrských sítí</t>
  </si>
  <si>
    <t>-2089963971</t>
  </si>
  <si>
    <t>125*0,4</t>
  </si>
  <si>
    <t>37</t>
  </si>
  <si>
    <t>997221571</t>
  </si>
  <si>
    <t>Vodorovná doprava vybouraných hmot do 1 km</t>
  </si>
  <si>
    <t>-659825799</t>
  </si>
  <si>
    <t>38</t>
  </si>
  <si>
    <t>997221579</t>
  </si>
  <si>
    <t>Příplatek ZKD 1 km u vodorovné dopravy vybouraných hmot</t>
  </si>
  <si>
    <t>945335592</t>
  </si>
  <si>
    <t>1,676*3 'Přepočtené koeficientem množství</t>
  </si>
  <si>
    <t>39</t>
  </si>
  <si>
    <t>997221612</t>
  </si>
  <si>
    <t>Nakládání vybouraných hmot na dopravní prostředky pro vodorovnou dopravu</t>
  </si>
  <si>
    <t>-839838974</t>
  </si>
  <si>
    <t>40</t>
  </si>
  <si>
    <t>2056779472</t>
  </si>
  <si>
    <t>998</t>
  </si>
  <si>
    <t>Přesun hmot</t>
  </si>
  <si>
    <t>41</t>
  </si>
  <si>
    <t>998223011</t>
  </si>
  <si>
    <t>Přesun hmot pro pozemní komunikace s krytem dlážděným</t>
  </si>
  <si>
    <t>1143583729</t>
  </si>
  <si>
    <t>PSV</t>
  </si>
  <si>
    <t>Práce a dodávky PSV</t>
  </si>
  <si>
    <t>711</t>
  </si>
  <si>
    <t>Izolace proti vodě, vlhkosti a plynům</t>
  </si>
  <si>
    <t>42</t>
  </si>
  <si>
    <t>711161212</t>
  </si>
  <si>
    <t>Izolace proti zemní vlhkosti nopovou fólií svislá, nopek v 8,0 mm, tl do 0,6 mm</t>
  </si>
  <si>
    <t>-869886017</t>
  </si>
  <si>
    <t>80*0,5</t>
  </si>
  <si>
    <t>43</t>
  </si>
  <si>
    <t>711161383</t>
  </si>
  <si>
    <t>Izolace proti zemní vlhkosti nopovou fólií ukončení horní lištou</t>
  </si>
  <si>
    <t>-412511184</t>
  </si>
  <si>
    <t>44</t>
  </si>
  <si>
    <t>998711121</t>
  </si>
  <si>
    <t>Přesun hmot tonážní pro izolace proti vodě, vlhkosti a plynům ruční v objektech v do 6 m</t>
  </si>
  <si>
    <t>1155506788</t>
  </si>
  <si>
    <t>721</t>
  </si>
  <si>
    <t>Zdravotechnika - vnitřní kanalizace</t>
  </si>
  <si>
    <t>45</t>
  </si>
  <si>
    <t>721173403</t>
  </si>
  <si>
    <t>Potrubí kanalizační z PVC SN 4 svodné DN 160</t>
  </si>
  <si>
    <t>-613749919</t>
  </si>
  <si>
    <t>46</t>
  </si>
  <si>
    <t>998721121</t>
  </si>
  <si>
    <t>Přesun hmot tonážní pro vnitřní kanalizaci ruční v objektech v do 6 m</t>
  </si>
  <si>
    <t>902755487</t>
  </si>
  <si>
    <t>SO 102 - Obrusná vrstva vozovky tl.50mm - výměna</t>
  </si>
  <si>
    <t>113154513</t>
  </si>
  <si>
    <t>Frézování živičného krytu tl 50 mm pruh š do 0,5 m pl do 500 m2</t>
  </si>
  <si>
    <t>1377173405</t>
  </si>
  <si>
    <t>125*1,5</t>
  </si>
  <si>
    <t>572341111</t>
  </si>
  <si>
    <t>Vyspravení krytu komunikací po překopech pl přes 15 m2 asfalt betonem ACO (AB) tl přes 30 do 50 mm</t>
  </si>
  <si>
    <t>575650988</t>
  </si>
  <si>
    <t xml:space="preserve">"ACO 11"     </t>
  </si>
  <si>
    <t>573231108</t>
  </si>
  <si>
    <t>Postřik živičný spojovací ze silniční emulze v množství 0,50 kg/m2</t>
  </si>
  <si>
    <t>-1762532036</t>
  </si>
  <si>
    <t>919125111</t>
  </si>
  <si>
    <t>Těsnění svislé spáry mezi živičným krytem a ostatními prvky samolepicí asfaltovou páskou š 35 mm</t>
  </si>
  <si>
    <t>-1641367199</t>
  </si>
  <si>
    <t>919732211</t>
  </si>
  <si>
    <t>Styčná spára napojení nového živičného povrchu na stávající za tepla š 15 mm hl 25 mm s prořezáním</t>
  </si>
  <si>
    <t>-5170090</t>
  </si>
  <si>
    <t>919735111</t>
  </si>
  <si>
    <t>Řezání stávajícího živičného krytu hl do 50 mm</t>
  </si>
  <si>
    <t>-1610095302</t>
  </si>
  <si>
    <t>938909331</t>
  </si>
  <si>
    <t>Čištění vozovek metením ručně podkladu nebo krytu betonového nebo živičného</t>
  </si>
  <si>
    <t>1547853553</t>
  </si>
  <si>
    <t>1068785923</t>
  </si>
  <si>
    <t>1117306395</t>
  </si>
  <si>
    <t>24,123*3 'Přepočtené koeficientem množství</t>
  </si>
  <si>
    <t>510072749</t>
  </si>
  <si>
    <t>Poplatek za uložení na recyklační skládce (skládkovné) stavebního odpadu asfaltového bez obsahu dehtu zatříděného do Katalogu odpadů pod kódem 17 03 02</t>
  </si>
  <si>
    <t>1155763981</t>
  </si>
  <si>
    <t>998225111</t>
  </si>
  <si>
    <t>Přesun hmot pro pozemní komunikace s krytem z kamene, monolitickým betonovým nebo živičným</t>
  </si>
  <si>
    <t>-2056681875</t>
  </si>
  <si>
    <t>998225194</t>
  </si>
  <si>
    <t>Příplatek k přesunu hmot pro pozemní komunikace s krytem z kamene, živičným, betonovým do 5000 m</t>
  </si>
  <si>
    <t>1646902734</t>
  </si>
  <si>
    <t>998225195</t>
  </si>
  <si>
    <t>Příplatek k přesunu hmot pro pozemní komunikace s krytem z kamene, živičným, betonovým ZKD 5000 m</t>
  </si>
  <si>
    <t>-1063697051</t>
  </si>
  <si>
    <t>SO 192 - Dopravní  značení dočasné - DIO</t>
  </si>
  <si>
    <t>913111111</t>
  </si>
  <si>
    <t>Montáž a demontáž plastového podstavce dočasné dopravní značky</t>
  </si>
  <si>
    <t>2027072802</t>
  </si>
  <si>
    <t>"Z4a"  12</t>
  </si>
  <si>
    <t>913111115</t>
  </si>
  <si>
    <t>Montáž a demontáž dočasné dopravní značky samostatné základní</t>
  </si>
  <si>
    <t>231332648</t>
  </si>
  <si>
    <t>"A15" 2</t>
  </si>
  <si>
    <t>913111211</t>
  </si>
  <si>
    <t>Příplatek k dočasnému podstavci plastovému za první a ZKD den použití</t>
  </si>
  <si>
    <t>739743776</t>
  </si>
  <si>
    <t>"Z4a"  12*4*7</t>
  </si>
  <si>
    <t>913111215</t>
  </si>
  <si>
    <t>Příplatek k dočasné dopravní značce samostatné základní za první a ZKD den použití</t>
  </si>
  <si>
    <t>-630680653</t>
  </si>
  <si>
    <t>"A15" 2*4*7</t>
  </si>
  <si>
    <t>913121111</t>
  </si>
  <si>
    <t>Montáž a demontáž dočasné dopravní značky kompletní základní</t>
  </si>
  <si>
    <t>-1962134307</t>
  </si>
  <si>
    <t>"B20a"  2</t>
  </si>
  <si>
    <t>913121211</t>
  </si>
  <si>
    <t>Příplatek k dočasné dopravní značce kompletní základní za první a ZKD den použití</t>
  </si>
  <si>
    <t>1955072749</t>
  </si>
  <si>
    <t>"B20a" 2*4*7</t>
  </si>
  <si>
    <t>913321111</t>
  </si>
  <si>
    <t>Montáž a demontáž dočasné dopravní směrové desky základní</t>
  </si>
  <si>
    <t>-535402291</t>
  </si>
  <si>
    <t>913321211</t>
  </si>
  <si>
    <t>Příplatek k dočasné směrové desce základní za první a ZKD den použití</t>
  </si>
  <si>
    <t>691588794</t>
  </si>
  <si>
    <t>"Z4a" 12*4*7</t>
  </si>
  <si>
    <t>SO 1000 - Ostatní  náklady</t>
  </si>
  <si>
    <t>OST - Ostatní</t>
  </si>
  <si>
    <t xml:space="preserve">    O01 - Ostatní</t>
  </si>
  <si>
    <t>OST</t>
  </si>
  <si>
    <t>Ostatní</t>
  </si>
  <si>
    <t>O01</t>
  </si>
  <si>
    <t>221500000</t>
  </si>
  <si>
    <t>Vytýčení stávajících inženýrských sítí</t>
  </si>
  <si>
    <t>kpl</t>
  </si>
  <si>
    <t>262144</t>
  </si>
  <si>
    <t>955888331</t>
  </si>
  <si>
    <t>"  vytýčení  stávajících podzemních inženýrských sítí před zahájením zemních prací a přeložek"</t>
  </si>
  <si>
    <t>823800000</t>
  </si>
  <si>
    <t>Vyřízení  povolení  zvláštního užívání  pozemní komunikace</t>
  </si>
  <si>
    <t>1775705263</t>
  </si>
  <si>
    <t>012203000</t>
  </si>
  <si>
    <t>Geodetické práce při provádění stavby</t>
  </si>
  <si>
    <t>-1188979583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</si>
  <si>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</si>
  <si>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</si>
  <si>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</si>
  <si>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</si>
  <si>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</si>
  <si>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</si>
  <si>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</si>
  <si>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1024</t>
  </si>
  <si>
    <t>-1563799111</t>
  </si>
  <si>
    <t>034002000</t>
  </si>
  <si>
    <t>Zabezpečení staveniště</t>
  </si>
  <si>
    <t>-1539214316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</si>
</sst>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/>
  </sheetViews>
  <sheetFormatPr defaultRowHeight="15.7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05" t="s">
        <v>14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R5" s="18"/>
      <c r="BE5" s="202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07" t="s">
        <v>17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R6" s="18"/>
      <c r="BE6" s="203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03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203"/>
      <c r="BS8" s="15" t="s">
        <v>6</v>
      </c>
    </row>
    <row r="9" spans="1:74" ht="14.45" customHeight="1">
      <c r="B9" s="18"/>
      <c r="AR9" s="18"/>
      <c r="BE9" s="203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203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203"/>
      <c r="BS11" s="15" t="s">
        <v>6</v>
      </c>
    </row>
    <row r="12" spans="1:74" ht="6.95" customHeight="1">
      <c r="B12" s="18"/>
      <c r="AR12" s="18"/>
      <c r="BE12" s="203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203"/>
      <c r="BS13" s="15" t="s">
        <v>6</v>
      </c>
    </row>
    <row r="14" spans="1:74" ht="12.75">
      <c r="B14" s="18"/>
      <c r="E14" s="208" t="s">
        <v>29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5" t="s">
        <v>27</v>
      </c>
      <c r="AN14" s="27" t="s">
        <v>29</v>
      </c>
      <c r="AR14" s="18"/>
      <c r="BE14" s="203"/>
      <c r="BS14" s="15" t="s">
        <v>6</v>
      </c>
    </row>
    <row r="15" spans="1:74" ht="6.95" customHeight="1">
      <c r="B15" s="18"/>
      <c r="AR15" s="18"/>
      <c r="BE15" s="203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203"/>
      <c r="BS16" s="15" t="s">
        <v>4</v>
      </c>
    </row>
    <row r="17" spans="2:7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203"/>
      <c r="BS17" s="15" t="s">
        <v>32</v>
      </c>
    </row>
    <row r="18" spans="2:71" ht="6.95" customHeight="1">
      <c r="B18" s="18"/>
      <c r="AR18" s="18"/>
      <c r="BE18" s="203"/>
      <c r="BS18" s="15" t="s">
        <v>6</v>
      </c>
    </row>
    <row r="19" spans="2:71" ht="12" customHeight="1">
      <c r="B19" s="18"/>
      <c r="D19" s="25" t="s">
        <v>33</v>
      </c>
      <c r="AK19" s="25" t="s">
        <v>25</v>
      </c>
      <c r="AN19" s="23" t="s">
        <v>1</v>
      </c>
      <c r="AR19" s="18"/>
      <c r="BE19" s="203"/>
      <c r="BS19" s="15" t="s">
        <v>6</v>
      </c>
    </row>
    <row r="20" spans="2:71" ht="18.399999999999999" customHeight="1">
      <c r="B20" s="18"/>
      <c r="E20" s="23" t="s">
        <v>34</v>
      </c>
      <c r="AK20" s="25" t="s">
        <v>27</v>
      </c>
      <c r="AN20" s="23" t="s">
        <v>1</v>
      </c>
      <c r="AR20" s="18"/>
      <c r="BE20" s="203"/>
      <c r="BS20" s="15" t="s">
        <v>32</v>
      </c>
    </row>
    <row r="21" spans="2:71" ht="6.95" customHeight="1">
      <c r="B21" s="18"/>
      <c r="AR21" s="18"/>
      <c r="BE21" s="203"/>
    </row>
    <row r="22" spans="2:71" ht="12" customHeight="1">
      <c r="B22" s="18"/>
      <c r="D22" s="25" t="s">
        <v>35</v>
      </c>
      <c r="AR22" s="18"/>
      <c r="BE22" s="203"/>
    </row>
    <row r="23" spans="2:71" ht="16.5" customHeight="1">
      <c r="B23" s="18"/>
      <c r="E23" s="210" t="s">
        <v>1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8"/>
      <c r="BE23" s="203"/>
    </row>
    <row r="24" spans="2:71" ht="6.95" customHeight="1">
      <c r="B24" s="18"/>
      <c r="AR24" s="18"/>
      <c r="BE24" s="203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3"/>
    </row>
    <row r="26" spans="2:71" s="1" customFormat="1" ht="25.9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1">
        <f>ROUND(AG94,2)</f>
        <v>0</v>
      </c>
      <c r="AL26" s="212"/>
      <c r="AM26" s="212"/>
      <c r="AN26" s="212"/>
      <c r="AO26" s="212"/>
      <c r="AR26" s="30"/>
      <c r="BE26" s="203"/>
    </row>
    <row r="27" spans="2:71" s="1" customFormat="1" ht="6.95" customHeight="1">
      <c r="B27" s="30"/>
      <c r="AR27" s="30"/>
      <c r="BE27" s="203"/>
    </row>
    <row r="28" spans="2:71" s="1" customFormat="1" ht="12.75">
      <c r="B28" s="30"/>
      <c r="L28" s="213" t="s">
        <v>37</v>
      </c>
      <c r="M28" s="213"/>
      <c r="N28" s="213"/>
      <c r="O28" s="213"/>
      <c r="P28" s="213"/>
      <c r="W28" s="213" t="s">
        <v>38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39</v>
      </c>
      <c r="AL28" s="213"/>
      <c r="AM28" s="213"/>
      <c r="AN28" s="213"/>
      <c r="AO28" s="213"/>
      <c r="AR28" s="30"/>
      <c r="BE28" s="203"/>
    </row>
    <row r="29" spans="2:71" s="2" customFormat="1" ht="14.45" customHeight="1">
      <c r="B29" s="34"/>
      <c r="D29" s="25" t="s">
        <v>40</v>
      </c>
      <c r="F29" s="25" t="s">
        <v>41</v>
      </c>
      <c r="L29" s="216">
        <v>0.21</v>
      </c>
      <c r="M29" s="215"/>
      <c r="N29" s="215"/>
      <c r="O29" s="215"/>
      <c r="P29" s="215"/>
      <c r="W29" s="214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K29" s="214">
        <f>ROUND(AV94, 2)</f>
        <v>0</v>
      </c>
      <c r="AL29" s="215"/>
      <c r="AM29" s="215"/>
      <c r="AN29" s="215"/>
      <c r="AO29" s="215"/>
      <c r="AR29" s="34"/>
      <c r="BE29" s="204"/>
    </row>
    <row r="30" spans="2:71" s="2" customFormat="1" ht="14.45" customHeight="1">
      <c r="B30" s="34"/>
      <c r="F30" s="25" t="s">
        <v>42</v>
      </c>
      <c r="L30" s="216">
        <v>0.12</v>
      </c>
      <c r="M30" s="215"/>
      <c r="N30" s="215"/>
      <c r="O30" s="215"/>
      <c r="P30" s="215"/>
      <c r="W30" s="214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K30" s="214">
        <f>ROUND(AW94, 2)</f>
        <v>0</v>
      </c>
      <c r="AL30" s="215"/>
      <c r="AM30" s="215"/>
      <c r="AN30" s="215"/>
      <c r="AO30" s="215"/>
      <c r="AR30" s="34"/>
      <c r="BE30" s="204"/>
    </row>
    <row r="31" spans="2:71" s="2" customFormat="1" ht="14.45" hidden="1" customHeight="1">
      <c r="B31" s="34"/>
      <c r="F31" s="25" t="s">
        <v>43</v>
      </c>
      <c r="L31" s="216">
        <v>0.21</v>
      </c>
      <c r="M31" s="215"/>
      <c r="N31" s="215"/>
      <c r="O31" s="215"/>
      <c r="P31" s="215"/>
      <c r="W31" s="214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4"/>
      <c r="BE31" s="204"/>
    </row>
    <row r="32" spans="2:71" s="2" customFormat="1" ht="14.45" hidden="1" customHeight="1">
      <c r="B32" s="34"/>
      <c r="F32" s="25" t="s">
        <v>44</v>
      </c>
      <c r="L32" s="216">
        <v>0.12</v>
      </c>
      <c r="M32" s="215"/>
      <c r="N32" s="215"/>
      <c r="O32" s="215"/>
      <c r="P32" s="215"/>
      <c r="W32" s="214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4"/>
      <c r="BE32" s="204"/>
    </row>
    <row r="33" spans="2:57" s="2" customFormat="1" ht="14.45" hidden="1" customHeight="1">
      <c r="B33" s="34"/>
      <c r="F33" s="25" t="s">
        <v>45</v>
      </c>
      <c r="L33" s="216">
        <v>0</v>
      </c>
      <c r="M33" s="215"/>
      <c r="N33" s="215"/>
      <c r="O33" s="215"/>
      <c r="P33" s="215"/>
      <c r="W33" s="214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K33" s="214">
        <v>0</v>
      </c>
      <c r="AL33" s="215"/>
      <c r="AM33" s="215"/>
      <c r="AN33" s="215"/>
      <c r="AO33" s="215"/>
      <c r="AR33" s="34"/>
      <c r="BE33" s="204"/>
    </row>
    <row r="34" spans="2:57" s="1" customFormat="1" ht="6.95" customHeight="1">
      <c r="B34" s="30"/>
      <c r="AR34" s="30"/>
      <c r="BE34" s="203"/>
    </row>
    <row r="35" spans="2:57" s="1" customFormat="1" ht="25.9" customHeight="1"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220" t="s">
        <v>48</v>
      </c>
      <c r="Y35" s="218"/>
      <c r="Z35" s="218"/>
      <c r="AA35" s="218"/>
      <c r="AB35" s="218"/>
      <c r="AC35" s="37"/>
      <c r="AD35" s="37"/>
      <c r="AE35" s="37"/>
      <c r="AF35" s="37"/>
      <c r="AG35" s="37"/>
      <c r="AH35" s="37"/>
      <c r="AI35" s="37"/>
      <c r="AJ35" s="37"/>
      <c r="AK35" s="217">
        <f>SUM(AK26:AK33)</f>
        <v>0</v>
      </c>
      <c r="AL35" s="218"/>
      <c r="AM35" s="218"/>
      <c r="AN35" s="218"/>
      <c r="AO35" s="219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49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50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51</v>
      </c>
      <c r="AI60" s="32"/>
      <c r="AJ60" s="32"/>
      <c r="AK60" s="32"/>
      <c r="AL60" s="32"/>
      <c r="AM60" s="41" t="s">
        <v>52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54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51</v>
      </c>
      <c r="AI75" s="32"/>
      <c r="AJ75" s="32"/>
      <c r="AK75" s="32"/>
      <c r="AL75" s="32"/>
      <c r="AM75" s="41" t="s">
        <v>52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55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ChodnikKomenskeho</v>
      </c>
      <c r="AR84" s="46"/>
    </row>
    <row r="85" spans="1:91" s="4" customFormat="1" ht="36.950000000000003" customHeight="1">
      <c r="B85" s="47"/>
      <c r="C85" s="48" t="s">
        <v>16</v>
      </c>
      <c r="L85" s="179" t="str">
        <f>K6</f>
        <v>Oprava chodníku na ul.Komenského ,Šumperk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Šumperk</v>
      </c>
      <c r="AI87" s="25" t="s">
        <v>22</v>
      </c>
      <c r="AM87" s="181" t="str">
        <f>IF(AN8= "","",AN8)</f>
        <v>5. 9. 2024</v>
      </c>
      <c r="AN87" s="181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>Město  Šumperk</v>
      </c>
      <c r="AI89" s="25" t="s">
        <v>30</v>
      </c>
      <c r="AM89" s="186" t="str">
        <f>IF(E17="","",E17)</f>
        <v>Ing.Zdeněk  Vitásek</v>
      </c>
      <c r="AN89" s="187"/>
      <c r="AO89" s="187"/>
      <c r="AP89" s="187"/>
      <c r="AR89" s="30"/>
      <c r="AS89" s="182" t="s">
        <v>56</v>
      </c>
      <c r="AT89" s="183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28</v>
      </c>
      <c r="L90" s="3" t="str">
        <f>IF(E14= "Vyplň údaj","",E14)</f>
        <v/>
      </c>
      <c r="AI90" s="25" t="s">
        <v>33</v>
      </c>
      <c r="AM90" s="186" t="str">
        <f>IF(E20="","",E20)</f>
        <v>Martin  Pniok</v>
      </c>
      <c r="AN90" s="187"/>
      <c r="AO90" s="187"/>
      <c r="AP90" s="187"/>
      <c r="AR90" s="30"/>
      <c r="AS90" s="184"/>
      <c r="AT90" s="185"/>
      <c r="BD90" s="54"/>
    </row>
    <row r="91" spans="1:91" s="1" customFormat="1" ht="10.9" customHeight="1">
      <c r="B91" s="30"/>
      <c r="AR91" s="30"/>
      <c r="AS91" s="184"/>
      <c r="AT91" s="185"/>
      <c r="BD91" s="54"/>
    </row>
    <row r="92" spans="1:91" s="1" customFormat="1" ht="29.25" customHeight="1">
      <c r="B92" s="30"/>
      <c r="C92" s="188" t="s">
        <v>57</v>
      </c>
      <c r="D92" s="189"/>
      <c r="E92" s="189"/>
      <c r="F92" s="189"/>
      <c r="G92" s="189"/>
      <c r="H92" s="55"/>
      <c r="I92" s="191" t="s">
        <v>58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0" t="s">
        <v>59</v>
      </c>
      <c r="AH92" s="189"/>
      <c r="AI92" s="189"/>
      <c r="AJ92" s="189"/>
      <c r="AK92" s="189"/>
      <c r="AL92" s="189"/>
      <c r="AM92" s="189"/>
      <c r="AN92" s="191" t="s">
        <v>60</v>
      </c>
      <c r="AO92" s="189"/>
      <c r="AP92" s="192"/>
      <c r="AQ92" s="56" t="s">
        <v>61</v>
      </c>
      <c r="AR92" s="30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0">
        <f>ROUND(AG95,2)</f>
        <v>0</v>
      </c>
      <c r="AH94" s="200"/>
      <c r="AI94" s="200"/>
      <c r="AJ94" s="200"/>
      <c r="AK94" s="200"/>
      <c r="AL94" s="200"/>
      <c r="AM94" s="200"/>
      <c r="AN94" s="201">
        <f t="shared" ref="AN94:AN101" si="0">SUM(AG94,AT94)</f>
        <v>0</v>
      </c>
      <c r="AO94" s="201"/>
      <c r="AP94" s="201"/>
      <c r="AQ94" s="65" t="s">
        <v>1</v>
      </c>
      <c r="AR94" s="61"/>
      <c r="AS94" s="66">
        <f>ROUND(AS95,2)</f>
        <v>0</v>
      </c>
      <c r="AT94" s="67">
        <f t="shared" ref="AT94:AT101" si="1"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5</v>
      </c>
      <c r="BX94" s="70" t="s">
        <v>79</v>
      </c>
      <c r="CL94" s="70" t="s">
        <v>1</v>
      </c>
    </row>
    <row r="95" spans="1:91" s="6" customFormat="1" ht="16.5" customHeight="1">
      <c r="B95" s="72"/>
      <c r="C95" s="73"/>
      <c r="D95" s="196" t="s">
        <v>80</v>
      </c>
      <c r="E95" s="196"/>
      <c r="F95" s="196"/>
      <c r="G95" s="196"/>
      <c r="H95" s="196"/>
      <c r="I95" s="74"/>
      <c r="J95" s="196" t="s">
        <v>81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3">
        <f>ROUND(SUM(AG96:AG101),2)</f>
        <v>0</v>
      </c>
      <c r="AH95" s="194"/>
      <c r="AI95" s="194"/>
      <c r="AJ95" s="194"/>
      <c r="AK95" s="194"/>
      <c r="AL95" s="194"/>
      <c r="AM95" s="194"/>
      <c r="AN95" s="195">
        <f t="shared" si="0"/>
        <v>0</v>
      </c>
      <c r="AO95" s="194"/>
      <c r="AP95" s="194"/>
      <c r="AQ95" s="75" t="s">
        <v>82</v>
      </c>
      <c r="AR95" s="72"/>
      <c r="AS95" s="76">
        <f>ROUND(SUM(AS96:AS101),2)</f>
        <v>0</v>
      </c>
      <c r="AT95" s="77">
        <f t="shared" si="1"/>
        <v>0</v>
      </c>
      <c r="AU95" s="78">
        <f>ROUND(SUM(AU96:AU101),5)</f>
        <v>0</v>
      </c>
      <c r="AV95" s="77">
        <f>ROUND(AZ95*L29,2)</f>
        <v>0</v>
      </c>
      <c r="AW95" s="77">
        <f>ROUND(BA95*L30,2)</f>
        <v>0</v>
      </c>
      <c r="AX95" s="77">
        <f>ROUND(BB95*L29,2)</f>
        <v>0</v>
      </c>
      <c r="AY95" s="77">
        <f>ROUND(BC95*L30,2)</f>
        <v>0</v>
      </c>
      <c r="AZ95" s="77">
        <f>ROUND(SUM(AZ96:AZ101),2)</f>
        <v>0</v>
      </c>
      <c r="BA95" s="77">
        <f>ROUND(SUM(BA96:BA101),2)</f>
        <v>0</v>
      </c>
      <c r="BB95" s="77">
        <f>ROUND(SUM(BB96:BB101),2)</f>
        <v>0</v>
      </c>
      <c r="BC95" s="77">
        <f>ROUND(SUM(BC96:BC101),2)</f>
        <v>0</v>
      </c>
      <c r="BD95" s="79">
        <f>ROUND(SUM(BD96:BD101),2)</f>
        <v>0</v>
      </c>
      <c r="BS95" s="80" t="s">
        <v>75</v>
      </c>
      <c r="BT95" s="80" t="s">
        <v>83</v>
      </c>
      <c r="BU95" s="80" t="s">
        <v>77</v>
      </c>
      <c r="BV95" s="80" t="s">
        <v>78</v>
      </c>
      <c r="BW95" s="80" t="s">
        <v>84</v>
      </c>
      <c r="BX95" s="80" t="s">
        <v>5</v>
      </c>
      <c r="CL95" s="80" t="s">
        <v>1</v>
      </c>
      <c r="CM95" s="80" t="s">
        <v>85</v>
      </c>
    </row>
    <row r="96" spans="1:91" s="3" customFormat="1" ht="23.25" customHeight="1">
      <c r="A96" s="81" t="s">
        <v>86</v>
      </c>
      <c r="B96" s="46"/>
      <c r="C96" s="9"/>
      <c r="D96" s="9"/>
      <c r="E96" s="199" t="s">
        <v>87</v>
      </c>
      <c r="F96" s="199"/>
      <c r="G96" s="199"/>
      <c r="H96" s="199"/>
      <c r="I96" s="199"/>
      <c r="J96" s="9"/>
      <c r="K96" s="199" t="s">
        <v>88</v>
      </c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7">
        <f>'SO 001 - Příprava území ,...'!J32</f>
        <v>0</v>
      </c>
      <c r="AH96" s="198"/>
      <c r="AI96" s="198"/>
      <c r="AJ96" s="198"/>
      <c r="AK96" s="198"/>
      <c r="AL96" s="198"/>
      <c r="AM96" s="198"/>
      <c r="AN96" s="197">
        <f t="shared" si="0"/>
        <v>0</v>
      </c>
      <c r="AO96" s="198"/>
      <c r="AP96" s="198"/>
      <c r="AQ96" s="82" t="s">
        <v>89</v>
      </c>
      <c r="AR96" s="46"/>
      <c r="AS96" s="83">
        <v>0</v>
      </c>
      <c r="AT96" s="84">
        <f t="shared" si="1"/>
        <v>0</v>
      </c>
      <c r="AU96" s="85">
        <f>'SO 001 - Příprava území ,...'!P124</f>
        <v>0</v>
      </c>
      <c r="AV96" s="84">
        <f>'SO 001 - Příprava území ,...'!J35</f>
        <v>0</v>
      </c>
      <c r="AW96" s="84">
        <f>'SO 001 - Příprava území ,...'!J36</f>
        <v>0</v>
      </c>
      <c r="AX96" s="84">
        <f>'SO 001 - Příprava území ,...'!J37</f>
        <v>0</v>
      </c>
      <c r="AY96" s="84">
        <f>'SO 001 - Příprava území ,...'!J38</f>
        <v>0</v>
      </c>
      <c r="AZ96" s="84">
        <f>'SO 001 - Příprava území ,...'!F35</f>
        <v>0</v>
      </c>
      <c r="BA96" s="84">
        <f>'SO 001 - Příprava území ,...'!F36</f>
        <v>0</v>
      </c>
      <c r="BB96" s="84">
        <f>'SO 001 - Příprava území ,...'!F37</f>
        <v>0</v>
      </c>
      <c r="BC96" s="84">
        <f>'SO 001 - Příprava území ,...'!F38</f>
        <v>0</v>
      </c>
      <c r="BD96" s="86">
        <f>'SO 001 - Příprava území ,...'!F39</f>
        <v>0</v>
      </c>
      <c r="BT96" s="23" t="s">
        <v>85</v>
      </c>
      <c r="BV96" s="23" t="s">
        <v>78</v>
      </c>
      <c r="BW96" s="23" t="s">
        <v>90</v>
      </c>
      <c r="BX96" s="23" t="s">
        <v>84</v>
      </c>
      <c r="CL96" s="23" t="s">
        <v>1</v>
      </c>
    </row>
    <row r="97" spans="1:90" s="3" customFormat="1" ht="16.5" customHeight="1">
      <c r="A97" s="81" t="s">
        <v>86</v>
      </c>
      <c r="B97" s="46"/>
      <c r="C97" s="9"/>
      <c r="D97" s="9"/>
      <c r="E97" s="199" t="s">
        <v>91</v>
      </c>
      <c r="F97" s="199"/>
      <c r="G97" s="199"/>
      <c r="H97" s="199"/>
      <c r="I97" s="199"/>
      <c r="J97" s="9"/>
      <c r="K97" s="199" t="s">
        <v>92</v>
      </c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7">
        <f>'SO 101 - Chodník'!J32</f>
        <v>0</v>
      </c>
      <c r="AH97" s="198"/>
      <c r="AI97" s="198"/>
      <c r="AJ97" s="198"/>
      <c r="AK97" s="198"/>
      <c r="AL97" s="198"/>
      <c r="AM97" s="198"/>
      <c r="AN97" s="197">
        <f t="shared" si="0"/>
        <v>0</v>
      </c>
      <c r="AO97" s="198"/>
      <c r="AP97" s="198"/>
      <c r="AQ97" s="82" t="s">
        <v>89</v>
      </c>
      <c r="AR97" s="46"/>
      <c r="AS97" s="83">
        <v>0</v>
      </c>
      <c r="AT97" s="84">
        <f t="shared" si="1"/>
        <v>0</v>
      </c>
      <c r="AU97" s="85">
        <f>'SO 101 - Chodník'!P131</f>
        <v>0</v>
      </c>
      <c r="AV97" s="84">
        <f>'SO 101 - Chodník'!J35</f>
        <v>0</v>
      </c>
      <c r="AW97" s="84">
        <f>'SO 101 - Chodník'!J36</f>
        <v>0</v>
      </c>
      <c r="AX97" s="84">
        <f>'SO 101 - Chodník'!J37</f>
        <v>0</v>
      </c>
      <c r="AY97" s="84">
        <f>'SO 101 - Chodník'!J38</f>
        <v>0</v>
      </c>
      <c r="AZ97" s="84">
        <f>'SO 101 - Chodník'!F35</f>
        <v>0</v>
      </c>
      <c r="BA97" s="84">
        <f>'SO 101 - Chodník'!F36</f>
        <v>0</v>
      </c>
      <c r="BB97" s="84">
        <f>'SO 101 - Chodník'!F37</f>
        <v>0</v>
      </c>
      <c r="BC97" s="84">
        <f>'SO 101 - Chodník'!F38</f>
        <v>0</v>
      </c>
      <c r="BD97" s="86">
        <f>'SO 101 - Chodník'!F39</f>
        <v>0</v>
      </c>
      <c r="BT97" s="23" t="s">
        <v>85</v>
      </c>
      <c r="BV97" s="23" t="s">
        <v>78</v>
      </c>
      <c r="BW97" s="23" t="s">
        <v>93</v>
      </c>
      <c r="BX97" s="23" t="s">
        <v>84</v>
      </c>
      <c r="CL97" s="23" t="s">
        <v>1</v>
      </c>
    </row>
    <row r="98" spans="1:90" s="3" customFormat="1" ht="16.5" customHeight="1">
      <c r="A98" s="81" t="s">
        <v>86</v>
      </c>
      <c r="B98" s="46"/>
      <c r="C98" s="9"/>
      <c r="D98" s="9"/>
      <c r="E98" s="199" t="s">
        <v>94</v>
      </c>
      <c r="F98" s="199"/>
      <c r="G98" s="199"/>
      <c r="H98" s="199"/>
      <c r="I98" s="199"/>
      <c r="J98" s="9"/>
      <c r="K98" s="199" t="s">
        <v>95</v>
      </c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7">
        <f>'SO 102 - Obrusná vrstva v...'!J32</f>
        <v>0</v>
      </c>
      <c r="AH98" s="198"/>
      <c r="AI98" s="198"/>
      <c r="AJ98" s="198"/>
      <c r="AK98" s="198"/>
      <c r="AL98" s="198"/>
      <c r="AM98" s="198"/>
      <c r="AN98" s="197">
        <f t="shared" si="0"/>
        <v>0</v>
      </c>
      <c r="AO98" s="198"/>
      <c r="AP98" s="198"/>
      <c r="AQ98" s="82" t="s">
        <v>89</v>
      </c>
      <c r="AR98" s="46"/>
      <c r="AS98" s="83">
        <v>0</v>
      </c>
      <c r="AT98" s="84">
        <f t="shared" si="1"/>
        <v>0</v>
      </c>
      <c r="AU98" s="85">
        <f>'SO 102 - Obrusná vrstva v...'!P126</f>
        <v>0</v>
      </c>
      <c r="AV98" s="84">
        <f>'SO 102 - Obrusná vrstva v...'!J35</f>
        <v>0</v>
      </c>
      <c r="AW98" s="84">
        <f>'SO 102 - Obrusná vrstva v...'!J36</f>
        <v>0</v>
      </c>
      <c r="AX98" s="84">
        <f>'SO 102 - Obrusná vrstva v...'!J37</f>
        <v>0</v>
      </c>
      <c r="AY98" s="84">
        <f>'SO 102 - Obrusná vrstva v...'!J38</f>
        <v>0</v>
      </c>
      <c r="AZ98" s="84">
        <f>'SO 102 - Obrusná vrstva v...'!F35</f>
        <v>0</v>
      </c>
      <c r="BA98" s="84">
        <f>'SO 102 - Obrusná vrstva v...'!F36</f>
        <v>0</v>
      </c>
      <c r="BB98" s="84">
        <f>'SO 102 - Obrusná vrstva v...'!F37</f>
        <v>0</v>
      </c>
      <c r="BC98" s="84">
        <f>'SO 102 - Obrusná vrstva v...'!F38</f>
        <v>0</v>
      </c>
      <c r="BD98" s="86">
        <f>'SO 102 - Obrusná vrstva v...'!F39</f>
        <v>0</v>
      </c>
      <c r="BT98" s="23" t="s">
        <v>85</v>
      </c>
      <c r="BV98" s="23" t="s">
        <v>78</v>
      </c>
      <c r="BW98" s="23" t="s">
        <v>96</v>
      </c>
      <c r="BX98" s="23" t="s">
        <v>84</v>
      </c>
      <c r="CL98" s="23" t="s">
        <v>1</v>
      </c>
    </row>
    <row r="99" spans="1:90" s="3" customFormat="1" ht="16.5" customHeight="1">
      <c r="A99" s="81" t="s">
        <v>86</v>
      </c>
      <c r="B99" s="46"/>
      <c r="C99" s="9"/>
      <c r="D99" s="9"/>
      <c r="E99" s="199" t="s">
        <v>97</v>
      </c>
      <c r="F99" s="199"/>
      <c r="G99" s="199"/>
      <c r="H99" s="199"/>
      <c r="I99" s="199"/>
      <c r="J99" s="9"/>
      <c r="K99" s="199" t="s">
        <v>98</v>
      </c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7">
        <f>'SO 192 - Dopravní  značen...'!J32</f>
        <v>0</v>
      </c>
      <c r="AH99" s="198"/>
      <c r="AI99" s="198"/>
      <c r="AJ99" s="198"/>
      <c r="AK99" s="198"/>
      <c r="AL99" s="198"/>
      <c r="AM99" s="198"/>
      <c r="AN99" s="197">
        <f t="shared" si="0"/>
        <v>0</v>
      </c>
      <c r="AO99" s="198"/>
      <c r="AP99" s="198"/>
      <c r="AQ99" s="82" t="s">
        <v>89</v>
      </c>
      <c r="AR99" s="46"/>
      <c r="AS99" s="83">
        <v>0</v>
      </c>
      <c r="AT99" s="84">
        <f t="shared" si="1"/>
        <v>0</v>
      </c>
      <c r="AU99" s="85">
        <f>'SO 192 - Dopravní  značen...'!P122</f>
        <v>0</v>
      </c>
      <c r="AV99" s="84">
        <f>'SO 192 - Dopravní  značen...'!J35</f>
        <v>0</v>
      </c>
      <c r="AW99" s="84">
        <f>'SO 192 - Dopravní  značen...'!J36</f>
        <v>0</v>
      </c>
      <c r="AX99" s="84">
        <f>'SO 192 - Dopravní  značen...'!J37</f>
        <v>0</v>
      </c>
      <c r="AY99" s="84">
        <f>'SO 192 - Dopravní  značen...'!J38</f>
        <v>0</v>
      </c>
      <c r="AZ99" s="84">
        <f>'SO 192 - Dopravní  značen...'!F35</f>
        <v>0</v>
      </c>
      <c r="BA99" s="84">
        <f>'SO 192 - Dopravní  značen...'!F36</f>
        <v>0</v>
      </c>
      <c r="BB99" s="84">
        <f>'SO 192 - Dopravní  značen...'!F37</f>
        <v>0</v>
      </c>
      <c r="BC99" s="84">
        <f>'SO 192 - Dopravní  značen...'!F38</f>
        <v>0</v>
      </c>
      <c r="BD99" s="86">
        <f>'SO 192 - Dopravní  značen...'!F39</f>
        <v>0</v>
      </c>
      <c r="BT99" s="23" t="s">
        <v>85</v>
      </c>
      <c r="BV99" s="23" t="s">
        <v>78</v>
      </c>
      <c r="BW99" s="23" t="s">
        <v>99</v>
      </c>
      <c r="BX99" s="23" t="s">
        <v>84</v>
      </c>
      <c r="CL99" s="23" t="s">
        <v>1</v>
      </c>
    </row>
    <row r="100" spans="1:90" s="3" customFormat="1" ht="23.25" customHeight="1">
      <c r="A100" s="81" t="s">
        <v>86</v>
      </c>
      <c r="B100" s="46"/>
      <c r="C100" s="9"/>
      <c r="D100" s="9"/>
      <c r="E100" s="199" t="s">
        <v>100</v>
      </c>
      <c r="F100" s="199"/>
      <c r="G100" s="199"/>
      <c r="H100" s="199"/>
      <c r="I100" s="199"/>
      <c r="J100" s="9"/>
      <c r="K100" s="199" t="s">
        <v>101</v>
      </c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7">
        <f>'SO 1000 - Ostatní  náklady'!J32</f>
        <v>0</v>
      </c>
      <c r="AH100" s="198"/>
      <c r="AI100" s="198"/>
      <c r="AJ100" s="198"/>
      <c r="AK100" s="198"/>
      <c r="AL100" s="198"/>
      <c r="AM100" s="198"/>
      <c r="AN100" s="197">
        <f t="shared" si="0"/>
        <v>0</v>
      </c>
      <c r="AO100" s="198"/>
      <c r="AP100" s="198"/>
      <c r="AQ100" s="82" t="s">
        <v>89</v>
      </c>
      <c r="AR100" s="46"/>
      <c r="AS100" s="83">
        <v>0</v>
      </c>
      <c r="AT100" s="84">
        <f t="shared" si="1"/>
        <v>0</v>
      </c>
      <c r="AU100" s="85">
        <f>'SO 1000 - Ostatní  náklady'!P122</f>
        <v>0</v>
      </c>
      <c r="AV100" s="84">
        <f>'SO 1000 - Ostatní  náklady'!J35</f>
        <v>0</v>
      </c>
      <c r="AW100" s="84">
        <f>'SO 1000 - Ostatní  náklady'!J36</f>
        <v>0</v>
      </c>
      <c r="AX100" s="84">
        <f>'SO 1000 - Ostatní  náklady'!J37</f>
        <v>0</v>
      </c>
      <c r="AY100" s="84">
        <f>'SO 1000 - Ostatní  náklady'!J38</f>
        <v>0</v>
      </c>
      <c r="AZ100" s="84">
        <f>'SO 1000 - Ostatní  náklady'!F35</f>
        <v>0</v>
      </c>
      <c r="BA100" s="84">
        <f>'SO 1000 - Ostatní  náklady'!F36</f>
        <v>0</v>
      </c>
      <c r="BB100" s="84">
        <f>'SO 1000 - Ostatní  náklady'!F37</f>
        <v>0</v>
      </c>
      <c r="BC100" s="84">
        <f>'SO 1000 - Ostatní  náklady'!F38</f>
        <v>0</v>
      </c>
      <c r="BD100" s="86">
        <f>'SO 1000 - Ostatní  náklady'!F39</f>
        <v>0</v>
      </c>
      <c r="BT100" s="23" t="s">
        <v>85</v>
      </c>
      <c r="BV100" s="23" t="s">
        <v>78</v>
      </c>
      <c r="BW100" s="23" t="s">
        <v>102</v>
      </c>
      <c r="BX100" s="23" t="s">
        <v>84</v>
      </c>
      <c r="CL100" s="23" t="s">
        <v>1</v>
      </c>
    </row>
    <row r="101" spans="1:90" s="3" customFormat="1" ht="23.25" customHeight="1">
      <c r="A101" s="81" t="s">
        <v>86</v>
      </c>
      <c r="B101" s="46"/>
      <c r="C101" s="9"/>
      <c r="D101" s="9"/>
      <c r="E101" s="199" t="s">
        <v>103</v>
      </c>
      <c r="F101" s="199"/>
      <c r="G101" s="199"/>
      <c r="H101" s="199"/>
      <c r="I101" s="199"/>
      <c r="J101" s="9"/>
      <c r="K101" s="199" t="s">
        <v>104</v>
      </c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7">
        <f>'SO 1020 - VRN'!J32</f>
        <v>0</v>
      </c>
      <c r="AH101" s="198"/>
      <c r="AI101" s="198"/>
      <c r="AJ101" s="198"/>
      <c r="AK101" s="198"/>
      <c r="AL101" s="198"/>
      <c r="AM101" s="198"/>
      <c r="AN101" s="197">
        <f t="shared" si="0"/>
        <v>0</v>
      </c>
      <c r="AO101" s="198"/>
      <c r="AP101" s="198"/>
      <c r="AQ101" s="82" t="s">
        <v>89</v>
      </c>
      <c r="AR101" s="46"/>
      <c r="AS101" s="87">
        <v>0</v>
      </c>
      <c r="AT101" s="88">
        <f t="shared" si="1"/>
        <v>0</v>
      </c>
      <c r="AU101" s="89">
        <f>'SO 1020 - VRN'!P122</f>
        <v>0</v>
      </c>
      <c r="AV101" s="88">
        <f>'SO 1020 - VRN'!J35</f>
        <v>0</v>
      </c>
      <c r="AW101" s="88">
        <f>'SO 1020 - VRN'!J36</f>
        <v>0</v>
      </c>
      <c r="AX101" s="88">
        <f>'SO 1020 - VRN'!J37</f>
        <v>0</v>
      </c>
      <c r="AY101" s="88">
        <f>'SO 1020 - VRN'!J38</f>
        <v>0</v>
      </c>
      <c r="AZ101" s="88">
        <f>'SO 1020 - VRN'!F35</f>
        <v>0</v>
      </c>
      <c r="BA101" s="88">
        <f>'SO 1020 - VRN'!F36</f>
        <v>0</v>
      </c>
      <c r="BB101" s="88">
        <f>'SO 1020 - VRN'!F37</f>
        <v>0</v>
      </c>
      <c r="BC101" s="88">
        <f>'SO 1020 - VRN'!F38</f>
        <v>0</v>
      </c>
      <c r="BD101" s="90">
        <f>'SO 1020 - VRN'!F39</f>
        <v>0</v>
      </c>
      <c r="BT101" s="23" t="s">
        <v>85</v>
      </c>
      <c r="BV101" s="23" t="s">
        <v>78</v>
      </c>
      <c r="BW101" s="23" t="s">
        <v>105</v>
      </c>
      <c r="BX101" s="23" t="s">
        <v>84</v>
      </c>
      <c r="CL101" s="23" t="s">
        <v>1</v>
      </c>
    </row>
    <row r="102" spans="1:90" s="1" customFormat="1" ht="30" customHeight="1">
      <c r="B102" s="30"/>
      <c r="AR102" s="30"/>
    </row>
    <row r="103" spans="1:90" s="1" customFormat="1" ht="6.95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30"/>
    </row>
  </sheetData>
  <sheetProtection algorithmName="SHA-512" hashValue="XqYiHV4X20QYglTap1liPm5j1ixxEA3tgoq3aDY5wheu4i5Y8dAiIm9ToE7F90dwJb6eTSXCzKsQCqgUhE6j0A==" saltValue="ykjceh4rn/2PB/IzfreENn3B0H4q73CETDVWm+Vx3SUfKln55ngvDP9y7hSXZKtxiLIShM1SsmyQ/NZXwsguGQ==" spinCount="100000" sheet="1" objects="1" scenarios="1" formatColumns="0" formatRows="0"/>
  <mergeCells count="66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6" location="'SO 001 - Příprava území ,...'!C2" display="/" xr:uid="{00000000-0004-0000-0000-000000000000}"/>
    <hyperlink ref="A97" location="'SO 101 - Chodník'!C2" display="/" xr:uid="{00000000-0004-0000-0000-000001000000}"/>
    <hyperlink ref="A98" location="'SO 102 - Obrusná vrstva v...'!C2" display="/" xr:uid="{00000000-0004-0000-0000-000002000000}"/>
    <hyperlink ref="A99" location="'SO 192 - Dopravní  značen...'!C2" display="/" xr:uid="{00000000-0004-0000-0000-000003000000}"/>
    <hyperlink ref="A100" location="'SO 1000 - Ostatní  náklady'!C2" display="/" xr:uid="{00000000-0004-0000-0000-000004000000}"/>
    <hyperlink ref="A101" location="'SO 1020 - VRN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4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90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customHeight="1">
      <c r="B4" s="18"/>
      <c r="D4" s="19" t="s">
        <v>106</v>
      </c>
      <c r="L4" s="18"/>
      <c r="M4" s="91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1" t="str">
        <f>'Rekapitulace stavby'!K6</f>
        <v>Oprava chodníku na ul.Komenského ,Šumperk</v>
      </c>
      <c r="F7" s="222"/>
      <c r="G7" s="222"/>
      <c r="H7" s="222"/>
      <c r="L7" s="18"/>
    </row>
    <row r="8" spans="2:46" ht="12" customHeight="1">
      <c r="B8" s="18"/>
      <c r="D8" s="25" t="s">
        <v>107</v>
      </c>
      <c r="L8" s="18"/>
    </row>
    <row r="9" spans="2:46" s="1" customFormat="1" ht="16.5" customHeight="1">
      <c r="B9" s="30"/>
      <c r="E9" s="221" t="s">
        <v>108</v>
      </c>
      <c r="F9" s="223"/>
      <c r="G9" s="223"/>
      <c r="H9" s="223"/>
      <c r="L9" s="30"/>
    </row>
    <row r="10" spans="2:46" s="1" customFormat="1" ht="12" customHeight="1">
      <c r="B10" s="30"/>
      <c r="D10" s="25" t="s">
        <v>109</v>
      </c>
      <c r="L10" s="30"/>
    </row>
    <row r="11" spans="2:46" s="1" customFormat="1" ht="16.5" customHeight="1">
      <c r="B11" s="30"/>
      <c r="E11" s="179" t="s">
        <v>110</v>
      </c>
      <c r="F11" s="223"/>
      <c r="G11" s="223"/>
      <c r="H11" s="223"/>
      <c r="L11" s="30"/>
    </row>
    <row r="12" spans="2:46" s="1" customFormat="1" ht="11.25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21</v>
      </c>
      <c r="I14" s="25" t="s">
        <v>22</v>
      </c>
      <c r="J14" s="50" t="str">
        <f>'Rekapitulace stavby'!AN8</f>
        <v>5. 9. 2024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24</v>
      </c>
      <c r="I16" s="25" t="s">
        <v>25</v>
      </c>
      <c r="J16" s="23" t="s">
        <v>1</v>
      </c>
      <c r="L16" s="30"/>
    </row>
    <row r="17" spans="2:12" s="1" customFormat="1" ht="18" customHeight="1">
      <c r="B17" s="30"/>
      <c r="E17" s="23" t="s">
        <v>26</v>
      </c>
      <c r="I17" s="25" t="s">
        <v>27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28</v>
      </c>
      <c r="I19" s="25" t="s">
        <v>25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4" t="str">
        <f>'Rekapitulace stavby'!E14</f>
        <v>Vyplň údaj</v>
      </c>
      <c r="F20" s="205"/>
      <c r="G20" s="205"/>
      <c r="H20" s="205"/>
      <c r="I20" s="25" t="s">
        <v>27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30</v>
      </c>
      <c r="I22" s="25" t="s">
        <v>25</v>
      </c>
      <c r="J22" s="23" t="s">
        <v>1</v>
      </c>
      <c r="L22" s="30"/>
    </row>
    <row r="23" spans="2:12" s="1" customFormat="1" ht="18" customHeight="1">
      <c r="B23" s="30"/>
      <c r="E23" s="23" t="s">
        <v>31</v>
      </c>
      <c r="I23" s="25" t="s">
        <v>27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33</v>
      </c>
      <c r="I25" s="25" t="s">
        <v>25</v>
      </c>
      <c r="J25" s="23" t="s">
        <v>1</v>
      </c>
      <c r="L25" s="30"/>
    </row>
    <row r="26" spans="2:12" s="1" customFormat="1" ht="18" customHeight="1">
      <c r="B26" s="30"/>
      <c r="E26" s="23" t="s">
        <v>34</v>
      </c>
      <c r="I26" s="25" t="s">
        <v>27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35</v>
      </c>
      <c r="L28" s="30"/>
    </row>
    <row r="29" spans="2:12" s="7" customFormat="1" ht="16.5" customHeight="1">
      <c r="B29" s="92"/>
      <c r="E29" s="210" t="s">
        <v>1</v>
      </c>
      <c r="F29" s="210"/>
      <c r="G29" s="210"/>
      <c r="H29" s="210"/>
      <c r="L29" s="92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customHeight="1">
      <c r="B32" s="30"/>
      <c r="D32" s="93" t="s">
        <v>36</v>
      </c>
      <c r="J32" s="64">
        <f>ROUND(J124, 2)</f>
        <v>0</v>
      </c>
      <c r="L32" s="30"/>
    </row>
    <row r="33" spans="2:12" s="1" customFormat="1" ht="6.95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customHeight="1">
      <c r="B34" s="30"/>
      <c r="F34" s="33" t="s">
        <v>38</v>
      </c>
      <c r="I34" s="33" t="s">
        <v>37</v>
      </c>
      <c r="J34" s="33" t="s">
        <v>39</v>
      </c>
      <c r="L34" s="30"/>
    </row>
    <row r="35" spans="2:12" s="1" customFormat="1" ht="14.45" customHeight="1">
      <c r="B35" s="30"/>
      <c r="D35" s="53" t="s">
        <v>40</v>
      </c>
      <c r="E35" s="25" t="s">
        <v>41</v>
      </c>
      <c r="F35" s="84">
        <f>ROUND((SUM(BE124:BE143)),  2)</f>
        <v>0</v>
      </c>
      <c r="I35" s="94">
        <v>0.21</v>
      </c>
      <c r="J35" s="84">
        <f>ROUND(((SUM(BE124:BE143))*I35),  2)</f>
        <v>0</v>
      </c>
      <c r="L35" s="30"/>
    </row>
    <row r="36" spans="2:12" s="1" customFormat="1" ht="14.45" customHeight="1">
      <c r="B36" s="30"/>
      <c r="E36" s="25" t="s">
        <v>42</v>
      </c>
      <c r="F36" s="84">
        <f>ROUND((SUM(BF124:BF143)),  2)</f>
        <v>0</v>
      </c>
      <c r="I36" s="94">
        <v>0.12</v>
      </c>
      <c r="J36" s="84">
        <f>ROUND(((SUM(BF124:BF143))*I36),  2)</f>
        <v>0</v>
      </c>
      <c r="L36" s="30"/>
    </row>
    <row r="37" spans="2:12" s="1" customFormat="1" ht="14.45" hidden="1" customHeight="1">
      <c r="B37" s="30"/>
      <c r="E37" s="25" t="s">
        <v>43</v>
      </c>
      <c r="F37" s="84">
        <f>ROUND((SUM(BG124:BG143)), 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44</v>
      </c>
      <c r="F38" s="84">
        <f>ROUND((SUM(BH124:BH143)), 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45</v>
      </c>
      <c r="F39" s="84">
        <f>ROUND((SUM(BI124:BI143)),  2)</f>
        <v>0</v>
      </c>
      <c r="I39" s="94">
        <v>0</v>
      </c>
      <c r="J39" s="84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51</v>
      </c>
      <c r="E61" s="32"/>
      <c r="F61" s="101" t="s">
        <v>52</v>
      </c>
      <c r="G61" s="41" t="s">
        <v>51</v>
      </c>
      <c r="H61" s="32"/>
      <c r="I61" s="32"/>
      <c r="J61" s="102" t="s">
        <v>52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51</v>
      </c>
      <c r="E76" s="32"/>
      <c r="F76" s="101" t="s">
        <v>52</v>
      </c>
      <c r="G76" s="41" t="s">
        <v>51</v>
      </c>
      <c r="H76" s="32"/>
      <c r="I76" s="32"/>
      <c r="J76" s="102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customHeight="1">
      <c r="B82" s="30"/>
      <c r="C82" s="19" t="s">
        <v>111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1" t="str">
        <f>E7</f>
        <v>Oprava chodníku na ul.Komenského ,Šumperk</v>
      </c>
      <c r="F85" s="222"/>
      <c r="G85" s="222"/>
      <c r="H85" s="222"/>
      <c r="L85" s="30"/>
    </row>
    <row r="86" spans="2:12" ht="12" customHeight="1">
      <c r="B86" s="18"/>
      <c r="C86" s="25" t="s">
        <v>107</v>
      </c>
      <c r="L86" s="18"/>
    </row>
    <row r="87" spans="2:12" s="1" customFormat="1" ht="16.5" customHeight="1">
      <c r="B87" s="30"/>
      <c r="E87" s="221" t="s">
        <v>108</v>
      </c>
      <c r="F87" s="223"/>
      <c r="G87" s="223"/>
      <c r="H87" s="223"/>
      <c r="L87" s="30"/>
    </row>
    <row r="88" spans="2:12" s="1" customFormat="1" ht="12" customHeight="1">
      <c r="B88" s="30"/>
      <c r="C88" s="25" t="s">
        <v>109</v>
      </c>
      <c r="L88" s="30"/>
    </row>
    <row r="89" spans="2:12" s="1" customFormat="1" ht="16.5" customHeight="1">
      <c r="B89" s="30"/>
      <c r="E89" s="179" t="str">
        <f>E11</f>
        <v>SO 001 - Příprava území , demolice stávajícího chodníku</v>
      </c>
      <c r="F89" s="223"/>
      <c r="G89" s="223"/>
      <c r="H89" s="223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Šumperk</v>
      </c>
      <c r="I91" s="25" t="s">
        <v>22</v>
      </c>
      <c r="J91" s="50" t="str">
        <f>IF(J14="","",J14)</f>
        <v>5. 9. 2024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24</v>
      </c>
      <c r="F93" s="23" t="str">
        <f>E17</f>
        <v>Město  Šumperk</v>
      </c>
      <c r="I93" s="25" t="s">
        <v>30</v>
      </c>
      <c r="J93" s="28" t="str">
        <f>E23</f>
        <v>Ing.Zdeněk  Vitásek</v>
      </c>
      <c r="L93" s="30"/>
    </row>
    <row r="94" spans="2:12" s="1" customFormat="1" ht="15.2" customHeight="1">
      <c r="B94" s="30"/>
      <c r="C94" s="25" t="s">
        <v>28</v>
      </c>
      <c r="F94" s="23" t="str">
        <f>IF(E20="","",E20)</f>
        <v>Vyplň údaj</v>
      </c>
      <c r="I94" s="25" t="s">
        <v>33</v>
      </c>
      <c r="J94" s="28" t="str">
        <f>E26</f>
        <v>Martin  Pniok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112</v>
      </c>
      <c r="D96" s="95"/>
      <c r="E96" s="95"/>
      <c r="F96" s="95"/>
      <c r="G96" s="95"/>
      <c r="H96" s="95"/>
      <c r="I96" s="95"/>
      <c r="J96" s="104" t="s">
        <v>113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114</v>
      </c>
      <c r="J98" s="64">
        <f>J124</f>
        <v>0</v>
      </c>
      <c r="L98" s="30"/>
      <c r="AU98" s="15" t="s">
        <v>115</v>
      </c>
    </row>
    <row r="99" spans="2:47" s="8" customFormat="1" ht="24.95" customHeight="1">
      <c r="B99" s="106"/>
      <c r="D99" s="107" t="s">
        <v>116</v>
      </c>
      <c r="E99" s="108"/>
      <c r="F99" s="108"/>
      <c r="G99" s="108"/>
      <c r="H99" s="108"/>
      <c r="I99" s="108"/>
      <c r="J99" s="109">
        <f>J125</f>
        <v>0</v>
      </c>
      <c r="L99" s="106"/>
    </row>
    <row r="100" spans="2:47" s="9" customFormat="1" ht="19.899999999999999" customHeight="1">
      <c r="B100" s="110"/>
      <c r="D100" s="111" t="s">
        <v>117</v>
      </c>
      <c r="E100" s="112"/>
      <c r="F100" s="112"/>
      <c r="G100" s="112"/>
      <c r="H100" s="112"/>
      <c r="I100" s="112"/>
      <c r="J100" s="113">
        <f>J126</f>
        <v>0</v>
      </c>
      <c r="L100" s="110"/>
    </row>
    <row r="101" spans="2:47" s="9" customFormat="1" ht="19.899999999999999" customHeight="1">
      <c r="B101" s="110"/>
      <c r="D101" s="111" t="s">
        <v>118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2:47" s="9" customFormat="1" ht="19.899999999999999" customHeight="1">
      <c r="B102" s="110"/>
      <c r="D102" s="111" t="s">
        <v>119</v>
      </c>
      <c r="E102" s="112"/>
      <c r="F102" s="112"/>
      <c r="G102" s="112"/>
      <c r="H102" s="112"/>
      <c r="I102" s="112"/>
      <c r="J102" s="113">
        <f>J135</f>
        <v>0</v>
      </c>
      <c r="L102" s="110"/>
    </row>
    <row r="103" spans="2:47" s="1" customFormat="1" ht="21.75" customHeight="1">
      <c r="B103" s="30"/>
      <c r="L103" s="30"/>
    </row>
    <row r="104" spans="2:47" s="1" customFormat="1" ht="6.95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0"/>
    </row>
    <row r="108" spans="2:47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0"/>
    </row>
    <row r="109" spans="2:47" s="1" customFormat="1" ht="24.95" customHeight="1">
      <c r="B109" s="30"/>
      <c r="C109" s="19" t="s">
        <v>120</v>
      </c>
      <c r="L109" s="30"/>
    </row>
    <row r="110" spans="2:47" s="1" customFormat="1" ht="6.95" customHeight="1">
      <c r="B110" s="30"/>
      <c r="L110" s="30"/>
    </row>
    <row r="111" spans="2:47" s="1" customFormat="1" ht="12" customHeight="1">
      <c r="B111" s="30"/>
      <c r="C111" s="25" t="s">
        <v>16</v>
      </c>
      <c r="L111" s="30"/>
    </row>
    <row r="112" spans="2:47" s="1" customFormat="1" ht="16.5" customHeight="1">
      <c r="B112" s="30"/>
      <c r="E112" s="221" t="str">
        <f>E7</f>
        <v>Oprava chodníku na ul.Komenského ,Šumperk</v>
      </c>
      <c r="F112" s="222"/>
      <c r="G112" s="222"/>
      <c r="H112" s="222"/>
      <c r="L112" s="30"/>
    </row>
    <row r="113" spans="2:65" ht="12" customHeight="1">
      <c r="B113" s="18"/>
      <c r="C113" s="25" t="s">
        <v>107</v>
      </c>
      <c r="L113" s="18"/>
    </row>
    <row r="114" spans="2:65" s="1" customFormat="1" ht="16.5" customHeight="1">
      <c r="B114" s="30"/>
      <c r="E114" s="221" t="s">
        <v>108</v>
      </c>
      <c r="F114" s="223"/>
      <c r="G114" s="223"/>
      <c r="H114" s="223"/>
      <c r="L114" s="30"/>
    </row>
    <row r="115" spans="2:65" s="1" customFormat="1" ht="12" customHeight="1">
      <c r="B115" s="30"/>
      <c r="C115" s="25" t="s">
        <v>109</v>
      </c>
      <c r="L115" s="30"/>
    </row>
    <row r="116" spans="2:65" s="1" customFormat="1" ht="16.5" customHeight="1">
      <c r="B116" s="30"/>
      <c r="E116" s="179" t="str">
        <f>E11</f>
        <v>SO 001 - Příprava území , demolice stávajícího chodníku</v>
      </c>
      <c r="F116" s="223"/>
      <c r="G116" s="223"/>
      <c r="H116" s="223"/>
      <c r="L116" s="30"/>
    </row>
    <row r="117" spans="2:65" s="1" customFormat="1" ht="6.95" customHeight="1">
      <c r="B117" s="30"/>
      <c r="L117" s="30"/>
    </row>
    <row r="118" spans="2:65" s="1" customFormat="1" ht="12" customHeight="1">
      <c r="B118" s="30"/>
      <c r="C118" s="25" t="s">
        <v>20</v>
      </c>
      <c r="F118" s="23" t="str">
        <f>F14</f>
        <v>Šumperk</v>
      </c>
      <c r="I118" s="25" t="s">
        <v>22</v>
      </c>
      <c r="J118" s="50" t="str">
        <f>IF(J14="","",J14)</f>
        <v>5. 9. 2024</v>
      </c>
      <c r="L118" s="30"/>
    </row>
    <row r="119" spans="2:65" s="1" customFormat="1" ht="6.95" customHeight="1">
      <c r="B119" s="30"/>
      <c r="L119" s="30"/>
    </row>
    <row r="120" spans="2:65" s="1" customFormat="1" ht="15.2" customHeight="1">
      <c r="B120" s="30"/>
      <c r="C120" s="25" t="s">
        <v>24</v>
      </c>
      <c r="F120" s="23" t="str">
        <f>E17</f>
        <v>Město  Šumperk</v>
      </c>
      <c r="I120" s="25" t="s">
        <v>30</v>
      </c>
      <c r="J120" s="28" t="str">
        <f>E23</f>
        <v>Ing.Zdeněk  Vitásek</v>
      </c>
      <c r="L120" s="30"/>
    </row>
    <row r="121" spans="2:65" s="1" customFormat="1" ht="15.2" customHeight="1">
      <c r="B121" s="30"/>
      <c r="C121" s="25" t="s">
        <v>28</v>
      </c>
      <c r="F121" s="23" t="str">
        <f>IF(E20="","",E20)</f>
        <v>Vyplň údaj</v>
      </c>
      <c r="I121" s="25" t="s">
        <v>33</v>
      </c>
      <c r="J121" s="28" t="str">
        <f>E26</f>
        <v>Martin  Pniok</v>
      </c>
      <c r="L121" s="30"/>
    </row>
    <row r="122" spans="2:65" s="1" customFormat="1" ht="10.35" customHeight="1">
      <c r="B122" s="30"/>
      <c r="L122" s="30"/>
    </row>
    <row r="123" spans="2:65" s="10" customFormat="1" ht="29.25" customHeight="1">
      <c r="B123" s="114"/>
      <c r="C123" s="115" t="s">
        <v>121</v>
      </c>
      <c r="D123" s="116" t="s">
        <v>61</v>
      </c>
      <c r="E123" s="116" t="s">
        <v>57</v>
      </c>
      <c r="F123" s="116" t="s">
        <v>58</v>
      </c>
      <c r="G123" s="116" t="s">
        <v>122</v>
      </c>
      <c r="H123" s="116" t="s">
        <v>123</v>
      </c>
      <c r="I123" s="116" t="s">
        <v>124</v>
      </c>
      <c r="J123" s="116" t="s">
        <v>113</v>
      </c>
      <c r="K123" s="117" t="s">
        <v>125</v>
      </c>
      <c r="L123" s="114"/>
      <c r="M123" s="57" t="s">
        <v>1</v>
      </c>
      <c r="N123" s="58" t="s">
        <v>40</v>
      </c>
      <c r="O123" s="58" t="s">
        <v>126</v>
      </c>
      <c r="P123" s="58" t="s">
        <v>127</v>
      </c>
      <c r="Q123" s="58" t="s">
        <v>128</v>
      </c>
      <c r="R123" s="58" t="s">
        <v>129</v>
      </c>
      <c r="S123" s="58" t="s">
        <v>130</v>
      </c>
      <c r="T123" s="59" t="s">
        <v>131</v>
      </c>
    </row>
    <row r="124" spans="2:65" s="1" customFormat="1" ht="22.9" customHeight="1">
      <c r="B124" s="30"/>
      <c r="C124" s="62" t="s">
        <v>132</v>
      </c>
      <c r="J124" s="118">
        <f>BK124</f>
        <v>0</v>
      </c>
      <c r="L124" s="30"/>
      <c r="M124" s="60"/>
      <c r="N124" s="51"/>
      <c r="O124" s="51"/>
      <c r="P124" s="119">
        <f>P125</f>
        <v>0</v>
      </c>
      <c r="Q124" s="51"/>
      <c r="R124" s="119">
        <f>R125</f>
        <v>0</v>
      </c>
      <c r="S124" s="51"/>
      <c r="T124" s="120">
        <f>T125</f>
        <v>207.7</v>
      </c>
      <c r="AT124" s="15" t="s">
        <v>75</v>
      </c>
      <c r="AU124" s="15" t="s">
        <v>115</v>
      </c>
      <c r="BK124" s="121">
        <f>BK125</f>
        <v>0</v>
      </c>
    </row>
    <row r="125" spans="2:65" s="11" customFormat="1" ht="25.9" customHeight="1">
      <c r="B125" s="122"/>
      <c r="D125" s="123" t="s">
        <v>75</v>
      </c>
      <c r="E125" s="124" t="s">
        <v>133</v>
      </c>
      <c r="F125" s="124" t="s">
        <v>134</v>
      </c>
      <c r="I125" s="125"/>
      <c r="J125" s="126">
        <f>BK125</f>
        <v>0</v>
      </c>
      <c r="L125" s="122"/>
      <c r="M125" s="127"/>
      <c r="P125" s="128">
        <f>P126+P132+P135</f>
        <v>0</v>
      </c>
      <c r="R125" s="128">
        <f>R126+R132+R135</f>
        <v>0</v>
      </c>
      <c r="T125" s="129">
        <f>T126+T132+T135</f>
        <v>207.7</v>
      </c>
      <c r="AR125" s="123" t="s">
        <v>83</v>
      </c>
      <c r="AT125" s="130" t="s">
        <v>75</v>
      </c>
      <c r="AU125" s="130" t="s">
        <v>76</v>
      </c>
      <c r="AY125" s="123" t="s">
        <v>135</v>
      </c>
      <c r="BK125" s="131">
        <f>BK126+BK132+BK135</f>
        <v>0</v>
      </c>
    </row>
    <row r="126" spans="2:65" s="11" customFormat="1" ht="22.9" customHeight="1">
      <c r="B126" s="122"/>
      <c r="D126" s="123" t="s">
        <v>75</v>
      </c>
      <c r="E126" s="132" t="s">
        <v>83</v>
      </c>
      <c r="F126" s="132" t="s">
        <v>136</v>
      </c>
      <c r="I126" s="125"/>
      <c r="J126" s="133">
        <f>BK126</f>
        <v>0</v>
      </c>
      <c r="L126" s="122"/>
      <c r="M126" s="127"/>
      <c r="P126" s="128">
        <f>SUM(P127:P131)</f>
        <v>0</v>
      </c>
      <c r="R126" s="128">
        <f>SUM(R127:R131)</f>
        <v>0</v>
      </c>
      <c r="T126" s="129">
        <f>SUM(T127:T131)</f>
        <v>207.7</v>
      </c>
      <c r="AR126" s="123" t="s">
        <v>83</v>
      </c>
      <c r="AT126" s="130" t="s">
        <v>75</v>
      </c>
      <c r="AU126" s="130" t="s">
        <v>83</v>
      </c>
      <c r="AY126" s="123" t="s">
        <v>135</v>
      </c>
      <c r="BK126" s="131">
        <f>SUM(BK127:BK131)</f>
        <v>0</v>
      </c>
    </row>
    <row r="127" spans="2:65" s="1" customFormat="1" ht="24.2" customHeight="1">
      <c r="B127" s="30"/>
      <c r="C127" s="134" t="s">
        <v>83</v>
      </c>
      <c r="D127" s="134" t="s">
        <v>137</v>
      </c>
      <c r="E127" s="135" t="s">
        <v>138</v>
      </c>
      <c r="F127" s="136" t="s">
        <v>139</v>
      </c>
      <c r="G127" s="137" t="s">
        <v>140</v>
      </c>
      <c r="H127" s="138">
        <v>4</v>
      </c>
      <c r="I127" s="139"/>
      <c r="J127" s="140">
        <f>ROUND(I127*H127,2)</f>
        <v>0</v>
      </c>
      <c r="K127" s="136" t="s">
        <v>141</v>
      </c>
      <c r="L127" s="30"/>
      <c r="M127" s="141" t="s">
        <v>1</v>
      </c>
      <c r="N127" s="142" t="s">
        <v>41</v>
      </c>
      <c r="P127" s="143">
        <f>O127*H127</f>
        <v>0</v>
      </c>
      <c r="Q127" s="143">
        <v>0</v>
      </c>
      <c r="R127" s="143">
        <f>Q127*H127</f>
        <v>0</v>
      </c>
      <c r="S127" s="143">
        <v>0.26</v>
      </c>
      <c r="T127" s="144">
        <f>S127*H127</f>
        <v>1.04</v>
      </c>
      <c r="AR127" s="145" t="s">
        <v>142</v>
      </c>
      <c r="AT127" s="145" t="s">
        <v>137</v>
      </c>
      <c r="AU127" s="145" t="s">
        <v>85</v>
      </c>
      <c r="AY127" s="15" t="s">
        <v>135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5" t="s">
        <v>83</v>
      </c>
      <c r="BK127" s="146">
        <f>ROUND(I127*H127,2)</f>
        <v>0</v>
      </c>
      <c r="BL127" s="15" t="s">
        <v>142</v>
      </c>
      <c r="BM127" s="145" t="s">
        <v>143</v>
      </c>
    </row>
    <row r="128" spans="2:65" s="1" customFormat="1" ht="33" customHeight="1">
      <c r="B128" s="30"/>
      <c r="C128" s="134" t="s">
        <v>85</v>
      </c>
      <c r="D128" s="134" t="s">
        <v>137</v>
      </c>
      <c r="E128" s="135" t="s">
        <v>144</v>
      </c>
      <c r="F128" s="136" t="s">
        <v>145</v>
      </c>
      <c r="G128" s="137" t="s">
        <v>140</v>
      </c>
      <c r="H128" s="138">
        <v>220</v>
      </c>
      <c r="I128" s="139"/>
      <c r="J128" s="140">
        <f>ROUND(I128*H128,2)</f>
        <v>0</v>
      </c>
      <c r="K128" s="136" t="s">
        <v>141</v>
      </c>
      <c r="L128" s="30"/>
      <c r="M128" s="141" t="s">
        <v>1</v>
      </c>
      <c r="N128" s="142" t="s">
        <v>41</v>
      </c>
      <c r="P128" s="143">
        <f>O128*H128</f>
        <v>0</v>
      </c>
      <c r="Q128" s="143">
        <v>0</v>
      </c>
      <c r="R128" s="143">
        <f>Q128*H128</f>
        <v>0</v>
      </c>
      <c r="S128" s="143">
        <v>0.57999999999999996</v>
      </c>
      <c r="T128" s="144">
        <f>S128*H128</f>
        <v>127.6</v>
      </c>
      <c r="AR128" s="145" t="s">
        <v>142</v>
      </c>
      <c r="AT128" s="145" t="s">
        <v>137</v>
      </c>
      <c r="AU128" s="145" t="s">
        <v>85</v>
      </c>
      <c r="AY128" s="15" t="s">
        <v>135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5" t="s">
        <v>83</v>
      </c>
      <c r="BK128" s="146">
        <f>ROUND(I128*H128,2)</f>
        <v>0</v>
      </c>
      <c r="BL128" s="15" t="s">
        <v>142</v>
      </c>
      <c r="BM128" s="145" t="s">
        <v>146</v>
      </c>
    </row>
    <row r="129" spans="2:65" s="1" customFormat="1" ht="24.2" customHeight="1">
      <c r="B129" s="30"/>
      <c r="C129" s="134" t="s">
        <v>147</v>
      </c>
      <c r="D129" s="134" t="s">
        <v>137</v>
      </c>
      <c r="E129" s="135" t="s">
        <v>148</v>
      </c>
      <c r="F129" s="136" t="s">
        <v>149</v>
      </c>
      <c r="G129" s="137" t="s">
        <v>140</v>
      </c>
      <c r="H129" s="138">
        <v>220</v>
      </c>
      <c r="I129" s="139"/>
      <c r="J129" s="140">
        <f>ROUND(I129*H129,2)</f>
        <v>0</v>
      </c>
      <c r="K129" s="136" t="s">
        <v>141</v>
      </c>
      <c r="L129" s="30"/>
      <c r="M129" s="141" t="s">
        <v>1</v>
      </c>
      <c r="N129" s="142" t="s">
        <v>41</v>
      </c>
      <c r="P129" s="143">
        <f>O129*H129</f>
        <v>0</v>
      </c>
      <c r="Q129" s="143">
        <v>0</v>
      </c>
      <c r="R129" s="143">
        <f>Q129*H129</f>
        <v>0</v>
      </c>
      <c r="S129" s="143">
        <v>9.8000000000000004E-2</v>
      </c>
      <c r="T129" s="144">
        <f>S129*H129</f>
        <v>21.560000000000002</v>
      </c>
      <c r="AR129" s="145" t="s">
        <v>142</v>
      </c>
      <c r="AT129" s="145" t="s">
        <v>137</v>
      </c>
      <c r="AU129" s="145" t="s">
        <v>85</v>
      </c>
      <c r="AY129" s="15" t="s">
        <v>135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5" t="s">
        <v>83</v>
      </c>
      <c r="BK129" s="146">
        <f>ROUND(I129*H129,2)</f>
        <v>0</v>
      </c>
      <c r="BL129" s="15" t="s">
        <v>142</v>
      </c>
      <c r="BM129" s="145" t="s">
        <v>150</v>
      </c>
    </row>
    <row r="130" spans="2:65" s="1" customFormat="1" ht="16.5" customHeight="1">
      <c r="B130" s="30"/>
      <c r="C130" s="134" t="s">
        <v>142</v>
      </c>
      <c r="D130" s="134" t="s">
        <v>137</v>
      </c>
      <c r="E130" s="135" t="s">
        <v>151</v>
      </c>
      <c r="F130" s="136" t="s">
        <v>152</v>
      </c>
      <c r="G130" s="137" t="s">
        <v>153</v>
      </c>
      <c r="H130" s="138">
        <v>500</v>
      </c>
      <c r="I130" s="139"/>
      <c r="J130" s="140">
        <f>ROUND(I130*H130,2)</f>
        <v>0</v>
      </c>
      <c r="K130" s="136" t="s">
        <v>141</v>
      </c>
      <c r="L130" s="30"/>
      <c r="M130" s="141" t="s">
        <v>1</v>
      </c>
      <c r="N130" s="142" t="s">
        <v>41</v>
      </c>
      <c r="P130" s="143">
        <f>O130*H130</f>
        <v>0</v>
      </c>
      <c r="Q130" s="143">
        <v>0</v>
      </c>
      <c r="R130" s="143">
        <f>Q130*H130</f>
        <v>0</v>
      </c>
      <c r="S130" s="143">
        <v>0.115</v>
      </c>
      <c r="T130" s="144">
        <f>S130*H130</f>
        <v>57.5</v>
      </c>
      <c r="AR130" s="145" t="s">
        <v>142</v>
      </c>
      <c r="AT130" s="145" t="s">
        <v>137</v>
      </c>
      <c r="AU130" s="145" t="s">
        <v>85</v>
      </c>
      <c r="AY130" s="15" t="s">
        <v>135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5" t="s">
        <v>83</v>
      </c>
      <c r="BK130" s="146">
        <f>ROUND(I130*H130,2)</f>
        <v>0</v>
      </c>
      <c r="BL130" s="15" t="s">
        <v>142</v>
      </c>
      <c r="BM130" s="145" t="s">
        <v>154</v>
      </c>
    </row>
    <row r="131" spans="2:65" s="12" customFormat="1" ht="11.25">
      <c r="B131" s="147"/>
      <c r="D131" s="148" t="s">
        <v>155</v>
      </c>
      <c r="E131" s="149" t="s">
        <v>1</v>
      </c>
      <c r="F131" s="150" t="s">
        <v>156</v>
      </c>
      <c r="H131" s="151">
        <v>500</v>
      </c>
      <c r="I131" s="152"/>
      <c r="L131" s="147"/>
      <c r="M131" s="153"/>
      <c r="T131" s="154"/>
      <c r="AT131" s="149" t="s">
        <v>155</v>
      </c>
      <c r="AU131" s="149" t="s">
        <v>85</v>
      </c>
      <c r="AV131" s="12" t="s">
        <v>85</v>
      </c>
      <c r="AW131" s="12" t="s">
        <v>32</v>
      </c>
      <c r="AX131" s="12" t="s">
        <v>83</v>
      </c>
      <c r="AY131" s="149" t="s">
        <v>135</v>
      </c>
    </row>
    <row r="132" spans="2:65" s="11" customFormat="1" ht="22.9" customHeight="1">
      <c r="B132" s="122"/>
      <c r="D132" s="123" t="s">
        <v>75</v>
      </c>
      <c r="E132" s="132" t="s">
        <v>157</v>
      </c>
      <c r="F132" s="132" t="s">
        <v>158</v>
      </c>
      <c r="I132" s="125"/>
      <c r="J132" s="133">
        <f>BK132</f>
        <v>0</v>
      </c>
      <c r="L132" s="122"/>
      <c r="M132" s="127"/>
      <c r="P132" s="128">
        <f>SUM(P133:P134)</f>
        <v>0</v>
      </c>
      <c r="R132" s="128">
        <f>SUM(R133:R134)</f>
        <v>0</v>
      </c>
      <c r="T132" s="129">
        <f>SUM(T133:T134)</f>
        <v>0</v>
      </c>
      <c r="AR132" s="123" t="s">
        <v>83</v>
      </c>
      <c r="AT132" s="130" t="s">
        <v>75</v>
      </c>
      <c r="AU132" s="130" t="s">
        <v>83</v>
      </c>
      <c r="AY132" s="123" t="s">
        <v>135</v>
      </c>
      <c r="BK132" s="131">
        <f>SUM(BK133:BK134)</f>
        <v>0</v>
      </c>
    </row>
    <row r="133" spans="2:65" s="1" customFormat="1" ht="24.2" customHeight="1">
      <c r="B133" s="30"/>
      <c r="C133" s="134" t="s">
        <v>159</v>
      </c>
      <c r="D133" s="134" t="s">
        <v>137</v>
      </c>
      <c r="E133" s="135" t="s">
        <v>160</v>
      </c>
      <c r="F133" s="136" t="s">
        <v>161</v>
      </c>
      <c r="G133" s="137" t="s">
        <v>153</v>
      </c>
      <c r="H133" s="138">
        <v>125</v>
      </c>
      <c r="I133" s="139"/>
      <c r="J133" s="140">
        <f>ROUND(I133*H133,2)</f>
        <v>0</v>
      </c>
      <c r="K133" s="136" t="s">
        <v>141</v>
      </c>
      <c r="L133" s="30"/>
      <c r="M133" s="141" t="s">
        <v>1</v>
      </c>
      <c r="N133" s="142" t="s">
        <v>41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142</v>
      </c>
      <c r="AT133" s="145" t="s">
        <v>137</v>
      </c>
      <c r="AU133" s="145" t="s">
        <v>85</v>
      </c>
      <c r="AY133" s="15" t="s">
        <v>135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5" t="s">
        <v>83</v>
      </c>
      <c r="BK133" s="146">
        <f>ROUND(I133*H133,2)</f>
        <v>0</v>
      </c>
      <c r="BL133" s="15" t="s">
        <v>142</v>
      </c>
      <c r="BM133" s="145" t="s">
        <v>162</v>
      </c>
    </row>
    <row r="134" spans="2:65" s="12" customFormat="1" ht="11.25">
      <c r="B134" s="147"/>
      <c r="D134" s="148" t="s">
        <v>155</v>
      </c>
      <c r="E134" s="149" t="s">
        <v>1</v>
      </c>
      <c r="F134" s="150" t="s">
        <v>163</v>
      </c>
      <c r="H134" s="151">
        <v>125</v>
      </c>
      <c r="I134" s="152"/>
      <c r="L134" s="147"/>
      <c r="M134" s="153"/>
      <c r="T134" s="154"/>
      <c r="AT134" s="149" t="s">
        <v>155</v>
      </c>
      <c r="AU134" s="149" t="s">
        <v>85</v>
      </c>
      <c r="AV134" s="12" t="s">
        <v>85</v>
      </c>
      <c r="AW134" s="12" t="s">
        <v>32</v>
      </c>
      <c r="AX134" s="12" t="s">
        <v>83</v>
      </c>
      <c r="AY134" s="149" t="s">
        <v>135</v>
      </c>
    </row>
    <row r="135" spans="2:65" s="11" customFormat="1" ht="22.9" customHeight="1">
      <c r="B135" s="122"/>
      <c r="D135" s="123" t="s">
        <v>75</v>
      </c>
      <c r="E135" s="132" t="s">
        <v>164</v>
      </c>
      <c r="F135" s="132" t="s">
        <v>165</v>
      </c>
      <c r="I135" s="125"/>
      <c r="J135" s="133">
        <f>BK135</f>
        <v>0</v>
      </c>
      <c r="L135" s="122"/>
      <c r="M135" s="127"/>
      <c r="P135" s="128">
        <f>SUM(P136:P143)</f>
        <v>0</v>
      </c>
      <c r="R135" s="128">
        <f>SUM(R136:R143)</f>
        <v>0</v>
      </c>
      <c r="T135" s="129">
        <f>SUM(T136:T143)</f>
        <v>0</v>
      </c>
      <c r="AR135" s="123" t="s">
        <v>83</v>
      </c>
      <c r="AT135" s="130" t="s">
        <v>75</v>
      </c>
      <c r="AU135" s="130" t="s">
        <v>83</v>
      </c>
      <c r="AY135" s="123" t="s">
        <v>135</v>
      </c>
      <c r="BK135" s="131">
        <f>SUM(BK136:BK143)</f>
        <v>0</v>
      </c>
    </row>
    <row r="136" spans="2:65" s="1" customFormat="1" ht="21.75" customHeight="1">
      <c r="B136" s="30"/>
      <c r="C136" s="134" t="s">
        <v>166</v>
      </c>
      <c r="D136" s="134" t="s">
        <v>137</v>
      </c>
      <c r="E136" s="135" t="s">
        <v>167</v>
      </c>
      <c r="F136" s="136" t="s">
        <v>168</v>
      </c>
      <c r="G136" s="137" t="s">
        <v>169</v>
      </c>
      <c r="H136" s="138">
        <v>207.7</v>
      </c>
      <c r="I136" s="139"/>
      <c r="J136" s="140">
        <f>ROUND(I136*H136,2)</f>
        <v>0</v>
      </c>
      <c r="K136" s="136" t="s">
        <v>141</v>
      </c>
      <c r="L136" s="30"/>
      <c r="M136" s="141" t="s">
        <v>1</v>
      </c>
      <c r="N136" s="142" t="s">
        <v>41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142</v>
      </c>
      <c r="AT136" s="145" t="s">
        <v>137</v>
      </c>
      <c r="AU136" s="145" t="s">
        <v>85</v>
      </c>
      <c r="AY136" s="15" t="s">
        <v>135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5" t="s">
        <v>83</v>
      </c>
      <c r="BK136" s="146">
        <f>ROUND(I136*H136,2)</f>
        <v>0</v>
      </c>
      <c r="BL136" s="15" t="s">
        <v>142</v>
      </c>
      <c r="BM136" s="145" t="s">
        <v>170</v>
      </c>
    </row>
    <row r="137" spans="2:65" s="1" customFormat="1" ht="24.2" customHeight="1">
      <c r="B137" s="30"/>
      <c r="C137" s="134" t="s">
        <v>171</v>
      </c>
      <c r="D137" s="134" t="s">
        <v>137</v>
      </c>
      <c r="E137" s="135" t="s">
        <v>172</v>
      </c>
      <c r="F137" s="136" t="s">
        <v>173</v>
      </c>
      <c r="G137" s="137" t="s">
        <v>169</v>
      </c>
      <c r="H137" s="138">
        <v>623.1</v>
      </c>
      <c r="I137" s="139"/>
      <c r="J137" s="140">
        <f>ROUND(I137*H137,2)</f>
        <v>0</v>
      </c>
      <c r="K137" s="136" t="s">
        <v>141</v>
      </c>
      <c r="L137" s="30"/>
      <c r="M137" s="141" t="s">
        <v>1</v>
      </c>
      <c r="N137" s="142" t="s">
        <v>41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142</v>
      </c>
      <c r="AT137" s="145" t="s">
        <v>137</v>
      </c>
      <c r="AU137" s="145" t="s">
        <v>85</v>
      </c>
      <c r="AY137" s="15" t="s">
        <v>135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5" t="s">
        <v>83</v>
      </c>
      <c r="BK137" s="146">
        <f>ROUND(I137*H137,2)</f>
        <v>0</v>
      </c>
      <c r="BL137" s="15" t="s">
        <v>142</v>
      </c>
      <c r="BM137" s="145" t="s">
        <v>174</v>
      </c>
    </row>
    <row r="138" spans="2:65" s="12" customFormat="1" ht="11.25">
      <c r="B138" s="147"/>
      <c r="D138" s="148" t="s">
        <v>155</v>
      </c>
      <c r="F138" s="150" t="s">
        <v>175</v>
      </c>
      <c r="H138" s="151">
        <v>623.1</v>
      </c>
      <c r="I138" s="152"/>
      <c r="L138" s="147"/>
      <c r="M138" s="153"/>
      <c r="T138" s="154"/>
      <c r="AT138" s="149" t="s">
        <v>155</v>
      </c>
      <c r="AU138" s="149" t="s">
        <v>85</v>
      </c>
      <c r="AV138" s="12" t="s">
        <v>85</v>
      </c>
      <c r="AW138" s="12" t="s">
        <v>4</v>
      </c>
      <c r="AX138" s="12" t="s">
        <v>83</v>
      </c>
      <c r="AY138" s="149" t="s">
        <v>135</v>
      </c>
    </row>
    <row r="139" spans="2:65" s="1" customFormat="1" ht="24.2" customHeight="1">
      <c r="B139" s="30"/>
      <c r="C139" s="134" t="s">
        <v>176</v>
      </c>
      <c r="D139" s="134" t="s">
        <v>137</v>
      </c>
      <c r="E139" s="135" t="s">
        <v>177</v>
      </c>
      <c r="F139" s="136" t="s">
        <v>178</v>
      </c>
      <c r="G139" s="137" t="s">
        <v>169</v>
      </c>
      <c r="H139" s="138">
        <v>207.7</v>
      </c>
      <c r="I139" s="139"/>
      <c r="J139" s="140">
        <f>ROUND(I139*H139,2)</f>
        <v>0</v>
      </c>
      <c r="K139" s="136" t="s">
        <v>141</v>
      </c>
      <c r="L139" s="30"/>
      <c r="M139" s="141" t="s">
        <v>1</v>
      </c>
      <c r="N139" s="142" t="s">
        <v>41</v>
      </c>
      <c r="P139" s="143">
        <f>O139*H139</f>
        <v>0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AR139" s="145" t="s">
        <v>142</v>
      </c>
      <c r="AT139" s="145" t="s">
        <v>137</v>
      </c>
      <c r="AU139" s="145" t="s">
        <v>85</v>
      </c>
      <c r="AY139" s="15" t="s">
        <v>135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5" t="s">
        <v>83</v>
      </c>
      <c r="BK139" s="146">
        <f>ROUND(I139*H139,2)</f>
        <v>0</v>
      </c>
      <c r="BL139" s="15" t="s">
        <v>142</v>
      </c>
      <c r="BM139" s="145" t="s">
        <v>179</v>
      </c>
    </row>
    <row r="140" spans="2:65" s="1" customFormat="1" ht="37.9" customHeight="1">
      <c r="B140" s="30"/>
      <c r="C140" s="134" t="s">
        <v>157</v>
      </c>
      <c r="D140" s="134" t="s">
        <v>137</v>
      </c>
      <c r="E140" s="135" t="s">
        <v>180</v>
      </c>
      <c r="F140" s="136" t="s">
        <v>181</v>
      </c>
      <c r="G140" s="137" t="s">
        <v>169</v>
      </c>
      <c r="H140" s="138">
        <v>58.54</v>
      </c>
      <c r="I140" s="139"/>
      <c r="J140" s="140">
        <f>ROUND(I140*H140,2)</f>
        <v>0</v>
      </c>
      <c r="K140" s="136" t="s">
        <v>141</v>
      </c>
      <c r="L140" s="30"/>
      <c r="M140" s="141" t="s">
        <v>1</v>
      </c>
      <c r="N140" s="142" t="s">
        <v>41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142</v>
      </c>
      <c r="AT140" s="145" t="s">
        <v>137</v>
      </c>
      <c r="AU140" s="145" t="s">
        <v>85</v>
      </c>
      <c r="AY140" s="15" t="s">
        <v>135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5" t="s">
        <v>83</v>
      </c>
      <c r="BK140" s="146">
        <f>ROUND(I140*H140,2)</f>
        <v>0</v>
      </c>
      <c r="BL140" s="15" t="s">
        <v>142</v>
      </c>
      <c r="BM140" s="145" t="s">
        <v>182</v>
      </c>
    </row>
    <row r="141" spans="2:65" s="12" customFormat="1" ht="11.25">
      <c r="B141" s="147"/>
      <c r="D141" s="148" t="s">
        <v>155</v>
      </c>
      <c r="E141" s="149" t="s">
        <v>1</v>
      </c>
      <c r="F141" s="150" t="s">
        <v>183</v>
      </c>
      <c r="H141" s="151">
        <v>58.54</v>
      </c>
      <c r="I141" s="152"/>
      <c r="L141" s="147"/>
      <c r="M141" s="153"/>
      <c r="T141" s="154"/>
      <c r="AT141" s="149" t="s">
        <v>155</v>
      </c>
      <c r="AU141" s="149" t="s">
        <v>85</v>
      </c>
      <c r="AV141" s="12" t="s">
        <v>85</v>
      </c>
      <c r="AW141" s="12" t="s">
        <v>32</v>
      </c>
      <c r="AX141" s="12" t="s">
        <v>83</v>
      </c>
      <c r="AY141" s="149" t="s">
        <v>135</v>
      </c>
    </row>
    <row r="142" spans="2:65" s="1" customFormat="1" ht="44.25" customHeight="1">
      <c r="B142" s="30"/>
      <c r="C142" s="134" t="s">
        <v>184</v>
      </c>
      <c r="D142" s="134" t="s">
        <v>137</v>
      </c>
      <c r="E142" s="135" t="s">
        <v>185</v>
      </c>
      <c r="F142" s="136" t="s">
        <v>186</v>
      </c>
      <c r="G142" s="137" t="s">
        <v>169</v>
      </c>
      <c r="H142" s="138">
        <v>127.6</v>
      </c>
      <c r="I142" s="139"/>
      <c r="J142" s="140">
        <f>ROUND(I142*H142,2)</f>
        <v>0</v>
      </c>
      <c r="K142" s="136" t="s">
        <v>141</v>
      </c>
      <c r="L142" s="30"/>
      <c r="M142" s="141" t="s">
        <v>1</v>
      </c>
      <c r="N142" s="142" t="s">
        <v>41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142</v>
      </c>
      <c r="AT142" s="145" t="s">
        <v>137</v>
      </c>
      <c r="AU142" s="145" t="s">
        <v>85</v>
      </c>
      <c r="AY142" s="15" t="s">
        <v>135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5" t="s">
        <v>83</v>
      </c>
      <c r="BK142" s="146">
        <f>ROUND(I142*H142,2)</f>
        <v>0</v>
      </c>
      <c r="BL142" s="15" t="s">
        <v>142</v>
      </c>
      <c r="BM142" s="145" t="s">
        <v>187</v>
      </c>
    </row>
    <row r="143" spans="2:65" s="1" customFormat="1" ht="44.25" customHeight="1">
      <c r="B143" s="30"/>
      <c r="C143" s="134" t="s">
        <v>188</v>
      </c>
      <c r="D143" s="134" t="s">
        <v>137</v>
      </c>
      <c r="E143" s="135" t="s">
        <v>189</v>
      </c>
      <c r="F143" s="136" t="s">
        <v>190</v>
      </c>
      <c r="G143" s="137" t="s">
        <v>169</v>
      </c>
      <c r="H143" s="138">
        <v>21.56</v>
      </c>
      <c r="I143" s="139"/>
      <c r="J143" s="140">
        <f>ROUND(I143*H143,2)</f>
        <v>0</v>
      </c>
      <c r="K143" s="136" t="s">
        <v>191</v>
      </c>
      <c r="L143" s="30"/>
      <c r="M143" s="155" t="s">
        <v>1</v>
      </c>
      <c r="N143" s="156" t="s">
        <v>41</v>
      </c>
      <c r="O143" s="157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AR143" s="145" t="s">
        <v>142</v>
      </c>
      <c r="AT143" s="145" t="s">
        <v>137</v>
      </c>
      <c r="AU143" s="145" t="s">
        <v>85</v>
      </c>
      <c r="AY143" s="15" t="s">
        <v>135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5" t="s">
        <v>83</v>
      </c>
      <c r="BK143" s="146">
        <f>ROUND(I143*H143,2)</f>
        <v>0</v>
      </c>
      <c r="BL143" s="15" t="s">
        <v>142</v>
      </c>
      <c r="BM143" s="145" t="s">
        <v>192</v>
      </c>
    </row>
    <row r="144" spans="2:65" s="1" customFormat="1" ht="6.95" customHeight="1">
      <c r="B144" s="42"/>
      <c r="C144" s="43"/>
      <c r="D144" s="43"/>
      <c r="E144" s="43"/>
      <c r="F144" s="43"/>
      <c r="G144" s="43"/>
      <c r="H144" s="43"/>
      <c r="I144" s="43"/>
      <c r="J144" s="43"/>
      <c r="K144" s="43"/>
      <c r="L144" s="30"/>
    </row>
  </sheetData>
  <sheetProtection algorithmName="SHA-512" hashValue="TZBAOLZFlEGx7+qPU9xEUKMTHU1n6bPcHdOLRQhkniYsAaVgKJvvM+LdASZh0ZDb9Qe0rA48yLWXHuDJuImYQA==" saltValue="6iKpJ4yLZxBStBf9/9I3m36s8GeeHWAYEyTaEFrDOV4obnyHS4lhFrOIJZbysgUKLdaN+fbSFENpee9sge2Chg==" spinCount="100000" sheet="1" objects="1" scenarios="1" formatColumns="0" formatRows="0" autoFilter="0"/>
  <autoFilter ref="C123:K143" xr:uid="{00000000-0009-0000-0000-000001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4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93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customHeight="1">
      <c r="B4" s="18"/>
      <c r="D4" s="19" t="s">
        <v>106</v>
      </c>
      <c r="L4" s="18"/>
      <c r="M4" s="91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1" t="str">
        <f>'Rekapitulace stavby'!K6</f>
        <v>Oprava chodníku na ul.Komenského ,Šumperk</v>
      </c>
      <c r="F7" s="222"/>
      <c r="G7" s="222"/>
      <c r="H7" s="222"/>
      <c r="L7" s="18"/>
    </row>
    <row r="8" spans="2:46" ht="12" customHeight="1">
      <c r="B8" s="18"/>
      <c r="D8" s="25" t="s">
        <v>107</v>
      </c>
      <c r="L8" s="18"/>
    </row>
    <row r="9" spans="2:46" s="1" customFormat="1" ht="16.5" customHeight="1">
      <c r="B9" s="30"/>
      <c r="E9" s="221" t="s">
        <v>108</v>
      </c>
      <c r="F9" s="223"/>
      <c r="G9" s="223"/>
      <c r="H9" s="223"/>
      <c r="L9" s="30"/>
    </row>
    <row r="10" spans="2:46" s="1" customFormat="1" ht="12" customHeight="1">
      <c r="B10" s="30"/>
      <c r="D10" s="25" t="s">
        <v>109</v>
      </c>
      <c r="L10" s="30"/>
    </row>
    <row r="11" spans="2:46" s="1" customFormat="1" ht="16.5" customHeight="1">
      <c r="B11" s="30"/>
      <c r="E11" s="179" t="s">
        <v>193</v>
      </c>
      <c r="F11" s="223"/>
      <c r="G11" s="223"/>
      <c r="H11" s="223"/>
      <c r="L11" s="30"/>
    </row>
    <row r="12" spans="2:46" s="1" customFormat="1" ht="11.25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21</v>
      </c>
      <c r="I14" s="25" t="s">
        <v>22</v>
      </c>
      <c r="J14" s="50" t="str">
        <f>'Rekapitulace stavby'!AN8</f>
        <v>5. 9. 2024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24</v>
      </c>
      <c r="I16" s="25" t="s">
        <v>25</v>
      </c>
      <c r="J16" s="23" t="s">
        <v>1</v>
      </c>
      <c r="L16" s="30"/>
    </row>
    <row r="17" spans="2:12" s="1" customFormat="1" ht="18" customHeight="1">
      <c r="B17" s="30"/>
      <c r="E17" s="23" t="s">
        <v>26</v>
      </c>
      <c r="I17" s="25" t="s">
        <v>27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28</v>
      </c>
      <c r="I19" s="25" t="s">
        <v>25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4" t="str">
        <f>'Rekapitulace stavby'!E14</f>
        <v>Vyplň údaj</v>
      </c>
      <c r="F20" s="205"/>
      <c r="G20" s="205"/>
      <c r="H20" s="205"/>
      <c r="I20" s="25" t="s">
        <v>27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30</v>
      </c>
      <c r="I22" s="25" t="s">
        <v>25</v>
      </c>
      <c r="J22" s="23" t="s">
        <v>1</v>
      </c>
      <c r="L22" s="30"/>
    </row>
    <row r="23" spans="2:12" s="1" customFormat="1" ht="18" customHeight="1">
      <c r="B23" s="30"/>
      <c r="E23" s="23" t="s">
        <v>31</v>
      </c>
      <c r="I23" s="25" t="s">
        <v>27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33</v>
      </c>
      <c r="I25" s="25" t="s">
        <v>25</v>
      </c>
      <c r="J25" s="23" t="s">
        <v>1</v>
      </c>
      <c r="L25" s="30"/>
    </row>
    <row r="26" spans="2:12" s="1" customFormat="1" ht="18" customHeight="1">
      <c r="B26" s="30"/>
      <c r="E26" s="23" t="s">
        <v>34</v>
      </c>
      <c r="I26" s="25" t="s">
        <v>27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35</v>
      </c>
      <c r="L28" s="30"/>
    </row>
    <row r="29" spans="2:12" s="7" customFormat="1" ht="16.5" customHeight="1">
      <c r="B29" s="92"/>
      <c r="E29" s="210" t="s">
        <v>1</v>
      </c>
      <c r="F29" s="210"/>
      <c r="G29" s="210"/>
      <c r="H29" s="210"/>
      <c r="L29" s="92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customHeight="1">
      <c r="B32" s="30"/>
      <c r="D32" s="93" t="s">
        <v>36</v>
      </c>
      <c r="J32" s="64">
        <f>ROUND(J131, 2)</f>
        <v>0</v>
      </c>
      <c r="L32" s="30"/>
    </row>
    <row r="33" spans="2:12" s="1" customFormat="1" ht="6.95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customHeight="1">
      <c r="B34" s="30"/>
      <c r="F34" s="33" t="s">
        <v>38</v>
      </c>
      <c r="I34" s="33" t="s">
        <v>37</v>
      </c>
      <c r="J34" s="33" t="s">
        <v>39</v>
      </c>
      <c r="L34" s="30"/>
    </row>
    <row r="35" spans="2:12" s="1" customFormat="1" ht="14.45" customHeight="1">
      <c r="B35" s="30"/>
      <c r="D35" s="53" t="s">
        <v>40</v>
      </c>
      <c r="E35" s="25" t="s">
        <v>41</v>
      </c>
      <c r="F35" s="84">
        <f>ROUND((SUM(BE131:BE203)),  2)</f>
        <v>0</v>
      </c>
      <c r="I35" s="94">
        <v>0.21</v>
      </c>
      <c r="J35" s="84">
        <f>ROUND(((SUM(BE131:BE203))*I35),  2)</f>
        <v>0</v>
      </c>
      <c r="L35" s="30"/>
    </row>
    <row r="36" spans="2:12" s="1" customFormat="1" ht="14.45" customHeight="1">
      <c r="B36" s="30"/>
      <c r="E36" s="25" t="s">
        <v>42</v>
      </c>
      <c r="F36" s="84">
        <f>ROUND((SUM(BF131:BF203)),  2)</f>
        <v>0</v>
      </c>
      <c r="I36" s="94">
        <v>0.12</v>
      </c>
      <c r="J36" s="84">
        <f>ROUND(((SUM(BF131:BF203))*I36),  2)</f>
        <v>0</v>
      </c>
      <c r="L36" s="30"/>
    </row>
    <row r="37" spans="2:12" s="1" customFormat="1" ht="14.45" hidden="1" customHeight="1">
      <c r="B37" s="30"/>
      <c r="E37" s="25" t="s">
        <v>43</v>
      </c>
      <c r="F37" s="84">
        <f>ROUND((SUM(BG131:BG203)), 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44</v>
      </c>
      <c r="F38" s="84">
        <f>ROUND((SUM(BH131:BH203)), 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45</v>
      </c>
      <c r="F39" s="84">
        <f>ROUND((SUM(BI131:BI203)),  2)</f>
        <v>0</v>
      </c>
      <c r="I39" s="94">
        <v>0</v>
      </c>
      <c r="J39" s="84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51</v>
      </c>
      <c r="E61" s="32"/>
      <c r="F61" s="101" t="s">
        <v>52</v>
      </c>
      <c r="G61" s="41" t="s">
        <v>51</v>
      </c>
      <c r="H61" s="32"/>
      <c r="I61" s="32"/>
      <c r="J61" s="102" t="s">
        <v>52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51</v>
      </c>
      <c r="E76" s="32"/>
      <c r="F76" s="101" t="s">
        <v>52</v>
      </c>
      <c r="G76" s="41" t="s">
        <v>51</v>
      </c>
      <c r="H76" s="32"/>
      <c r="I76" s="32"/>
      <c r="J76" s="102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customHeight="1">
      <c r="B82" s="30"/>
      <c r="C82" s="19" t="s">
        <v>111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1" t="str">
        <f>E7</f>
        <v>Oprava chodníku na ul.Komenského ,Šumperk</v>
      </c>
      <c r="F85" s="222"/>
      <c r="G85" s="222"/>
      <c r="H85" s="222"/>
      <c r="L85" s="30"/>
    </row>
    <row r="86" spans="2:12" ht="12" customHeight="1">
      <c r="B86" s="18"/>
      <c r="C86" s="25" t="s">
        <v>107</v>
      </c>
      <c r="L86" s="18"/>
    </row>
    <row r="87" spans="2:12" s="1" customFormat="1" ht="16.5" customHeight="1">
      <c r="B87" s="30"/>
      <c r="E87" s="221" t="s">
        <v>108</v>
      </c>
      <c r="F87" s="223"/>
      <c r="G87" s="223"/>
      <c r="H87" s="223"/>
      <c r="L87" s="30"/>
    </row>
    <row r="88" spans="2:12" s="1" customFormat="1" ht="12" customHeight="1">
      <c r="B88" s="30"/>
      <c r="C88" s="25" t="s">
        <v>109</v>
      </c>
      <c r="L88" s="30"/>
    </row>
    <row r="89" spans="2:12" s="1" customFormat="1" ht="16.5" customHeight="1">
      <c r="B89" s="30"/>
      <c r="E89" s="179" t="str">
        <f>E11</f>
        <v>SO 101 - Chodník</v>
      </c>
      <c r="F89" s="223"/>
      <c r="G89" s="223"/>
      <c r="H89" s="223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Šumperk</v>
      </c>
      <c r="I91" s="25" t="s">
        <v>22</v>
      </c>
      <c r="J91" s="50" t="str">
        <f>IF(J14="","",J14)</f>
        <v>5. 9. 2024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24</v>
      </c>
      <c r="F93" s="23" t="str">
        <f>E17</f>
        <v>Město  Šumperk</v>
      </c>
      <c r="I93" s="25" t="s">
        <v>30</v>
      </c>
      <c r="J93" s="28" t="str">
        <f>E23</f>
        <v>Ing.Zdeněk  Vitásek</v>
      </c>
      <c r="L93" s="30"/>
    </row>
    <row r="94" spans="2:12" s="1" customFormat="1" ht="15.2" customHeight="1">
      <c r="B94" s="30"/>
      <c r="C94" s="25" t="s">
        <v>28</v>
      </c>
      <c r="F94" s="23" t="str">
        <f>IF(E20="","",E20)</f>
        <v>Vyplň údaj</v>
      </c>
      <c r="I94" s="25" t="s">
        <v>33</v>
      </c>
      <c r="J94" s="28" t="str">
        <f>E26</f>
        <v>Martin  Pniok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112</v>
      </c>
      <c r="D96" s="95"/>
      <c r="E96" s="95"/>
      <c r="F96" s="95"/>
      <c r="G96" s="95"/>
      <c r="H96" s="95"/>
      <c r="I96" s="95"/>
      <c r="J96" s="104" t="s">
        <v>113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114</v>
      </c>
      <c r="J98" s="64">
        <f>J131</f>
        <v>0</v>
      </c>
      <c r="L98" s="30"/>
      <c r="AU98" s="15" t="s">
        <v>115</v>
      </c>
    </row>
    <row r="99" spans="2:47" s="8" customFormat="1" ht="24.95" customHeight="1">
      <c r="B99" s="106"/>
      <c r="D99" s="107" t="s">
        <v>116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2:47" s="9" customFormat="1" ht="19.899999999999999" customHeight="1">
      <c r="B100" s="110"/>
      <c r="D100" s="111" t="s">
        <v>117</v>
      </c>
      <c r="E100" s="112"/>
      <c r="F100" s="112"/>
      <c r="G100" s="112"/>
      <c r="H100" s="112"/>
      <c r="I100" s="112"/>
      <c r="J100" s="113">
        <f>J133</f>
        <v>0</v>
      </c>
      <c r="L100" s="110"/>
    </row>
    <row r="101" spans="2:47" s="9" customFormat="1" ht="19.899999999999999" customHeight="1">
      <c r="B101" s="110"/>
      <c r="D101" s="111" t="s">
        <v>194</v>
      </c>
      <c r="E101" s="112"/>
      <c r="F101" s="112"/>
      <c r="G101" s="112"/>
      <c r="H101" s="112"/>
      <c r="I101" s="112"/>
      <c r="J101" s="113">
        <f>J147</f>
        <v>0</v>
      </c>
      <c r="L101" s="110"/>
    </row>
    <row r="102" spans="2:47" s="9" customFormat="1" ht="19.899999999999999" customHeight="1">
      <c r="B102" s="110"/>
      <c r="D102" s="111" t="s">
        <v>195</v>
      </c>
      <c r="E102" s="112"/>
      <c r="F102" s="112"/>
      <c r="G102" s="112"/>
      <c r="H102" s="112"/>
      <c r="I102" s="112"/>
      <c r="J102" s="113">
        <f>J150</f>
        <v>0</v>
      </c>
      <c r="L102" s="110"/>
    </row>
    <row r="103" spans="2:47" s="9" customFormat="1" ht="19.899999999999999" customHeight="1">
      <c r="B103" s="110"/>
      <c r="D103" s="111" t="s">
        <v>196</v>
      </c>
      <c r="E103" s="112"/>
      <c r="F103" s="112"/>
      <c r="G103" s="112"/>
      <c r="H103" s="112"/>
      <c r="I103" s="112"/>
      <c r="J103" s="113">
        <f>J157</f>
        <v>0</v>
      </c>
      <c r="L103" s="110"/>
    </row>
    <row r="104" spans="2:47" s="9" customFormat="1" ht="19.899999999999999" customHeight="1">
      <c r="B104" s="110"/>
      <c r="D104" s="111" t="s">
        <v>118</v>
      </c>
      <c r="E104" s="112"/>
      <c r="F104" s="112"/>
      <c r="G104" s="112"/>
      <c r="H104" s="112"/>
      <c r="I104" s="112"/>
      <c r="J104" s="113">
        <f>J176</f>
        <v>0</v>
      </c>
      <c r="L104" s="110"/>
    </row>
    <row r="105" spans="2:47" s="9" customFormat="1" ht="19.899999999999999" customHeight="1">
      <c r="B105" s="110"/>
      <c r="D105" s="111" t="s">
        <v>119</v>
      </c>
      <c r="E105" s="112"/>
      <c r="F105" s="112"/>
      <c r="G105" s="112"/>
      <c r="H105" s="112"/>
      <c r="I105" s="112"/>
      <c r="J105" s="113">
        <f>J187</f>
        <v>0</v>
      </c>
      <c r="L105" s="110"/>
    </row>
    <row r="106" spans="2:47" s="9" customFormat="1" ht="19.899999999999999" customHeight="1">
      <c r="B106" s="110"/>
      <c r="D106" s="111" t="s">
        <v>197</v>
      </c>
      <c r="E106" s="112"/>
      <c r="F106" s="112"/>
      <c r="G106" s="112"/>
      <c r="H106" s="112"/>
      <c r="I106" s="112"/>
      <c r="J106" s="113">
        <f>J193</f>
        <v>0</v>
      </c>
      <c r="L106" s="110"/>
    </row>
    <row r="107" spans="2:47" s="8" customFormat="1" ht="24.95" customHeight="1">
      <c r="B107" s="106"/>
      <c r="D107" s="107" t="s">
        <v>198</v>
      </c>
      <c r="E107" s="108"/>
      <c r="F107" s="108"/>
      <c r="G107" s="108"/>
      <c r="H107" s="108"/>
      <c r="I107" s="108"/>
      <c r="J107" s="109">
        <f>J195</f>
        <v>0</v>
      </c>
      <c r="L107" s="106"/>
    </row>
    <row r="108" spans="2:47" s="9" customFormat="1" ht="19.899999999999999" customHeight="1">
      <c r="B108" s="110"/>
      <c r="D108" s="111" t="s">
        <v>199</v>
      </c>
      <c r="E108" s="112"/>
      <c r="F108" s="112"/>
      <c r="G108" s="112"/>
      <c r="H108" s="112"/>
      <c r="I108" s="112"/>
      <c r="J108" s="113">
        <f>J196</f>
        <v>0</v>
      </c>
      <c r="L108" s="110"/>
    </row>
    <row r="109" spans="2:47" s="9" customFormat="1" ht="19.899999999999999" customHeight="1">
      <c r="B109" s="110"/>
      <c r="D109" s="111" t="s">
        <v>200</v>
      </c>
      <c r="E109" s="112"/>
      <c r="F109" s="112"/>
      <c r="G109" s="112"/>
      <c r="H109" s="112"/>
      <c r="I109" s="112"/>
      <c r="J109" s="113">
        <f>J201</f>
        <v>0</v>
      </c>
      <c r="L109" s="110"/>
    </row>
    <row r="110" spans="2:47" s="1" customFormat="1" ht="21.75" customHeight="1">
      <c r="B110" s="30"/>
      <c r="L110" s="30"/>
    </row>
    <row r="111" spans="2:47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30"/>
    </row>
    <row r="115" spans="2:12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0"/>
    </row>
    <row r="116" spans="2:12" s="1" customFormat="1" ht="24.95" customHeight="1">
      <c r="B116" s="30"/>
      <c r="C116" s="19" t="s">
        <v>120</v>
      </c>
      <c r="L116" s="30"/>
    </row>
    <row r="117" spans="2:12" s="1" customFormat="1" ht="6.95" customHeight="1">
      <c r="B117" s="30"/>
      <c r="L117" s="30"/>
    </row>
    <row r="118" spans="2:12" s="1" customFormat="1" ht="12" customHeight="1">
      <c r="B118" s="30"/>
      <c r="C118" s="25" t="s">
        <v>16</v>
      </c>
      <c r="L118" s="30"/>
    </row>
    <row r="119" spans="2:12" s="1" customFormat="1" ht="16.5" customHeight="1">
      <c r="B119" s="30"/>
      <c r="E119" s="221" t="str">
        <f>E7</f>
        <v>Oprava chodníku na ul.Komenského ,Šumperk</v>
      </c>
      <c r="F119" s="222"/>
      <c r="G119" s="222"/>
      <c r="H119" s="222"/>
      <c r="L119" s="30"/>
    </row>
    <row r="120" spans="2:12" ht="12" customHeight="1">
      <c r="B120" s="18"/>
      <c r="C120" s="25" t="s">
        <v>107</v>
      </c>
      <c r="L120" s="18"/>
    </row>
    <row r="121" spans="2:12" s="1" customFormat="1" ht="16.5" customHeight="1">
      <c r="B121" s="30"/>
      <c r="E121" s="221" t="s">
        <v>108</v>
      </c>
      <c r="F121" s="223"/>
      <c r="G121" s="223"/>
      <c r="H121" s="223"/>
      <c r="L121" s="30"/>
    </row>
    <row r="122" spans="2:12" s="1" customFormat="1" ht="12" customHeight="1">
      <c r="B122" s="30"/>
      <c r="C122" s="25" t="s">
        <v>109</v>
      </c>
      <c r="L122" s="30"/>
    </row>
    <row r="123" spans="2:12" s="1" customFormat="1" ht="16.5" customHeight="1">
      <c r="B123" s="30"/>
      <c r="E123" s="179" t="str">
        <f>E11</f>
        <v>SO 101 - Chodník</v>
      </c>
      <c r="F123" s="223"/>
      <c r="G123" s="223"/>
      <c r="H123" s="223"/>
      <c r="L123" s="30"/>
    </row>
    <row r="124" spans="2:12" s="1" customFormat="1" ht="6.95" customHeight="1">
      <c r="B124" s="30"/>
      <c r="L124" s="30"/>
    </row>
    <row r="125" spans="2:12" s="1" customFormat="1" ht="12" customHeight="1">
      <c r="B125" s="30"/>
      <c r="C125" s="25" t="s">
        <v>20</v>
      </c>
      <c r="F125" s="23" t="str">
        <f>F14</f>
        <v>Šumperk</v>
      </c>
      <c r="I125" s="25" t="s">
        <v>22</v>
      </c>
      <c r="J125" s="50" t="str">
        <f>IF(J14="","",J14)</f>
        <v>5. 9. 2024</v>
      </c>
      <c r="L125" s="30"/>
    </row>
    <row r="126" spans="2:12" s="1" customFormat="1" ht="6.95" customHeight="1">
      <c r="B126" s="30"/>
      <c r="L126" s="30"/>
    </row>
    <row r="127" spans="2:12" s="1" customFormat="1" ht="15.2" customHeight="1">
      <c r="B127" s="30"/>
      <c r="C127" s="25" t="s">
        <v>24</v>
      </c>
      <c r="F127" s="23" t="str">
        <f>E17</f>
        <v>Město  Šumperk</v>
      </c>
      <c r="I127" s="25" t="s">
        <v>30</v>
      </c>
      <c r="J127" s="28" t="str">
        <f>E23</f>
        <v>Ing.Zdeněk  Vitásek</v>
      </c>
      <c r="L127" s="30"/>
    </row>
    <row r="128" spans="2:12" s="1" customFormat="1" ht="15.2" customHeight="1">
      <c r="B128" s="30"/>
      <c r="C128" s="25" t="s">
        <v>28</v>
      </c>
      <c r="F128" s="23" t="str">
        <f>IF(E20="","",E20)</f>
        <v>Vyplň údaj</v>
      </c>
      <c r="I128" s="25" t="s">
        <v>33</v>
      </c>
      <c r="J128" s="28" t="str">
        <f>E26</f>
        <v>Martin  Pniok</v>
      </c>
      <c r="L128" s="30"/>
    </row>
    <row r="129" spans="2:65" s="1" customFormat="1" ht="10.35" customHeight="1">
      <c r="B129" s="30"/>
      <c r="L129" s="30"/>
    </row>
    <row r="130" spans="2:65" s="10" customFormat="1" ht="29.25" customHeight="1">
      <c r="B130" s="114"/>
      <c r="C130" s="115" t="s">
        <v>121</v>
      </c>
      <c r="D130" s="116" t="s">
        <v>61</v>
      </c>
      <c r="E130" s="116" t="s">
        <v>57</v>
      </c>
      <c r="F130" s="116" t="s">
        <v>58</v>
      </c>
      <c r="G130" s="116" t="s">
        <v>122</v>
      </c>
      <c r="H130" s="116" t="s">
        <v>123</v>
      </c>
      <c r="I130" s="116" t="s">
        <v>124</v>
      </c>
      <c r="J130" s="116" t="s">
        <v>113</v>
      </c>
      <c r="K130" s="117" t="s">
        <v>125</v>
      </c>
      <c r="L130" s="114"/>
      <c r="M130" s="57" t="s">
        <v>1</v>
      </c>
      <c r="N130" s="58" t="s">
        <v>40</v>
      </c>
      <c r="O130" s="58" t="s">
        <v>126</v>
      </c>
      <c r="P130" s="58" t="s">
        <v>127</v>
      </c>
      <c r="Q130" s="58" t="s">
        <v>128</v>
      </c>
      <c r="R130" s="58" t="s">
        <v>129</v>
      </c>
      <c r="S130" s="58" t="s">
        <v>130</v>
      </c>
      <c r="T130" s="59" t="s">
        <v>131</v>
      </c>
    </row>
    <row r="131" spans="2:65" s="1" customFormat="1" ht="22.9" customHeight="1">
      <c r="B131" s="30"/>
      <c r="C131" s="62" t="s">
        <v>132</v>
      </c>
      <c r="J131" s="118">
        <f>BK131</f>
        <v>0</v>
      </c>
      <c r="L131" s="30"/>
      <c r="M131" s="60"/>
      <c r="N131" s="51"/>
      <c r="O131" s="51"/>
      <c r="P131" s="119">
        <f>P132+P195</f>
        <v>0</v>
      </c>
      <c r="Q131" s="51"/>
      <c r="R131" s="119">
        <f>R132+R195</f>
        <v>258.48286959999996</v>
      </c>
      <c r="S131" s="51"/>
      <c r="T131" s="120">
        <f>T132+T195</f>
        <v>1.6763199999999998</v>
      </c>
      <c r="AT131" s="15" t="s">
        <v>75</v>
      </c>
      <c r="AU131" s="15" t="s">
        <v>115</v>
      </c>
      <c r="BK131" s="121">
        <f>BK132+BK195</f>
        <v>0</v>
      </c>
    </row>
    <row r="132" spans="2:65" s="11" customFormat="1" ht="25.9" customHeight="1">
      <c r="B132" s="122"/>
      <c r="D132" s="123" t="s">
        <v>75</v>
      </c>
      <c r="E132" s="124" t="s">
        <v>133</v>
      </c>
      <c r="F132" s="124" t="s">
        <v>134</v>
      </c>
      <c r="I132" s="125"/>
      <c r="J132" s="126">
        <f>BK132</f>
        <v>0</v>
      </c>
      <c r="L132" s="122"/>
      <c r="M132" s="127"/>
      <c r="P132" s="128">
        <f>P133+P147+P150+P157+P176+P187+P193</f>
        <v>0</v>
      </c>
      <c r="R132" s="128">
        <f>R133+R147+R150+R157+R176+R187+R193</f>
        <v>258.42974959999998</v>
      </c>
      <c r="T132" s="129">
        <f>T133+T147+T150+T157+T176+T187+T193</f>
        <v>1.6763199999999998</v>
      </c>
      <c r="AR132" s="123" t="s">
        <v>83</v>
      </c>
      <c r="AT132" s="130" t="s">
        <v>75</v>
      </c>
      <c r="AU132" s="130" t="s">
        <v>76</v>
      </c>
      <c r="AY132" s="123" t="s">
        <v>135</v>
      </c>
      <c r="BK132" s="131">
        <f>BK133+BK147+BK150+BK157+BK176+BK187+BK193</f>
        <v>0</v>
      </c>
    </row>
    <row r="133" spans="2:65" s="11" customFormat="1" ht="22.9" customHeight="1">
      <c r="B133" s="122"/>
      <c r="D133" s="123" t="s">
        <v>75</v>
      </c>
      <c r="E133" s="132" t="s">
        <v>83</v>
      </c>
      <c r="F133" s="132" t="s">
        <v>136</v>
      </c>
      <c r="I133" s="125"/>
      <c r="J133" s="133">
        <f>BK133</f>
        <v>0</v>
      </c>
      <c r="L133" s="122"/>
      <c r="M133" s="127"/>
      <c r="P133" s="128">
        <f>SUM(P134:P146)</f>
        <v>0</v>
      </c>
      <c r="R133" s="128">
        <f>SUM(R134:R146)</f>
        <v>6.72</v>
      </c>
      <c r="T133" s="129">
        <f>SUM(T134:T146)</f>
        <v>0</v>
      </c>
      <c r="AR133" s="123" t="s">
        <v>83</v>
      </c>
      <c r="AT133" s="130" t="s">
        <v>75</v>
      </c>
      <c r="AU133" s="130" t="s">
        <v>83</v>
      </c>
      <c r="AY133" s="123" t="s">
        <v>135</v>
      </c>
      <c r="BK133" s="131">
        <f>SUM(BK134:BK146)</f>
        <v>0</v>
      </c>
    </row>
    <row r="134" spans="2:65" s="1" customFormat="1" ht="37.9" customHeight="1">
      <c r="B134" s="30"/>
      <c r="C134" s="134" t="s">
        <v>83</v>
      </c>
      <c r="D134" s="134" t="s">
        <v>137</v>
      </c>
      <c r="E134" s="135" t="s">
        <v>201</v>
      </c>
      <c r="F134" s="136" t="s">
        <v>202</v>
      </c>
      <c r="G134" s="137" t="s">
        <v>203</v>
      </c>
      <c r="H134" s="138">
        <v>3.84</v>
      </c>
      <c r="I134" s="139"/>
      <c r="J134" s="140">
        <f>ROUND(I134*H134,2)</f>
        <v>0</v>
      </c>
      <c r="K134" s="136" t="s">
        <v>141</v>
      </c>
      <c r="L134" s="30"/>
      <c r="M134" s="141" t="s">
        <v>1</v>
      </c>
      <c r="N134" s="142" t="s">
        <v>41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142</v>
      </c>
      <c r="AT134" s="145" t="s">
        <v>137</v>
      </c>
      <c r="AU134" s="145" t="s">
        <v>85</v>
      </c>
      <c r="AY134" s="15" t="s">
        <v>135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5" t="s">
        <v>83</v>
      </c>
      <c r="BK134" s="146">
        <f>ROUND(I134*H134,2)</f>
        <v>0</v>
      </c>
      <c r="BL134" s="15" t="s">
        <v>142</v>
      </c>
      <c r="BM134" s="145" t="s">
        <v>204</v>
      </c>
    </row>
    <row r="135" spans="2:65" s="12" customFormat="1" ht="11.25">
      <c r="B135" s="147"/>
      <c r="D135" s="148" t="s">
        <v>155</v>
      </c>
      <c r="E135" s="149" t="s">
        <v>1</v>
      </c>
      <c r="F135" s="150" t="s">
        <v>205</v>
      </c>
      <c r="H135" s="151">
        <v>3.84</v>
      </c>
      <c r="I135" s="152"/>
      <c r="L135" s="147"/>
      <c r="M135" s="153"/>
      <c r="T135" s="154"/>
      <c r="AT135" s="149" t="s">
        <v>155</v>
      </c>
      <c r="AU135" s="149" t="s">
        <v>85</v>
      </c>
      <c r="AV135" s="12" t="s">
        <v>85</v>
      </c>
      <c r="AW135" s="12" t="s">
        <v>32</v>
      </c>
      <c r="AX135" s="12" t="s">
        <v>83</v>
      </c>
      <c r="AY135" s="149" t="s">
        <v>135</v>
      </c>
    </row>
    <row r="136" spans="2:65" s="1" customFormat="1" ht="37.9" customHeight="1">
      <c r="B136" s="30"/>
      <c r="C136" s="134" t="s">
        <v>85</v>
      </c>
      <c r="D136" s="134" t="s">
        <v>137</v>
      </c>
      <c r="E136" s="135" t="s">
        <v>206</v>
      </c>
      <c r="F136" s="136" t="s">
        <v>207</v>
      </c>
      <c r="G136" s="137" t="s">
        <v>203</v>
      </c>
      <c r="H136" s="138">
        <v>3.84</v>
      </c>
      <c r="I136" s="139"/>
      <c r="J136" s="140">
        <f>ROUND(I136*H136,2)</f>
        <v>0</v>
      </c>
      <c r="K136" s="136" t="s">
        <v>141</v>
      </c>
      <c r="L136" s="30"/>
      <c r="M136" s="141" t="s">
        <v>1</v>
      </c>
      <c r="N136" s="142" t="s">
        <v>41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142</v>
      </c>
      <c r="AT136" s="145" t="s">
        <v>137</v>
      </c>
      <c r="AU136" s="145" t="s">
        <v>85</v>
      </c>
      <c r="AY136" s="15" t="s">
        <v>135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5" t="s">
        <v>83</v>
      </c>
      <c r="BK136" s="146">
        <f>ROUND(I136*H136,2)</f>
        <v>0</v>
      </c>
      <c r="BL136" s="15" t="s">
        <v>142</v>
      </c>
      <c r="BM136" s="145" t="s">
        <v>208</v>
      </c>
    </row>
    <row r="137" spans="2:65" s="1" customFormat="1" ht="24.2" customHeight="1">
      <c r="B137" s="30"/>
      <c r="C137" s="134" t="s">
        <v>147</v>
      </c>
      <c r="D137" s="134" t="s">
        <v>137</v>
      </c>
      <c r="E137" s="135" t="s">
        <v>209</v>
      </c>
      <c r="F137" s="136" t="s">
        <v>210</v>
      </c>
      <c r="G137" s="137" t="s">
        <v>203</v>
      </c>
      <c r="H137" s="138">
        <v>3.84</v>
      </c>
      <c r="I137" s="139"/>
      <c r="J137" s="140">
        <f>ROUND(I137*H137,2)</f>
        <v>0</v>
      </c>
      <c r="K137" s="136" t="s">
        <v>141</v>
      </c>
      <c r="L137" s="30"/>
      <c r="M137" s="141" t="s">
        <v>1</v>
      </c>
      <c r="N137" s="142" t="s">
        <v>41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142</v>
      </c>
      <c r="AT137" s="145" t="s">
        <v>137</v>
      </c>
      <c r="AU137" s="145" t="s">
        <v>85</v>
      </c>
      <c r="AY137" s="15" t="s">
        <v>135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5" t="s">
        <v>83</v>
      </c>
      <c r="BK137" s="146">
        <f>ROUND(I137*H137,2)</f>
        <v>0</v>
      </c>
      <c r="BL137" s="15" t="s">
        <v>142</v>
      </c>
      <c r="BM137" s="145" t="s">
        <v>211</v>
      </c>
    </row>
    <row r="138" spans="2:65" s="1" customFormat="1" ht="33" customHeight="1">
      <c r="B138" s="30"/>
      <c r="C138" s="134" t="s">
        <v>142</v>
      </c>
      <c r="D138" s="134" t="s">
        <v>137</v>
      </c>
      <c r="E138" s="135" t="s">
        <v>212</v>
      </c>
      <c r="F138" s="136" t="s">
        <v>213</v>
      </c>
      <c r="G138" s="137" t="s">
        <v>169</v>
      </c>
      <c r="H138" s="138">
        <v>7.2960000000000003</v>
      </c>
      <c r="I138" s="139"/>
      <c r="J138" s="140">
        <f>ROUND(I138*H138,2)</f>
        <v>0</v>
      </c>
      <c r="K138" s="136" t="s">
        <v>141</v>
      </c>
      <c r="L138" s="30"/>
      <c r="M138" s="141" t="s">
        <v>1</v>
      </c>
      <c r="N138" s="142" t="s">
        <v>41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142</v>
      </c>
      <c r="AT138" s="145" t="s">
        <v>137</v>
      </c>
      <c r="AU138" s="145" t="s">
        <v>85</v>
      </c>
      <c r="AY138" s="15" t="s">
        <v>135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5" t="s">
        <v>83</v>
      </c>
      <c r="BK138" s="146">
        <f>ROUND(I138*H138,2)</f>
        <v>0</v>
      </c>
      <c r="BL138" s="15" t="s">
        <v>142</v>
      </c>
      <c r="BM138" s="145" t="s">
        <v>214</v>
      </c>
    </row>
    <row r="139" spans="2:65" s="12" customFormat="1" ht="11.25">
      <c r="B139" s="147"/>
      <c r="D139" s="148" t="s">
        <v>155</v>
      </c>
      <c r="F139" s="150" t="s">
        <v>215</v>
      </c>
      <c r="H139" s="151">
        <v>7.2960000000000003</v>
      </c>
      <c r="I139" s="152"/>
      <c r="L139" s="147"/>
      <c r="M139" s="153"/>
      <c r="T139" s="154"/>
      <c r="AT139" s="149" t="s">
        <v>155</v>
      </c>
      <c r="AU139" s="149" t="s">
        <v>85</v>
      </c>
      <c r="AV139" s="12" t="s">
        <v>85</v>
      </c>
      <c r="AW139" s="12" t="s">
        <v>4</v>
      </c>
      <c r="AX139" s="12" t="s">
        <v>83</v>
      </c>
      <c r="AY139" s="149" t="s">
        <v>135</v>
      </c>
    </row>
    <row r="140" spans="2:65" s="1" customFormat="1" ht="16.5" customHeight="1">
      <c r="B140" s="30"/>
      <c r="C140" s="134" t="s">
        <v>159</v>
      </c>
      <c r="D140" s="134" t="s">
        <v>137</v>
      </c>
      <c r="E140" s="135" t="s">
        <v>216</v>
      </c>
      <c r="F140" s="136" t="s">
        <v>217</v>
      </c>
      <c r="G140" s="137" t="s">
        <v>203</v>
      </c>
      <c r="H140" s="138">
        <v>3.84</v>
      </c>
      <c r="I140" s="139"/>
      <c r="J140" s="140">
        <f>ROUND(I140*H140,2)</f>
        <v>0</v>
      </c>
      <c r="K140" s="136" t="s">
        <v>141</v>
      </c>
      <c r="L140" s="30"/>
      <c r="M140" s="141" t="s">
        <v>1</v>
      </c>
      <c r="N140" s="142" t="s">
        <v>41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142</v>
      </c>
      <c r="AT140" s="145" t="s">
        <v>137</v>
      </c>
      <c r="AU140" s="145" t="s">
        <v>85</v>
      </c>
      <c r="AY140" s="15" t="s">
        <v>135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5" t="s">
        <v>83</v>
      </c>
      <c r="BK140" s="146">
        <f>ROUND(I140*H140,2)</f>
        <v>0</v>
      </c>
      <c r="BL140" s="15" t="s">
        <v>142</v>
      </c>
      <c r="BM140" s="145" t="s">
        <v>218</v>
      </c>
    </row>
    <row r="141" spans="2:65" s="1" customFormat="1" ht="24.2" customHeight="1">
      <c r="B141" s="30"/>
      <c r="C141" s="134" t="s">
        <v>166</v>
      </c>
      <c r="D141" s="134" t="s">
        <v>137</v>
      </c>
      <c r="E141" s="135" t="s">
        <v>219</v>
      </c>
      <c r="F141" s="136" t="s">
        <v>220</v>
      </c>
      <c r="G141" s="137" t="s">
        <v>203</v>
      </c>
      <c r="H141" s="138">
        <v>3.36</v>
      </c>
      <c r="I141" s="139"/>
      <c r="J141" s="140">
        <f>ROUND(I141*H141,2)</f>
        <v>0</v>
      </c>
      <c r="K141" s="136" t="s">
        <v>141</v>
      </c>
      <c r="L141" s="30"/>
      <c r="M141" s="141" t="s">
        <v>1</v>
      </c>
      <c r="N141" s="142" t="s">
        <v>41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142</v>
      </c>
      <c r="AT141" s="145" t="s">
        <v>137</v>
      </c>
      <c r="AU141" s="145" t="s">
        <v>85</v>
      </c>
      <c r="AY141" s="15" t="s">
        <v>135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5" t="s">
        <v>83</v>
      </c>
      <c r="BK141" s="146">
        <f>ROUND(I141*H141,2)</f>
        <v>0</v>
      </c>
      <c r="BL141" s="15" t="s">
        <v>142</v>
      </c>
      <c r="BM141" s="145" t="s">
        <v>221</v>
      </c>
    </row>
    <row r="142" spans="2:65" s="12" customFormat="1" ht="11.25">
      <c r="B142" s="147"/>
      <c r="D142" s="148" t="s">
        <v>155</v>
      </c>
      <c r="E142" s="149" t="s">
        <v>1</v>
      </c>
      <c r="F142" s="150" t="s">
        <v>222</v>
      </c>
      <c r="H142" s="151">
        <v>3.36</v>
      </c>
      <c r="I142" s="152"/>
      <c r="L142" s="147"/>
      <c r="M142" s="153"/>
      <c r="T142" s="154"/>
      <c r="AT142" s="149" t="s">
        <v>155</v>
      </c>
      <c r="AU142" s="149" t="s">
        <v>85</v>
      </c>
      <c r="AV142" s="12" t="s">
        <v>85</v>
      </c>
      <c r="AW142" s="12" t="s">
        <v>32</v>
      </c>
      <c r="AX142" s="12" t="s">
        <v>83</v>
      </c>
      <c r="AY142" s="149" t="s">
        <v>135</v>
      </c>
    </row>
    <row r="143" spans="2:65" s="1" customFormat="1" ht="16.5" customHeight="1">
      <c r="B143" s="30"/>
      <c r="C143" s="160" t="s">
        <v>171</v>
      </c>
      <c r="D143" s="160" t="s">
        <v>223</v>
      </c>
      <c r="E143" s="161" t="s">
        <v>224</v>
      </c>
      <c r="F143" s="162" t="s">
        <v>225</v>
      </c>
      <c r="G143" s="163" t="s">
        <v>169</v>
      </c>
      <c r="H143" s="164">
        <v>6.72</v>
      </c>
      <c r="I143" s="165"/>
      <c r="J143" s="166">
        <f>ROUND(I143*H143,2)</f>
        <v>0</v>
      </c>
      <c r="K143" s="162" t="s">
        <v>141</v>
      </c>
      <c r="L143" s="167"/>
      <c r="M143" s="168" t="s">
        <v>1</v>
      </c>
      <c r="N143" s="169" t="s">
        <v>41</v>
      </c>
      <c r="P143" s="143">
        <f>O143*H143</f>
        <v>0</v>
      </c>
      <c r="Q143" s="143">
        <v>1</v>
      </c>
      <c r="R143" s="143">
        <f>Q143*H143</f>
        <v>6.72</v>
      </c>
      <c r="S143" s="143">
        <v>0</v>
      </c>
      <c r="T143" s="144">
        <f>S143*H143</f>
        <v>0</v>
      </c>
      <c r="AR143" s="145" t="s">
        <v>176</v>
      </c>
      <c r="AT143" s="145" t="s">
        <v>223</v>
      </c>
      <c r="AU143" s="145" t="s">
        <v>85</v>
      </c>
      <c r="AY143" s="15" t="s">
        <v>135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5" t="s">
        <v>83</v>
      </c>
      <c r="BK143" s="146">
        <f>ROUND(I143*H143,2)</f>
        <v>0</v>
      </c>
      <c r="BL143" s="15" t="s">
        <v>142</v>
      </c>
      <c r="BM143" s="145" t="s">
        <v>226</v>
      </c>
    </row>
    <row r="144" spans="2:65" s="12" customFormat="1" ht="11.25">
      <c r="B144" s="147"/>
      <c r="D144" s="148" t="s">
        <v>155</v>
      </c>
      <c r="F144" s="150" t="s">
        <v>227</v>
      </c>
      <c r="H144" s="151">
        <v>6.72</v>
      </c>
      <c r="I144" s="152"/>
      <c r="L144" s="147"/>
      <c r="M144" s="153"/>
      <c r="T144" s="154"/>
      <c r="AT144" s="149" t="s">
        <v>155</v>
      </c>
      <c r="AU144" s="149" t="s">
        <v>85</v>
      </c>
      <c r="AV144" s="12" t="s">
        <v>85</v>
      </c>
      <c r="AW144" s="12" t="s">
        <v>4</v>
      </c>
      <c r="AX144" s="12" t="s">
        <v>83</v>
      </c>
      <c r="AY144" s="149" t="s">
        <v>135</v>
      </c>
    </row>
    <row r="145" spans="2:65" s="1" customFormat="1" ht="24.2" customHeight="1">
      <c r="B145" s="30"/>
      <c r="C145" s="134" t="s">
        <v>176</v>
      </c>
      <c r="D145" s="134" t="s">
        <v>137</v>
      </c>
      <c r="E145" s="135" t="s">
        <v>228</v>
      </c>
      <c r="F145" s="136" t="s">
        <v>229</v>
      </c>
      <c r="G145" s="137" t="s">
        <v>140</v>
      </c>
      <c r="H145" s="138">
        <v>224</v>
      </c>
      <c r="I145" s="139"/>
      <c r="J145" s="140">
        <f>ROUND(I145*H145,2)</f>
        <v>0</v>
      </c>
      <c r="K145" s="136" t="s">
        <v>141</v>
      </c>
      <c r="L145" s="30"/>
      <c r="M145" s="141" t="s">
        <v>1</v>
      </c>
      <c r="N145" s="142" t="s">
        <v>41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142</v>
      </c>
      <c r="AT145" s="145" t="s">
        <v>137</v>
      </c>
      <c r="AU145" s="145" t="s">
        <v>85</v>
      </c>
      <c r="AY145" s="15" t="s">
        <v>135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5" t="s">
        <v>83</v>
      </c>
      <c r="BK145" s="146">
        <f>ROUND(I145*H145,2)</f>
        <v>0</v>
      </c>
      <c r="BL145" s="15" t="s">
        <v>142</v>
      </c>
      <c r="BM145" s="145" t="s">
        <v>230</v>
      </c>
    </row>
    <row r="146" spans="2:65" s="12" customFormat="1" ht="11.25">
      <c r="B146" s="147"/>
      <c r="D146" s="148" t="s">
        <v>155</v>
      </c>
      <c r="E146" s="149" t="s">
        <v>1</v>
      </c>
      <c r="F146" s="150" t="s">
        <v>231</v>
      </c>
      <c r="H146" s="151">
        <v>224</v>
      </c>
      <c r="I146" s="152"/>
      <c r="L146" s="147"/>
      <c r="M146" s="153"/>
      <c r="T146" s="154"/>
      <c r="AT146" s="149" t="s">
        <v>155</v>
      </c>
      <c r="AU146" s="149" t="s">
        <v>85</v>
      </c>
      <c r="AV146" s="12" t="s">
        <v>85</v>
      </c>
      <c r="AW146" s="12" t="s">
        <v>32</v>
      </c>
      <c r="AX146" s="12" t="s">
        <v>83</v>
      </c>
      <c r="AY146" s="149" t="s">
        <v>135</v>
      </c>
    </row>
    <row r="147" spans="2:65" s="11" customFormat="1" ht="22.9" customHeight="1">
      <c r="B147" s="122"/>
      <c r="D147" s="123" t="s">
        <v>75</v>
      </c>
      <c r="E147" s="132" t="s">
        <v>142</v>
      </c>
      <c r="F147" s="132" t="s">
        <v>232</v>
      </c>
      <c r="I147" s="125"/>
      <c r="J147" s="133">
        <f>BK147</f>
        <v>0</v>
      </c>
      <c r="L147" s="122"/>
      <c r="M147" s="127"/>
      <c r="P147" s="128">
        <f>SUM(P148:P149)</f>
        <v>0</v>
      </c>
      <c r="R147" s="128">
        <f>SUM(R148:R149)</f>
        <v>0.90756959999999998</v>
      </c>
      <c r="T147" s="129">
        <f>SUM(T148:T149)</f>
        <v>0</v>
      </c>
      <c r="AR147" s="123" t="s">
        <v>83</v>
      </c>
      <c r="AT147" s="130" t="s">
        <v>75</v>
      </c>
      <c r="AU147" s="130" t="s">
        <v>83</v>
      </c>
      <c r="AY147" s="123" t="s">
        <v>135</v>
      </c>
      <c r="BK147" s="131">
        <f>SUM(BK148:BK149)</f>
        <v>0</v>
      </c>
    </row>
    <row r="148" spans="2:65" s="1" customFormat="1" ht="24.2" customHeight="1">
      <c r="B148" s="30"/>
      <c r="C148" s="134" t="s">
        <v>157</v>
      </c>
      <c r="D148" s="134" t="s">
        <v>137</v>
      </c>
      <c r="E148" s="135" t="s">
        <v>233</v>
      </c>
      <c r="F148" s="136" t="s">
        <v>234</v>
      </c>
      <c r="G148" s="137" t="s">
        <v>203</v>
      </c>
      <c r="H148" s="138">
        <v>0.48</v>
      </c>
      <c r="I148" s="139"/>
      <c r="J148" s="140">
        <f>ROUND(I148*H148,2)</f>
        <v>0</v>
      </c>
      <c r="K148" s="136" t="s">
        <v>141</v>
      </c>
      <c r="L148" s="30"/>
      <c r="M148" s="141" t="s">
        <v>1</v>
      </c>
      <c r="N148" s="142" t="s">
        <v>41</v>
      </c>
      <c r="P148" s="143">
        <f>O148*H148</f>
        <v>0</v>
      </c>
      <c r="Q148" s="143">
        <v>1.8907700000000001</v>
      </c>
      <c r="R148" s="143">
        <f>Q148*H148</f>
        <v>0.90756959999999998</v>
      </c>
      <c r="S148" s="143">
        <v>0</v>
      </c>
      <c r="T148" s="144">
        <f>S148*H148</f>
        <v>0</v>
      </c>
      <c r="AR148" s="145" t="s">
        <v>142</v>
      </c>
      <c r="AT148" s="145" t="s">
        <v>137</v>
      </c>
      <c r="AU148" s="145" t="s">
        <v>85</v>
      </c>
      <c r="AY148" s="15" t="s">
        <v>135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5" t="s">
        <v>83</v>
      </c>
      <c r="BK148" s="146">
        <f>ROUND(I148*H148,2)</f>
        <v>0</v>
      </c>
      <c r="BL148" s="15" t="s">
        <v>142</v>
      </c>
      <c r="BM148" s="145" t="s">
        <v>235</v>
      </c>
    </row>
    <row r="149" spans="2:65" s="12" customFormat="1" ht="11.25">
      <c r="B149" s="147"/>
      <c r="D149" s="148" t="s">
        <v>155</v>
      </c>
      <c r="E149" s="149" t="s">
        <v>1</v>
      </c>
      <c r="F149" s="150" t="s">
        <v>236</v>
      </c>
      <c r="H149" s="151">
        <v>0.48</v>
      </c>
      <c r="I149" s="152"/>
      <c r="L149" s="147"/>
      <c r="M149" s="153"/>
      <c r="T149" s="154"/>
      <c r="AT149" s="149" t="s">
        <v>155</v>
      </c>
      <c r="AU149" s="149" t="s">
        <v>85</v>
      </c>
      <c r="AV149" s="12" t="s">
        <v>85</v>
      </c>
      <c r="AW149" s="12" t="s">
        <v>32</v>
      </c>
      <c r="AX149" s="12" t="s">
        <v>83</v>
      </c>
      <c r="AY149" s="149" t="s">
        <v>135</v>
      </c>
    </row>
    <row r="150" spans="2:65" s="11" customFormat="1" ht="22.9" customHeight="1">
      <c r="B150" s="122"/>
      <c r="D150" s="123" t="s">
        <v>75</v>
      </c>
      <c r="E150" s="132" t="s">
        <v>159</v>
      </c>
      <c r="F150" s="132" t="s">
        <v>237</v>
      </c>
      <c r="I150" s="125"/>
      <c r="J150" s="133">
        <f>BK150</f>
        <v>0</v>
      </c>
      <c r="L150" s="122"/>
      <c r="M150" s="127"/>
      <c r="P150" s="128">
        <f>SUM(P151:P156)</f>
        <v>0</v>
      </c>
      <c r="R150" s="128">
        <f>SUM(R151:R156)</f>
        <v>180.90768</v>
      </c>
      <c r="T150" s="129">
        <f>SUM(T151:T156)</f>
        <v>0</v>
      </c>
      <c r="AR150" s="123" t="s">
        <v>83</v>
      </c>
      <c r="AT150" s="130" t="s">
        <v>75</v>
      </c>
      <c r="AU150" s="130" t="s">
        <v>83</v>
      </c>
      <c r="AY150" s="123" t="s">
        <v>135</v>
      </c>
      <c r="BK150" s="131">
        <f>SUM(BK151:BK156)</f>
        <v>0</v>
      </c>
    </row>
    <row r="151" spans="2:65" s="1" customFormat="1" ht="21.75" customHeight="1">
      <c r="B151" s="30"/>
      <c r="C151" s="134" t="s">
        <v>184</v>
      </c>
      <c r="D151" s="134" t="s">
        <v>137</v>
      </c>
      <c r="E151" s="135" t="s">
        <v>238</v>
      </c>
      <c r="F151" s="136" t="s">
        <v>239</v>
      </c>
      <c r="G151" s="137" t="s">
        <v>140</v>
      </c>
      <c r="H151" s="138">
        <v>220</v>
      </c>
      <c r="I151" s="139"/>
      <c r="J151" s="140">
        <f>ROUND(I151*H151,2)</f>
        <v>0</v>
      </c>
      <c r="K151" s="136" t="s">
        <v>141</v>
      </c>
      <c r="L151" s="30"/>
      <c r="M151" s="141" t="s">
        <v>1</v>
      </c>
      <c r="N151" s="142" t="s">
        <v>41</v>
      </c>
      <c r="P151" s="143">
        <f>O151*H151</f>
        <v>0</v>
      </c>
      <c r="Q151" s="143">
        <v>0.57499999999999996</v>
      </c>
      <c r="R151" s="143">
        <f>Q151*H151</f>
        <v>126.49999999999999</v>
      </c>
      <c r="S151" s="143">
        <v>0</v>
      </c>
      <c r="T151" s="144">
        <f>S151*H151</f>
        <v>0</v>
      </c>
      <c r="AR151" s="145" t="s">
        <v>142</v>
      </c>
      <c r="AT151" s="145" t="s">
        <v>137</v>
      </c>
      <c r="AU151" s="145" t="s">
        <v>85</v>
      </c>
      <c r="AY151" s="15" t="s">
        <v>135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5" t="s">
        <v>83</v>
      </c>
      <c r="BK151" s="146">
        <f>ROUND(I151*H151,2)</f>
        <v>0</v>
      </c>
      <c r="BL151" s="15" t="s">
        <v>142</v>
      </c>
      <c r="BM151" s="145" t="s">
        <v>240</v>
      </c>
    </row>
    <row r="152" spans="2:65" s="12" customFormat="1" ht="11.25">
      <c r="B152" s="147"/>
      <c r="D152" s="148" t="s">
        <v>155</v>
      </c>
      <c r="E152" s="149" t="s">
        <v>1</v>
      </c>
      <c r="F152" s="150" t="s">
        <v>241</v>
      </c>
      <c r="H152" s="151">
        <v>220</v>
      </c>
      <c r="I152" s="152"/>
      <c r="L152" s="147"/>
      <c r="M152" s="153"/>
      <c r="T152" s="154"/>
      <c r="AT152" s="149" t="s">
        <v>155</v>
      </c>
      <c r="AU152" s="149" t="s">
        <v>85</v>
      </c>
      <c r="AV152" s="12" t="s">
        <v>85</v>
      </c>
      <c r="AW152" s="12" t="s">
        <v>32</v>
      </c>
      <c r="AX152" s="12" t="s">
        <v>83</v>
      </c>
      <c r="AY152" s="149" t="s">
        <v>135</v>
      </c>
    </row>
    <row r="153" spans="2:65" s="1" customFormat="1" ht="24.2" customHeight="1">
      <c r="B153" s="30"/>
      <c r="C153" s="134" t="s">
        <v>188</v>
      </c>
      <c r="D153" s="134" t="s">
        <v>137</v>
      </c>
      <c r="E153" s="135" t="s">
        <v>242</v>
      </c>
      <c r="F153" s="136" t="s">
        <v>243</v>
      </c>
      <c r="G153" s="137" t="s">
        <v>140</v>
      </c>
      <c r="H153" s="138">
        <v>4</v>
      </c>
      <c r="I153" s="139"/>
      <c r="J153" s="140">
        <f>ROUND(I153*H153,2)</f>
        <v>0</v>
      </c>
      <c r="K153" s="136" t="s">
        <v>141</v>
      </c>
      <c r="L153" s="30"/>
      <c r="M153" s="141" t="s">
        <v>1</v>
      </c>
      <c r="N153" s="142" t="s">
        <v>41</v>
      </c>
      <c r="P153" s="143">
        <f>O153*H153</f>
        <v>0</v>
      </c>
      <c r="Q153" s="143">
        <v>9.0620000000000006E-2</v>
      </c>
      <c r="R153" s="143">
        <f>Q153*H153</f>
        <v>0.36248000000000002</v>
      </c>
      <c r="S153" s="143">
        <v>0</v>
      </c>
      <c r="T153" s="144">
        <f>S153*H153</f>
        <v>0</v>
      </c>
      <c r="AR153" s="145" t="s">
        <v>142</v>
      </c>
      <c r="AT153" s="145" t="s">
        <v>137</v>
      </c>
      <c r="AU153" s="145" t="s">
        <v>85</v>
      </c>
      <c r="AY153" s="15" t="s">
        <v>135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5" t="s">
        <v>83</v>
      </c>
      <c r="BK153" s="146">
        <f>ROUND(I153*H153,2)</f>
        <v>0</v>
      </c>
      <c r="BL153" s="15" t="s">
        <v>142</v>
      </c>
      <c r="BM153" s="145" t="s">
        <v>244</v>
      </c>
    </row>
    <row r="154" spans="2:65" s="1" customFormat="1" ht="33" customHeight="1">
      <c r="B154" s="30"/>
      <c r="C154" s="134" t="s">
        <v>8</v>
      </c>
      <c r="D154" s="134" t="s">
        <v>137</v>
      </c>
      <c r="E154" s="135" t="s">
        <v>245</v>
      </c>
      <c r="F154" s="136" t="s">
        <v>246</v>
      </c>
      <c r="G154" s="137" t="s">
        <v>140</v>
      </c>
      <c r="H154" s="138">
        <v>220</v>
      </c>
      <c r="I154" s="139"/>
      <c r="J154" s="140">
        <f>ROUND(I154*H154,2)</f>
        <v>0</v>
      </c>
      <c r="K154" s="136" t="s">
        <v>141</v>
      </c>
      <c r="L154" s="30"/>
      <c r="M154" s="141" t="s">
        <v>1</v>
      </c>
      <c r="N154" s="142" t="s">
        <v>41</v>
      </c>
      <c r="P154" s="143">
        <f>O154*H154</f>
        <v>0</v>
      </c>
      <c r="Q154" s="143">
        <v>9.0620000000000006E-2</v>
      </c>
      <c r="R154" s="143">
        <f>Q154*H154</f>
        <v>19.936400000000003</v>
      </c>
      <c r="S154" s="143">
        <v>0</v>
      </c>
      <c r="T154" s="144">
        <f>S154*H154</f>
        <v>0</v>
      </c>
      <c r="AR154" s="145" t="s">
        <v>142</v>
      </c>
      <c r="AT154" s="145" t="s">
        <v>137</v>
      </c>
      <c r="AU154" s="145" t="s">
        <v>85</v>
      </c>
      <c r="AY154" s="15" t="s">
        <v>135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5" t="s">
        <v>83</v>
      </c>
      <c r="BK154" s="146">
        <f>ROUND(I154*H154,2)</f>
        <v>0</v>
      </c>
      <c r="BL154" s="15" t="s">
        <v>142</v>
      </c>
      <c r="BM154" s="145" t="s">
        <v>247</v>
      </c>
    </row>
    <row r="155" spans="2:65" s="1" customFormat="1" ht="24.2" customHeight="1">
      <c r="B155" s="30"/>
      <c r="C155" s="160" t="s">
        <v>248</v>
      </c>
      <c r="D155" s="160" t="s">
        <v>223</v>
      </c>
      <c r="E155" s="161" t="s">
        <v>249</v>
      </c>
      <c r="F155" s="162" t="s">
        <v>250</v>
      </c>
      <c r="G155" s="163" t="s">
        <v>140</v>
      </c>
      <c r="H155" s="164">
        <v>224.4</v>
      </c>
      <c r="I155" s="165"/>
      <c r="J155" s="166">
        <f>ROUND(I155*H155,2)</f>
        <v>0</v>
      </c>
      <c r="K155" s="162" t="s">
        <v>141</v>
      </c>
      <c r="L155" s="167"/>
      <c r="M155" s="168" t="s">
        <v>1</v>
      </c>
      <c r="N155" s="169" t="s">
        <v>41</v>
      </c>
      <c r="P155" s="143">
        <f>O155*H155</f>
        <v>0</v>
      </c>
      <c r="Q155" s="143">
        <v>0.152</v>
      </c>
      <c r="R155" s="143">
        <f>Q155*H155</f>
        <v>34.108800000000002</v>
      </c>
      <c r="S155" s="143">
        <v>0</v>
      </c>
      <c r="T155" s="144">
        <f>S155*H155</f>
        <v>0</v>
      </c>
      <c r="AR155" s="145" t="s">
        <v>176</v>
      </c>
      <c r="AT155" s="145" t="s">
        <v>223</v>
      </c>
      <c r="AU155" s="145" t="s">
        <v>85</v>
      </c>
      <c r="AY155" s="15" t="s">
        <v>135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5" t="s">
        <v>83</v>
      </c>
      <c r="BK155" s="146">
        <f>ROUND(I155*H155,2)</f>
        <v>0</v>
      </c>
      <c r="BL155" s="15" t="s">
        <v>142</v>
      </c>
      <c r="BM155" s="145" t="s">
        <v>251</v>
      </c>
    </row>
    <row r="156" spans="2:65" s="12" customFormat="1" ht="11.25">
      <c r="B156" s="147"/>
      <c r="D156" s="148" t="s">
        <v>155</v>
      </c>
      <c r="F156" s="150" t="s">
        <v>252</v>
      </c>
      <c r="H156" s="151">
        <v>224.4</v>
      </c>
      <c r="I156" s="152"/>
      <c r="L156" s="147"/>
      <c r="M156" s="153"/>
      <c r="T156" s="154"/>
      <c r="AT156" s="149" t="s">
        <v>155</v>
      </c>
      <c r="AU156" s="149" t="s">
        <v>85</v>
      </c>
      <c r="AV156" s="12" t="s">
        <v>85</v>
      </c>
      <c r="AW156" s="12" t="s">
        <v>4</v>
      </c>
      <c r="AX156" s="12" t="s">
        <v>83</v>
      </c>
      <c r="AY156" s="149" t="s">
        <v>135</v>
      </c>
    </row>
    <row r="157" spans="2:65" s="11" customFormat="1" ht="22.9" customHeight="1">
      <c r="B157" s="122"/>
      <c r="D157" s="123" t="s">
        <v>75</v>
      </c>
      <c r="E157" s="132" t="s">
        <v>176</v>
      </c>
      <c r="F157" s="132" t="s">
        <v>253</v>
      </c>
      <c r="I157" s="125"/>
      <c r="J157" s="133">
        <f>BK157</f>
        <v>0</v>
      </c>
      <c r="L157" s="122"/>
      <c r="M157" s="127"/>
      <c r="P157" s="128">
        <f>SUM(P158:P175)</f>
        <v>0</v>
      </c>
      <c r="R157" s="128">
        <f>SUM(R158:R175)</f>
        <v>1.8436000000000003</v>
      </c>
      <c r="T157" s="129">
        <f>SUM(T158:T175)</f>
        <v>1.6763199999999998</v>
      </c>
      <c r="AR157" s="123" t="s">
        <v>83</v>
      </c>
      <c r="AT157" s="130" t="s">
        <v>75</v>
      </c>
      <c r="AU157" s="130" t="s">
        <v>83</v>
      </c>
      <c r="AY157" s="123" t="s">
        <v>135</v>
      </c>
      <c r="BK157" s="131">
        <f>SUM(BK158:BK175)</f>
        <v>0</v>
      </c>
    </row>
    <row r="158" spans="2:65" s="1" customFormat="1" ht="21.75" customHeight="1">
      <c r="B158" s="30"/>
      <c r="C158" s="134" t="s">
        <v>254</v>
      </c>
      <c r="D158" s="134" t="s">
        <v>137</v>
      </c>
      <c r="E158" s="135" t="s">
        <v>255</v>
      </c>
      <c r="F158" s="136" t="s">
        <v>256</v>
      </c>
      <c r="G158" s="137" t="s">
        <v>153</v>
      </c>
      <c r="H158" s="138">
        <v>8</v>
      </c>
      <c r="I158" s="139"/>
      <c r="J158" s="140">
        <f>ROUND(I158*H158,2)</f>
        <v>0</v>
      </c>
      <c r="K158" s="136" t="s">
        <v>141</v>
      </c>
      <c r="L158" s="30"/>
      <c r="M158" s="141" t="s">
        <v>1</v>
      </c>
      <c r="N158" s="142" t="s">
        <v>41</v>
      </c>
      <c r="P158" s="143">
        <f>O158*H158</f>
        <v>0</v>
      </c>
      <c r="Q158" s="143">
        <v>0</v>
      </c>
      <c r="R158" s="143">
        <f>Q158*H158</f>
        <v>0</v>
      </c>
      <c r="S158" s="143">
        <v>5.0000000000000001E-3</v>
      </c>
      <c r="T158" s="144">
        <f>S158*H158</f>
        <v>0.04</v>
      </c>
      <c r="AR158" s="145" t="s">
        <v>142</v>
      </c>
      <c r="AT158" s="145" t="s">
        <v>137</v>
      </c>
      <c r="AU158" s="145" t="s">
        <v>85</v>
      </c>
      <c r="AY158" s="15" t="s">
        <v>135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5" t="s">
        <v>83</v>
      </c>
      <c r="BK158" s="146">
        <f>ROUND(I158*H158,2)</f>
        <v>0</v>
      </c>
      <c r="BL158" s="15" t="s">
        <v>142</v>
      </c>
      <c r="BM158" s="145" t="s">
        <v>257</v>
      </c>
    </row>
    <row r="159" spans="2:65" s="1" customFormat="1" ht="24.2" customHeight="1">
      <c r="B159" s="30"/>
      <c r="C159" s="134" t="s">
        <v>258</v>
      </c>
      <c r="D159" s="134" t="s">
        <v>137</v>
      </c>
      <c r="E159" s="135" t="s">
        <v>259</v>
      </c>
      <c r="F159" s="136" t="s">
        <v>260</v>
      </c>
      <c r="G159" s="137" t="s">
        <v>203</v>
      </c>
      <c r="H159" s="138">
        <v>0.19600000000000001</v>
      </c>
      <c r="I159" s="139"/>
      <c r="J159" s="140">
        <f>ROUND(I159*H159,2)</f>
        <v>0</v>
      </c>
      <c r="K159" s="136" t="s">
        <v>141</v>
      </c>
      <c r="L159" s="30"/>
      <c r="M159" s="141" t="s">
        <v>1</v>
      </c>
      <c r="N159" s="142" t="s">
        <v>41</v>
      </c>
      <c r="P159" s="143">
        <f>O159*H159</f>
        <v>0</v>
      </c>
      <c r="Q159" s="143">
        <v>0</v>
      </c>
      <c r="R159" s="143">
        <f>Q159*H159</f>
        <v>0</v>
      </c>
      <c r="S159" s="143">
        <v>1.92</v>
      </c>
      <c r="T159" s="144">
        <f>S159*H159</f>
        <v>0.37631999999999999</v>
      </c>
      <c r="AR159" s="145" t="s">
        <v>142</v>
      </c>
      <c r="AT159" s="145" t="s">
        <v>137</v>
      </c>
      <c r="AU159" s="145" t="s">
        <v>85</v>
      </c>
      <c r="AY159" s="15" t="s">
        <v>135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5" t="s">
        <v>83</v>
      </c>
      <c r="BK159" s="146">
        <f>ROUND(I159*H159,2)</f>
        <v>0</v>
      </c>
      <c r="BL159" s="15" t="s">
        <v>142</v>
      </c>
      <c r="BM159" s="145" t="s">
        <v>261</v>
      </c>
    </row>
    <row r="160" spans="2:65" s="12" customFormat="1" ht="11.25">
      <c r="B160" s="147"/>
      <c r="D160" s="148" t="s">
        <v>155</v>
      </c>
      <c r="E160" s="149" t="s">
        <v>1</v>
      </c>
      <c r="F160" s="150" t="s">
        <v>262</v>
      </c>
      <c r="H160" s="151">
        <v>0.19600000000000001</v>
      </c>
      <c r="I160" s="152"/>
      <c r="L160" s="147"/>
      <c r="M160" s="153"/>
      <c r="T160" s="154"/>
      <c r="AT160" s="149" t="s">
        <v>155</v>
      </c>
      <c r="AU160" s="149" t="s">
        <v>85</v>
      </c>
      <c r="AV160" s="12" t="s">
        <v>85</v>
      </c>
      <c r="AW160" s="12" t="s">
        <v>32</v>
      </c>
      <c r="AX160" s="12" t="s">
        <v>83</v>
      </c>
      <c r="AY160" s="149" t="s">
        <v>135</v>
      </c>
    </row>
    <row r="161" spans="2:65" s="1" customFormat="1" ht="24.2" customHeight="1">
      <c r="B161" s="30"/>
      <c r="C161" s="134" t="s">
        <v>263</v>
      </c>
      <c r="D161" s="134" t="s">
        <v>137</v>
      </c>
      <c r="E161" s="135" t="s">
        <v>264</v>
      </c>
      <c r="F161" s="136" t="s">
        <v>265</v>
      </c>
      <c r="G161" s="137" t="s">
        <v>266</v>
      </c>
      <c r="H161" s="138">
        <v>1</v>
      </c>
      <c r="I161" s="139"/>
      <c r="J161" s="140">
        <f t="shared" ref="J161:J175" si="0">ROUND(I161*H161,2)</f>
        <v>0</v>
      </c>
      <c r="K161" s="136" t="s">
        <v>141</v>
      </c>
      <c r="L161" s="30"/>
      <c r="M161" s="141" t="s">
        <v>1</v>
      </c>
      <c r="N161" s="142" t="s">
        <v>41</v>
      </c>
      <c r="P161" s="143">
        <f t="shared" ref="P161:P175" si="1">O161*H161</f>
        <v>0</v>
      </c>
      <c r="Q161" s="143">
        <v>0.12422</v>
      </c>
      <c r="R161" s="143">
        <f t="shared" ref="R161:R175" si="2">Q161*H161</f>
        <v>0.12422</v>
      </c>
      <c r="S161" s="143">
        <v>0</v>
      </c>
      <c r="T161" s="144">
        <f t="shared" ref="T161:T175" si="3">S161*H161</f>
        <v>0</v>
      </c>
      <c r="AR161" s="145" t="s">
        <v>142</v>
      </c>
      <c r="AT161" s="145" t="s">
        <v>137</v>
      </c>
      <c r="AU161" s="145" t="s">
        <v>85</v>
      </c>
      <c r="AY161" s="15" t="s">
        <v>135</v>
      </c>
      <c r="BE161" s="146">
        <f t="shared" ref="BE161:BE175" si="4">IF(N161="základní",J161,0)</f>
        <v>0</v>
      </c>
      <c r="BF161" s="146">
        <f t="shared" ref="BF161:BF175" si="5">IF(N161="snížená",J161,0)</f>
        <v>0</v>
      </c>
      <c r="BG161" s="146">
        <f t="shared" ref="BG161:BG175" si="6">IF(N161="zákl. přenesená",J161,0)</f>
        <v>0</v>
      </c>
      <c r="BH161" s="146">
        <f t="shared" ref="BH161:BH175" si="7">IF(N161="sníž. přenesená",J161,0)</f>
        <v>0</v>
      </c>
      <c r="BI161" s="146">
        <f t="shared" ref="BI161:BI175" si="8">IF(N161="nulová",J161,0)</f>
        <v>0</v>
      </c>
      <c r="BJ161" s="15" t="s">
        <v>83</v>
      </c>
      <c r="BK161" s="146">
        <f t="shared" ref="BK161:BK175" si="9">ROUND(I161*H161,2)</f>
        <v>0</v>
      </c>
      <c r="BL161" s="15" t="s">
        <v>142</v>
      </c>
      <c r="BM161" s="145" t="s">
        <v>267</v>
      </c>
    </row>
    <row r="162" spans="2:65" s="1" customFormat="1" ht="21.75" customHeight="1">
      <c r="B162" s="30"/>
      <c r="C162" s="160" t="s">
        <v>268</v>
      </c>
      <c r="D162" s="160" t="s">
        <v>223</v>
      </c>
      <c r="E162" s="161" t="s">
        <v>269</v>
      </c>
      <c r="F162" s="162" t="s">
        <v>270</v>
      </c>
      <c r="G162" s="163" t="s">
        <v>266</v>
      </c>
      <c r="H162" s="164">
        <v>1</v>
      </c>
      <c r="I162" s="165"/>
      <c r="J162" s="166">
        <f t="shared" si="0"/>
        <v>0</v>
      </c>
      <c r="K162" s="162" t="s">
        <v>141</v>
      </c>
      <c r="L162" s="167"/>
      <c r="M162" s="168" t="s">
        <v>1</v>
      </c>
      <c r="N162" s="169" t="s">
        <v>41</v>
      </c>
      <c r="P162" s="143">
        <f t="shared" si="1"/>
        <v>0</v>
      </c>
      <c r="Q162" s="143">
        <v>6.7000000000000004E-2</v>
      </c>
      <c r="R162" s="143">
        <f t="shared" si="2"/>
        <v>6.7000000000000004E-2</v>
      </c>
      <c r="S162" s="143">
        <v>0</v>
      </c>
      <c r="T162" s="144">
        <f t="shared" si="3"/>
        <v>0</v>
      </c>
      <c r="AR162" s="145" t="s">
        <v>176</v>
      </c>
      <c r="AT162" s="145" t="s">
        <v>223</v>
      </c>
      <c r="AU162" s="145" t="s">
        <v>85</v>
      </c>
      <c r="AY162" s="15" t="s">
        <v>135</v>
      </c>
      <c r="BE162" s="146">
        <f t="shared" si="4"/>
        <v>0</v>
      </c>
      <c r="BF162" s="146">
        <f t="shared" si="5"/>
        <v>0</v>
      </c>
      <c r="BG162" s="146">
        <f t="shared" si="6"/>
        <v>0</v>
      </c>
      <c r="BH162" s="146">
        <f t="shared" si="7"/>
        <v>0</v>
      </c>
      <c r="BI162" s="146">
        <f t="shared" si="8"/>
        <v>0</v>
      </c>
      <c r="BJ162" s="15" t="s">
        <v>83</v>
      </c>
      <c r="BK162" s="146">
        <f t="shared" si="9"/>
        <v>0</v>
      </c>
      <c r="BL162" s="15" t="s">
        <v>142</v>
      </c>
      <c r="BM162" s="145" t="s">
        <v>271</v>
      </c>
    </row>
    <row r="163" spans="2:65" s="1" customFormat="1" ht="24.2" customHeight="1">
      <c r="B163" s="30"/>
      <c r="C163" s="134" t="s">
        <v>272</v>
      </c>
      <c r="D163" s="134" t="s">
        <v>137</v>
      </c>
      <c r="E163" s="135" t="s">
        <v>273</v>
      </c>
      <c r="F163" s="136" t="s">
        <v>274</v>
      </c>
      <c r="G163" s="137" t="s">
        <v>266</v>
      </c>
      <c r="H163" s="138">
        <v>1</v>
      </c>
      <c r="I163" s="139"/>
      <c r="J163" s="140">
        <f t="shared" si="0"/>
        <v>0</v>
      </c>
      <c r="K163" s="136" t="s">
        <v>141</v>
      </c>
      <c r="L163" s="30"/>
      <c r="M163" s="141" t="s">
        <v>1</v>
      </c>
      <c r="N163" s="142" t="s">
        <v>41</v>
      </c>
      <c r="P163" s="143">
        <f t="shared" si="1"/>
        <v>0</v>
      </c>
      <c r="Q163" s="143">
        <v>2.972E-2</v>
      </c>
      <c r="R163" s="143">
        <f t="shared" si="2"/>
        <v>2.972E-2</v>
      </c>
      <c r="S163" s="143">
        <v>0</v>
      </c>
      <c r="T163" s="144">
        <f t="shared" si="3"/>
        <v>0</v>
      </c>
      <c r="AR163" s="145" t="s">
        <v>142</v>
      </c>
      <c r="AT163" s="145" t="s">
        <v>137</v>
      </c>
      <c r="AU163" s="145" t="s">
        <v>85</v>
      </c>
      <c r="AY163" s="15" t="s">
        <v>135</v>
      </c>
      <c r="BE163" s="146">
        <f t="shared" si="4"/>
        <v>0</v>
      </c>
      <c r="BF163" s="146">
        <f t="shared" si="5"/>
        <v>0</v>
      </c>
      <c r="BG163" s="146">
        <f t="shared" si="6"/>
        <v>0</v>
      </c>
      <c r="BH163" s="146">
        <f t="shared" si="7"/>
        <v>0</v>
      </c>
      <c r="BI163" s="146">
        <f t="shared" si="8"/>
        <v>0</v>
      </c>
      <c r="BJ163" s="15" t="s">
        <v>83</v>
      </c>
      <c r="BK163" s="146">
        <f t="shared" si="9"/>
        <v>0</v>
      </c>
      <c r="BL163" s="15" t="s">
        <v>142</v>
      </c>
      <c r="BM163" s="145" t="s">
        <v>275</v>
      </c>
    </row>
    <row r="164" spans="2:65" s="1" customFormat="1" ht="21.75" customHeight="1">
      <c r="B164" s="30"/>
      <c r="C164" s="160" t="s">
        <v>276</v>
      </c>
      <c r="D164" s="160" t="s">
        <v>223</v>
      </c>
      <c r="E164" s="161" t="s">
        <v>277</v>
      </c>
      <c r="F164" s="162" t="s">
        <v>278</v>
      </c>
      <c r="G164" s="163" t="s">
        <v>266</v>
      </c>
      <c r="H164" s="164">
        <v>1</v>
      </c>
      <c r="I164" s="165"/>
      <c r="J164" s="166">
        <f t="shared" si="0"/>
        <v>0</v>
      </c>
      <c r="K164" s="162" t="s">
        <v>141</v>
      </c>
      <c r="L164" s="167"/>
      <c r="M164" s="168" t="s">
        <v>1</v>
      </c>
      <c r="N164" s="169" t="s">
        <v>41</v>
      </c>
      <c r="P164" s="143">
        <f t="shared" si="1"/>
        <v>0</v>
      </c>
      <c r="Q164" s="143">
        <v>0.04</v>
      </c>
      <c r="R164" s="143">
        <f t="shared" si="2"/>
        <v>0.04</v>
      </c>
      <c r="S164" s="143">
        <v>0</v>
      </c>
      <c r="T164" s="144">
        <f t="shared" si="3"/>
        <v>0</v>
      </c>
      <c r="AR164" s="145" t="s">
        <v>176</v>
      </c>
      <c r="AT164" s="145" t="s">
        <v>223</v>
      </c>
      <c r="AU164" s="145" t="s">
        <v>85</v>
      </c>
      <c r="AY164" s="15" t="s">
        <v>135</v>
      </c>
      <c r="BE164" s="146">
        <f t="shared" si="4"/>
        <v>0</v>
      </c>
      <c r="BF164" s="146">
        <f t="shared" si="5"/>
        <v>0</v>
      </c>
      <c r="BG164" s="146">
        <f t="shared" si="6"/>
        <v>0</v>
      </c>
      <c r="BH164" s="146">
        <f t="shared" si="7"/>
        <v>0</v>
      </c>
      <c r="BI164" s="146">
        <f t="shared" si="8"/>
        <v>0</v>
      </c>
      <c r="BJ164" s="15" t="s">
        <v>83</v>
      </c>
      <c r="BK164" s="146">
        <f t="shared" si="9"/>
        <v>0</v>
      </c>
      <c r="BL164" s="15" t="s">
        <v>142</v>
      </c>
      <c r="BM164" s="145" t="s">
        <v>279</v>
      </c>
    </row>
    <row r="165" spans="2:65" s="1" customFormat="1" ht="24.2" customHeight="1">
      <c r="B165" s="30"/>
      <c r="C165" s="134" t="s">
        <v>280</v>
      </c>
      <c r="D165" s="134" t="s">
        <v>137</v>
      </c>
      <c r="E165" s="135" t="s">
        <v>281</v>
      </c>
      <c r="F165" s="136" t="s">
        <v>282</v>
      </c>
      <c r="G165" s="137" t="s">
        <v>266</v>
      </c>
      <c r="H165" s="138">
        <v>1</v>
      </c>
      <c r="I165" s="139"/>
      <c r="J165" s="140">
        <f t="shared" si="0"/>
        <v>0</v>
      </c>
      <c r="K165" s="136" t="s">
        <v>141</v>
      </c>
      <c r="L165" s="30"/>
      <c r="M165" s="141" t="s">
        <v>1</v>
      </c>
      <c r="N165" s="142" t="s">
        <v>41</v>
      </c>
      <c r="P165" s="143">
        <f t="shared" si="1"/>
        <v>0</v>
      </c>
      <c r="Q165" s="143">
        <v>2.972E-2</v>
      </c>
      <c r="R165" s="143">
        <f t="shared" si="2"/>
        <v>2.972E-2</v>
      </c>
      <c r="S165" s="143">
        <v>0</v>
      </c>
      <c r="T165" s="144">
        <f t="shared" si="3"/>
        <v>0</v>
      </c>
      <c r="AR165" s="145" t="s">
        <v>142</v>
      </c>
      <c r="AT165" s="145" t="s">
        <v>137</v>
      </c>
      <c r="AU165" s="145" t="s">
        <v>85</v>
      </c>
      <c r="AY165" s="15" t="s">
        <v>135</v>
      </c>
      <c r="BE165" s="146">
        <f t="shared" si="4"/>
        <v>0</v>
      </c>
      <c r="BF165" s="146">
        <f t="shared" si="5"/>
        <v>0</v>
      </c>
      <c r="BG165" s="146">
        <f t="shared" si="6"/>
        <v>0</v>
      </c>
      <c r="BH165" s="146">
        <f t="shared" si="7"/>
        <v>0</v>
      </c>
      <c r="BI165" s="146">
        <f t="shared" si="8"/>
        <v>0</v>
      </c>
      <c r="BJ165" s="15" t="s">
        <v>83</v>
      </c>
      <c r="BK165" s="146">
        <f t="shared" si="9"/>
        <v>0</v>
      </c>
      <c r="BL165" s="15" t="s">
        <v>142</v>
      </c>
      <c r="BM165" s="145" t="s">
        <v>283</v>
      </c>
    </row>
    <row r="166" spans="2:65" s="1" customFormat="1" ht="24.2" customHeight="1">
      <c r="B166" s="30"/>
      <c r="C166" s="160" t="s">
        <v>7</v>
      </c>
      <c r="D166" s="160" t="s">
        <v>223</v>
      </c>
      <c r="E166" s="161" t="s">
        <v>284</v>
      </c>
      <c r="F166" s="162" t="s">
        <v>285</v>
      </c>
      <c r="G166" s="163" t="s">
        <v>266</v>
      </c>
      <c r="H166" s="164">
        <v>1</v>
      </c>
      <c r="I166" s="165"/>
      <c r="J166" s="166">
        <f t="shared" si="0"/>
        <v>0</v>
      </c>
      <c r="K166" s="162" t="s">
        <v>141</v>
      </c>
      <c r="L166" s="167"/>
      <c r="M166" s="168" t="s">
        <v>1</v>
      </c>
      <c r="N166" s="169" t="s">
        <v>41</v>
      </c>
      <c r="P166" s="143">
        <f t="shared" si="1"/>
        <v>0</v>
      </c>
      <c r="Q166" s="143">
        <v>0.04</v>
      </c>
      <c r="R166" s="143">
        <f t="shared" si="2"/>
        <v>0.04</v>
      </c>
      <c r="S166" s="143">
        <v>0</v>
      </c>
      <c r="T166" s="144">
        <f t="shared" si="3"/>
        <v>0</v>
      </c>
      <c r="AR166" s="145" t="s">
        <v>176</v>
      </c>
      <c r="AT166" s="145" t="s">
        <v>223</v>
      </c>
      <c r="AU166" s="145" t="s">
        <v>85</v>
      </c>
      <c r="AY166" s="15" t="s">
        <v>135</v>
      </c>
      <c r="BE166" s="146">
        <f t="shared" si="4"/>
        <v>0</v>
      </c>
      <c r="BF166" s="146">
        <f t="shared" si="5"/>
        <v>0</v>
      </c>
      <c r="BG166" s="146">
        <f t="shared" si="6"/>
        <v>0</v>
      </c>
      <c r="BH166" s="146">
        <f t="shared" si="7"/>
        <v>0</v>
      </c>
      <c r="BI166" s="146">
        <f t="shared" si="8"/>
        <v>0</v>
      </c>
      <c r="BJ166" s="15" t="s">
        <v>83</v>
      </c>
      <c r="BK166" s="146">
        <f t="shared" si="9"/>
        <v>0</v>
      </c>
      <c r="BL166" s="15" t="s">
        <v>142</v>
      </c>
      <c r="BM166" s="145" t="s">
        <v>286</v>
      </c>
    </row>
    <row r="167" spans="2:65" s="1" customFormat="1" ht="24.2" customHeight="1">
      <c r="B167" s="30"/>
      <c r="C167" s="134" t="s">
        <v>287</v>
      </c>
      <c r="D167" s="134" t="s">
        <v>137</v>
      </c>
      <c r="E167" s="135" t="s">
        <v>288</v>
      </c>
      <c r="F167" s="136" t="s">
        <v>289</v>
      </c>
      <c r="G167" s="137" t="s">
        <v>266</v>
      </c>
      <c r="H167" s="138">
        <v>1</v>
      </c>
      <c r="I167" s="139"/>
      <c r="J167" s="140">
        <f t="shared" si="0"/>
        <v>0</v>
      </c>
      <c r="K167" s="136" t="s">
        <v>141</v>
      </c>
      <c r="L167" s="30"/>
      <c r="M167" s="141" t="s">
        <v>1</v>
      </c>
      <c r="N167" s="142" t="s">
        <v>41</v>
      </c>
      <c r="P167" s="143">
        <f t="shared" si="1"/>
        <v>0</v>
      </c>
      <c r="Q167" s="143">
        <v>2.972E-2</v>
      </c>
      <c r="R167" s="143">
        <f t="shared" si="2"/>
        <v>2.972E-2</v>
      </c>
      <c r="S167" s="143">
        <v>0</v>
      </c>
      <c r="T167" s="144">
        <f t="shared" si="3"/>
        <v>0</v>
      </c>
      <c r="AR167" s="145" t="s">
        <v>142</v>
      </c>
      <c r="AT167" s="145" t="s">
        <v>137</v>
      </c>
      <c r="AU167" s="145" t="s">
        <v>85</v>
      </c>
      <c r="AY167" s="15" t="s">
        <v>135</v>
      </c>
      <c r="BE167" s="146">
        <f t="shared" si="4"/>
        <v>0</v>
      </c>
      <c r="BF167" s="146">
        <f t="shared" si="5"/>
        <v>0</v>
      </c>
      <c r="BG167" s="146">
        <f t="shared" si="6"/>
        <v>0</v>
      </c>
      <c r="BH167" s="146">
        <f t="shared" si="7"/>
        <v>0</v>
      </c>
      <c r="BI167" s="146">
        <f t="shared" si="8"/>
        <v>0</v>
      </c>
      <c r="BJ167" s="15" t="s">
        <v>83</v>
      </c>
      <c r="BK167" s="146">
        <f t="shared" si="9"/>
        <v>0</v>
      </c>
      <c r="BL167" s="15" t="s">
        <v>142</v>
      </c>
      <c r="BM167" s="145" t="s">
        <v>290</v>
      </c>
    </row>
    <row r="168" spans="2:65" s="1" customFormat="1" ht="24.2" customHeight="1">
      <c r="B168" s="30"/>
      <c r="C168" s="160" t="s">
        <v>291</v>
      </c>
      <c r="D168" s="160" t="s">
        <v>223</v>
      </c>
      <c r="E168" s="161" t="s">
        <v>292</v>
      </c>
      <c r="F168" s="162" t="s">
        <v>293</v>
      </c>
      <c r="G168" s="163" t="s">
        <v>266</v>
      </c>
      <c r="H168" s="164">
        <v>1</v>
      </c>
      <c r="I168" s="165"/>
      <c r="J168" s="166">
        <f t="shared" si="0"/>
        <v>0</v>
      </c>
      <c r="K168" s="162" t="s">
        <v>141</v>
      </c>
      <c r="L168" s="167"/>
      <c r="M168" s="168" t="s">
        <v>1</v>
      </c>
      <c r="N168" s="169" t="s">
        <v>41</v>
      </c>
      <c r="P168" s="143">
        <f t="shared" si="1"/>
        <v>0</v>
      </c>
      <c r="Q168" s="143">
        <v>0.09</v>
      </c>
      <c r="R168" s="143">
        <f t="shared" si="2"/>
        <v>0.09</v>
      </c>
      <c r="S168" s="143">
        <v>0</v>
      </c>
      <c r="T168" s="144">
        <f t="shared" si="3"/>
        <v>0</v>
      </c>
      <c r="AR168" s="145" t="s">
        <v>176</v>
      </c>
      <c r="AT168" s="145" t="s">
        <v>223</v>
      </c>
      <c r="AU168" s="145" t="s">
        <v>85</v>
      </c>
      <c r="AY168" s="15" t="s">
        <v>135</v>
      </c>
      <c r="BE168" s="146">
        <f t="shared" si="4"/>
        <v>0</v>
      </c>
      <c r="BF168" s="146">
        <f t="shared" si="5"/>
        <v>0</v>
      </c>
      <c r="BG168" s="146">
        <f t="shared" si="6"/>
        <v>0</v>
      </c>
      <c r="BH168" s="146">
        <f t="shared" si="7"/>
        <v>0</v>
      </c>
      <c r="BI168" s="146">
        <f t="shared" si="8"/>
        <v>0</v>
      </c>
      <c r="BJ168" s="15" t="s">
        <v>83</v>
      </c>
      <c r="BK168" s="146">
        <f t="shared" si="9"/>
        <v>0</v>
      </c>
      <c r="BL168" s="15" t="s">
        <v>142</v>
      </c>
      <c r="BM168" s="145" t="s">
        <v>294</v>
      </c>
    </row>
    <row r="169" spans="2:65" s="1" customFormat="1" ht="33" customHeight="1">
      <c r="B169" s="30"/>
      <c r="C169" s="134" t="s">
        <v>295</v>
      </c>
      <c r="D169" s="134" t="s">
        <v>137</v>
      </c>
      <c r="E169" s="135" t="s">
        <v>296</v>
      </c>
      <c r="F169" s="136" t="s">
        <v>297</v>
      </c>
      <c r="G169" s="137" t="s">
        <v>266</v>
      </c>
      <c r="H169" s="138">
        <v>1</v>
      </c>
      <c r="I169" s="139"/>
      <c r="J169" s="140">
        <f t="shared" si="0"/>
        <v>0</v>
      </c>
      <c r="K169" s="136" t="s">
        <v>141</v>
      </c>
      <c r="L169" s="30"/>
      <c r="M169" s="141" t="s">
        <v>1</v>
      </c>
      <c r="N169" s="142" t="s">
        <v>41</v>
      </c>
      <c r="P169" s="143">
        <f t="shared" si="1"/>
        <v>0</v>
      </c>
      <c r="Q169" s="143">
        <v>0.65847999999999995</v>
      </c>
      <c r="R169" s="143">
        <f t="shared" si="2"/>
        <v>0.65847999999999995</v>
      </c>
      <c r="S169" s="143">
        <v>0.66</v>
      </c>
      <c r="T169" s="144">
        <f t="shared" si="3"/>
        <v>0.66</v>
      </c>
      <c r="AR169" s="145" t="s">
        <v>142</v>
      </c>
      <c r="AT169" s="145" t="s">
        <v>137</v>
      </c>
      <c r="AU169" s="145" t="s">
        <v>85</v>
      </c>
      <c r="AY169" s="15" t="s">
        <v>135</v>
      </c>
      <c r="BE169" s="146">
        <f t="shared" si="4"/>
        <v>0</v>
      </c>
      <c r="BF169" s="146">
        <f t="shared" si="5"/>
        <v>0</v>
      </c>
      <c r="BG169" s="146">
        <f t="shared" si="6"/>
        <v>0</v>
      </c>
      <c r="BH169" s="146">
        <f t="shared" si="7"/>
        <v>0</v>
      </c>
      <c r="BI169" s="146">
        <f t="shared" si="8"/>
        <v>0</v>
      </c>
      <c r="BJ169" s="15" t="s">
        <v>83</v>
      </c>
      <c r="BK169" s="146">
        <f t="shared" si="9"/>
        <v>0</v>
      </c>
      <c r="BL169" s="15" t="s">
        <v>142</v>
      </c>
      <c r="BM169" s="145" t="s">
        <v>298</v>
      </c>
    </row>
    <row r="170" spans="2:65" s="1" customFormat="1" ht="24.2" customHeight="1">
      <c r="B170" s="30"/>
      <c r="C170" s="134" t="s">
        <v>299</v>
      </c>
      <c r="D170" s="134" t="s">
        <v>137</v>
      </c>
      <c r="E170" s="135" t="s">
        <v>300</v>
      </c>
      <c r="F170" s="136" t="s">
        <v>301</v>
      </c>
      <c r="G170" s="137" t="s">
        <v>266</v>
      </c>
      <c r="H170" s="138">
        <v>4</v>
      </c>
      <c r="I170" s="139"/>
      <c r="J170" s="140">
        <f t="shared" si="0"/>
        <v>0</v>
      </c>
      <c r="K170" s="136" t="s">
        <v>141</v>
      </c>
      <c r="L170" s="30"/>
      <c r="M170" s="141" t="s">
        <v>1</v>
      </c>
      <c r="N170" s="142" t="s">
        <v>41</v>
      </c>
      <c r="P170" s="143">
        <f t="shared" si="1"/>
        <v>0</v>
      </c>
      <c r="Q170" s="143">
        <v>0.10037</v>
      </c>
      <c r="R170" s="143">
        <f t="shared" si="2"/>
        <v>0.40148</v>
      </c>
      <c r="S170" s="143">
        <v>0.1</v>
      </c>
      <c r="T170" s="144">
        <f t="shared" si="3"/>
        <v>0.4</v>
      </c>
      <c r="AR170" s="145" t="s">
        <v>142</v>
      </c>
      <c r="AT170" s="145" t="s">
        <v>137</v>
      </c>
      <c r="AU170" s="145" t="s">
        <v>85</v>
      </c>
      <c r="AY170" s="15" t="s">
        <v>135</v>
      </c>
      <c r="BE170" s="146">
        <f t="shared" si="4"/>
        <v>0</v>
      </c>
      <c r="BF170" s="146">
        <f t="shared" si="5"/>
        <v>0</v>
      </c>
      <c r="BG170" s="146">
        <f t="shared" si="6"/>
        <v>0</v>
      </c>
      <c r="BH170" s="146">
        <f t="shared" si="7"/>
        <v>0</v>
      </c>
      <c r="BI170" s="146">
        <f t="shared" si="8"/>
        <v>0</v>
      </c>
      <c r="BJ170" s="15" t="s">
        <v>83</v>
      </c>
      <c r="BK170" s="146">
        <f t="shared" si="9"/>
        <v>0</v>
      </c>
      <c r="BL170" s="15" t="s">
        <v>142</v>
      </c>
      <c r="BM170" s="145" t="s">
        <v>302</v>
      </c>
    </row>
    <row r="171" spans="2:65" s="1" customFormat="1" ht="24.2" customHeight="1">
      <c r="B171" s="30"/>
      <c r="C171" s="134" t="s">
        <v>303</v>
      </c>
      <c r="D171" s="134" t="s">
        <v>137</v>
      </c>
      <c r="E171" s="135" t="s">
        <v>304</v>
      </c>
      <c r="F171" s="136" t="s">
        <v>305</v>
      </c>
      <c r="G171" s="137" t="s">
        <v>266</v>
      </c>
      <c r="H171" s="138">
        <v>1</v>
      </c>
      <c r="I171" s="139"/>
      <c r="J171" s="140">
        <f t="shared" si="0"/>
        <v>0</v>
      </c>
      <c r="K171" s="136" t="s">
        <v>141</v>
      </c>
      <c r="L171" s="30"/>
      <c r="M171" s="141" t="s">
        <v>1</v>
      </c>
      <c r="N171" s="142" t="s">
        <v>41</v>
      </c>
      <c r="P171" s="143">
        <f t="shared" si="1"/>
        <v>0</v>
      </c>
      <c r="Q171" s="143">
        <v>0.21734000000000001</v>
      </c>
      <c r="R171" s="143">
        <f t="shared" si="2"/>
        <v>0.21734000000000001</v>
      </c>
      <c r="S171" s="143">
        <v>0</v>
      </c>
      <c r="T171" s="144">
        <f t="shared" si="3"/>
        <v>0</v>
      </c>
      <c r="AR171" s="145" t="s">
        <v>142</v>
      </c>
      <c r="AT171" s="145" t="s">
        <v>137</v>
      </c>
      <c r="AU171" s="145" t="s">
        <v>85</v>
      </c>
      <c r="AY171" s="15" t="s">
        <v>135</v>
      </c>
      <c r="BE171" s="146">
        <f t="shared" si="4"/>
        <v>0</v>
      </c>
      <c r="BF171" s="146">
        <f t="shared" si="5"/>
        <v>0</v>
      </c>
      <c r="BG171" s="146">
        <f t="shared" si="6"/>
        <v>0</v>
      </c>
      <c r="BH171" s="146">
        <f t="shared" si="7"/>
        <v>0</v>
      </c>
      <c r="BI171" s="146">
        <f t="shared" si="8"/>
        <v>0</v>
      </c>
      <c r="BJ171" s="15" t="s">
        <v>83</v>
      </c>
      <c r="BK171" s="146">
        <f t="shared" si="9"/>
        <v>0</v>
      </c>
      <c r="BL171" s="15" t="s">
        <v>142</v>
      </c>
      <c r="BM171" s="145" t="s">
        <v>306</v>
      </c>
    </row>
    <row r="172" spans="2:65" s="1" customFormat="1" ht="24.2" customHeight="1">
      <c r="B172" s="30"/>
      <c r="C172" s="160" t="s">
        <v>307</v>
      </c>
      <c r="D172" s="160" t="s">
        <v>223</v>
      </c>
      <c r="E172" s="161" t="s">
        <v>308</v>
      </c>
      <c r="F172" s="162" t="s">
        <v>309</v>
      </c>
      <c r="G172" s="163" t="s">
        <v>266</v>
      </c>
      <c r="H172" s="164">
        <v>1</v>
      </c>
      <c r="I172" s="165"/>
      <c r="J172" s="166">
        <f t="shared" si="0"/>
        <v>0</v>
      </c>
      <c r="K172" s="162" t="s">
        <v>141</v>
      </c>
      <c r="L172" s="167"/>
      <c r="M172" s="168" t="s">
        <v>1</v>
      </c>
      <c r="N172" s="169" t="s">
        <v>41</v>
      </c>
      <c r="P172" s="143">
        <f t="shared" si="1"/>
        <v>0</v>
      </c>
      <c r="Q172" s="143">
        <v>0.108</v>
      </c>
      <c r="R172" s="143">
        <f t="shared" si="2"/>
        <v>0.108</v>
      </c>
      <c r="S172" s="143">
        <v>0</v>
      </c>
      <c r="T172" s="144">
        <f t="shared" si="3"/>
        <v>0</v>
      </c>
      <c r="AR172" s="145" t="s">
        <v>176</v>
      </c>
      <c r="AT172" s="145" t="s">
        <v>223</v>
      </c>
      <c r="AU172" s="145" t="s">
        <v>85</v>
      </c>
      <c r="AY172" s="15" t="s">
        <v>135</v>
      </c>
      <c r="BE172" s="146">
        <f t="shared" si="4"/>
        <v>0</v>
      </c>
      <c r="BF172" s="146">
        <f t="shared" si="5"/>
        <v>0</v>
      </c>
      <c r="BG172" s="146">
        <f t="shared" si="6"/>
        <v>0</v>
      </c>
      <c r="BH172" s="146">
        <f t="shared" si="7"/>
        <v>0</v>
      </c>
      <c r="BI172" s="146">
        <f t="shared" si="8"/>
        <v>0</v>
      </c>
      <c r="BJ172" s="15" t="s">
        <v>83</v>
      </c>
      <c r="BK172" s="146">
        <f t="shared" si="9"/>
        <v>0</v>
      </c>
      <c r="BL172" s="15" t="s">
        <v>142</v>
      </c>
      <c r="BM172" s="145" t="s">
        <v>310</v>
      </c>
    </row>
    <row r="173" spans="2:65" s="1" customFormat="1" ht="16.5" customHeight="1">
      <c r="B173" s="30"/>
      <c r="C173" s="160" t="s">
        <v>311</v>
      </c>
      <c r="D173" s="160" t="s">
        <v>223</v>
      </c>
      <c r="E173" s="161" t="s">
        <v>312</v>
      </c>
      <c r="F173" s="162" t="s">
        <v>313</v>
      </c>
      <c r="G173" s="163" t="s">
        <v>266</v>
      </c>
      <c r="H173" s="164">
        <v>1</v>
      </c>
      <c r="I173" s="165"/>
      <c r="J173" s="166">
        <f t="shared" si="0"/>
        <v>0</v>
      </c>
      <c r="K173" s="162" t="s">
        <v>141</v>
      </c>
      <c r="L173" s="167"/>
      <c r="M173" s="168" t="s">
        <v>1</v>
      </c>
      <c r="N173" s="169" t="s">
        <v>41</v>
      </c>
      <c r="P173" s="143">
        <f t="shared" si="1"/>
        <v>0</v>
      </c>
      <c r="Q173" s="143">
        <v>7.1999999999999998E-3</v>
      </c>
      <c r="R173" s="143">
        <f t="shared" si="2"/>
        <v>7.1999999999999998E-3</v>
      </c>
      <c r="S173" s="143">
        <v>0</v>
      </c>
      <c r="T173" s="144">
        <f t="shared" si="3"/>
        <v>0</v>
      </c>
      <c r="AR173" s="145" t="s">
        <v>176</v>
      </c>
      <c r="AT173" s="145" t="s">
        <v>223</v>
      </c>
      <c r="AU173" s="145" t="s">
        <v>85</v>
      </c>
      <c r="AY173" s="15" t="s">
        <v>135</v>
      </c>
      <c r="BE173" s="146">
        <f t="shared" si="4"/>
        <v>0</v>
      </c>
      <c r="BF173" s="146">
        <f t="shared" si="5"/>
        <v>0</v>
      </c>
      <c r="BG173" s="146">
        <f t="shared" si="6"/>
        <v>0</v>
      </c>
      <c r="BH173" s="146">
        <f t="shared" si="7"/>
        <v>0</v>
      </c>
      <c r="BI173" s="146">
        <f t="shared" si="8"/>
        <v>0</v>
      </c>
      <c r="BJ173" s="15" t="s">
        <v>83</v>
      </c>
      <c r="BK173" s="146">
        <f t="shared" si="9"/>
        <v>0</v>
      </c>
      <c r="BL173" s="15" t="s">
        <v>142</v>
      </c>
      <c r="BM173" s="145" t="s">
        <v>314</v>
      </c>
    </row>
    <row r="174" spans="2:65" s="1" customFormat="1" ht="24.2" customHeight="1">
      <c r="B174" s="30"/>
      <c r="C174" s="134" t="s">
        <v>315</v>
      </c>
      <c r="D174" s="134" t="s">
        <v>137</v>
      </c>
      <c r="E174" s="135" t="s">
        <v>316</v>
      </c>
      <c r="F174" s="136" t="s">
        <v>317</v>
      </c>
      <c r="G174" s="137" t="s">
        <v>266</v>
      </c>
      <c r="H174" s="138">
        <v>1</v>
      </c>
      <c r="I174" s="139"/>
      <c r="J174" s="140">
        <f t="shared" si="0"/>
        <v>0</v>
      </c>
      <c r="K174" s="136" t="s">
        <v>141</v>
      </c>
      <c r="L174" s="30"/>
      <c r="M174" s="141" t="s">
        <v>1</v>
      </c>
      <c r="N174" s="142" t="s">
        <v>41</v>
      </c>
      <c r="P174" s="143">
        <f t="shared" si="1"/>
        <v>0</v>
      </c>
      <c r="Q174" s="143">
        <v>0</v>
      </c>
      <c r="R174" s="143">
        <f t="shared" si="2"/>
        <v>0</v>
      </c>
      <c r="S174" s="143">
        <v>0.2</v>
      </c>
      <c r="T174" s="144">
        <f t="shared" si="3"/>
        <v>0.2</v>
      </c>
      <c r="AR174" s="145" t="s">
        <v>142</v>
      </c>
      <c r="AT174" s="145" t="s">
        <v>137</v>
      </c>
      <c r="AU174" s="145" t="s">
        <v>85</v>
      </c>
      <c r="AY174" s="15" t="s">
        <v>135</v>
      </c>
      <c r="BE174" s="146">
        <f t="shared" si="4"/>
        <v>0</v>
      </c>
      <c r="BF174" s="146">
        <f t="shared" si="5"/>
        <v>0</v>
      </c>
      <c r="BG174" s="146">
        <f t="shared" si="6"/>
        <v>0</v>
      </c>
      <c r="BH174" s="146">
        <f t="shared" si="7"/>
        <v>0</v>
      </c>
      <c r="BI174" s="146">
        <f t="shared" si="8"/>
        <v>0</v>
      </c>
      <c r="BJ174" s="15" t="s">
        <v>83</v>
      </c>
      <c r="BK174" s="146">
        <f t="shared" si="9"/>
        <v>0</v>
      </c>
      <c r="BL174" s="15" t="s">
        <v>142</v>
      </c>
      <c r="BM174" s="145" t="s">
        <v>318</v>
      </c>
    </row>
    <row r="175" spans="2:65" s="1" customFormat="1" ht="24.2" customHeight="1">
      <c r="B175" s="30"/>
      <c r="C175" s="134" t="s">
        <v>319</v>
      </c>
      <c r="D175" s="134" t="s">
        <v>137</v>
      </c>
      <c r="E175" s="135" t="s">
        <v>320</v>
      </c>
      <c r="F175" s="136" t="s">
        <v>321</v>
      </c>
      <c r="G175" s="137" t="s">
        <v>153</v>
      </c>
      <c r="H175" s="138">
        <v>8</v>
      </c>
      <c r="I175" s="139"/>
      <c r="J175" s="140">
        <f t="shared" si="0"/>
        <v>0</v>
      </c>
      <c r="K175" s="136" t="s">
        <v>141</v>
      </c>
      <c r="L175" s="30"/>
      <c r="M175" s="141" t="s">
        <v>1</v>
      </c>
      <c r="N175" s="142" t="s">
        <v>41</v>
      </c>
      <c r="P175" s="143">
        <f t="shared" si="1"/>
        <v>0</v>
      </c>
      <c r="Q175" s="143">
        <v>9.0000000000000006E-5</v>
      </c>
      <c r="R175" s="143">
        <f t="shared" si="2"/>
        <v>7.2000000000000005E-4</v>
      </c>
      <c r="S175" s="143">
        <v>0</v>
      </c>
      <c r="T175" s="144">
        <f t="shared" si="3"/>
        <v>0</v>
      </c>
      <c r="AR175" s="145" t="s">
        <v>142</v>
      </c>
      <c r="AT175" s="145" t="s">
        <v>137</v>
      </c>
      <c r="AU175" s="145" t="s">
        <v>85</v>
      </c>
      <c r="AY175" s="15" t="s">
        <v>135</v>
      </c>
      <c r="BE175" s="146">
        <f t="shared" si="4"/>
        <v>0</v>
      </c>
      <c r="BF175" s="146">
        <f t="shared" si="5"/>
        <v>0</v>
      </c>
      <c r="BG175" s="146">
        <f t="shared" si="6"/>
        <v>0</v>
      </c>
      <c r="BH175" s="146">
        <f t="shared" si="7"/>
        <v>0</v>
      </c>
      <c r="BI175" s="146">
        <f t="shared" si="8"/>
        <v>0</v>
      </c>
      <c r="BJ175" s="15" t="s">
        <v>83</v>
      </c>
      <c r="BK175" s="146">
        <f t="shared" si="9"/>
        <v>0</v>
      </c>
      <c r="BL175" s="15" t="s">
        <v>142</v>
      </c>
      <c r="BM175" s="145" t="s">
        <v>322</v>
      </c>
    </row>
    <row r="176" spans="2:65" s="11" customFormat="1" ht="22.9" customHeight="1">
      <c r="B176" s="122"/>
      <c r="D176" s="123" t="s">
        <v>75</v>
      </c>
      <c r="E176" s="132" t="s">
        <v>157</v>
      </c>
      <c r="F176" s="132" t="s">
        <v>158</v>
      </c>
      <c r="I176" s="125"/>
      <c r="J176" s="133">
        <f>BK176</f>
        <v>0</v>
      </c>
      <c r="L176" s="122"/>
      <c r="M176" s="127"/>
      <c r="P176" s="128">
        <f>SUM(P177:P186)</f>
        <v>0</v>
      </c>
      <c r="R176" s="128">
        <f>SUM(R177:R186)</f>
        <v>68.050899999999999</v>
      </c>
      <c r="T176" s="129">
        <f>SUM(T177:T186)</f>
        <v>0</v>
      </c>
      <c r="AR176" s="123" t="s">
        <v>83</v>
      </c>
      <c r="AT176" s="130" t="s">
        <v>75</v>
      </c>
      <c r="AU176" s="130" t="s">
        <v>83</v>
      </c>
      <c r="AY176" s="123" t="s">
        <v>135</v>
      </c>
      <c r="BK176" s="131">
        <f>SUM(BK177:BK186)</f>
        <v>0</v>
      </c>
    </row>
    <row r="177" spans="2:65" s="1" customFormat="1" ht="24.2" customHeight="1">
      <c r="B177" s="30"/>
      <c r="C177" s="134" t="s">
        <v>323</v>
      </c>
      <c r="D177" s="134" t="s">
        <v>137</v>
      </c>
      <c r="E177" s="135" t="s">
        <v>324</v>
      </c>
      <c r="F177" s="136" t="s">
        <v>325</v>
      </c>
      <c r="G177" s="137" t="s">
        <v>153</v>
      </c>
      <c r="H177" s="138">
        <v>500</v>
      </c>
      <c r="I177" s="139"/>
      <c r="J177" s="140">
        <f>ROUND(I177*H177,2)</f>
        <v>0</v>
      </c>
      <c r="K177" s="136" t="s">
        <v>141</v>
      </c>
      <c r="L177" s="30"/>
      <c r="M177" s="141" t="s">
        <v>1</v>
      </c>
      <c r="N177" s="142" t="s">
        <v>41</v>
      </c>
      <c r="P177" s="143">
        <f>O177*H177</f>
        <v>0</v>
      </c>
      <c r="Q177" s="143">
        <v>8.9779999999999999E-2</v>
      </c>
      <c r="R177" s="143">
        <f>Q177*H177</f>
        <v>44.89</v>
      </c>
      <c r="S177" s="143">
        <v>0</v>
      </c>
      <c r="T177" s="144">
        <f>S177*H177</f>
        <v>0</v>
      </c>
      <c r="AR177" s="145" t="s">
        <v>142</v>
      </c>
      <c r="AT177" s="145" t="s">
        <v>137</v>
      </c>
      <c r="AU177" s="145" t="s">
        <v>85</v>
      </c>
      <c r="AY177" s="15" t="s">
        <v>135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5" t="s">
        <v>83</v>
      </c>
      <c r="BK177" s="146">
        <f>ROUND(I177*H177,2)</f>
        <v>0</v>
      </c>
      <c r="BL177" s="15" t="s">
        <v>142</v>
      </c>
      <c r="BM177" s="145" t="s">
        <v>326</v>
      </c>
    </row>
    <row r="178" spans="2:65" s="12" customFormat="1" ht="11.25">
      <c r="B178" s="147"/>
      <c r="D178" s="148" t="s">
        <v>155</v>
      </c>
      <c r="E178" s="149" t="s">
        <v>1</v>
      </c>
      <c r="F178" s="150" t="s">
        <v>156</v>
      </c>
      <c r="H178" s="151">
        <v>500</v>
      </c>
      <c r="I178" s="152"/>
      <c r="L178" s="147"/>
      <c r="M178" s="153"/>
      <c r="T178" s="154"/>
      <c r="AT178" s="149" t="s">
        <v>155</v>
      </c>
      <c r="AU178" s="149" t="s">
        <v>85</v>
      </c>
      <c r="AV178" s="12" t="s">
        <v>85</v>
      </c>
      <c r="AW178" s="12" t="s">
        <v>32</v>
      </c>
      <c r="AX178" s="12" t="s">
        <v>83</v>
      </c>
      <c r="AY178" s="149" t="s">
        <v>135</v>
      </c>
    </row>
    <row r="179" spans="2:65" s="1" customFormat="1" ht="16.5" customHeight="1">
      <c r="B179" s="30"/>
      <c r="C179" s="160" t="s">
        <v>327</v>
      </c>
      <c r="D179" s="160" t="s">
        <v>223</v>
      </c>
      <c r="E179" s="161" t="s">
        <v>328</v>
      </c>
      <c r="F179" s="162" t="s">
        <v>329</v>
      </c>
      <c r="G179" s="163" t="s">
        <v>140</v>
      </c>
      <c r="H179" s="164">
        <v>2.5</v>
      </c>
      <c r="I179" s="165"/>
      <c r="J179" s="166">
        <f>ROUND(I179*H179,2)</f>
        <v>0</v>
      </c>
      <c r="K179" s="162" t="s">
        <v>141</v>
      </c>
      <c r="L179" s="167"/>
      <c r="M179" s="168" t="s">
        <v>1</v>
      </c>
      <c r="N179" s="169" t="s">
        <v>41</v>
      </c>
      <c r="P179" s="143">
        <f>O179*H179</f>
        <v>0</v>
      </c>
      <c r="Q179" s="143">
        <v>0.222</v>
      </c>
      <c r="R179" s="143">
        <f>Q179*H179</f>
        <v>0.55500000000000005</v>
      </c>
      <c r="S179" s="143">
        <v>0</v>
      </c>
      <c r="T179" s="144">
        <f>S179*H179</f>
        <v>0</v>
      </c>
      <c r="AR179" s="145" t="s">
        <v>176</v>
      </c>
      <c r="AT179" s="145" t="s">
        <v>223</v>
      </c>
      <c r="AU179" s="145" t="s">
        <v>85</v>
      </c>
      <c r="AY179" s="15" t="s">
        <v>135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5" t="s">
        <v>83</v>
      </c>
      <c r="BK179" s="146">
        <f>ROUND(I179*H179,2)</f>
        <v>0</v>
      </c>
      <c r="BL179" s="15" t="s">
        <v>142</v>
      </c>
      <c r="BM179" s="145" t="s">
        <v>330</v>
      </c>
    </row>
    <row r="180" spans="2:65" s="12" customFormat="1" ht="11.25">
      <c r="B180" s="147"/>
      <c r="D180" s="148" t="s">
        <v>155</v>
      </c>
      <c r="E180" s="149" t="s">
        <v>1</v>
      </c>
      <c r="F180" s="150" t="s">
        <v>331</v>
      </c>
      <c r="H180" s="151">
        <v>2.5</v>
      </c>
      <c r="I180" s="152"/>
      <c r="L180" s="147"/>
      <c r="M180" s="153"/>
      <c r="T180" s="154"/>
      <c r="AT180" s="149" t="s">
        <v>155</v>
      </c>
      <c r="AU180" s="149" t="s">
        <v>85</v>
      </c>
      <c r="AV180" s="12" t="s">
        <v>85</v>
      </c>
      <c r="AW180" s="12" t="s">
        <v>32</v>
      </c>
      <c r="AX180" s="12" t="s">
        <v>83</v>
      </c>
      <c r="AY180" s="149" t="s">
        <v>135</v>
      </c>
    </row>
    <row r="181" spans="2:65" s="1" customFormat="1" ht="24.2" customHeight="1">
      <c r="B181" s="30"/>
      <c r="C181" s="134" t="s">
        <v>332</v>
      </c>
      <c r="D181" s="134" t="s">
        <v>137</v>
      </c>
      <c r="E181" s="135" t="s">
        <v>333</v>
      </c>
      <c r="F181" s="136" t="s">
        <v>334</v>
      </c>
      <c r="G181" s="137" t="s">
        <v>203</v>
      </c>
      <c r="H181" s="138">
        <v>10</v>
      </c>
      <c r="I181" s="139"/>
      <c r="J181" s="140">
        <f>ROUND(I181*H181,2)</f>
        <v>0</v>
      </c>
      <c r="K181" s="136" t="s">
        <v>141</v>
      </c>
      <c r="L181" s="30"/>
      <c r="M181" s="141" t="s">
        <v>1</v>
      </c>
      <c r="N181" s="142" t="s">
        <v>41</v>
      </c>
      <c r="P181" s="143">
        <f>O181*H181</f>
        <v>0</v>
      </c>
      <c r="Q181" s="143">
        <v>2.2563399999999998</v>
      </c>
      <c r="R181" s="143">
        <f>Q181*H181</f>
        <v>22.563399999999998</v>
      </c>
      <c r="S181" s="143">
        <v>0</v>
      </c>
      <c r="T181" s="144">
        <f>S181*H181</f>
        <v>0</v>
      </c>
      <c r="AR181" s="145" t="s">
        <v>142</v>
      </c>
      <c r="AT181" s="145" t="s">
        <v>137</v>
      </c>
      <c r="AU181" s="145" t="s">
        <v>85</v>
      </c>
      <c r="AY181" s="15" t="s">
        <v>135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5" t="s">
        <v>83</v>
      </c>
      <c r="BK181" s="146">
        <f>ROUND(I181*H181,2)</f>
        <v>0</v>
      </c>
      <c r="BL181" s="15" t="s">
        <v>142</v>
      </c>
      <c r="BM181" s="145" t="s">
        <v>335</v>
      </c>
    </row>
    <row r="182" spans="2:65" s="12" customFormat="1" ht="11.25">
      <c r="B182" s="147"/>
      <c r="D182" s="148" t="s">
        <v>155</v>
      </c>
      <c r="E182" s="149" t="s">
        <v>1</v>
      </c>
      <c r="F182" s="150" t="s">
        <v>336</v>
      </c>
      <c r="H182" s="151">
        <v>10</v>
      </c>
      <c r="I182" s="152"/>
      <c r="L182" s="147"/>
      <c r="M182" s="153"/>
      <c r="T182" s="154"/>
      <c r="AT182" s="149" t="s">
        <v>155</v>
      </c>
      <c r="AU182" s="149" t="s">
        <v>85</v>
      </c>
      <c r="AV182" s="12" t="s">
        <v>85</v>
      </c>
      <c r="AW182" s="12" t="s">
        <v>32</v>
      </c>
      <c r="AX182" s="12" t="s">
        <v>83</v>
      </c>
      <c r="AY182" s="149" t="s">
        <v>135</v>
      </c>
    </row>
    <row r="183" spans="2:65" s="1" customFormat="1" ht="24.2" customHeight="1">
      <c r="B183" s="30"/>
      <c r="C183" s="134" t="s">
        <v>337</v>
      </c>
      <c r="D183" s="134" t="s">
        <v>137</v>
      </c>
      <c r="E183" s="135" t="s">
        <v>338</v>
      </c>
      <c r="F183" s="136" t="s">
        <v>339</v>
      </c>
      <c r="G183" s="137" t="s">
        <v>153</v>
      </c>
      <c r="H183" s="138">
        <v>125</v>
      </c>
      <c r="I183" s="139"/>
      <c r="J183" s="140">
        <f>ROUND(I183*H183,2)</f>
        <v>0</v>
      </c>
      <c r="K183" s="136" t="s">
        <v>141</v>
      </c>
      <c r="L183" s="30"/>
      <c r="M183" s="141" t="s">
        <v>1</v>
      </c>
      <c r="N183" s="142" t="s">
        <v>41</v>
      </c>
      <c r="P183" s="143">
        <f>O183*H183</f>
        <v>0</v>
      </c>
      <c r="Q183" s="143">
        <v>3.4000000000000002E-4</v>
      </c>
      <c r="R183" s="143">
        <f>Q183*H183</f>
        <v>4.2500000000000003E-2</v>
      </c>
      <c r="S183" s="143">
        <v>0</v>
      </c>
      <c r="T183" s="144">
        <f>S183*H183</f>
        <v>0</v>
      </c>
      <c r="AR183" s="145" t="s">
        <v>142</v>
      </c>
      <c r="AT183" s="145" t="s">
        <v>137</v>
      </c>
      <c r="AU183" s="145" t="s">
        <v>85</v>
      </c>
      <c r="AY183" s="15" t="s">
        <v>135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5" t="s">
        <v>83</v>
      </c>
      <c r="BK183" s="146">
        <f>ROUND(I183*H183,2)</f>
        <v>0</v>
      </c>
      <c r="BL183" s="15" t="s">
        <v>142</v>
      </c>
      <c r="BM183" s="145" t="s">
        <v>340</v>
      </c>
    </row>
    <row r="184" spans="2:65" s="1" customFormat="1" ht="24.2" customHeight="1">
      <c r="B184" s="30"/>
      <c r="C184" s="134" t="s">
        <v>341</v>
      </c>
      <c r="D184" s="134" t="s">
        <v>137</v>
      </c>
      <c r="E184" s="135" t="s">
        <v>342</v>
      </c>
      <c r="F184" s="136" t="s">
        <v>343</v>
      </c>
      <c r="G184" s="137" t="s">
        <v>140</v>
      </c>
      <c r="H184" s="138">
        <v>4</v>
      </c>
      <c r="I184" s="139"/>
      <c r="J184" s="140">
        <f>ROUND(I184*H184,2)</f>
        <v>0</v>
      </c>
      <c r="K184" s="136" t="s">
        <v>141</v>
      </c>
      <c r="L184" s="30"/>
      <c r="M184" s="141" t="s">
        <v>1</v>
      </c>
      <c r="N184" s="142" t="s">
        <v>41</v>
      </c>
      <c r="P184" s="143">
        <f>O184*H184</f>
        <v>0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AR184" s="145" t="s">
        <v>142</v>
      </c>
      <c r="AT184" s="145" t="s">
        <v>137</v>
      </c>
      <c r="AU184" s="145" t="s">
        <v>85</v>
      </c>
      <c r="AY184" s="15" t="s">
        <v>135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5" t="s">
        <v>83</v>
      </c>
      <c r="BK184" s="146">
        <f>ROUND(I184*H184,2)</f>
        <v>0</v>
      </c>
      <c r="BL184" s="15" t="s">
        <v>142</v>
      </c>
      <c r="BM184" s="145" t="s">
        <v>344</v>
      </c>
    </row>
    <row r="185" spans="2:65" s="1" customFormat="1" ht="33" customHeight="1">
      <c r="B185" s="30"/>
      <c r="C185" s="134" t="s">
        <v>345</v>
      </c>
      <c r="D185" s="134" t="s">
        <v>137</v>
      </c>
      <c r="E185" s="135" t="s">
        <v>346</v>
      </c>
      <c r="F185" s="136" t="s">
        <v>347</v>
      </c>
      <c r="G185" s="137" t="s">
        <v>140</v>
      </c>
      <c r="H185" s="138">
        <v>50</v>
      </c>
      <c r="I185" s="139"/>
      <c r="J185" s="140">
        <f>ROUND(I185*H185,2)</f>
        <v>0</v>
      </c>
      <c r="K185" s="136" t="s">
        <v>141</v>
      </c>
      <c r="L185" s="30"/>
      <c r="M185" s="141" t="s">
        <v>1</v>
      </c>
      <c r="N185" s="142" t="s">
        <v>41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142</v>
      </c>
      <c r="AT185" s="145" t="s">
        <v>137</v>
      </c>
      <c r="AU185" s="145" t="s">
        <v>85</v>
      </c>
      <c r="AY185" s="15" t="s">
        <v>135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5" t="s">
        <v>83</v>
      </c>
      <c r="BK185" s="146">
        <f>ROUND(I185*H185,2)</f>
        <v>0</v>
      </c>
      <c r="BL185" s="15" t="s">
        <v>142</v>
      </c>
      <c r="BM185" s="145" t="s">
        <v>348</v>
      </c>
    </row>
    <row r="186" spans="2:65" s="12" customFormat="1" ht="11.25">
      <c r="B186" s="147"/>
      <c r="D186" s="148" t="s">
        <v>155</v>
      </c>
      <c r="E186" s="149" t="s">
        <v>1</v>
      </c>
      <c r="F186" s="150" t="s">
        <v>349</v>
      </c>
      <c r="H186" s="151">
        <v>50</v>
      </c>
      <c r="I186" s="152"/>
      <c r="L186" s="147"/>
      <c r="M186" s="153"/>
      <c r="T186" s="154"/>
      <c r="AT186" s="149" t="s">
        <v>155</v>
      </c>
      <c r="AU186" s="149" t="s">
        <v>85</v>
      </c>
      <c r="AV186" s="12" t="s">
        <v>85</v>
      </c>
      <c r="AW186" s="12" t="s">
        <v>32</v>
      </c>
      <c r="AX186" s="12" t="s">
        <v>83</v>
      </c>
      <c r="AY186" s="149" t="s">
        <v>135</v>
      </c>
    </row>
    <row r="187" spans="2:65" s="11" customFormat="1" ht="22.9" customHeight="1">
      <c r="B187" s="122"/>
      <c r="D187" s="123" t="s">
        <v>75</v>
      </c>
      <c r="E187" s="132" t="s">
        <v>164</v>
      </c>
      <c r="F187" s="132" t="s">
        <v>165</v>
      </c>
      <c r="I187" s="125"/>
      <c r="J187" s="133">
        <f>BK187</f>
        <v>0</v>
      </c>
      <c r="L187" s="122"/>
      <c r="M187" s="127"/>
      <c r="P187" s="128">
        <f>SUM(P188:P192)</f>
        <v>0</v>
      </c>
      <c r="R187" s="128">
        <f>SUM(R188:R192)</f>
        <v>0</v>
      </c>
      <c r="T187" s="129">
        <f>SUM(T188:T192)</f>
        <v>0</v>
      </c>
      <c r="AR187" s="123" t="s">
        <v>83</v>
      </c>
      <c r="AT187" s="130" t="s">
        <v>75</v>
      </c>
      <c r="AU187" s="130" t="s">
        <v>83</v>
      </c>
      <c r="AY187" s="123" t="s">
        <v>135</v>
      </c>
      <c r="BK187" s="131">
        <f>SUM(BK188:BK192)</f>
        <v>0</v>
      </c>
    </row>
    <row r="188" spans="2:65" s="1" customFormat="1" ht="16.5" customHeight="1">
      <c r="B188" s="30"/>
      <c r="C188" s="134" t="s">
        <v>350</v>
      </c>
      <c r="D188" s="134" t="s">
        <v>137</v>
      </c>
      <c r="E188" s="135" t="s">
        <v>351</v>
      </c>
      <c r="F188" s="136" t="s">
        <v>352</v>
      </c>
      <c r="G188" s="137" t="s">
        <v>169</v>
      </c>
      <c r="H188" s="138">
        <v>1.6759999999999999</v>
      </c>
      <c r="I188" s="139"/>
      <c r="J188" s="140">
        <f>ROUND(I188*H188,2)</f>
        <v>0</v>
      </c>
      <c r="K188" s="136" t="s">
        <v>141</v>
      </c>
      <c r="L188" s="30"/>
      <c r="M188" s="141" t="s">
        <v>1</v>
      </c>
      <c r="N188" s="142" t="s">
        <v>41</v>
      </c>
      <c r="P188" s="143">
        <f>O188*H188</f>
        <v>0</v>
      </c>
      <c r="Q188" s="143">
        <v>0</v>
      </c>
      <c r="R188" s="143">
        <f>Q188*H188</f>
        <v>0</v>
      </c>
      <c r="S188" s="143">
        <v>0</v>
      </c>
      <c r="T188" s="144">
        <f>S188*H188</f>
        <v>0</v>
      </c>
      <c r="AR188" s="145" t="s">
        <v>142</v>
      </c>
      <c r="AT188" s="145" t="s">
        <v>137</v>
      </c>
      <c r="AU188" s="145" t="s">
        <v>85</v>
      </c>
      <c r="AY188" s="15" t="s">
        <v>135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5" t="s">
        <v>83</v>
      </c>
      <c r="BK188" s="146">
        <f>ROUND(I188*H188,2)</f>
        <v>0</v>
      </c>
      <c r="BL188" s="15" t="s">
        <v>142</v>
      </c>
      <c r="BM188" s="145" t="s">
        <v>353</v>
      </c>
    </row>
    <row r="189" spans="2:65" s="1" customFormat="1" ht="24.2" customHeight="1">
      <c r="B189" s="30"/>
      <c r="C189" s="134" t="s">
        <v>354</v>
      </c>
      <c r="D189" s="134" t="s">
        <v>137</v>
      </c>
      <c r="E189" s="135" t="s">
        <v>355</v>
      </c>
      <c r="F189" s="136" t="s">
        <v>356</v>
      </c>
      <c r="G189" s="137" t="s">
        <v>169</v>
      </c>
      <c r="H189" s="138">
        <v>5.0279999999999996</v>
      </c>
      <c r="I189" s="139"/>
      <c r="J189" s="140">
        <f>ROUND(I189*H189,2)</f>
        <v>0</v>
      </c>
      <c r="K189" s="136" t="s">
        <v>141</v>
      </c>
      <c r="L189" s="30"/>
      <c r="M189" s="141" t="s">
        <v>1</v>
      </c>
      <c r="N189" s="142" t="s">
        <v>41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142</v>
      </c>
      <c r="AT189" s="145" t="s">
        <v>137</v>
      </c>
      <c r="AU189" s="145" t="s">
        <v>85</v>
      </c>
      <c r="AY189" s="15" t="s">
        <v>135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5" t="s">
        <v>83</v>
      </c>
      <c r="BK189" s="146">
        <f>ROUND(I189*H189,2)</f>
        <v>0</v>
      </c>
      <c r="BL189" s="15" t="s">
        <v>142</v>
      </c>
      <c r="BM189" s="145" t="s">
        <v>357</v>
      </c>
    </row>
    <row r="190" spans="2:65" s="12" customFormat="1" ht="11.25">
      <c r="B190" s="147"/>
      <c r="D190" s="148" t="s">
        <v>155</v>
      </c>
      <c r="F190" s="150" t="s">
        <v>358</v>
      </c>
      <c r="H190" s="151">
        <v>5.0279999999999996</v>
      </c>
      <c r="I190" s="152"/>
      <c r="L190" s="147"/>
      <c r="M190" s="153"/>
      <c r="T190" s="154"/>
      <c r="AT190" s="149" t="s">
        <v>155</v>
      </c>
      <c r="AU190" s="149" t="s">
        <v>85</v>
      </c>
      <c r="AV190" s="12" t="s">
        <v>85</v>
      </c>
      <c r="AW190" s="12" t="s">
        <v>4</v>
      </c>
      <c r="AX190" s="12" t="s">
        <v>83</v>
      </c>
      <c r="AY190" s="149" t="s">
        <v>135</v>
      </c>
    </row>
    <row r="191" spans="2:65" s="1" customFormat="1" ht="24.2" customHeight="1">
      <c r="B191" s="30"/>
      <c r="C191" s="134" t="s">
        <v>359</v>
      </c>
      <c r="D191" s="134" t="s">
        <v>137</v>
      </c>
      <c r="E191" s="135" t="s">
        <v>360</v>
      </c>
      <c r="F191" s="136" t="s">
        <v>361</v>
      </c>
      <c r="G191" s="137" t="s">
        <v>169</v>
      </c>
      <c r="H191" s="138">
        <v>1.6759999999999999</v>
      </c>
      <c r="I191" s="139"/>
      <c r="J191" s="140">
        <f>ROUND(I191*H191,2)</f>
        <v>0</v>
      </c>
      <c r="K191" s="136" t="s">
        <v>141</v>
      </c>
      <c r="L191" s="30"/>
      <c r="M191" s="141" t="s">
        <v>1</v>
      </c>
      <c r="N191" s="142" t="s">
        <v>41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142</v>
      </c>
      <c r="AT191" s="145" t="s">
        <v>137</v>
      </c>
      <c r="AU191" s="145" t="s">
        <v>85</v>
      </c>
      <c r="AY191" s="15" t="s">
        <v>135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5" t="s">
        <v>83</v>
      </c>
      <c r="BK191" s="146">
        <f>ROUND(I191*H191,2)</f>
        <v>0</v>
      </c>
      <c r="BL191" s="15" t="s">
        <v>142</v>
      </c>
      <c r="BM191" s="145" t="s">
        <v>362</v>
      </c>
    </row>
    <row r="192" spans="2:65" s="1" customFormat="1" ht="37.9" customHeight="1">
      <c r="B192" s="30"/>
      <c r="C192" s="134" t="s">
        <v>363</v>
      </c>
      <c r="D192" s="134" t="s">
        <v>137</v>
      </c>
      <c r="E192" s="135" t="s">
        <v>180</v>
      </c>
      <c r="F192" s="136" t="s">
        <v>181</v>
      </c>
      <c r="G192" s="137" t="s">
        <v>169</v>
      </c>
      <c r="H192" s="138">
        <v>1.6759999999999999</v>
      </c>
      <c r="I192" s="139"/>
      <c r="J192" s="140">
        <f>ROUND(I192*H192,2)</f>
        <v>0</v>
      </c>
      <c r="K192" s="136" t="s">
        <v>141</v>
      </c>
      <c r="L192" s="30"/>
      <c r="M192" s="141" t="s">
        <v>1</v>
      </c>
      <c r="N192" s="142" t="s">
        <v>41</v>
      </c>
      <c r="P192" s="143">
        <f>O192*H192</f>
        <v>0</v>
      </c>
      <c r="Q192" s="143">
        <v>0</v>
      </c>
      <c r="R192" s="143">
        <f>Q192*H192</f>
        <v>0</v>
      </c>
      <c r="S192" s="143">
        <v>0</v>
      </c>
      <c r="T192" s="144">
        <f>S192*H192</f>
        <v>0</v>
      </c>
      <c r="AR192" s="145" t="s">
        <v>142</v>
      </c>
      <c r="AT192" s="145" t="s">
        <v>137</v>
      </c>
      <c r="AU192" s="145" t="s">
        <v>85</v>
      </c>
      <c r="AY192" s="15" t="s">
        <v>135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5" t="s">
        <v>83</v>
      </c>
      <c r="BK192" s="146">
        <f>ROUND(I192*H192,2)</f>
        <v>0</v>
      </c>
      <c r="BL192" s="15" t="s">
        <v>142</v>
      </c>
      <c r="BM192" s="145" t="s">
        <v>364</v>
      </c>
    </row>
    <row r="193" spans="2:65" s="11" customFormat="1" ht="22.9" customHeight="1">
      <c r="B193" s="122"/>
      <c r="D193" s="123" t="s">
        <v>75</v>
      </c>
      <c r="E193" s="132" t="s">
        <v>365</v>
      </c>
      <c r="F193" s="132" t="s">
        <v>366</v>
      </c>
      <c r="I193" s="125"/>
      <c r="J193" s="133">
        <f>BK193</f>
        <v>0</v>
      </c>
      <c r="L193" s="122"/>
      <c r="M193" s="127"/>
      <c r="P193" s="128">
        <f>P194</f>
        <v>0</v>
      </c>
      <c r="R193" s="128">
        <f>R194</f>
        <v>0</v>
      </c>
      <c r="T193" s="129">
        <f>T194</f>
        <v>0</v>
      </c>
      <c r="AR193" s="123" t="s">
        <v>83</v>
      </c>
      <c r="AT193" s="130" t="s">
        <v>75</v>
      </c>
      <c r="AU193" s="130" t="s">
        <v>83</v>
      </c>
      <c r="AY193" s="123" t="s">
        <v>135</v>
      </c>
      <c r="BK193" s="131">
        <f>BK194</f>
        <v>0</v>
      </c>
    </row>
    <row r="194" spans="2:65" s="1" customFormat="1" ht="24.2" customHeight="1">
      <c r="B194" s="30"/>
      <c r="C194" s="134" t="s">
        <v>367</v>
      </c>
      <c r="D194" s="134" t="s">
        <v>137</v>
      </c>
      <c r="E194" s="135" t="s">
        <v>368</v>
      </c>
      <c r="F194" s="136" t="s">
        <v>369</v>
      </c>
      <c r="G194" s="137" t="s">
        <v>169</v>
      </c>
      <c r="H194" s="138">
        <v>258.43</v>
      </c>
      <c r="I194" s="139"/>
      <c r="J194" s="140">
        <f>ROUND(I194*H194,2)</f>
        <v>0</v>
      </c>
      <c r="K194" s="136" t="s">
        <v>141</v>
      </c>
      <c r="L194" s="30"/>
      <c r="M194" s="141" t="s">
        <v>1</v>
      </c>
      <c r="N194" s="142" t="s">
        <v>41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AR194" s="145" t="s">
        <v>142</v>
      </c>
      <c r="AT194" s="145" t="s">
        <v>137</v>
      </c>
      <c r="AU194" s="145" t="s">
        <v>85</v>
      </c>
      <c r="AY194" s="15" t="s">
        <v>135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5" t="s">
        <v>83</v>
      </c>
      <c r="BK194" s="146">
        <f>ROUND(I194*H194,2)</f>
        <v>0</v>
      </c>
      <c r="BL194" s="15" t="s">
        <v>142</v>
      </c>
      <c r="BM194" s="145" t="s">
        <v>370</v>
      </c>
    </row>
    <row r="195" spans="2:65" s="11" customFormat="1" ht="25.9" customHeight="1">
      <c r="B195" s="122"/>
      <c r="D195" s="123" t="s">
        <v>75</v>
      </c>
      <c r="E195" s="124" t="s">
        <v>371</v>
      </c>
      <c r="F195" s="124" t="s">
        <v>372</v>
      </c>
      <c r="I195" s="125"/>
      <c r="J195" s="126">
        <f>BK195</f>
        <v>0</v>
      </c>
      <c r="L195" s="122"/>
      <c r="M195" s="127"/>
      <c r="P195" s="128">
        <f>P196+P201</f>
        <v>0</v>
      </c>
      <c r="R195" s="128">
        <f>R196+R201</f>
        <v>5.3120000000000001E-2</v>
      </c>
      <c r="T195" s="129">
        <f>T196+T201</f>
        <v>0</v>
      </c>
      <c r="AR195" s="123" t="s">
        <v>85</v>
      </c>
      <c r="AT195" s="130" t="s">
        <v>75</v>
      </c>
      <c r="AU195" s="130" t="s">
        <v>76</v>
      </c>
      <c r="AY195" s="123" t="s">
        <v>135</v>
      </c>
      <c r="BK195" s="131">
        <f>BK196+BK201</f>
        <v>0</v>
      </c>
    </row>
    <row r="196" spans="2:65" s="11" customFormat="1" ht="22.9" customHeight="1">
      <c r="B196" s="122"/>
      <c r="D196" s="123" t="s">
        <v>75</v>
      </c>
      <c r="E196" s="132" t="s">
        <v>373</v>
      </c>
      <c r="F196" s="132" t="s">
        <v>374</v>
      </c>
      <c r="I196" s="125"/>
      <c r="J196" s="133">
        <f>BK196</f>
        <v>0</v>
      </c>
      <c r="L196" s="122"/>
      <c r="M196" s="127"/>
      <c r="P196" s="128">
        <f>SUM(P197:P200)</f>
        <v>0</v>
      </c>
      <c r="R196" s="128">
        <f>SUM(R197:R200)</f>
        <v>2.8799999999999999E-2</v>
      </c>
      <c r="T196" s="129">
        <f>SUM(T197:T200)</f>
        <v>0</v>
      </c>
      <c r="AR196" s="123" t="s">
        <v>85</v>
      </c>
      <c r="AT196" s="130" t="s">
        <v>75</v>
      </c>
      <c r="AU196" s="130" t="s">
        <v>83</v>
      </c>
      <c r="AY196" s="123" t="s">
        <v>135</v>
      </c>
      <c r="BK196" s="131">
        <f>SUM(BK197:BK200)</f>
        <v>0</v>
      </c>
    </row>
    <row r="197" spans="2:65" s="1" customFormat="1" ht="24.2" customHeight="1">
      <c r="B197" s="30"/>
      <c r="C197" s="134" t="s">
        <v>375</v>
      </c>
      <c r="D197" s="134" t="s">
        <v>137</v>
      </c>
      <c r="E197" s="135" t="s">
        <v>376</v>
      </c>
      <c r="F197" s="136" t="s">
        <v>377</v>
      </c>
      <c r="G197" s="137" t="s">
        <v>140</v>
      </c>
      <c r="H197" s="138">
        <v>40</v>
      </c>
      <c r="I197" s="139"/>
      <c r="J197" s="140">
        <f>ROUND(I197*H197,2)</f>
        <v>0</v>
      </c>
      <c r="K197" s="136" t="s">
        <v>141</v>
      </c>
      <c r="L197" s="30"/>
      <c r="M197" s="141" t="s">
        <v>1</v>
      </c>
      <c r="N197" s="142" t="s">
        <v>41</v>
      </c>
      <c r="P197" s="143">
        <f>O197*H197</f>
        <v>0</v>
      </c>
      <c r="Q197" s="143">
        <v>4.0000000000000002E-4</v>
      </c>
      <c r="R197" s="143">
        <f>Q197*H197</f>
        <v>1.6E-2</v>
      </c>
      <c r="S197" s="143">
        <v>0</v>
      </c>
      <c r="T197" s="144">
        <f>S197*H197</f>
        <v>0</v>
      </c>
      <c r="AR197" s="145" t="s">
        <v>263</v>
      </c>
      <c r="AT197" s="145" t="s">
        <v>137</v>
      </c>
      <c r="AU197" s="145" t="s">
        <v>85</v>
      </c>
      <c r="AY197" s="15" t="s">
        <v>135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5" t="s">
        <v>83</v>
      </c>
      <c r="BK197" s="146">
        <f>ROUND(I197*H197,2)</f>
        <v>0</v>
      </c>
      <c r="BL197" s="15" t="s">
        <v>263</v>
      </c>
      <c r="BM197" s="145" t="s">
        <v>378</v>
      </c>
    </row>
    <row r="198" spans="2:65" s="12" customFormat="1" ht="11.25">
      <c r="B198" s="147"/>
      <c r="D198" s="148" t="s">
        <v>155</v>
      </c>
      <c r="E198" s="149" t="s">
        <v>1</v>
      </c>
      <c r="F198" s="150" t="s">
        <v>379</v>
      </c>
      <c r="H198" s="151">
        <v>40</v>
      </c>
      <c r="I198" s="152"/>
      <c r="L198" s="147"/>
      <c r="M198" s="153"/>
      <c r="T198" s="154"/>
      <c r="AT198" s="149" t="s">
        <v>155</v>
      </c>
      <c r="AU198" s="149" t="s">
        <v>85</v>
      </c>
      <c r="AV198" s="12" t="s">
        <v>85</v>
      </c>
      <c r="AW198" s="12" t="s">
        <v>32</v>
      </c>
      <c r="AX198" s="12" t="s">
        <v>83</v>
      </c>
      <c r="AY198" s="149" t="s">
        <v>135</v>
      </c>
    </row>
    <row r="199" spans="2:65" s="1" customFormat="1" ht="24.2" customHeight="1">
      <c r="B199" s="30"/>
      <c r="C199" s="134" t="s">
        <v>380</v>
      </c>
      <c r="D199" s="134" t="s">
        <v>137</v>
      </c>
      <c r="E199" s="135" t="s">
        <v>381</v>
      </c>
      <c r="F199" s="136" t="s">
        <v>382</v>
      </c>
      <c r="G199" s="137" t="s">
        <v>153</v>
      </c>
      <c r="H199" s="138">
        <v>80</v>
      </c>
      <c r="I199" s="139"/>
      <c r="J199" s="140">
        <f>ROUND(I199*H199,2)</f>
        <v>0</v>
      </c>
      <c r="K199" s="136" t="s">
        <v>141</v>
      </c>
      <c r="L199" s="30"/>
      <c r="M199" s="141" t="s">
        <v>1</v>
      </c>
      <c r="N199" s="142" t="s">
        <v>41</v>
      </c>
      <c r="P199" s="143">
        <f>O199*H199</f>
        <v>0</v>
      </c>
      <c r="Q199" s="143">
        <v>1.6000000000000001E-4</v>
      </c>
      <c r="R199" s="143">
        <f>Q199*H199</f>
        <v>1.2800000000000001E-2</v>
      </c>
      <c r="S199" s="143">
        <v>0</v>
      </c>
      <c r="T199" s="144">
        <f>S199*H199</f>
        <v>0</v>
      </c>
      <c r="AR199" s="145" t="s">
        <v>263</v>
      </c>
      <c r="AT199" s="145" t="s">
        <v>137</v>
      </c>
      <c r="AU199" s="145" t="s">
        <v>85</v>
      </c>
      <c r="AY199" s="15" t="s">
        <v>135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5" t="s">
        <v>83</v>
      </c>
      <c r="BK199" s="146">
        <f>ROUND(I199*H199,2)</f>
        <v>0</v>
      </c>
      <c r="BL199" s="15" t="s">
        <v>263</v>
      </c>
      <c r="BM199" s="145" t="s">
        <v>383</v>
      </c>
    </row>
    <row r="200" spans="2:65" s="1" customFormat="1" ht="24.2" customHeight="1">
      <c r="B200" s="30"/>
      <c r="C200" s="134" t="s">
        <v>384</v>
      </c>
      <c r="D200" s="134" t="s">
        <v>137</v>
      </c>
      <c r="E200" s="135" t="s">
        <v>385</v>
      </c>
      <c r="F200" s="136" t="s">
        <v>386</v>
      </c>
      <c r="G200" s="137" t="s">
        <v>169</v>
      </c>
      <c r="H200" s="138">
        <v>2.9000000000000001E-2</v>
      </c>
      <c r="I200" s="139"/>
      <c r="J200" s="140">
        <f>ROUND(I200*H200,2)</f>
        <v>0</v>
      </c>
      <c r="K200" s="136" t="s">
        <v>141</v>
      </c>
      <c r="L200" s="30"/>
      <c r="M200" s="141" t="s">
        <v>1</v>
      </c>
      <c r="N200" s="142" t="s">
        <v>41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AR200" s="145" t="s">
        <v>263</v>
      </c>
      <c r="AT200" s="145" t="s">
        <v>137</v>
      </c>
      <c r="AU200" s="145" t="s">
        <v>85</v>
      </c>
      <c r="AY200" s="15" t="s">
        <v>135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5" t="s">
        <v>83</v>
      </c>
      <c r="BK200" s="146">
        <f>ROUND(I200*H200,2)</f>
        <v>0</v>
      </c>
      <c r="BL200" s="15" t="s">
        <v>263</v>
      </c>
      <c r="BM200" s="145" t="s">
        <v>387</v>
      </c>
    </row>
    <row r="201" spans="2:65" s="11" customFormat="1" ht="22.9" customHeight="1">
      <c r="B201" s="122"/>
      <c r="D201" s="123" t="s">
        <v>75</v>
      </c>
      <c r="E201" s="132" t="s">
        <v>388</v>
      </c>
      <c r="F201" s="132" t="s">
        <v>389</v>
      </c>
      <c r="I201" s="125"/>
      <c r="J201" s="133">
        <f>BK201</f>
        <v>0</v>
      </c>
      <c r="L201" s="122"/>
      <c r="M201" s="127"/>
      <c r="P201" s="128">
        <f>SUM(P202:P203)</f>
        <v>0</v>
      </c>
      <c r="R201" s="128">
        <f>SUM(R202:R203)</f>
        <v>2.4320000000000001E-2</v>
      </c>
      <c r="T201" s="129">
        <f>SUM(T202:T203)</f>
        <v>0</v>
      </c>
      <c r="AR201" s="123" t="s">
        <v>85</v>
      </c>
      <c r="AT201" s="130" t="s">
        <v>75</v>
      </c>
      <c r="AU201" s="130" t="s">
        <v>83</v>
      </c>
      <c r="AY201" s="123" t="s">
        <v>135</v>
      </c>
      <c r="BK201" s="131">
        <f>SUM(BK202:BK203)</f>
        <v>0</v>
      </c>
    </row>
    <row r="202" spans="2:65" s="1" customFormat="1" ht="21.75" customHeight="1">
      <c r="B202" s="30"/>
      <c r="C202" s="134" t="s">
        <v>390</v>
      </c>
      <c r="D202" s="134" t="s">
        <v>137</v>
      </c>
      <c r="E202" s="135" t="s">
        <v>391</v>
      </c>
      <c r="F202" s="136" t="s">
        <v>392</v>
      </c>
      <c r="G202" s="137" t="s">
        <v>153</v>
      </c>
      <c r="H202" s="138">
        <v>8</v>
      </c>
      <c r="I202" s="139"/>
      <c r="J202" s="140">
        <f>ROUND(I202*H202,2)</f>
        <v>0</v>
      </c>
      <c r="K202" s="136" t="s">
        <v>141</v>
      </c>
      <c r="L202" s="30"/>
      <c r="M202" s="141" t="s">
        <v>1</v>
      </c>
      <c r="N202" s="142" t="s">
        <v>41</v>
      </c>
      <c r="P202" s="143">
        <f>O202*H202</f>
        <v>0</v>
      </c>
      <c r="Q202" s="143">
        <v>3.0400000000000002E-3</v>
      </c>
      <c r="R202" s="143">
        <f>Q202*H202</f>
        <v>2.4320000000000001E-2</v>
      </c>
      <c r="S202" s="143">
        <v>0</v>
      </c>
      <c r="T202" s="144">
        <f>S202*H202</f>
        <v>0</v>
      </c>
      <c r="AR202" s="145" t="s">
        <v>263</v>
      </c>
      <c r="AT202" s="145" t="s">
        <v>137</v>
      </c>
      <c r="AU202" s="145" t="s">
        <v>85</v>
      </c>
      <c r="AY202" s="15" t="s">
        <v>135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5" t="s">
        <v>83</v>
      </c>
      <c r="BK202" s="146">
        <f>ROUND(I202*H202,2)</f>
        <v>0</v>
      </c>
      <c r="BL202" s="15" t="s">
        <v>263</v>
      </c>
      <c r="BM202" s="145" t="s">
        <v>393</v>
      </c>
    </row>
    <row r="203" spans="2:65" s="1" customFormat="1" ht="24.2" customHeight="1">
      <c r="B203" s="30"/>
      <c r="C203" s="134" t="s">
        <v>394</v>
      </c>
      <c r="D203" s="134" t="s">
        <v>137</v>
      </c>
      <c r="E203" s="135" t="s">
        <v>395</v>
      </c>
      <c r="F203" s="136" t="s">
        <v>396</v>
      </c>
      <c r="G203" s="137" t="s">
        <v>169</v>
      </c>
      <c r="H203" s="138">
        <v>2.4E-2</v>
      </c>
      <c r="I203" s="139"/>
      <c r="J203" s="140">
        <f>ROUND(I203*H203,2)</f>
        <v>0</v>
      </c>
      <c r="K203" s="136" t="s">
        <v>141</v>
      </c>
      <c r="L203" s="30"/>
      <c r="M203" s="155" t="s">
        <v>1</v>
      </c>
      <c r="N203" s="156" t="s">
        <v>41</v>
      </c>
      <c r="O203" s="157"/>
      <c r="P203" s="158">
        <f>O203*H203</f>
        <v>0</v>
      </c>
      <c r="Q203" s="158">
        <v>0</v>
      </c>
      <c r="R203" s="158">
        <f>Q203*H203</f>
        <v>0</v>
      </c>
      <c r="S203" s="158">
        <v>0</v>
      </c>
      <c r="T203" s="159">
        <f>S203*H203</f>
        <v>0</v>
      </c>
      <c r="AR203" s="145" t="s">
        <v>263</v>
      </c>
      <c r="AT203" s="145" t="s">
        <v>137</v>
      </c>
      <c r="AU203" s="145" t="s">
        <v>85</v>
      </c>
      <c r="AY203" s="15" t="s">
        <v>135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5" t="s">
        <v>83</v>
      </c>
      <c r="BK203" s="146">
        <f>ROUND(I203*H203,2)</f>
        <v>0</v>
      </c>
      <c r="BL203" s="15" t="s">
        <v>263</v>
      </c>
      <c r="BM203" s="145" t="s">
        <v>397</v>
      </c>
    </row>
    <row r="204" spans="2:65" s="1" customFormat="1" ht="6.95" customHeight="1">
      <c r="B204" s="42"/>
      <c r="C204" s="43"/>
      <c r="D204" s="43"/>
      <c r="E204" s="43"/>
      <c r="F204" s="43"/>
      <c r="G204" s="43"/>
      <c r="H204" s="43"/>
      <c r="I204" s="43"/>
      <c r="J204" s="43"/>
      <c r="K204" s="43"/>
      <c r="L204" s="30"/>
    </row>
  </sheetData>
  <sheetProtection algorithmName="SHA-512" hashValue="5ax2cfV2RTiXI8f88ssk4rRp/C/lfDWIzqzcHqagWtWqzpzWUJZWPZdJusaISTuFVEzJGQwSRzbovPOHb9Arpg==" saltValue="LOu4+R0UqyGMQlhrxIu1hiTtgJTVEy6RTDcYc/JoK6DvheVOZ0gQkm3bzqSp1WDoA0la6D2LgM1ObTLf4Ln+4A==" spinCount="100000" sheet="1" objects="1" scenarios="1" formatColumns="0" formatRows="0" autoFilter="0"/>
  <autoFilter ref="C130:K203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1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96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customHeight="1">
      <c r="B4" s="18"/>
      <c r="D4" s="19" t="s">
        <v>106</v>
      </c>
      <c r="L4" s="18"/>
      <c r="M4" s="91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1" t="str">
        <f>'Rekapitulace stavby'!K6</f>
        <v>Oprava chodníku na ul.Komenského ,Šumperk</v>
      </c>
      <c r="F7" s="222"/>
      <c r="G7" s="222"/>
      <c r="H7" s="222"/>
      <c r="L7" s="18"/>
    </row>
    <row r="8" spans="2:46" ht="12" customHeight="1">
      <c r="B8" s="18"/>
      <c r="D8" s="25" t="s">
        <v>107</v>
      </c>
      <c r="L8" s="18"/>
    </row>
    <row r="9" spans="2:46" s="1" customFormat="1" ht="16.5" customHeight="1">
      <c r="B9" s="30"/>
      <c r="E9" s="221" t="s">
        <v>108</v>
      </c>
      <c r="F9" s="223"/>
      <c r="G9" s="223"/>
      <c r="H9" s="223"/>
      <c r="L9" s="30"/>
    </row>
    <row r="10" spans="2:46" s="1" customFormat="1" ht="12" customHeight="1">
      <c r="B10" s="30"/>
      <c r="D10" s="25" t="s">
        <v>109</v>
      </c>
      <c r="L10" s="30"/>
    </row>
    <row r="11" spans="2:46" s="1" customFormat="1" ht="16.5" customHeight="1">
      <c r="B11" s="30"/>
      <c r="E11" s="179" t="s">
        <v>398</v>
      </c>
      <c r="F11" s="223"/>
      <c r="G11" s="223"/>
      <c r="H11" s="223"/>
      <c r="L11" s="30"/>
    </row>
    <row r="12" spans="2:46" s="1" customFormat="1" ht="11.25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21</v>
      </c>
      <c r="I14" s="25" t="s">
        <v>22</v>
      </c>
      <c r="J14" s="50" t="str">
        <f>'Rekapitulace stavby'!AN8</f>
        <v>5. 9. 2024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24</v>
      </c>
      <c r="I16" s="25" t="s">
        <v>25</v>
      </c>
      <c r="J16" s="23" t="s">
        <v>1</v>
      </c>
      <c r="L16" s="30"/>
    </row>
    <row r="17" spans="2:12" s="1" customFormat="1" ht="18" customHeight="1">
      <c r="B17" s="30"/>
      <c r="E17" s="23" t="s">
        <v>26</v>
      </c>
      <c r="I17" s="25" t="s">
        <v>27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28</v>
      </c>
      <c r="I19" s="25" t="s">
        <v>25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4" t="str">
        <f>'Rekapitulace stavby'!E14</f>
        <v>Vyplň údaj</v>
      </c>
      <c r="F20" s="205"/>
      <c r="G20" s="205"/>
      <c r="H20" s="205"/>
      <c r="I20" s="25" t="s">
        <v>27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30</v>
      </c>
      <c r="I22" s="25" t="s">
        <v>25</v>
      </c>
      <c r="J22" s="23" t="s">
        <v>1</v>
      </c>
      <c r="L22" s="30"/>
    </row>
    <row r="23" spans="2:12" s="1" customFormat="1" ht="18" customHeight="1">
      <c r="B23" s="30"/>
      <c r="E23" s="23" t="s">
        <v>31</v>
      </c>
      <c r="I23" s="25" t="s">
        <v>27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33</v>
      </c>
      <c r="I25" s="25" t="s">
        <v>25</v>
      </c>
      <c r="J25" s="23" t="s">
        <v>1</v>
      </c>
      <c r="L25" s="30"/>
    </row>
    <row r="26" spans="2:12" s="1" customFormat="1" ht="18" customHeight="1">
      <c r="B26" s="30"/>
      <c r="E26" s="23" t="s">
        <v>34</v>
      </c>
      <c r="I26" s="25" t="s">
        <v>27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35</v>
      </c>
      <c r="L28" s="30"/>
    </row>
    <row r="29" spans="2:12" s="7" customFormat="1" ht="16.5" customHeight="1">
      <c r="B29" s="92"/>
      <c r="E29" s="210" t="s">
        <v>1</v>
      </c>
      <c r="F29" s="210"/>
      <c r="G29" s="210"/>
      <c r="H29" s="210"/>
      <c r="L29" s="92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customHeight="1">
      <c r="B32" s="30"/>
      <c r="D32" s="93" t="s">
        <v>36</v>
      </c>
      <c r="J32" s="64">
        <f>ROUND(J126, 2)</f>
        <v>0</v>
      </c>
      <c r="L32" s="30"/>
    </row>
    <row r="33" spans="2:12" s="1" customFormat="1" ht="6.95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customHeight="1">
      <c r="B34" s="30"/>
      <c r="F34" s="33" t="s">
        <v>38</v>
      </c>
      <c r="I34" s="33" t="s">
        <v>37</v>
      </c>
      <c r="J34" s="33" t="s">
        <v>39</v>
      </c>
      <c r="L34" s="30"/>
    </row>
    <row r="35" spans="2:12" s="1" customFormat="1" ht="14.45" customHeight="1">
      <c r="B35" s="30"/>
      <c r="D35" s="53" t="s">
        <v>40</v>
      </c>
      <c r="E35" s="25" t="s">
        <v>41</v>
      </c>
      <c r="F35" s="84">
        <f>ROUND((SUM(BE126:BE150)),  2)</f>
        <v>0</v>
      </c>
      <c r="I35" s="94">
        <v>0.21</v>
      </c>
      <c r="J35" s="84">
        <f>ROUND(((SUM(BE126:BE150))*I35),  2)</f>
        <v>0</v>
      </c>
      <c r="L35" s="30"/>
    </row>
    <row r="36" spans="2:12" s="1" customFormat="1" ht="14.45" customHeight="1">
      <c r="B36" s="30"/>
      <c r="E36" s="25" t="s">
        <v>42</v>
      </c>
      <c r="F36" s="84">
        <f>ROUND((SUM(BF126:BF150)),  2)</f>
        <v>0</v>
      </c>
      <c r="I36" s="94">
        <v>0.12</v>
      </c>
      <c r="J36" s="84">
        <f>ROUND(((SUM(BF126:BF150))*I36),  2)</f>
        <v>0</v>
      </c>
      <c r="L36" s="30"/>
    </row>
    <row r="37" spans="2:12" s="1" customFormat="1" ht="14.45" hidden="1" customHeight="1">
      <c r="B37" s="30"/>
      <c r="E37" s="25" t="s">
        <v>43</v>
      </c>
      <c r="F37" s="84">
        <f>ROUND((SUM(BG126:BG150)), 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44</v>
      </c>
      <c r="F38" s="84">
        <f>ROUND((SUM(BH126:BH150)), 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45</v>
      </c>
      <c r="F39" s="84">
        <f>ROUND((SUM(BI126:BI150)),  2)</f>
        <v>0</v>
      </c>
      <c r="I39" s="94">
        <v>0</v>
      </c>
      <c r="J39" s="84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51</v>
      </c>
      <c r="E61" s="32"/>
      <c r="F61" s="101" t="s">
        <v>52</v>
      </c>
      <c r="G61" s="41" t="s">
        <v>51</v>
      </c>
      <c r="H61" s="32"/>
      <c r="I61" s="32"/>
      <c r="J61" s="102" t="s">
        <v>52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51</v>
      </c>
      <c r="E76" s="32"/>
      <c r="F76" s="101" t="s">
        <v>52</v>
      </c>
      <c r="G76" s="41" t="s">
        <v>51</v>
      </c>
      <c r="H76" s="32"/>
      <c r="I76" s="32"/>
      <c r="J76" s="102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customHeight="1">
      <c r="B82" s="30"/>
      <c r="C82" s="19" t="s">
        <v>111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1" t="str">
        <f>E7</f>
        <v>Oprava chodníku na ul.Komenského ,Šumperk</v>
      </c>
      <c r="F85" s="222"/>
      <c r="G85" s="222"/>
      <c r="H85" s="222"/>
      <c r="L85" s="30"/>
    </row>
    <row r="86" spans="2:12" ht="12" customHeight="1">
      <c r="B86" s="18"/>
      <c r="C86" s="25" t="s">
        <v>107</v>
      </c>
      <c r="L86" s="18"/>
    </row>
    <row r="87" spans="2:12" s="1" customFormat="1" ht="16.5" customHeight="1">
      <c r="B87" s="30"/>
      <c r="E87" s="221" t="s">
        <v>108</v>
      </c>
      <c r="F87" s="223"/>
      <c r="G87" s="223"/>
      <c r="H87" s="223"/>
      <c r="L87" s="30"/>
    </row>
    <row r="88" spans="2:12" s="1" customFormat="1" ht="12" customHeight="1">
      <c r="B88" s="30"/>
      <c r="C88" s="25" t="s">
        <v>109</v>
      </c>
      <c r="L88" s="30"/>
    </row>
    <row r="89" spans="2:12" s="1" customFormat="1" ht="16.5" customHeight="1">
      <c r="B89" s="30"/>
      <c r="E89" s="179" t="str">
        <f>E11</f>
        <v>SO 102 - Obrusná vrstva vozovky tl.50mm - výměna</v>
      </c>
      <c r="F89" s="223"/>
      <c r="G89" s="223"/>
      <c r="H89" s="223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Šumperk</v>
      </c>
      <c r="I91" s="25" t="s">
        <v>22</v>
      </c>
      <c r="J91" s="50" t="str">
        <f>IF(J14="","",J14)</f>
        <v>5. 9. 2024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24</v>
      </c>
      <c r="F93" s="23" t="str">
        <f>E17</f>
        <v>Město  Šumperk</v>
      </c>
      <c r="I93" s="25" t="s">
        <v>30</v>
      </c>
      <c r="J93" s="28" t="str">
        <f>E23</f>
        <v>Ing.Zdeněk  Vitásek</v>
      </c>
      <c r="L93" s="30"/>
    </row>
    <row r="94" spans="2:12" s="1" customFormat="1" ht="15.2" customHeight="1">
      <c r="B94" s="30"/>
      <c r="C94" s="25" t="s">
        <v>28</v>
      </c>
      <c r="F94" s="23" t="str">
        <f>IF(E20="","",E20)</f>
        <v>Vyplň údaj</v>
      </c>
      <c r="I94" s="25" t="s">
        <v>33</v>
      </c>
      <c r="J94" s="28" t="str">
        <f>E26</f>
        <v>Martin  Pniok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112</v>
      </c>
      <c r="D96" s="95"/>
      <c r="E96" s="95"/>
      <c r="F96" s="95"/>
      <c r="G96" s="95"/>
      <c r="H96" s="95"/>
      <c r="I96" s="95"/>
      <c r="J96" s="104" t="s">
        <v>113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114</v>
      </c>
      <c r="J98" s="64">
        <f>J126</f>
        <v>0</v>
      </c>
      <c r="L98" s="30"/>
      <c r="AU98" s="15" t="s">
        <v>115</v>
      </c>
    </row>
    <row r="99" spans="2:47" s="8" customFormat="1" ht="24.95" customHeight="1">
      <c r="B99" s="106"/>
      <c r="D99" s="107" t="s">
        <v>116</v>
      </c>
      <c r="E99" s="108"/>
      <c r="F99" s="108"/>
      <c r="G99" s="108"/>
      <c r="H99" s="108"/>
      <c r="I99" s="108"/>
      <c r="J99" s="109">
        <f>J127</f>
        <v>0</v>
      </c>
      <c r="L99" s="106"/>
    </row>
    <row r="100" spans="2:47" s="9" customFormat="1" ht="19.899999999999999" customHeight="1">
      <c r="B100" s="110"/>
      <c r="D100" s="111" t="s">
        <v>117</v>
      </c>
      <c r="E100" s="112"/>
      <c r="F100" s="112"/>
      <c r="G100" s="112"/>
      <c r="H100" s="112"/>
      <c r="I100" s="112"/>
      <c r="J100" s="113">
        <f>J128</f>
        <v>0</v>
      </c>
      <c r="L100" s="110"/>
    </row>
    <row r="101" spans="2:47" s="9" customFormat="1" ht="19.899999999999999" customHeight="1">
      <c r="B101" s="110"/>
      <c r="D101" s="111" t="s">
        <v>195</v>
      </c>
      <c r="E101" s="112"/>
      <c r="F101" s="112"/>
      <c r="G101" s="112"/>
      <c r="H101" s="112"/>
      <c r="I101" s="112"/>
      <c r="J101" s="113">
        <f>J131</f>
        <v>0</v>
      </c>
      <c r="L101" s="110"/>
    </row>
    <row r="102" spans="2:47" s="9" customFormat="1" ht="19.899999999999999" customHeight="1">
      <c r="B102" s="110"/>
      <c r="D102" s="111" t="s">
        <v>118</v>
      </c>
      <c r="E102" s="112"/>
      <c r="F102" s="112"/>
      <c r="G102" s="112"/>
      <c r="H102" s="112"/>
      <c r="I102" s="112"/>
      <c r="J102" s="113">
        <f>J136</f>
        <v>0</v>
      </c>
      <c r="L102" s="110"/>
    </row>
    <row r="103" spans="2:47" s="9" customFormat="1" ht="19.899999999999999" customHeight="1">
      <c r="B103" s="110"/>
      <c r="D103" s="111" t="s">
        <v>119</v>
      </c>
      <c r="E103" s="112"/>
      <c r="F103" s="112"/>
      <c r="G103" s="112"/>
      <c r="H103" s="112"/>
      <c r="I103" s="112"/>
      <c r="J103" s="113">
        <f>J141</f>
        <v>0</v>
      </c>
      <c r="L103" s="110"/>
    </row>
    <row r="104" spans="2:47" s="9" customFormat="1" ht="19.899999999999999" customHeight="1">
      <c r="B104" s="110"/>
      <c r="D104" s="111" t="s">
        <v>197</v>
      </c>
      <c r="E104" s="112"/>
      <c r="F104" s="112"/>
      <c r="G104" s="112"/>
      <c r="H104" s="112"/>
      <c r="I104" s="112"/>
      <c r="J104" s="113">
        <f>J147</f>
        <v>0</v>
      </c>
      <c r="L104" s="110"/>
    </row>
    <row r="105" spans="2:47" s="1" customFormat="1" ht="21.75" customHeight="1">
      <c r="B105" s="30"/>
      <c r="L105" s="30"/>
    </row>
    <row r="106" spans="2:47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0"/>
    </row>
    <row r="110" spans="2:47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0"/>
    </row>
    <row r="111" spans="2:47" s="1" customFormat="1" ht="24.95" customHeight="1">
      <c r="B111" s="30"/>
      <c r="C111" s="19" t="s">
        <v>120</v>
      </c>
      <c r="L111" s="30"/>
    </row>
    <row r="112" spans="2:47" s="1" customFormat="1" ht="6.95" customHeight="1">
      <c r="B112" s="30"/>
      <c r="L112" s="30"/>
    </row>
    <row r="113" spans="2:63" s="1" customFormat="1" ht="12" customHeight="1">
      <c r="B113" s="30"/>
      <c r="C113" s="25" t="s">
        <v>16</v>
      </c>
      <c r="L113" s="30"/>
    </row>
    <row r="114" spans="2:63" s="1" customFormat="1" ht="16.5" customHeight="1">
      <c r="B114" s="30"/>
      <c r="E114" s="221" t="str">
        <f>E7</f>
        <v>Oprava chodníku na ul.Komenského ,Šumperk</v>
      </c>
      <c r="F114" s="222"/>
      <c r="G114" s="222"/>
      <c r="H114" s="222"/>
      <c r="L114" s="30"/>
    </row>
    <row r="115" spans="2:63" ht="12" customHeight="1">
      <c r="B115" s="18"/>
      <c r="C115" s="25" t="s">
        <v>107</v>
      </c>
      <c r="L115" s="18"/>
    </row>
    <row r="116" spans="2:63" s="1" customFormat="1" ht="16.5" customHeight="1">
      <c r="B116" s="30"/>
      <c r="E116" s="221" t="s">
        <v>108</v>
      </c>
      <c r="F116" s="223"/>
      <c r="G116" s="223"/>
      <c r="H116" s="223"/>
      <c r="L116" s="30"/>
    </row>
    <row r="117" spans="2:63" s="1" customFormat="1" ht="12" customHeight="1">
      <c r="B117" s="30"/>
      <c r="C117" s="25" t="s">
        <v>109</v>
      </c>
      <c r="L117" s="30"/>
    </row>
    <row r="118" spans="2:63" s="1" customFormat="1" ht="16.5" customHeight="1">
      <c r="B118" s="30"/>
      <c r="E118" s="179" t="str">
        <f>E11</f>
        <v>SO 102 - Obrusná vrstva vozovky tl.50mm - výměna</v>
      </c>
      <c r="F118" s="223"/>
      <c r="G118" s="223"/>
      <c r="H118" s="223"/>
      <c r="L118" s="30"/>
    </row>
    <row r="119" spans="2:63" s="1" customFormat="1" ht="6.95" customHeight="1">
      <c r="B119" s="30"/>
      <c r="L119" s="30"/>
    </row>
    <row r="120" spans="2:63" s="1" customFormat="1" ht="12" customHeight="1">
      <c r="B120" s="30"/>
      <c r="C120" s="25" t="s">
        <v>20</v>
      </c>
      <c r="F120" s="23" t="str">
        <f>F14</f>
        <v>Šumperk</v>
      </c>
      <c r="I120" s="25" t="s">
        <v>22</v>
      </c>
      <c r="J120" s="50" t="str">
        <f>IF(J14="","",J14)</f>
        <v>5. 9. 2024</v>
      </c>
      <c r="L120" s="30"/>
    </row>
    <row r="121" spans="2:63" s="1" customFormat="1" ht="6.95" customHeight="1">
      <c r="B121" s="30"/>
      <c r="L121" s="30"/>
    </row>
    <row r="122" spans="2:63" s="1" customFormat="1" ht="15.2" customHeight="1">
      <c r="B122" s="30"/>
      <c r="C122" s="25" t="s">
        <v>24</v>
      </c>
      <c r="F122" s="23" t="str">
        <f>E17</f>
        <v>Město  Šumperk</v>
      </c>
      <c r="I122" s="25" t="s">
        <v>30</v>
      </c>
      <c r="J122" s="28" t="str">
        <f>E23</f>
        <v>Ing.Zdeněk  Vitásek</v>
      </c>
      <c r="L122" s="30"/>
    </row>
    <row r="123" spans="2:63" s="1" customFormat="1" ht="15.2" customHeight="1">
      <c r="B123" s="30"/>
      <c r="C123" s="25" t="s">
        <v>28</v>
      </c>
      <c r="F123" s="23" t="str">
        <f>IF(E20="","",E20)</f>
        <v>Vyplň údaj</v>
      </c>
      <c r="I123" s="25" t="s">
        <v>33</v>
      </c>
      <c r="J123" s="28" t="str">
        <f>E26</f>
        <v>Martin  Pniok</v>
      </c>
      <c r="L123" s="30"/>
    </row>
    <row r="124" spans="2:63" s="1" customFormat="1" ht="10.35" customHeight="1">
      <c r="B124" s="30"/>
      <c r="L124" s="30"/>
    </row>
    <row r="125" spans="2:63" s="10" customFormat="1" ht="29.25" customHeight="1">
      <c r="B125" s="114"/>
      <c r="C125" s="115" t="s">
        <v>121</v>
      </c>
      <c r="D125" s="116" t="s">
        <v>61</v>
      </c>
      <c r="E125" s="116" t="s">
        <v>57</v>
      </c>
      <c r="F125" s="116" t="s">
        <v>58</v>
      </c>
      <c r="G125" s="116" t="s">
        <v>122</v>
      </c>
      <c r="H125" s="116" t="s">
        <v>123</v>
      </c>
      <c r="I125" s="116" t="s">
        <v>124</v>
      </c>
      <c r="J125" s="116" t="s">
        <v>113</v>
      </c>
      <c r="K125" s="117" t="s">
        <v>125</v>
      </c>
      <c r="L125" s="114"/>
      <c r="M125" s="57" t="s">
        <v>1</v>
      </c>
      <c r="N125" s="58" t="s">
        <v>40</v>
      </c>
      <c r="O125" s="58" t="s">
        <v>126</v>
      </c>
      <c r="P125" s="58" t="s">
        <v>127</v>
      </c>
      <c r="Q125" s="58" t="s">
        <v>128</v>
      </c>
      <c r="R125" s="58" t="s">
        <v>129</v>
      </c>
      <c r="S125" s="58" t="s">
        <v>130</v>
      </c>
      <c r="T125" s="59" t="s">
        <v>131</v>
      </c>
    </row>
    <row r="126" spans="2:63" s="1" customFormat="1" ht="22.9" customHeight="1">
      <c r="B126" s="30"/>
      <c r="C126" s="62" t="s">
        <v>132</v>
      </c>
      <c r="J126" s="118">
        <f>BK126</f>
        <v>0</v>
      </c>
      <c r="L126" s="30"/>
      <c r="M126" s="60"/>
      <c r="N126" s="51"/>
      <c r="O126" s="51"/>
      <c r="P126" s="119">
        <f>P127</f>
        <v>0</v>
      </c>
      <c r="Q126" s="51"/>
      <c r="R126" s="119">
        <f>R127</f>
        <v>24.544429999999998</v>
      </c>
      <c r="S126" s="51"/>
      <c r="T126" s="120">
        <f>T127</f>
        <v>24.122499999999999</v>
      </c>
      <c r="AT126" s="15" t="s">
        <v>75</v>
      </c>
      <c r="AU126" s="15" t="s">
        <v>115</v>
      </c>
      <c r="BK126" s="121">
        <f>BK127</f>
        <v>0</v>
      </c>
    </row>
    <row r="127" spans="2:63" s="11" customFormat="1" ht="25.9" customHeight="1">
      <c r="B127" s="122"/>
      <c r="D127" s="123" t="s">
        <v>75</v>
      </c>
      <c r="E127" s="124" t="s">
        <v>133</v>
      </c>
      <c r="F127" s="124" t="s">
        <v>134</v>
      </c>
      <c r="I127" s="125"/>
      <c r="J127" s="126">
        <f>BK127</f>
        <v>0</v>
      </c>
      <c r="L127" s="122"/>
      <c r="M127" s="127"/>
      <c r="P127" s="128">
        <f>P128+P131+P136+P141+P147</f>
        <v>0</v>
      </c>
      <c r="R127" s="128">
        <f>R128+R131+R136+R141+R147</f>
        <v>24.544429999999998</v>
      </c>
      <c r="T127" s="129">
        <f>T128+T131+T136+T141+T147</f>
        <v>24.122499999999999</v>
      </c>
      <c r="AR127" s="123" t="s">
        <v>83</v>
      </c>
      <c r="AT127" s="130" t="s">
        <v>75</v>
      </c>
      <c r="AU127" s="130" t="s">
        <v>76</v>
      </c>
      <c r="AY127" s="123" t="s">
        <v>135</v>
      </c>
      <c r="BK127" s="131">
        <f>BK128+BK131+BK136+BK141+BK147</f>
        <v>0</v>
      </c>
    </row>
    <row r="128" spans="2:63" s="11" customFormat="1" ht="22.9" customHeight="1">
      <c r="B128" s="122"/>
      <c r="D128" s="123" t="s">
        <v>75</v>
      </c>
      <c r="E128" s="132" t="s">
        <v>83</v>
      </c>
      <c r="F128" s="132" t="s">
        <v>136</v>
      </c>
      <c r="I128" s="125"/>
      <c r="J128" s="133">
        <f>BK128</f>
        <v>0</v>
      </c>
      <c r="L128" s="122"/>
      <c r="M128" s="127"/>
      <c r="P128" s="128">
        <f>SUM(P129:P130)</f>
        <v>0</v>
      </c>
      <c r="R128" s="128">
        <f>SUM(R129:R130)</f>
        <v>1.8750000000000001E-3</v>
      </c>
      <c r="T128" s="129">
        <f>SUM(T129:T130)</f>
        <v>21.5625</v>
      </c>
      <c r="AR128" s="123" t="s">
        <v>83</v>
      </c>
      <c r="AT128" s="130" t="s">
        <v>75</v>
      </c>
      <c r="AU128" s="130" t="s">
        <v>83</v>
      </c>
      <c r="AY128" s="123" t="s">
        <v>135</v>
      </c>
      <c r="BK128" s="131">
        <f>SUM(BK129:BK130)</f>
        <v>0</v>
      </c>
    </row>
    <row r="129" spans="2:65" s="1" customFormat="1" ht="24.2" customHeight="1">
      <c r="B129" s="30"/>
      <c r="C129" s="134" t="s">
        <v>83</v>
      </c>
      <c r="D129" s="134" t="s">
        <v>137</v>
      </c>
      <c r="E129" s="135" t="s">
        <v>399</v>
      </c>
      <c r="F129" s="136" t="s">
        <v>400</v>
      </c>
      <c r="G129" s="137" t="s">
        <v>140</v>
      </c>
      <c r="H129" s="138">
        <v>187.5</v>
      </c>
      <c r="I129" s="139"/>
      <c r="J129" s="140">
        <f>ROUND(I129*H129,2)</f>
        <v>0</v>
      </c>
      <c r="K129" s="136" t="s">
        <v>141</v>
      </c>
      <c r="L129" s="30"/>
      <c r="M129" s="141" t="s">
        <v>1</v>
      </c>
      <c r="N129" s="142" t="s">
        <v>41</v>
      </c>
      <c r="P129" s="143">
        <f>O129*H129</f>
        <v>0</v>
      </c>
      <c r="Q129" s="143">
        <v>1.0000000000000001E-5</v>
      </c>
      <c r="R129" s="143">
        <f>Q129*H129</f>
        <v>1.8750000000000001E-3</v>
      </c>
      <c r="S129" s="143">
        <v>0.115</v>
      </c>
      <c r="T129" s="144">
        <f>S129*H129</f>
        <v>21.5625</v>
      </c>
      <c r="AR129" s="145" t="s">
        <v>142</v>
      </c>
      <c r="AT129" s="145" t="s">
        <v>137</v>
      </c>
      <c r="AU129" s="145" t="s">
        <v>85</v>
      </c>
      <c r="AY129" s="15" t="s">
        <v>135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5" t="s">
        <v>83</v>
      </c>
      <c r="BK129" s="146">
        <f>ROUND(I129*H129,2)</f>
        <v>0</v>
      </c>
      <c r="BL129" s="15" t="s">
        <v>142</v>
      </c>
      <c r="BM129" s="145" t="s">
        <v>401</v>
      </c>
    </row>
    <row r="130" spans="2:65" s="12" customFormat="1" ht="11.25">
      <c r="B130" s="147"/>
      <c r="D130" s="148" t="s">
        <v>155</v>
      </c>
      <c r="E130" s="149" t="s">
        <v>1</v>
      </c>
      <c r="F130" s="150" t="s">
        <v>402</v>
      </c>
      <c r="H130" s="151">
        <v>187.5</v>
      </c>
      <c r="I130" s="152"/>
      <c r="L130" s="147"/>
      <c r="M130" s="153"/>
      <c r="T130" s="154"/>
      <c r="AT130" s="149" t="s">
        <v>155</v>
      </c>
      <c r="AU130" s="149" t="s">
        <v>85</v>
      </c>
      <c r="AV130" s="12" t="s">
        <v>85</v>
      </c>
      <c r="AW130" s="12" t="s">
        <v>32</v>
      </c>
      <c r="AX130" s="12" t="s">
        <v>83</v>
      </c>
      <c r="AY130" s="149" t="s">
        <v>135</v>
      </c>
    </row>
    <row r="131" spans="2:65" s="11" customFormat="1" ht="22.9" customHeight="1">
      <c r="B131" s="122"/>
      <c r="D131" s="123" t="s">
        <v>75</v>
      </c>
      <c r="E131" s="132" t="s">
        <v>159</v>
      </c>
      <c r="F131" s="132" t="s">
        <v>237</v>
      </c>
      <c r="I131" s="125"/>
      <c r="J131" s="133">
        <f>BK131</f>
        <v>0</v>
      </c>
      <c r="L131" s="122"/>
      <c r="M131" s="127"/>
      <c r="P131" s="128">
        <f>SUM(P132:P135)</f>
        <v>0</v>
      </c>
      <c r="R131" s="128">
        <f>SUM(R132:R135)</f>
        <v>24.406874999999999</v>
      </c>
      <c r="T131" s="129">
        <f>SUM(T132:T135)</f>
        <v>0</v>
      </c>
      <c r="AR131" s="123" t="s">
        <v>83</v>
      </c>
      <c r="AT131" s="130" t="s">
        <v>75</v>
      </c>
      <c r="AU131" s="130" t="s">
        <v>83</v>
      </c>
      <c r="AY131" s="123" t="s">
        <v>135</v>
      </c>
      <c r="BK131" s="131">
        <f>SUM(BK132:BK135)</f>
        <v>0</v>
      </c>
    </row>
    <row r="132" spans="2:65" s="1" customFormat="1" ht="33" customHeight="1">
      <c r="B132" s="30"/>
      <c r="C132" s="134" t="s">
        <v>85</v>
      </c>
      <c r="D132" s="134" t="s">
        <v>137</v>
      </c>
      <c r="E132" s="135" t="s">
        <v>403</v>
      </c>
      <c r="F132" s="136" t="s">
        <v>404</v>
      </c>
      <c r="G132" s="137" t="s">
        <v>140</v>
      </c>
      <c r="H132" s="138">
        <v>187.5</v>
      </c>
      <c r="I132" s="139"/>
      <c r="J132" s="140">
        <f>ROUND(I132*H132,2)</f>
        <v>0</v>
      </c>
      <c r="K132" s="136" t="s">
        <v>141</v>
      </c>
      <c r="L132" s="30"/>
      <c r="M132" s="141" t="s">
        <v>1</v>
      </c>
      <c r="N132" s="142" t="s">
        <v>41</v>
      </c>
      <c r="P132" s="143">
        <f>O132*H132</f>
        <v>0</v>
      </c>
      <c r="Q132" s="143">
        <v>0.12966</v>
      </c>
      <c r="R132" s="143">
        <f>Q132*H132</f>
        <v>24.311250000000001</v>
      </c>
      <c r="S132" s="143">
        <v>0</v>
      </c>
      <c r="T132" s="144">
        <f>S132*H132</f>
        <v>0</v>
      </c>
      <c r="AR132" s="145" t="s">
        <v>142</v>
      </c>
      <c r="AT132" s="145" t="s">
        <v>137</v>
      </c>
      <c r="AU132" s="145" t="s">
        <v>85</v>
      </c>
      <c r="AY132" s="15" t="s">
        <v>135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5" t="s">
        <v>83</v>
      </c>
      <c r="BK132" s="146">
        <f>ROUND(I132*H132,2)</f>
        <v>0</v>
      </c>
      <c r="BL132" s="15" t="s">
        <v>142</v>
      </c>
      <c r="BM132" s="145" t="s">
        <v>405</v>
      </c>
    </row>
    <row r="133" spans="2:65" s="13" customFormat="1" ht="11.25">
      <c r="B133" s="170"/>
      <c r="D133" s="148" t="s">
        <v>155</v>
      </c>
      <c r="E133" s="171" t="s">
        <v>1</v>
      </c>
      <c r="F133" s="172" t="s">
        <v>406</v>
      </c>
      <c r="H133" s="171" t="s">
        <v>1</v>
      </c>
      <c r="I133" s="173"/>
      <c r="L133" s="170"/>
      <c r="M133" s="174"/>
      <c r="T133" s="175"/>
      <c r="AT133" s="171" t="s">
        <v>155</v>
      </c>
      <c r="AU133" s="171" t="s">
        <v>85</v>
      </c>
      <c r="AV133" s="13" t="s">
        <v>83</v>
      </c>
      <c r="AW133" s="13" t="s">
        <v>32</v>
      </c>
      <c r="AX133" s="13" t="s">
        <v>76</v>
      </c>
      <c r="AY133" s="171" t="s">
        <v>135</v>
      </c>
    </row>
    <row r="134" spans="2:65" s="12" customFormat="1" ht="11.25">
      <c r="B134" s="147"/>
      <c r="D134" s="148" t="s">
        <v>155</v>
      </c>
      <c r="E134" s="149" t="s">
        <v>1</v>
      </c>
      <c r="F134" s="150" t="s">
        <v>402</v>
      </c>
      <c r="H134" s="151">
        <v>187.5</v>
      </c>
      <c r="I134" s="152"/>
      <c r="L134" s="147"/>
      <c r="M134" s="153"/>
      <c r="T134" s="154"/>
      <c r="AT134" s="149" t="s">
        <v>155</v>
      </c>
      <c r="AU134" s="149" t="s">
        <v>85</v>
      </c>
      <c r="AV134" s="12" t="s">
        <v>85</v>
      </c>
      <c r="AW134" s="12" t="s">
        <v>32</v>
      </c>
      <c r="AX134" s="12" t="s">
        <v>83</v>
      </c>
      <c r="AY134" s="149" t="s">
        <v>135</v>
      </c>
    </row>
    <row r="135" spans="2:65" s="1" customFormat="1" ht="24.2" customHeight="1">
      <c r="B135" s="30"/>
      <c r="C135" s="134" t="s">
        <v>147</v>
      </c>
      <c r="D135" s="134" t="s">
        <v>137</v>
      </c>
      <c r="E135" s="135" t="s">
        <v>407</v>
      </c>
      <c r="F135" s="136" t="s">
        <v>408</v>
      </c>
      <c r="G135" s="137" t="s">
        <v>140</v>
      </c>
      <c r="H135" s="138">
        <v>187.5</v>
      </c>
      <c r="I135" s="139"/>
      <c r="J135" s="140">
        <f>ROUND(I135*H135,2)</f>
        <v>0</v>
      </c>
      <c r="K135" s="136" t="s">
        <v>141</v>
      </c>
      <c r="L135" s="30"/>
      <c r="M135" s="141" t="s">
        <v>1</v>
      </c>
      <c r="N135" s="142" t="s">
        <v>41</v>
      </c>
      <c r="P135" s="143">
        <f>O135*H135</f>
        <v>0</v>
      </c>
      <c r="Q135" s="143">
        <v>5.1000000000000004E-4</v>
      </c>
      <c r="R135" s="143">
        <f>Q135*H135</f>
        <v>9.5625000000000002E-2</v>
      </c>
      <c r="S135" s="143">
        <v>0</v>
      </c>
      <c r="T135" s="144">
        <f>S135*H135</f>
        <v>0</v>
      </c>
      <c r="AR135" s="145" t="s">
        <v>142</v>
      </c>
      <c r="AT135" s="145" t="s">
        <v>137</v>
      </c>
      <c r="AU135" s="145" t="s">
        <v>85</v>
      </c>
      <c r="AY135" s="15" t="s">
        <v>135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5" t="s">
        <v>83</v>
      </c>
      <c r="BK135" s="146">
        <f>ROUND(I135*H135,2)</f>
        <v>0</v>
      </c>
      <c r="BL135" s="15" t="s">
        <v>142</v>
      </c>
      <c r="BM135" s="145" t="s">
        <v>409</v>
      </c>
    </row>
    <row r="136" spans="2:65" s="11" customFormat="1" ht="22.9" customHeight="1">
      <c r="B136" s="122"/>
      <c r="D136" s="123" t="s">
        <v>75</v>
      </c>
      <c r="E136" s="132" t="s">
        <v>157</v>
      </c>
      <c r="F136" s="132" t="s">
        <v>158</v>
      </c>
      <c r="I136" s="125"/>
      <c r="J136" s="133">
        <f>BK136</f>
        <v>0</v>
      </c>
      <c r="L136" s="122"/>
      <c r="M136" s="127"/>
      <c r="P136" s="128">
        <f>SUM(P137:P140)</f>
        <v>0</v>
      </c>
      <c r="R136" s="128">
        <f>SUM(R137:R140)</f>
        <v>0.13568</v>
      </c>
      <c r="T136" s="129">
        <f>SUM(T137:T140)</f>
        <v>2.56</v>
      </c>
      <c r="AR136" s="123" t="s">
        <v>83</v>
      </c>
      <c r="AT136" s="130" t="s">
        <v>75</v>
      </c>
      <c r="AU136" s="130" t="s">
        <v>83</v>
      </c>
      <c r="AY136" s="123" t="s">
        <v>135</v>
      </c>
      <c r="BK136" s="131">
        <f>SUM(BK137:BK140)</f>
        <v>0</v>
      </c>
    </row>
    <row r="137" spans="2:65" s="1" customFormat="1" ht="33" customHeight="1">
      <c r="B137" s="30"/>
      <c r="C137" s="134" t="s">
        <v>142</v>
      </c>
      <c r="D137" s="134" t="s">
        <v>137</v>
      </c>
      <c r="E137" s="135" t="s">
        <v>410</v>
      </c>
      <c r="F137" s="136" t="s">
        <v>411</v>
      </c>
      <c r="G137" s="137" t="s">
        <v>153</v>
      </c>
      <c r="H137" s="138">
        <v>128</v>
      </c>
      <c r="I137" s="139"/>
      <c r="J137" s="140">
        <f>ROUND(I137*H137,2)</f>
        <v>0</v>
      </c>
      <c r="K137" s="136" t="s">
        <v>141</v>
      </c>
      <c r="L137" s="30"/>
      <c r="M137" s="141" t="s">
        <v>1</v>
      </c>
      <c r="N137" s="142" t="s">
        <v>41</v>
      </c>
      <c r="P137" s="143">
        <f>O137*H137</f>
        <v>0</v>
      </c>
      <c r="Q137" s="143">
        <v>4.4999999999999999E-4</v>
      </c>
      <c r="R137" s="143">
        <f>Q137*H137</f>
        <v>5.7599999999999998E-2</v>
      </c>
      <c r="S137" s="143">
        <v>0</v>
      </c>
      <c r="T137" s="144">
        <f>S137*H137</f>
        <v>0</v>
      </c>
      <c r="AR137" s="145" t="s">
        <v>142</v>
      </c>
      <c r="AT137" s="145" t="s">
        <v>137</v>
      </c>
      <c r="AU137" s="145" t="s">
        <v>85</v>
      </c>
      <c r="AY137" s="15" t="s">
        <v>135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5" t="s">
        <v>83</v>
      </c>
      <c r="BK137" s="146">
        <f>ROUND(I137*H137,2)</f>
        <v>0</v>
      </c>
      <c r="BL137" s="15" t="s">
        <v>142</v>
      </c>
      <c r="BM137" s="145" t="s">
        <v>412</v>
      </c>
    </row>
    <row r="138" spans="2:65" s="1" customFormat="1" ht="33" customHeight="1">
      <c r="B138" s="30"/>
      <c r="C138" s="134" t="s">
        <v>159</v>
      </c>
      <c r="D138" s="134" t="s">
        <v>137</v>
      </c>
      <c r="E138" s="135" t="s">
        <v>413</v>
      </c>
      <c r="F138" s="136" t="s">
        <v>414</v>
      </c>
      <c r="G138" s="137" t="s">
        <v>153</v>
      </c>
      <c r="H138" s="138">
        <v>128</v>
      </c>
      <c r="I138" s="139"/>
      <c r="J138" s="140">
        <f>ROUND(I138*H138,2)</f>
        <v>0</v>
      </c>
      <c r="K138" s="136" t="s">
        <v>141</v>
      </c>
      <c r="L138" s="30"/>
      <c r="M138" s="141" t="s">
        <v>1</v>
      </c>
      <c r="N138" s="142" t="s">
        <v>41</v>
      </c>
      <c r="P138" s="143">
        <f>O138*H138</f>
        <v>0</v>
      </c>
      <c r="Q138" s="143">
        <v>6.0999999999999997E-4</v>
      </c>
      <c r="R138" s="143">
        <f>Q138*H138</f>
        <v>7.8079999999999997E-2</v>
      </c>
      <c r="S138" s="143">
        <v>0</v>
      </c>
      <c r="T138" s="144">
        <f>S138*H138</f>
        <v>0</v>
      </c>
      <c r="AR138" s="145" t="s">
        <v>142</v>
      </c>
      <c r="AT138" s="145" t="s">
        <v>137</v>
      </c>
      <c r="AU138" s="145" t="s">
        <v>85</v>
      </c>
      <c r="AY138" s="15" t="s">
        <v>135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5" t="s">
        <v>83</v>
      </c>
      <c r="BK138" s="146">
        <f>ROUND(I138*H138,2)</f>
        <v>0</v>
      </c>
      <c r="BL138" s="15" t="s">
        <v>142</v>
      </c>
      <c r="BM138" s="145" t="s">
        <v>415</v>
      </c>
    </row>
    <row r="139" spans="2:65" s="1" customFormat="1" ht="16.5" customHeight="1">
      <c r="B139" s="30"/>
      <c r="C139" s="134" t="s">
        <v>166</v>
      </c>
      <c r="D139" s="134" t="s">
        <v>137</v>
      </c>
      <c r="E139" s="135" t="s">
        <v>416</v>
      </c>
      <c r="F139" s="136" t="s">
        <v>417</v>
      </c>
      <c r="G139" s="137" t="s">
        <v>153</v>
      </c>
      <c r="H139" s="138">
        <v>128</v>
      </c>
      <c r="I139" s="139"/>
      <c r="J139" s="140">
        <f>ROUND(I139*H139,2)</f>
        <v>0</v>
      </c>
      <c r="K139" s="136" t="s">
        <v>141</v>
      </c>
      <c r="L139" s="30"/>
      <c r="M139" s="141" t="s">
        <v>1</v>
      </c>
      <c r="N139" s="142" t="s">
        <v>41</v>
      </c>
      <c r="P139" s="143">
        <f>O139*H139</f>
        <v>0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AR139" s="145" t="s">
        <v>142</v>
      </c>
      <c r="AT139" s="145" t="s">
        <v>137</v>
      </c>
      <c r="AU139" s="145" t="s">
        <v>85</v>
      </c>
      <c r="AY139" s="15" t="s">
        <v>135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5" t="s">
        <v>83</v>
      </c>
      <c r="BK139" s="146">
        <f>ROUND(I139*H139,2)</f>
        <v>0</v>
      </c>
      <c r="BL139" s="15" t="s">
        <v>142</v>
      </c>
      <c r="BM139" s="145" t="s">
        <v>418</v>
      </c>
    </row>
    <row r="140" spans="2:65" s="1" customFormat="1" ht="24.2" customHeight="1">
      <c r="B140" s="30"/>
      <c r="C140" s="134" t="s">
        <v>171</v>
      </c>
      <c r="D140" s="134" t="s">
        <v>137</v>
      </c>
      <c r="E140" s="135" t="s">
        <v>419</v>
      </c>
      <c r="F140" s="136" t="s">
        <v>420</v>
      </c>
      <c r="G140" s="137" t="s">
        <v>140</v>
      </c>
      <c r="H140" s="138">
        <v>128</v>
      </c>
      <c r="I140" s="139"/>
      <c r="J140" s="140">
        <f>ROUND(I140*H140,2)</f>
        <v>0</v>
      </c>
      <c r="K140" s="136" t="s">
        <v>141</v>
      </c>
      <c r="L140" s="30"/>
      <c r="M140" s="141" t="s">
        <v>1</v>
      </c>
      <c r="N140" s="142" t="s">
        <v>41</v>
      </c>
      <c r="P140" s="143">
        <f>O140*H140</f>
        <v>0</v>
      </c>
      <c r="Q140" s="143">
        <v>0</v>
      </c>
      <c r="R140" s="143">
        <f>Q140*H140</f>
        <v>0</v>
      </c>
      <c r="S140" s="143">
        <v>0.02</v>
      </c>
      <c r="T140" s="144">
        <f>S140*H140</f>
        <v>2.56</v>
      </c>
      <c r="AR140" s="145" t="s">
        <v>142</v>
      </c>
      <c r="AT140" s="145" t="s">
        <v>137</v>
      </c>
      <c r="AU140" s="145" t="s">
        <v>85</v>
      </c>
      <c r="AY140" s="15" t="s">
        <v>135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5" t="s">
        <v>83</v>
      </c>
      <c r="BK140" s="146">
        <f>ROUND(I140*H140,2)</f>
        <v>0</v>
      </c>
      <c r="BL140" s="15" t="s">
        <v>142</v>
      </c>
      <c r="BM140" s="145" t="s">
        <v>421</v>
      </c>
    </row>
    <row r="141" spans="2:65" s="11" customFormat="1" ht="22.9" customHeight="1">
      <c r="B141" s="122"/>
      <c r="D141" s="123" t="s">
        <v>75</v>
      </c>
      <c r="E141" s="132" t="s">
        <v>164</v>
      </c>
      <c r="F141" s="132" t="s">
        <v>165</v>
      </c>
      <c r="I141" s="125"/>
      <c r="J141" s="133">
        <f>BK141</f>
        <v>0</v>
      </c>
      <c r="L141" s="122"/>
      <c r="M141" s="127"/>
      <c r="P141" s="128">
        <f>SUM(P142:P146)</f>
        <v>0</v>
      </c>
      <c r="R141" s="128">
        <f>SUM(R142:R146)</f>
        <v>0</v>
      </c>
      <c r="T141" s="129">
        <f>SUM(T142:T146)</f>
        <v>0</v>
      </c>
      <c r="AR141" s="123" t="s">
        <v>83</v>
      </c>
      <c r="AT141" s="130" t="s">
        <v>75</v>
      </c>
      <c r="AU141" s="130" t="s">
        <v>83</v>
      </c>
      <c r="AY141" s="123" t="s">
        <v>135</v>
      </c>
      <c r="BK141" s="131">
        <f>SUM(BK142:BK146)</f>
        <v>0</v>
      </c>
    </row>
    <row r="142" spans="2:65" s="1" customFormat="1" ht="21.75" customHeight="1">
      <c r="B142" s="30"/>
      <c r="C142" s="134" t="s">
        <v>176</v>
      </c>
      <c r="D142" s="134" t="s">
        <v>137</v>
      </c>
      <c r="E142" s="135" t="s">
        <v>167</v>
      </c>
      <c r="F142" s="136" t="s">
        <v>168</v>
      </c>
      <c r="G142" s="137" t="s">
        <v>169</v>
      </c>
      <c r="H142" s="138">
        <v>24.123000000000001</v>
      </c>
      <c r="I142" s="139"/>
      <c r="J142" s="140">
        <f>ROUND(I142*H142,2)</f>
        <v>0</v>
      </c>
      <c r="K142" s="136" t="s">
        <v>141</v>
      </c>
      <c r="L142" s="30"/>
      <c r="M142" s="141" t="s">
        <v>1</v>
      </c>
      <c r="N142" s="142" t="s">
        <v>41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142</v>
      </c>
      <c r="AT142" s="145" t="s">
        <v>137</v>
      </c>
      <c r="AU142" s="145" t="s">
        <v>85</v>
      </c>
      <c r="AY142" s="15" t="s">
        <v>135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5" t="s">
        <v>83</v>
      </c>
      <c r="BK142" s="146">
        <f>ROUND(I142*H142,2)</f>
        <v>0</v>
      </c>
      <c r="BL142" s="15" t="s">
        <v>142</v>
      </c>
      <c r="BM142" s="145" t="s">
        <v>422</v>
      </c>
    </row>
    <row r="143" spans="2:65" s="1" customFormat="1" ht="24.2" customHeight="1">
      <c r="B143" s="30"/>
      <c r="C143" s="134" t="s">
        <v>157</v>
      </c>
      <c r="D143" s="134" t="s">
        <v>137</v>
      </c>
      <c r="E143" s="135" t="s">
        <v>172</v>
      </c>
      <c r="F143" s="136" t="s">
        <v>173</v>
      </c>
      <c r="G143" s="137" t="s">
        <v>169</v>
      </c>
      <c r="H143" s="138">
        <v>72.369</v>
      </c>
      <c r="I143" s="139"/>
      <c r="J143" s="140">
        <f>ROUND(I143*H143,2)</f>
        <v>0</v>
      </c>
      <c r="K143" s="136" t="s">
        <v>141</v>
      </c>
      <c r="L143" s="30"/>
      <c r="M143" s="141" t="s">
        <v>1</v>
      </c>
      <c r="N143" s="142" t="s">
        <v>41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142</v>
      </c>
      <c r="AT143" s="145" t="s">
        <v>137</v>
      </c>
      <c r="AU143" s="145" t="s">
        <v>85</v>
      </c>
      <c r="AY143" s="15" t="s">
        <v>135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5" t="s">
        <v>83</v>
      </c>
      <c r="BK143" s="146">
        <f>ROUND(I143*H143,2)</f>
        <v>0</v>
      </c>
      <c r="BL143" s="15" t="s">
        <v>142</v>
      </c>
      <c r="BM143" s="145" t="s">
        <v>423</v>
      </c>
    </row>
    <row r="144" spans="2:65" s="12" customFormat="1" ht="11.25">
      <c r="B144" s="147"/>
      <c r="D144" s="148" t="s">
        <v>155</v>
      </c>
      <c r="F144" s="150" t="s">
        <v>424</v>
      </c>
      <c r="H144" s="151">
        <v>72.369</v>
      </c>
      <c r="I144" s="152"/>
      <c r="L144" s="147"/>
      <c r="M144" s="153"/>
      <c r="T144" s="154"/>
      <c r="AT144" s="149" t="s">
        <v>155</v>
      </c>
      <c r="AU144" s="149" t="s">
        <v>85</v>
      </c>
      <c r="AV144" s="12" t="s">
        <v>85</v>
      </c>
      <c r="AW144" s="12" t="s">
        <v>4</v>
      </c>
      <c r="AX144" s="12" t="s">
        <v>83</v>
      </c>
      <c r="AY144" s="149" t="s">
        <v>135</v>
      </c>
    </row>
    <row r="145" spans="2:65" s="1" customFormat="1" ht="24.2" customHeight="1">
      <c r="B145" s="30"/>
      <c r="C145" s="134" t="s">
        <v>184</v>
      </c>
      <c r="D145" s="134" t="s">
        <v>137</v>
      </c>
      <c r="E145" s="135" t="s">
        <v>177</v>
      </c>
      <c r="F145" s="136" t="s">
        <v>178</v>
      </c>
      <c r="G145" s="137" t="s">
        <v>169</v>
      </c>
      <c r="H145" s="138">
        <v>24.123000000000001</v>
      </c>
      <c r="I145" s="139"/>
      <c r="J145" s="140">
        <f>ROUND(I145*H145,2)</f>
        <v>0</v>
      </c>
      <c r="K145" s="136" t="s">
        <v>141</v>
      </c>
      <c r="L145" s="30"/>
      <c r="M145" s="141" t="s">
        <v>1</v>
      </c>
      <c r="N145" s="142" t="s">
        <v>41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142</v>
      </c>
      <c r="AT145" s="145" t="s">
        <v>137</v>
      </c>
      <c r="AU145" s="145" t="s">
        <v>85</v>
      </c>
      <c r="AY145" s="15" t="s">
        <v>135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5" t="s">
        <v>83</v>
      </c>
      <c r="BK145" s="146">
        <f>ROUND(I145*H145,2)</f>
        <v>0</v>
      </c>
      <c r="BL145" s="15" t="s">
        <v>142</v>
      </c>
      <c r="BM145" s="145" t="s">
        <v>425</v>
      </c>
    </row>
    <row r="146" spans="2:65" s="1" customFormat="1" ht="44.25" customHeight="1">
      <c r="B146" s="30"/>
      <c r="C146" s="134" t="s">
        <v>188</v>
      </c>
      <c r="D146" s="134" t="s">
        <v>137</v>
      </c>
      <c r="E146" s="135" t="s">
        <v>189</v>
      </c>
      <c r="F146" s="136" t="s">
        <v>426</v>
      </c>
      <c r="G146" s="137" t="s">
        <v>169</v>
      </c>
      <c r="H146" s="138">
        <v>24.123000000000001</v>
      </c>
      <c r="I146" s="139"/>
      <c r="J146" s="140">
        <f>ROUND(I146*H146,2)</f>
        <v>0</v>
      </c>
      <c r="K146" s="136" t="s">
        <v>141</v>
      </c>
      <c r="L146" s="30"/>
      <c r="M146" s="141" t="s">
        <v>1</v>
      </c>
      <c r="N146" s="142" t="s">
        <v>41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142</v>
      </c>
      <c r="AT146" s="145" t="s">
        <v>137</v>
      </c>
      <c r="AU146" s="145" t="s">
        <v>85</v>
      </c>
      <c r="AY146" s="15" t="s">
        <v>135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5" t="s">
        <v>83</v>
      </c>
      <c r="BK146" s="146">
        <f>ROUND(I146*H146,2)</f>
        <v>0</v>
      </c>
      <c r="BL146" s="15" t="s">
        <v>142</v>
      </c>
      <c r="BM146" s="145" t="s">
        <v>427</v>
      </c>
    </row>
    <row r="147" spans="2:65" s="11" customFormat="1" ht="22.9" customHeight="1">
      <c r="B147" s="122"/>
      <c r="D147" s="123" t="s">
        <v>75</v>
      </c>
      <c r="E147" s="132" t="s">
        <v>365</v>
      </c>
      <c r="F147" s="132" t="s">
        <v>366</v>
      </c>
      <c r="I147" s="125"/>
      <c r="J147" s="133">
        <f>BK147</f>
        <v>0</v>
      </c>
      <c r="L147" s="122"/>
      <c r="M147" s="127"/>
      <c r="P147" s="128">
        <f>SUM(P148:P150)</f>
        <v>0</v>
      </c>
      <c r="R147" s="128">
        <f>SUM(R148:R150)</f>
        <v>0</v>
      </c>
      <c r="T147" s="129">
        <f>SUM(T148:T150)</f>
        <v>0</v>
      </c>
      <c r="AR147" s="123" t="s">
        <v>83</v>
      </c>
      <c r="AT147" s="130" t="s">
        <v>75</v>
      </c>
      <c r="AU147" s="130" t="s">
        <v>83</v>
      </c>
      <c r="AY147" s="123" t="s">
        <v>135</v>
      </c>
      <c r="BK147" s="131">
        <f>SUM(BK148:BK150)</f>
        <v>0</v>
      </c>
    </row>
    <row r="148" spans="2:65" s="1" customFormat="1" ht="33" customHeight="1">
      <c r="B148" s="30"/>
      <c r="C148" s="134" t="s">
        <v>8</v>
      </c>
      <c r="D148" s="134" t="s">
        <v>137</v>
      </c>
      <c r="E148" s="135" t="s">
        <v>428</v>
      </c>
      <c r="F148" s="136" t="s">
        <v>429</v>
      </c>
      <c r="G148" s="137" t="s">
        <v>169</v>
      </c>
      <c r="H148" s="138">
        <v>24.544</v>
      </c>
      <c r="I148" s="139"/>
      <c r="J148" s="140">
        <f>ROUND(I148*H148,2)</f>
        <v>0</v>
      </c>
      <c r="K148" s="136" t="s">
        <v>141</v>
      </c>
      <c r="L148" s="30"/>
      <c r="M148" s="141" t="s">
        <v>1</v>
      </c>
      <c r="N148" s="142" t="s">
        <v>41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142</v>
      </c>
      <c r="AT148" s="145" t="s">
        <v>137</v>
      </c>
      <c r="AU148" s="145" t="s">
        <v>85</v>
      </c>
      <c r="AY148" s="15" t="s">
        <v>135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5" t="s">
        <v>83</v>
      </c>
      <c r="BK148" s="146">
        <f>ROUND(I148*H148,2)</f>
        <v>0</v>
      </c>
      <c r="BL148" s="15" t="s">
        <v>142</v>
      </c>
      <c r="BM148" s="145" t="s">
        <v>430</v>
      </c>
    </row>
    <row r="149" spans="2:65" s="1" customFormat="1" ht="33" customHeight="1">
      <c r="B149" s="30"/>
      <c r="C149" s="134" t="s">
        <v>248</v>
      </c>
      <c r="D149" s="134" t="s">
        <v>137</v>
      </c>
      <c r="E149" s="135" t="s">
        <v>431</v>
      </c>
      <c r="F149" s="136" t="s">
        <v>432</v>
      </c>
      <c r="G149" s="137" t="s">
        <v>169</v>
      </c>
      <c r="H149" s="138">
        <v>24.544</v>
      </c>
      <c r="I149" s="139"/>
      <c r="J149" s="140">
        <f>ROUND(I149*H149,2)</f>
        <v>0</v>
      </c>
      <c r="K149" s="136" t="s">
        <v>141</v>
      </c>
      <c r="L149" s="30"/>
      <c r="M149" s="141" t="s">
        <v>1</v>
      </c>
      <c r="N149" s="142" t="s">
        <v>41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142</v>
      </c>
      <c r="AT149" s="145" t="s">
        <v>137</v>
      </c>
      <c r="AU149" s="145" t="s">
        <v>85</v>
      </c>
      <c r="AY149" s="15" t="s">
        <v>135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5" t="s">
        <v>83</v>
      </c>
      <c r="BK149" s="146">
        <f>ROUND(I149*H149,2)</f>
        <v>0</v>
      </c>
      <c r="BL149" s="15" t="s">
        <v>142</v>
      </c>
      <c r="BM149" s="145" t="s">
        <v>433</v>
      </c>
    </row>
    <row r="150" spans="2:65" s="1" customFormat="1" ht="33" customHeight="1">
      <c r="B150" s="30"/>
      <c r="C150" s="134" t="s">
        <v>254</v>
      </c>
      <c r="D150" s="134" t="s">
        <v>137</v>
      </c>
      <c r="E150" s="135" t="s">
        <v>434</v>
      </c>
      <c r="F150" s="136" t="s">
        <v>435</v>
      </c>
      <c r="G150" s="137" t="s">
        <v>169</v>
      </c>
      <c r="H150" s="138">
        <v>24.544</v>
      </c>
      <c r="I150" s="139"/>
      <c r="J150" s="140">
        <f>ROUND(I150*H150,2)</f>
        <v>0</v>
      </c>
      <c r="K150" s="136" t="s">
        <v>141</v>
      </c>
      <c r="L150" s="30"/>
      <c r="M150" s="155" t="s">
        <v>1</v>
      </c>
      <c r="N150" s="156" t="s">
        <v>41</v>
      </c>
      <c r="O150" s="157"/>
      <c r="P150" s="158">
        <f>O150*H150</f>
        <v>0</v>
      </c>
      <c r="Q150" s="158">
        <v>0</v>
      </c>
      <c r="R150" s="158">
        <f>Q150*H150</f>
        <v>0</v>
      </c>
      <c r="S150" s="158">
        <v>0</v>
      </c>
      <c r="T150" s="159">
        <f>S150*H150</f>
        <v>0</v>
      </c>
      <c r="AR150" s="145" t="s">
        <v>142</v>
      </c>
      <c r="AT150" s="145" t="s">
        <v>137</v>
      </c>
      <c r="AU150" s="145" t="s">
        <v>85</v>
      </c>
      <c r="AY150" s="15" t="s">
        <v>135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5" t="s">
        <v>83</v>
      </c>
      <c r="BK150" s="146">
        <f>ROUND(I150*H150,2)</f>
        <v>0</v>
      </c>
      <c r="BL150" s="15" t="s">
        <v>142</v>
      </c>
      <c r="BM150" s="145" t="s">
        <v>436</v>
      </c>
    </row>
    <row r="151" spans="2:65" s="1" customFormat="1" ht="6.95" customHeight="1">
      <c r="B151" s="42"/>
      <c r="C151" s="43"/>
      <c r="D151" s="43"/>
      <c r="E151" s="43"/>
      <c r="F151" s="43"/>
      <c r="G151" s="43"/>
      <c r="H151" s="43"/>
      <c r="I151" s="43"/>
      <c r="J151" s="43"/>
      <c r="K151" s="43"/>
      <c r="L151" s="30"/>
    </row>
  </sheetData>
  <sheetProtection algorithmName="SHA-512" hashValue="yV98vCPZmGhw5xEgOSVrYBiGQadTA+klbv0rBl/zUNjzFZ47F66z30Xj0WAjI/YS7xl5U9QPrs+j2zdmSKgXSQ==" saltValue="EGw+C/0pSW0Ewe6t+kwRPes9z4eDwiUCkRoCUxvDCxOXIDkmafMakLDPG0TRa9dzb8bkGEsGf3MIX353uf0FCg==" spinCount="100000" sheet="1" objects="1" scenarios="1" formatColumns="0" formatRows="0" autoFilter="0"/>
  <autoFilter ref="C125:K150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1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99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customHeight="1">
      <c r="B4" s="18"/>
      <c r="D4" s="19" t="s">
        <v>106</v>
      </c>
      <c r="L4" s="18"/>
      <c r="M4" s="91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1" t="str">
        <f>'Rekapitulace stavby'!K6</f>
        <v>Oprava chodníku na ul.Komenského ,Šumperk</v>
      </c>
      <c r="F7" s="222"/>
      <c r="G7" s="222"/>
      <c r="H7" s="222"/>
      <c r="L7" s="18"/>
    </row>
    <row r="8" spans="2:46" ht="12" customHeight="1">
      <c r="B8" s="18"/>
      <c r="D8" s="25" t="s">
        <v>107</v>
      </c>
      <c r="L8" s="18"/>
    </row>
    <row r="9" spans="2:46" s="1" customFormat="1" ht="16.5" customHeight="1">
      <c r="B9" s="30"/>
      <c r="E9" s="221" t="s">
        <v>108</v>
      </c>
      <c r="F9" s="223"/>
      <c r="G9" s="223"/>
      <c r="H9" s="223"/>
      <c r="L9" s="30"/>
    </row>
    <row r="10" spans="2:46" s="1" customFormat="1" ht="12" customHeight="1">
      <c r="B10" s="30"/>
      <c r="D10" s="25" t="s">
        <v>109</v>
      </c>
      <c r="L10" s="30"/>
    </row>
    <row r="11" spans="2:46" s="1" customFormat="1" ht="16.5" customHeight="1">
      <c r="B11" s="30"/>
      <c r="E11" s="179" t="s">
        <v>437</v>
      </c>
      <c r="F11" s="223"/>
      <c r="G11" s="223"/>
      <c r="H11" s="223"/>
      <c r="L11" s="30"/>
    </row>
    <row r="12" spans="2:46" s="1" customFormat="1" ht="11.25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21</v>
      </c>
      <c r="I14" s="25" t="s">
        <v>22</v>
      </c>
      <c r="J14" s="50" t="str">
        <f>'Rekapitulace stavby'!AN8</f>
        <v>5. 9. 2024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24</v>
      </c>
      <c r="I16" s="25" t="s">
        <v>25</v>
      </c>
      <c r="J16" s="23" t="s">
        <v>1</v>
      </c>
      <c r="L16" s="30"/>
    </row>
    <row r="17" spans="2:12" s="1" customFormat="1" ht="18" customHeight="1">
      <c r="B17" s="30"/>
      <c r="E17" s="23" t="s">
        <v>26</v>
      </c>
      <c r="I17" s="25" t="s">
        <v>27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28</v>
      </c>
      <c r="I19" s="25" t="s">
        <v>25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4" t="str">
        <f>'Rekapitulace stavby'!E14</f>
        <v>Vyplň údaj</v>
      </c>
      <c r="F20" s="205"/>
      <c r="G20" s="205"/>
      <c r="H20" s="205"/>
      <c r="I20" s="25" t="s">
        <v>27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30</v>
      </c>
      <c r="I22" s="25" t="s">
        <v>25</v>
      </c>
      <c r="J22" s="23" t="s">
        <v>1</v>
      </c>
      <c r="L22" s="30"/>
    </row>
    <row r="23" spans="2:12" s="1" customFormat="1" ht="18" customHeight="1">
      <c r="B23" s="30"/>
      <c r="E23" s="23" t="s">
        <v>31</v>
      </c>
      <c r="I23" s="25" t="s">
        <v>27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33</v>
      </c>
      <c r="I25" s="25" t="s">
        <v>25</v>
      </c>
      <c r="J25" s="23" t="s">
        <v>1</v>
      </c>
      <c r="L25" s="30"/>
    </row>
    <row r="26" spans="2:12" s="1" customFormat="1" ht="18" customHeight="1">
      <c r="B26" s="30"/>
      <c r="E26" s="23" t="s">
        <v>34</v>
      </c>
      <c r="I26" s="25" t="s">
        <v>27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35</v>
      </c>
      <c r="L28" s="30"/>
    </row>
    <row r="29" spans="2:12" s="7" customFormat="1" ht="16.5" customHeight="1">
      <c r="B29" s="92"/>
      <c r="E29" s="210" t="s">
        <v>1</v>
      </c>
      <c r="F29" s="210"/>
      <c r="G29" s="210"/>
      <c r="H29" s="210"/>
      <c r="L29" s="92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customHeight="1">
      <c r="B32" s="30"/>
      <c r="D32" s="93" t="s">
        <v>36</v>
      </c>
      <c r="J32" s="64">
        <f>ROUND(J122, 2)</f>
        <v>0</v>
      </c>
      <c r="L32" s="30"/>
    </row>
    <row r="33" spans="2:12" s="1" customFormat="1" ht="6.95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customHeight="1">
      <c r="B34" s="30"/>
      <c r="F34" s="33" t="s">
        <v>38</v>
      </c>
      <c r="I34" s="33" t="s">
        <v>37</v>
      </c>
      <c r="J34" s="33" t="s">
        <v>39</v>
      </c>
      <c r="L34" s="30"/>
    </row>
    <row r="35" spans="2:12" s="1" customFormat="1" ht="14.45" customHeight="1">
      <c r="B35" s="30"/>
      <c r="D35" s="53" t="s">
        <v>40</v>
      </c>
      <c r="E35" s="25" t="s">
        <v>41</v>
      </c>
      <c r="F35" s="84">
        <f>ROUND((SUM(BE122:BE140)),  2)</f>
        <v>0</v>
      </c>
      <c r="I35" s="94">
        <v>0.21</v>
      </c>
      <c r="J35" s="84">
        <f>ROUND(((SUM(BE122:BE140))*I35),  2)</f>
        <v>0</v>
      </c>
      <c r="L35" s="30"/>
    </row>
    <row r="36" spans="2:12" s="1" customFormat="1" ht="14.45" customHeight="1">
      <c r="B36" s="30"/>
      <c r="E36" s="25" t="s">
        <v>42</v>
      </c>
      <c r="F36" s="84">
        <f>ROUND((SUM(BF122:BF140)),  2)</f>
        <v>0</v>
      </c>
      <c r="I36" s="94">
        <v>0.12</v>
      </c>
      <c r="J36" s="84">
        <f>ROUND(((SUM(BF122:BF140))*I36),  2)</f>
        <v>0</v>
      </c>
      <c r="L36" s="30"/>
    </row>
    <row r="37" spans="2:12" s="1" customFormat="1" ht="14.45" hidden="1" customHeight="1">
      <c r="B37" s="30"/>
      <c r="E37" s="25" t="s">
        <v>43</v>
      </c>
      <c r="F37" s="84">
        <f>ROUND((SUM(BG122:BG140)), 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44</v>
      </c>
      <c r="F38" s="84">
        <f>ROUND((SUM(BH122:BH140)), 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45</v>
      </c>
      <c r="F39" s="84">
        <f>ROUND((SUM(BI122:BI140)),  2)</f>
        <v>0</v>
      </c>
      <c r="I39" s="94">
        <v>0</v>
      </c>
      <c r="J39" s="84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51</v>
      </c>
      <c r="E61" s="32"/>
      <c r="F61" s="101" t="s">
        <v>52</v>
      </c>
      <c r="G61" s="41" t="s">
        <v>51</v>
      </c>
      <c r="H61" s="32"/>
      <c r="I61" s="32"/>
      <c r="J61" s="102" t="s">
        <v>52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51</v>
      </c>
      <c r="E76" s="32"/>
      <c r="F76" s="101" t="s">
        <v>52</v>
      </c>
      <c r="G76" s="41" t="s">
        <v>51</v>
      </c>
      <c r="H76" s="32"/>
      <c r="I76" s="32"/>
      <c r="J76" s="102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customHeight="1">
      <c r="B82" s="30"/>
      <c r="C82" s="19" t="s">
        <v>111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1" t="str">
        <f>E7</f>
        <v>Oprava chodníku na ul.Komenského ,Šumperk</v>
      </c>
      <c r="F85" s="222"/>
      <c r="G85" s="222"/>
      <c r="H85" s="222"/>
      <c r="L85" s="30"/>
    </row>
    <row r="86" spans="2:12" ht="12" customHeight="1">
      <c r="B86" s="18"/>
      <c r="C86" s="25" t="s">
        <v>107</v>
      </c>
      <c r="L86" s="18"/>
    </row>
    <row r="87" spans="2:12" s="1" customFormat="1" ht="16.5" customHeight="1">
      <c r="B87" s="30"/>
      <c r="E87" s="221" t="s">
        <v>108</v>
      </c>
      <c r="F87" s="223"/>
      <c r="G87" s="223"/>
      <c r="H87" s="223"/>
      <c r="L87" s="30"/>
    </row>
    <row r="88" spans="2:12" s="1" customFormat="1" ht="12" customHeight="1">
      <c r="B88" s="30"/>
      <c r="C88" s="25" t="s">
        <v>109</v>
      </c>
      <c r="L88" s="30"/>
    </row>
    <row r="89" spans="2:12" s="1" customFormat="1" ht="16.5" customHeight="1">
      <c r="B89" s="30"/>
      <c r="E89" s="179" t="str">
        <f>E11</f>
        <v>SO 192 - Dopravní  značení dočasné - DIO</v>
      </c>
      <c r="F89" s="223"/>
      <c r="G89" s="223"/>
      <c r="H89" s="223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Šumperk</v>
      </c>
      <c r="I91" s="25" t="s">
        <v>22</v>
      </c>
      <c r="J91" s="50" t="str">
        <f>IF(J14="","",J14)</f>
        <v>5. 9. 2024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24</v>
      </c>
      <c r="F93" s="23" t="str">
        <f>E17</f>
        <v>Město  Šumperk</v>
      </c>
      <c r="I93" s="25" t="s">
        <v>30</v>
      </c>
      <c r="J93" s="28" t="str">
        <f>E23</f>
        <v>Ing.Zdeněk  Vitásek</v>
      </c>
      <c r="L93" s="30"/>
    </row>
    <row r="94" spans="2:12" s="1" customFormat="1" ht="15.2" customHeight="1">
      <c r="B94" s="30"/>
      <c r="C94" s="25" t="s">
        <v>28</v>
      </c>
      <c r="F94" s="23" t="str">
        <f>IF(E20="","",E20)</f>
        <v>Vyplň údaj</v>
      </c>
      <c r="I94" s="25" t="s">
        <v>33</v>
      </c>
      <c r="J94" s="28" t="str">
        <f>E26</f>
        <v>Martin  Pniok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112</v>
      </c>
      <c r="D96" s="95"/>
      <c r="E96" s="95"/>
      <c r="F96" s="95"/>
      <c r="G96" s="95"/>
      <c r="H96" s="95"/>
      <c r="I96" s="95"/>
      <c r="J96" s="104" t="s">
        <v>113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114</v>
      </c>
      <c r="J98" s="64">
        <f>J122</f>
        <v>0</v>
      </c>
      <c r="L98" s="30"/>
      <c r="AU98" s="15" t="s">
        <v>115</v>
      </c>
    </row>
    <row r="99" spans="2:47" s="8" customFormat="1" ht="24.95" customHeight="1">
      <c r="B99" s="106"/>
      <c r="D99" s="107" t="s">
        <v>116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9" customFormat="1" ht="19.899999999999999" customHeight="1">
      <c r="B100" s="110"/>
      <c r="D100" s="111" t="s">
        <v>118</v>
      </c>
      <c r="E100" s="112"/>
      <c r="F100" s="112"/>
      <c r="G100" s="112"/>
      <c r="H100" s="112"/>
      <c r="I100" s="112"/>
      <c r="J100" s="113">
        <f>J124</f>
        <v>0</v>
      </c>
      <c r="L100" s="110"/>
    </row>
    <row r="101" spans="2:47" s="1" customFormat="1" ht="21.75" customHeight="1">
      <c r="B101" s="30"/>
      <c r="L101" s="30"/>
    </row>
    <row r="102" spans="2:47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6" spans="2:47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47" s="1" customFormat="1" ht="24.95" customHeight="1">
      <c r="B107" s="30"/>
      <c r="C107" s="19" t="s">
        <v>120</v>
      </c>
      <c r="L107" s="30"/>
    </row>
    <row r="108" spans="2:47" s="1" customFormat="1" ht="6.95" customHeight="1">
      <c r="B108" s="30"/>
      <c r="L108" s="30"/>
    </row>
    <row r="109" spans="2:47" s="1" customFormat="1" ht="12" customHeight="1">
      <c r="B109" s="30"/>
      <c r="C109" s="25" t="s">
        <v>16</v>
      </c>
      <c r="L109" s="30"/>
    </row>
    <row r="110" spans="2:47" s="1" customFormat="1" ht="16.5" customHeight="1">
      <c r="B110" s="30"/>
      <c r="E110" s="221" t="str">
        <f>E7</f>
        <v>Oprava chodníku na ul.Komenského ,Šumperk</v>
      </c>
      <c r="F110" s="222"/>
      <c r="G110" s="222"/>
      <c r="H110" s="222"/>
      <c r="L110" s="30"/>
    </row>
    <row r="111" spans="2:47" ht="12" customHeight="1">
      <c r="B111" s="18"/>
      <c r="C111" s="25" t="s">
        <v>107</v>
      </c>
      <c r="L111" s="18"/>
    </row>
    <row r="112" spans="2:47" s="1" customFormat="1" ht="16.5" customHeight="1">
      <c r="B112" s="30"/>
      <c r="E112" s="221" t="s">
        <v>108</v>
      </c>
      <c r="F112" s="223"/>
      <c r="G112" s="223"/>
      <c r="H112" s="223"/>
      <c r="L112" s="30"/>
    </row>
    <row r="113" spans="2:65" s="1" customFormat="1" ht="12" customHeight="1">
      <c r="B113" s="30"/>
      <c r="C113" s="25" t="s">
        <v>109</v>
      </c>
      <c r="L113" s="30"/>
    </row>
    <row r="114" spans="2:65" s="1" customFormat="1" ht="16.5" customHeight="1">
      <c r="B114" s="30"/>
      <c r="E114" s="179" t="str">
        <f>E11</f>
        <v>SO 192 - Dopravní  značení dočasné - DIO</v>
      </c>
      <c r="F114" s="223"/>
      <c r="G114" s="223"/>
      <c r="H114" s="223"/>
      <c r="L114" s="30"/>
    </row>
    <row r="115" spans="2:65" s="1" customFormat="1" ht="6.95" customHeight="1">
      <c r="B115" s="30"/>
      <c r="L115" s="30"/>
    </row>
    <row r="116" spans="2:65" s="1" customFormat="1" ht="12" customHeight="1">
      <c r="B116" s="30"/>
      <c r="C116" s="25" t="s">
        <v>20</v>
      </c>
      <c r="F116" s="23" t="str">
        <f>F14</f>
        <v>Šumperk</v>
      </c>
      <c r="I116" s="25" t="s">
        <v>22</v>
      </c>
      <c r="J116" s="50" t="str">
        <f>IF(J14="","",J14)</f>
        <v>5. 9. 2024</v>
      </c>
      <c r="L116" s="30"/>
    </row>
    <row r="117" spans="2:65" s="1" customFormat="1" ht="6.95" customHeight="1">
      <c r="B117" s="30"/>
      <c r="L117" s="30"/>
    </row>
    <row r="118" spans="2:65" s="1" customFormat="1" ht="15.2" customHeight="1">
      <c r="B118" s="30"/>
      <c r="C118" s="25" t="s">
        <v>24</v>
      </c>
      <c r="F118" s="23" t="str">
        <f>E17</f>
        <v>Město  Šumperk</v>
      </c>
      <c r="I118" s="25" t="s">
        <v>30</v>
      </c>
      <c r="J118" s="28" t="str">
        <f>E23</f>
        <v>Ing.Zdeněk  Vitásek</v>
      </c>
      <c r="L118" s="30"/>
    </row>
    <row r="119" spans="2:65" s="1" customFormat="1" ht="15.2" customHeight="1">
      <c r="B119" s="30"/>
      <c r="C119" s="25" t="s">
        <v>28</v>
      </c>
      <c r="F119" s="23" t="str">
        <f>IF(E20="","",E20)</f>
        <v>Vyplň údaj</v>
      </c>
      <c r="I119" s="25" t="s">
        <v>33</v>
      </c>
      <c r="J119" s="28" t="str">
        <f>E26</f>
        <v>Martin  Pniok</v>
      </c>
      <c r="L119" s="30"/>
    </row>
    <row r="120" spans="2:65" s="1" customFormat="1" ht="10.35" customHeight="1">
      <c r="B120" s="30"/>
      <c r="L120" s="30"/>
    </row>
    <row r="121" spans="2:65" s="10" customFormat="1" ht="29.25" customHeight="1">
      <c r="B121" s="114"/>
      <c r="C121" s="115" t="s">
        <v>121</v>
      </c>
      <c r="D121" s="116" t="s">
        <v>61</v>
      </c>
      <c r="E121" s="116" t="s">
        <v>57</v>
      </c>
      <c r="F121" s="116" t="s">
        <v>58</v>
      </c>
      <c r="G121" s="116" t="s">
        <v>122</v>
      </c>
      <c r="H121" s="116" t="s">
        <v>123</v>
      </c>
      <c r="I121" s="116" t="s">
        <v>124</v>
      </c>
      <c r="J121" s="116" t="s">
        <v>113</v>
      </c>
      <c r="K121" s="117" t="s">
        <v>125</v>
      </c>
      <c r="L121" s="114"/>
      <c r="M121" s="57" t="s">
        <v>1</v>
      </c>
      <c r="N121" s="58" t="s">
        <v>40</v>
      </c>
      <c r="O121" s="58" t="s">
        <v>126</v>
      </c>
      <c r="P121" s="58" t="s">
        <v>127</v>
      </c>
      <c r="Q121" s="58" t="s">
        <v>128</v>
      </c>
      <c r="R121" s="58" t="s">
        <v>129</v>
      </c>
      <c r="S121" s="58" t="s">
        <v>130</v>
      </c>
      <c r="T121" s="59" t="s">
        <v>131</v>
      </c>
    </row>
    <row r="122" spans="2:65" s="1" customFormat="1" ht="22.9" customHeight="1">
      <c r="B122" s="30"/>
      <c r="C122" s="62" t="s">
        <v>132</v>
      </c>
      <c r="J122" s="118">
        <f>BK122</f>
        <v>0</v>
      </c>
      <c r="L122" s="30"/>
      <c r="M122" s="60"/>
      <c r="N122" s="51"/>
      <c r="O122" s="51"/>
      <c r="P122" s="119">
        <f>P123</f>
        <v>0</v>
      </c>
      <c r="Q122" s="51"/>
      <c r="R122" s="119">
        <f>R123</f>
        <v>0</v>
      </c>
      <c r="S122" s="51"/>
      <c r="T122" s="120">
        <f>T123</f>
        <v>0</v>
      </c>
      <c r="AT122" s="15" t="s">
        <v>75</v>
      </c>
      <c r="AU122" s="15" t="s">
        <v>115</v>
      </c>
      <c r="BK122" s="121">
        <f>BK123</f>
        <v>0</v>
      </c>
    </row>
    <row r="123" spans="2:65" s="11" customFormat="1" ht="25.9" customHeight="1">
      <c r="B123" s="122"/>
      <c r="D123" s="123" t="s">
        <v>75</v>
      </c>
      <c r="E123" s="124" t="s">
        <v>133</v>
      </c>
      <c r="F123" s="124" t="s">
        <v>134</v>
      </c>
      <c r="I123" s="125"/>
      <c r="J123" s="126">
        <f>BK123</f>
        <v>0</v>
      </c>
      <c r="L123" s="122"/>
      <c r="M123" s="127"/>
      <c r="P123" s="128">
        <f>P124</f>
        <v>0</v>
      </c>
      <c r="R123" s="128">
        <f>R124</f>
        <v>0</v>
      </c>
      <c r="T123" s="129">
        <f>T124</f>
        <v>0</v>
      </c>
      <c r="AR123" s="123" t="s">
        <v>83</v>
      </c>
      <c r="AT123" s="130" t="s">
        <v>75</v>
      </c>
      <c r="AU123" s="130" t="s">
        <v>76</v>
      </c>
      <c r="AY123" s="123" t="s">
        <v>135</v>
      </c>
      <c r="BK123" s="131">
        <f>BK124</f>
        <v>0</v>
      </c>
    </row>
    <row r="124" spans="2:65" s="11" customFormat="1" ht="22.9" customHeight="1">
      <c r="B124" s="122"/>
      <c r="D124" s="123" t="s">
        <v>75</v>
      </c>
      <c r="E124" s="132" t="s">
        <v>157</v>
      </c>
      <c r="F124" s="132" t="s">
        <v>158</v>
      </c>
      <c r="I124" s="125"/>
      <c r="J124" s="133">
        <f>BK124</f>
        <v>0</v>
      </c>
      <c r="L124" s="122"/>
      <c r="M124" s="127"/>
      <c r="P124" s="128">
        <f>SUM(P125:P140)</f>
        <v>0</v>
      </c>
      <c r="R124" s="128">
        <f>SUM(R125:R140)</f>
        <v>0</v>
      </c>
      <c r="T124" s="129">
        <f>SUM(T125:T140)</f>
        <v>0</v>
      </c>
      <c r="AR124" s="123" t="s">
        <v>83</v>
      </c>
      <c r="AT124" s="130" t="s">
        <v>75</v>
      </c>
      <c r="AU124" s="130" t="s">
        <v>83</v>
      </c>
      <c r="AY124" s="123" t="s">
        <v>135</v>
      </c>
      <c r="BK124" s="131">
        <f>SUM(BK125:BK140)</f>
        <v>0</v>
      </c>
    </row>
    <row r="125" spans="2:65" s="1" customFormat="1" ht="24.2" customHeight="1">
      <c r="B125" s="30"/>
      <c r="C125" s="134" t="s">
        <v>83</v>
      </c>
      <c r="D125" s="134" t="s">
        <v>137</v>
      </c>
      <c r="E125" s="135" t="s">
        <v>438</v>
      </c>
      <c r="F125" s="136" t="s">
        <v>439</v>
      </c>
      <c r="G125" s="137" t="s">
        <v>266</v>
      </c>
      <c r="H125" s="138">
        <v>12</v>
      </c>
      <c r="I125" s="139"/>
      <c r="J125" s="140">
        <f>ROUND(I125*H125,2)</f>
        <v>0</v>
      </c>
      <c r="K125" s="136" t="s">
        <v>141</v>
      </c>
      <c r="L125" s="30"/>
      <c r="M125" s="141" t="s">
        <v>1</v>
      </c>
      <c r="N125" s="142" t="s">
        <v>41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142</v>
      </c>
      <c r="AT125" s="145" t="s">
        <v>137</v>
      </c>
      <c r="AU125" s="145" t="s">
        <v>85</v>
      </c>
      <c r="AY125" s="15" t="s">
        <v>135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5" t="s">
        <v>83</v>
      </c>
      <c r="BK125" s="146">
        <f>ROUND(I125*H125,2)</f>
        <v>0</v>
      </c>
      <c r="BL125" s="15" t="s">
        <v>142</v>
      </c>
      <c r="BM125" s="145" t="s">
        <v>440</v>
      </c>
    </row>
    <row r="126" spans="2:65" s="12" customFormat="1" ht="11.25">
      <c r="B126" s="147"/>
      <c r="D126" s="148" t="s">
        <v>155</v>
      </c>
      <c r="E126" s="149" t="s">
        <v>1</v>
      </c>
      <c r="F126" s="150" t="s">
        <v>441</v>
      </c>
      <c r="H126" s="151">
        <v>12</v>
      </c>
      <c r="I126" s="152"/>
      <c r="L126" s="147"/>
      <c r="M126" s="153"/>
      <c r="T126" s="154"/>
      <c r="AT126" s="149" t="s">
        <v>155</v>
      </c>
      <c r="AU126" s="149" t="s">
        <v>85</v>
      </c>
      <c r="AV126" s="12" t="s">
        <v>85</v>
      </c>
      <c r="AW126" s="12" t="s">
        <v>32</v>
      </c>
      <c r="AX126" s="12" t="s">
        <v>83</v>
      </c>
      <c r="AY126" s="149" t="s">
        <v>135</v>
      </c>
    </row>
    <row r="127" spans="2:65" s="1" customFormat="1" ht="24.2" customHeight="1">
      <c r="B127" s="30"/>
      <c r="C127" s="134" t="s">
        <v>85</v>
      </c>
      <c r="D127" s="134" t="s">
        <v>137</v>
      </c>
      <c r="E127" s="135" t="s">
        <v>442</v>
      </c>
      <c r="F127" s="136" t="s">
        <v>443</v>
      </c>
      <c r="G127" s="137" t="s">
        <v>266</v>
      </c>
      <c r="H127" s="138">
        <v>2</v>
      </c>
      <c r="I127" s="139"/>
      <c r="J127" s="140">
        <f>ROUND(I127*H127,2)</f>
        <v>0</v>
      </c>
      <c r="K127" s="136" t="s">
        <v>141</v>
      </c>
      <c r="L127" s="30"/>
      <c r="M127" s="141" t="s">
        <v>1</v>
      </c>
      <c r="N127" s="142" t="s">
        <v>41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142</v>
      </c>
      <c r="AT127" s="145" t="s">
        <v>137</v>
      </c>
      <c r="AU127" s="145" t="s">
        <v>85</v>
      </c>
      <c r="AY127" s="15" t="s">
        <v>135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5" t="s">
        <v>83</v>
      </c>
      <c r="BK127" s="146">
        <f>ROUND(I127*H127,2)</f>
        <v>0</v>
      </c>
      <c r="BL127" s="15" t="s">
        <v>142</v>
      </c>
      <c r="BM127" s="145" t="s">
        <v>444</v>
      </c>
    </row>
    <row r="128" spans="2:65" s="12" customFormat="1" ht="11.25">
      <c r="B128" s="147"/>
      <c r="D128" s="148" t="s">
        <v>155</v>
      </c>
      <c r="E128" s="149" t="s">
        <v>1</v>
      </c>
      <c r="F128" s="150" t="s">
        <v>445</v>
      </c>
      <c r="H128" s="151">
        <v>2</v>
      </c>
      <c r="I128" s="152"/>
      <c r="L128" s="147"/>
      <c r="M128" s="153"/>
      <c r="T128" s="154"/>
      <c r="AT128" s="149" t="s">
        <v>155</v>
      </c>
      <c r="AU128" s="149" t="s">
        <v>85</v>
      </c>
      <c r="AV128" s="12" t="s">
        <v>85</v>
      </c>
      <c r="AW128" s="12" t="s">
        <v>32</v>
      </c>
      <c r="AX128" s="12" t="s">
        <v>83</v>
      </c>
      <c r="AY128" s="149" t="s">
        <v>135</v>
      </c>
    </row>
    <row r="129" spans="2:65" s="1" customFormat="1" ht="24.2" customHeight="1">
      <c r="B129" s="30"/>
      <c r="C129" s="134" t="s">
        <v>147</v>
      </c>
      <c r="D129" s="134" t="s">
        <v>137</v>
      </c>
      <c r="E129" s="135" t="s">
        <v>446</v>
      </c>
      <c r="F129" s="136" t="s">
        <v>447</v>
      </c>
      <c r="G129" s="137" t="s">
        <v>266</v>
      </c>
      <c r="H129" s="138">
        <v>336</v>
      </c>
      <c r="I129" s="139"/>
      <c r="J129" s="140">
        <f>ROUND(I129*H129,2)</f>
        <v>0</v>
      </c>
      <c r="K129" s="136" t="s">
        <v>141</v>
      </c>
      <c r="L129" s="30"/>
      <c r="M129" s="141" t="s">
        <v>1</v>
      </c>
      <c r="N129" s="142" t="s">
        <v>41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142</v>
      </c>
      <c r="AT129" s="145" t="s">
        <v>137</v>
      </c>
      <c r="AU129" s="145" t="s">
        <v>85</v>
      </c>
      <c r="AY129" s="15" t="s">
        <v>135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5" t="s">
        <v>83</v>
      </c>
      <c r="BK129" s="146">
        <f>ROUND(I129*H129,2)</f>
        <v>0</v>
      </c>
      <c r="BL129" s="15" t="s">
        <v>142</v>
      </c>
      <c r="BM129" s="145" t="s">
        <v>448</v>
      </c>
    </row>
    <row r="130" spans="2:65" s="12" customFormat="1" ht="11.25">
      <c r="B130" s="147"/>
      <c r="D130" s="148" t="s">
        <v>155</v>
      </c>
      <c r="E130" s="149" t="s">
        <v>1</v>
      </c>
      <c r="F130" s="150" t="s">
        <v>449</v>
      </c>
      <c r="H130" s="151">
        <v>336</v>
      </c>
      <c r="I130" s="152"/>
      <c r="L130" s="147"/>
      <c r="M130" s="153"/>
      <c r="T130" s="154"/>
      <c r="AT130" s="149" t="s">
        <v>155</v>
      </c>
      <c r="AU130" s="149" t="s">
        <v>85</v>
      </c>
      <c r="AV130" s="12" t="s">
        <v>85</v>
      </c>
      <c r="AW130" s="12" t="s">
        <v>32</v>
      </c>
      <c r="AX130" s="12" t="s">
        <v>83</v>
      </c>
      <c r="AY130" s="149" t="s">
        <v>135</v>
      </c>
    </row>
    <row r="131" spans="2:65" s="1" customFormat="1" ht="24.2" customHeight="1">
      <c r="B131" s="30"/>
      <c r="C131" s="134" t="s">
        <v>142</v>
      </c>
      <c r="D131" s="134" t="s">
        <v>137</v>
      </c>
      <c r="E131" s="135" t="s">
        <v>450</v>
      </c>
      <c r="F131" s="136" t="s">
        <v>451</v>
      </c>
      <c r="G131" s="137" t="s">
        <v>266</v>
      </c>
      <c r="H131" s="138">
        <v>56</v>
      </c>
      <c r="I131" s="139"/>
      <c r="J131" s="140">
        <f>ROUND(I131*H131,2)</f>
        <v>0</v>
      </c>
      <c r="K131" s="136" t="s">
        <v>141</v>
      </c>
      <c r="L131" s="30"/>
      <c r="M131" s="141" t="s">
        <v>1</v>
      </c>
      <c r="N131" s="142" t="s">
        <v>41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142</v>
      </c>
      <c r="AT131" s="145" t="s">
        <v>137</v>
      </c>
      <c r="AU131" s="145" t="s">
        <v>85</v>
      </c>
      <c r="AY131" s="15" t="s">
        <v>135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5" t="s">
        <v>83</v>
      </c>
      <c r="BK131" s="146">
        <f>ROUND(I131*H131,2)</f>
        <v>0</v>
      </c>
      <c r="BL131" s="15" t="s">
        <v>142</v>
      </c>
      <c r="BM131" s="145" t="s">
        <v>452</v>
      </c>
    </row>
    <row r="132" spans="2:65" s="12" customFormat="1" ht="11.25">
      <c r="B132" s="147"/>
      <c r="D132" s="148" t="s">
        <v>155</v>
      </c>
      <c r="E132" s="149" t="s">
        <v>1</v>
      </c>
      <c r="F132" s="150" t="s">
        <v>453</v>
      </c>
      <c r="H132" s="151">
        <v>56</v>
      </c>
      <c r="I132" s="152"/>
      <c r="L132" s="147"/>
      <c r="M132" s="153"/>
      <c r="T132" s="154"/>
      <c r="AT132" s="149" t="s">
        <v>155</v>
      </c>
      <c r="AU132" s="149" t="s">
        <v>85</v>
      </c>
      <c r="AV132" s="12" t="s">
        <v>85</v>
      </c>
      <c r="AW132" s="12" t="s">
        <v>32</v>
      </c>
      <c r="AX132" s="12" t="s">
        <v>83</v>
      </c>
      <c r="AY132" s="149" t="s">
        <v>135</v>
      </c>
    </row>
    <row r="133" spans="2:65" s="1" customFormat="1" ht="24.2" customHeight="1">
      <c r="B133" s="30"/>
      <c r="C133" s="134" t="s">
        <v>159</v>
      </c>
      <c r="D133" s="134" t="s">
        <v>137</v>
      </c>
      <c r="E133" s="135" t="s">
        <v>454</v>
      </c>
      <c r="F133" s="136" t="s">
        <v>455</v>
      </c>
      <c r="G133" s="137" t="s">
        <v>266</v>
      </c>
      <c r="H133" s="138">
        <v>2</v>
      </c>
      <c r="I133" s="139"/>
      <c r="J133" s="140">
        <f>ROUND(I133*H133,2)</f>
        <v>0</v>
      </c>
      <c r="K133" s="136" t="s">
        <v>141</v>
      </c>
      <c r="L133" s="30"/>
      <c r="M133" s="141" t="s">
        <v>1</v>
      </c>
      <c r="N133" s="142" t="s">
        <v>41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142</v>
      </c>
      <c r="AT133" s="145" t="s">
        <v>137</v>
      </c>
      <c r="AU133" s="145" t="s">
        <v>85</v>
      </c>
      <c r="AY133" s="15" t="s">
        <v>135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5" t="s">
        <v>83</v>
      </c>
      <c r="BK133" s="146">
        <f>ROUND(I133*H133,2)</f>
        <v>0</v>
      </c>
      <c r="BL133" s="15" t="s">
        <v>142</v>
      </c>
      <c r="BM133" s="145" t="s">
        <v>456</v>
      </c>
    </row>
    <row r="134" spans="2:65" s="12" customFormat="1" ht="11.25">
      <c r="B134" s="147"/>
      <c r="D134" s="148" t="s">
        <v>155</v>
      </c>
      <c r="E134" s="149" t="s">
        <v>1</v>
      </c>
      <c r="F134" s="150" t="s">
        <v>457</v>
      </c>
      <c r="H134" s="151">
        <v>2</v>
      </c>
      <c r="I134" s="152"/>
      <c r="L134" s="147"/>
      <c r="M134" s="153"/>
      <c r="T134" s="154"/>
      <c r="AT134" s="149" t="s">
        <v>155</v>
      </c>
      <c r="AU134" s="149" t="s">
        <v>85</v>
      </c>
      <c r="AV134" s="12" t="s">
        <v>85</v>
      </c>
      <c r="AW134" s="12" t="s">
        <v>32</v>
      </c>
      <c r="AX134" s="12" t="s">
        <v>83</v>
      </c>
      <c r="AY134" s="149" t="s">
        <v>135</v>
      </c>
    </row>
    <row r="135" spans="2:65" s="1" customFormat="1" ht="24.2" customHeight="1">
      <c r="B135" s="30"/>
      <c r="C135" s="134" t="s">
        <v>166</v>
      </c>
      <c r="D135" s="134" t="s">
        <v>137</v>
      </c>
      <c r="E135" s="135" t="s">
        <v>458</v>
      </c>
      <c r="F135" s="136" t="s">
        <v>459</v>
      </c>
      <c r="G135" s="137" t="s">
        <v>266</v>
      </c>
      <c r="H135" s="138">
        <v>56</v>
      </c>
      <c r="I135" s="139"/>
      <c r="J135" s="140">
        <f>ROUND(I135*H135,2)</f>
        <v>0</v>
      </c>
      <c r="K135" s="136" t="s">
        <v>141</v>
      </c>
      <c r="L135" s="30"/>
      <c r="M135" s="141" t="s">
        <v>1</v>
      </c>
      <c r="N135" s="142" t="s">
        <v>41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142</v>
      </c>
      <c r="AT135" s="145" t="s">
        <v>137</v>
      </c>
      <c r="AU135" s="145" t="s">
        <v>85</v>
      </c>
      <c r="AY135" s="15" t="s">
        <v>135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5" t="s">
        <v>83</v>
      </c>
      <c r="BK135" s="146">
        <f>ROUND(I135*H135,2)</f>
        <v>0</v>
      </c>
      <c r="BL135" s="15" t="s">
        <v>142</v>
      </c>
      <c r="BM135" s="145" t="s">
        <v>460</v>
      </c>
    </row>
    <row r="136" spans="2:65" s="12" customFormat="1" ht="11.25">
      <c r="B136" s="147"/>
      <c r="D136" s="148" t="s">
        <v>155</v>
      </c>
      <c r="E136" s="149" t="s">
        <v>1</v>
      </c>
      <c r="F136" s="150" t="s">
        <v>461</v>
      </c>
      <c r="H136" s="151">
        <v>56</v>
      </c>
      <c r="I136" s="152"/>
      <c r="L136" s="147"/>
      <c r="M136" s="153"/>
      <c r="T136" s="154"/>
      <c r="AT136" s="149" t="s">
        <v>155</v>
      </c>
      <c r="AU136" s="149" t="s">
        <v>85</v>
      </c>
      <c r="AV136" s="12" t="s">
        <v>85</v>
      </c>
      <c r="AW136" s="12" t="s">
        <v>32</v>
      </c>
      <c r="AX136" s="12" t="s">
        <v>83</v>
      </c>
      <c r="AY136" s="149" t="s">
        <v>135</v>
      </c>
    </row>
    <row r="137" spans="2:65" s="1" customFormat="1" ht="24.2" customHeight="1">
      <c r="B137" s="30"/>
      <c r="C137" s="134" t="s">
        <v>157</v>
      </c>
      <c r="D137" s="134" t="s">
        <v>137</v>
      </c>
      <c r="E137" s="135" t="s">
        <v>462</v>
      </c>
      <c r="F137" s="136" t="s">
        <v>463</v>
      </c>
      <c r="G137" s="137" t="s">
        <v>266</v>
      </c>
      <c r="H137" s="138">
        <v>12</v>
      </c>
      <c r="I137" s="139"/>
      <c r="J137" s="140">
        <f>ROUND(I137*H137,2)</f>
        <v>0</v>
      </c>
      <c r="K137" s="136" t="s">
        <v>141</v>
      </c>
      <c r="L137" s="30"/>
      <c r="M137" s="141" t="s">
        <v>1</v>
      </c>
      <c r="N137" s="142" t="s">
        <v>41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142</v>
      </c>
      <c r="AT137" s="145" t="s">
        <v>137</v>
      </c>
      <c r="AU137" s="145" t="s">
        <v>85</v>
      </c>
      <c r="AY137" s="15" t="s">
        <v>135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5" t="s">
        <v>83</v>
      </c>
      <c r="BK137" s="146">
        <f>ROUND(I137*H137,2)</f>
        <v>0</v>
      </c>
      <c r="BL137" s="15" t="s">
        <v>142</v>
      </c>
      <c r="BM137" s="145" t="s">
        <v>464</v>
      </c>
    </row>
    <row r="138" spans="2:65" s="12" customFormat="1" ht="11.25">
      <c r="B138" s="147"/>
      <c r="D138" s="148" t="s">
        <v>155</v>
      </c>
      <c r="E138" s="149" t="s">
        <v>1</v>
      </c>
      <c r="F138" s="150" t="s">
        <v>441</v>
      </c>
      <c r="H138" s="151">
        <v>12</v>
      </c>
      <c r="I138" s="152"/>
      <c r="L138" s="147"/>
      <c r="M138" s="153"/>
      <c r="T138" s="154"/>
      <c r="AT138" s="149" t="s">
        <v>155</v>
      </c>
      <c r="AU138" s="149" t="s">
        <v>85</v>
      </c>
      <c r="AV138" s="12" t="s">
        <v>85</v>
      </c>
      <c r="AW138" s="12" t="s">
        <v>32</v>
      </c>
      <c r="AX138" s="12" t="s">
        <v>83</v>
      </c>
      <c r="AY138" s="149" t="s">
        <v>135</v>
      </c>
    </row>
    <row r="139" spans="2:65" s="1" customFormat="1" ht="24.2" customHeight="1">
      <c r="B139" s="30"/>
      <c r="C139" s="134" t="s">
        <v>184</v>
      </c>
      <c r="D139" s="134" t="s">
        <v>137</v>
      </c>
      <c r="E139" s="135" t="s">
        <v>465</v>
      </c>
      <c r="F139" s="136" t="s">
        <v>466</v>
      </c>
      <c r="G139" s="137" t="s">
        <v>266</v>
      </c>
      <c r="H139" s="138">
        <v>336</v>
      </c>
      <c r="I139" s="139"/>
      <c r="J139" s="140">
        <f>ROUND(I139*H139,2)</f>
        <v>0</v>
      </c>
      <c r="K139" s="136" t="s">
        <v>141</v>
      </c>
      <c r="L139" s="30"/>
      <c r="M139" s="141" t="s">
        <v>1</v>
      </c>
      <c r="N139" s="142" t="s">
        <v>41</v>
      </c>
      <c r="P139" s="143">
        <f>O139*H139</f>
        <v>0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AR139" s="145" t="s">
        <v>142</v>
      </c>
      <c r="AT139" s="145" t="s">
        <v>137</v>
      </c>
      <c r="AU139" s="145" t="s">
        <v>85</v>
      </c>
      <c r="AY139" s="15" t="s">
        <v>135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5" t="s">
        <v>83</v>
      </c>
      <c r="BK139" s="146">
        <f>ROUND(I139*H139,2)</f>
        <v>0</v>
      </c>
      <c r="BL139" s="15" t="s">
        <v>142</v>
      </c>
      <c r="BM139" s="145" t="s">
        <v>467</v>
      </c>
    </row>
    <row r="140" spans="2:65" s="12" customFormat="1" ht="11.25">
      <c r="B140" s="147"/>
      <c r="D140" s="148" t="s">
        <v>155</v>
      </c>
      <c r="E140" s="149" t="s">
        <v>1</v>
      </c>
      <c r="F140" s="150" t="s">
        <v>468</v>
      </c>
      <c r="H140" s="151">
        <v>336</v>
      </c>
      <c r="I140" s="152"/>
      <c r="L140" s="147"/>
      <c r="M140" s="176"/>
      <c r="N140" s="177"/>
      <c r="O140" s="177"/>
      <c r="P140" s="177"/>
      <c r="Q140" s="177"/>
      <c r="R140" s="177"/>
      <c r="S140" s="177"/>
      <c r="T140" s="178"/>
      <c r="AT140" s="149" t="s">
        <v>155</v>
      </c>
      <c r="AU140" s="149" t="s">
        <v>85</v>
      </c>
      <c r="AV140" s="12" t="s">
        <v>85</v>
      </c>
      <c r="AW140" s="12" t="s">
        <v>32</v>
      </c>
      <c r="AX140" s="12" t="s">
        <v>83</v>
      </c>
      <c r="AY140" s="149" t="s">
        <v>135</v>
      </c>
    </row>
    <row r="141" spans="2:65" s="1" customFormat="1" ht="6.95" customHeight="1">
      <c r="B141" s="42"/>
      <c r="C141" s="43"/>
      <c r="D141" s="43"/>
      <c r="E141" s="43"/>
      <c r="F141" s="43"/>
      <c r="G141" s="43"/>
      <c r="H141" s="43"/>
      <c r="I141" s="43"/>
      <c r="J141" s="43"/>
      <c r="K141" s="43"/>
      <c r="L141" s="30"/>
    </row>
  </sheetData>
  <sheetProtection algorithmName="SHA-512" hashValue="K9IMG0pD9wYvXweVCGzO4vCXWAXy3YELEfi4XKjx8fEtnzPS5zOqif2wUS8b+Opqi4WZexTP67D/ZQGZRzyyWw==" saltValue="MjDQXMlEFNh0dS9bkyuZyurVlHP8CVGiue3MvXHkUB7hPmw0SLeU3xAKPrSMO2+Y8s/HHzKAnPnYlMs32Zxqpg==" spinCount="100000" sheet="1" objects="1" scenarios="1" formatColumns="0" formatRows="0" autoFilter="0"/>
  <autoFilter ref="C121:K140" xr:uid="{00000000-0009-0000-0000-00000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0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102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customHeight="1">
      <c r="B4" s="18"/>
      <c r="D4" s="19" t="s">
        <v>106</v>
      </c>
      <c r="L4" s="18"/>
      <c r="M4" s="91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1" t="str">
        <f>'Rekapitulace stavby'!K6</f>
        <v>Oprava chodníku na ul.Komenského ,Šumperk</v>
      </c>
      <c r="F7" s="222"/>
      <c r="G7" s="222"/>
      <c r="H7" s="222"/>
      <c r="L7" s="18"/>
    </row>
    <row r="8" spans="2:46" ht="12" customHeight="1">
      <c r="B8" s="18"/>
      <c r="D8" s="25" t="s">
        <v>107</v>
      </c>
      <c r="L8" s="18"/>
    </row>
    <row r="9" spans="2:46" s="1" customFormat="1" ht="16.5" customHeight="1">
      <c r="B9" s="30"/>
      <c r="E9" s="221" t="s">
        <v>108</v>
      </c>
      <c r="F9" s="223"/>
      <c r="G9" s="223"/>
      <c r="H9" s="223"/>
      <c r="L9" s="30"/>
    </row>
    <row r="10" spans="2:46" s="1" customFormat="1" ht="12" customHeight="1">
      <c r="B10" s="30"/>
      <c r="D10" s="25" t="s">
        <v>109</v>
      </c>
      <c r="L10" s="30"/>
    </row>
    <row r="11" spans="2:46" s="1" customFormat="1" ht="16.5" customHeight="1">
      <c r="B11" s="30"/>
      <c r="E11" s="179" t="s">
        <v>469</v>
      </c>
      <c r="F11" s="223"/>
      <c r="G11" s="223"/>
      <c r="H11" s="223"/>
      <c r="L11" s="30"/>
    </row>
    <row r="12" spans="2:46" s="1" customFormat="1" ht="11.25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21</v>
      </c>
      <c r="I14" s="25" t="s">
        <v>22</v>
      </c>
      <c r="J14" s="50" t="str">
        <f>'Rekapitulace stavby'!AN8</f>
        <v>5. 9. 2024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24</v>
      </c>
      <c r="I16" s="25" t="s">
        <v>25</v>
      </c>
      <c r="J16" s="23" t="s">
        <v>1</v>
      </c>
      <c r="L16" s="30"/>
    </row>
    <row r="17" spans="2:12" s="1" customFormat="1" ht="18" customHeight="1">
      <c r="B17" s="30"/>
      <c r="E17" s="23" t="s">
        <v>26</v>
      </c>
      <c r="I17" s="25" t="s">
        <v>27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28</v>
      </c>
      <c r="I19" s="25" t="s">
        <v>25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4" t="str">
        <f>'Rekapitulace stavby'!E14</f>
        <v>Vyplň údaj</v>
      </c>
      <c r="F20" s="205"/>
      <c r="G20" s="205"/>
      <c r="H20" s="205"/>
      <c r="I20" s="25" t="s">
        <v>27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30</v>
      </c>
      <c r="I22" s="25" t="s">
        <v>25</v>
      </c>
      <c r="J22" s="23" t="s">
        <v>1</v>
      </c>
      <c r="L22" s="30"/>
    </row>
    <row r="23" spans="2:12" s="1" customFormat="1" ht="18" customHeight="1">
      <c r="B23" s="30"/>
      <c r="E23" s="23" t="s">
        <v>31</v>
      </c>
      <c r="I23" s="25" t="s">
        <v>27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33</v>
      </c>
      <c r="I25" s="25" t="s">
        <v>25</v>
      </c>
      <c r="J25" s="23" t="s">
        <v>1</v>
      </c>
      <c r="L25" s="30"/>
    </row>
    <row r="26" spans="2:12" s="1" customFormat="1" ht="18" customHeight="1">
      <c r="B26" s="30"/>
      <c r="E26" s="23" t="s">
        <v>34</v>
      </c>
      <c r="I26" s="25" t="s">
        <v>27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35</v>
      </c>
      <c r="L28" s="30"/>
    </row>
    <row r="29" spans="2:12" s="7" customFormat="1" ht="16.5" customHeight="1">
      <c r="B29" s="92"/>
      <c r="E29" s="210" t="s">
        <v>1</v>
      </c>
      <c r="F29" s="210"/>
      <c r="G29" s="210"/>
      <c r="H29" s="210"/>
      <c r="L29" s="92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customHeight="1">
      <c r="B32" s="30"/>
      <c r="D32" s="93" t="s">
        <v>36</v>
      </c>
      <c r="J32" s="64">
        <f>ROUND(J122, 2)</f>
        <v>0</v>
      </c>
      <c r="L32" s="30"/>
    </row>
    <row r="33" spans="2:12" s="1" customFormat="1" ht="6.95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customHeight="1">
      <c r="B34" s="30"/>
      <c r="F34" s="33" t="s">
        <v>38</v>
      </c>
      <c r="I34" s="33" t="s">
        <v>37</v>
      </c>
      <c r="J34" s="33" t="s">
        <v>39</v>
      </c>
      <c r="L34" s="30"/>
    </row>
    <row r="35" spans="2:12" s="1" customFormat="1" ht="14.45" customHeight="1">
      <c r="B35" s="30"/>
      <c r="D35" s="53" t="s">
        <v>40</v>
      </c>
      <c r="E35" s="25" t="s">
        <v>41</v>
      </c>
      <c r="F35" s="84">
        <f>ROUND((SUM(BE122:BE129)),  2)</f>
        <v>0</v>
      </c>
      <c r="I35" s="94">
        <v>0.21</v>
      </c>
      <c r="J35" s="84">
        <f>ROUND(((SUM(BE122:BE129))*I35),  2)</f>
        <v>0</v>
      </c>
      <c r="L35" s="30"/>
    </row>
    <row r="36" spans="2:12" s="1" customFormat="1" ht="14.45" customHeight="1">
      <c r="B36" s="30"/>
      <c r="E36" s="25" t="s">
        <v>42</v>
      </c>
      <c r="F36" s="84">
        <f>ROUND((SUM(BF122:BF129)),  2)</f>
        <v>0</v>
      </c>
      <c r="I36" s="94">
        <v>0.12</v>
      </c>
      <c r="J36" s="84">
        <f>ROUND(((SUM(BF122:BF129))*I36),  2)</f>
        <v>0</v>
      </c>
      <c r="L36" s="30"/>
    </row>
    <row r="37" spans="2:12" s="1" customFormat="1" ht="14.45" hidden="1" customHeight="1">
      <c r="B37" s="30"/>
      <c r="E37" s="25" t="s">
        <v>43</v>
      </c>
      <c r="F37" s="84">
        <f>ROUND((SUM(BG122:BG129)), 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44</v>
      </c>
      <c r="F38" s="84">
        <f>ROUND((SUM(BH122:BH129)), 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45</v>
      </c>
      <c r="F39" s="84">
        <f>ROUND((SUM(BI122:BI129)),  2)</f>
        <v>0</v>
      </c>
      <c r="I39" s="94">
        <v>0</v>
      </c>
      <c r="J39" s="84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51</v>
      </c>
      <c r="E61" s="32"/>
      <c r="F61" s="101" t="s">
        <v>52</v>
      </c>
      <c r="G61" s="41" t="s">
        <v>51</v>
      </c>
      <c r="H61" s="32"/>
      <c r="I61" s="32"/>
      <c r="J61" s="102" t="s">
        <v>52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51</v>
      </c>
      <c r="E76" s="32"/>
      <c r="F76" s="101" t="s">
        <v>52</v>
      </c>
      <c r="G76" s="41" t="s">
        <v>51</v>
      </c>
      <c r="H76" s="32"/>
      <c r="I76" s="32"/>
      <c r="J76" s="102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customHeight="1">
      <c r="B82" s="30"/>
      <c r="C82" s="19" t="s">
        <v>111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1" t="str">
        <f>E7</f>
        <v>Oprava chodníku na ul.Komenského ,Šumperk</v>
      </c>
      <c r="F85" s="222"/>
      <c r="G85" s="222"/>
      <c r="H85" s="222"/>
      <c r="L85" s="30"/>
    </row>
    <row r="86" spans="2:12" ht="12" customHeight="1">
      <c r="B86" s="18"/>
      <c r="C86" s="25" t="s">
        <v>107</v>
      </c>
      <c r="L86" s="18"/>
    </row>
    <row r="87" spans="2:12" s="1" customFormat="1" ht="16.5" customHeight="1">
      <c r="B87" s="30"/>
      <c r="E87" s="221" t="s">
        <v>108</v>
      </c>
      <c r="F87" s="223"/>
      <c r="G87" s="223"/>
      <c r="H87" s="223"/>
      <c r="L87" s="30"/>
    </row>
    <row r="88" spans="2:12" s="1" customFormat="1" ht="12" customHeight="1">
      <c r="B88" s="30"/>
      <c r="C88" s="25" t="s">
        <v>109</v>
      </c>
      <c r="L88" s="30"/>
    </row>
    <row r="89" spans="2:12" s="1" customFormat="1" ht="16.5" customHeight="1">
      <c r="B89" s="30"/>
      <c r="E89" s="179" t="str">
        <f>E11</f>
        <v>SO 1000 - Ostatní  náklady</v>
      </c>
      <c r="F89" s="223"/>
      <c r="G89" s="223"/>
      <c r="H89" s="223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Šumperk</v>
      </c>
      <c r="I91" s="25" t="s">
        <v>22</v>
      </c>
      <c r="J91" s="50" t="str">
        <f>IF(J14="","",J14)</f>
        <v>5. 9. 2024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24</v>
      </c>
      <c r="F93" s="23" t="str">
        <f>E17</f>
        <v>Město  Šumperk</v>
      </c>
      <c r="I93" s="25" t="s">
        <v>30</v>
      </c>
      <c r="J93" s="28" t="str">
        <f>E23</f>
        <v>Ing.Zdeněk  Vitásek</v>
      </c>
      <c r="L93" s="30"/>
    </row>
    <row r="94" spans="2:12" s="1" customFormat="1" ht="15.2" customHeight="1">
      <c r="B94" s="30"/>
      <c r="C94" s="25" t="s">
        <v>28</v>
      </c>
      <c r="F94" s="23" t="str">
        <f>IF(E20="","",E20)</f>
        <v>Vyplň údaj</v>
      </c>
      <c r="I94" s="25" t="s">
        <v>33</v>
      </c>
      <c r="J94" s="28" t="str">
        <f>E26</f>
        <v>Martin  Pniok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112</v>
      </c>
      <c r="D96" s="95"/>
      <c r="E96" s="95"/>
      <c r="F96" s="95"/>
      <c r="G96" s="95"/>
      <c r="H96" s="95"/>
      <c r="I96" s="95"/>
      <c r="J96" s="104" t="s">
        <v>113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114</v>
      </c>
      <c r="J98" s="64">
        <f>J122</f>
        <v>0</v>
      </c>
      <c r="L98" s="30"/>
      <c r="AU98" s="15" t="s">
        <v>115</v>
      </c>
    </row>
    <row r="99" spans="2:47" s="8" customFormat="1" ht="24.95" customHeight="1">
      <c r="B99" s="106"/>
      <c r="D99" s="107" t="s">
        <v>470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9" customFormat="1" ht="19.899999999999999" customHeight="1">
      <c r="B100" s="110"/>
      <c r="D100" s="111" t="s">
        <v>471</v>
      </c>
      <c r="E100" s="112"/>
      <c r="F100" s="112"/>
      <c r="G100" s="112"/>
      <c r="H100" s="112"/>
      <c r="I100" s="112"/>
      <c r="J100" s="113">
        <f>J124</f>
        <v>0</v>
      </c>
      <c r="L100" s="110"/>
    </row>
    <row r="101" spans="2:47" s="1" customFormat="1" ht="21.75" customHeight="1">
      <c r="B101" s="30"/>
      <c r="L101" s="30"/>
    </row>
    <row r="102" spans="2:47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6" spans="2:47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47" s="1" customFormat="1" ht="24.95" customHeight="1">
      <c r="B107" s="30"/>
      <c r="C107" s="19" t="s">
        <v>120</v>
      </c>
      <c r="L107" s="30"/>
    </row>
    <row r="108" spans="2:47" s="1" customFormat="1" ht="6.95" customHeight="1">
      <c r="B108" s="30"/>
      <c r="L108" s="30"/>
    </row>
    <row r="109" spans="2:47" s="1" customFormat="1" ht="12" customHeight="1">
      <c r="B109" s="30"/>
      <c r="C109" s="25" t="s">
        <v>16</v>
      </c>
      <c r="L109" s="30"/>
    </row>
    <row r="110" spans="2:47" s="1" customFormat="1" ht="16.5" customHeight="1">
      <c r="B110" s="30"/>
      <c r="E110" s="221" t="str">
        <f>E7</f>
        <v>Oprava chodníku na ul.Komenského ,Šumperk</v>
      </c>
      <c r="F110" s="222"/>
      <c r="G110" s="222"/>
      <c r="H110" s="222"/>
      <c r="L110" s="30"/>
    </row>
    <row r="111" spans="2:47" ht="12" customHeight="1">
      <c r="B111" s="18"/>
      <c r="C111" s="25" t="s">
        <v>107</v>
      </c>
      <c r="L111" s="18"/>
    </row>
    <row r="112" spans="2:47" s="1" customFormat="1" ht="16.5" customHeight="1">
      <c r="B112" s="30"/>
      <c r="E112" s="221" t="s">
        <v>108</v>
      </c>
      <c r="F112" s="223"/>
      <c r="G112" s="223"/>
      <c r="H112" s="223"/>
      <c r="L112" s="30"/>
    </row>
    <row r="113" spans="2:65" s="1" customFormat="1" ht="12" customHeight="1">
      <c r="B113" s="30"/>
      <c r="C113" s="25" t="s">
        <v>109</v>
      </c>
      <c r="L113" s="30"/>
    </row>
    <row r="114" spans="2:65" s="1" customFormat="1" ht="16.5" customHeight="1">
      <c r="B114" s="30"/>
      <c r="E114" s="179" t="str">
        <f>E11</f>
        <v>SO 1000 - Ostatní  náklady</v>
      </c>
      <c r="F114" s="223"/>
      <c r="G114" s="223"/>
      <c r="H114" s="223"/>
      <c r="L114" s="30"/>
    </row>
    <row r="115" spans="2:65" s="1" customFormat="1" ht="6.95" customHeight="1">
      <c r="B115" s="30"/>
      <c r="L115" s="30"/>
    </row>
    <row r="116" spans="2:65" s="1" customFormat="1" ht="12" customHeight="1">
      <c r="B116" s="30"/>
      <c r="C116" s="25" t="s">
        <v>20</v>
      </c>
      <c r="F116" s="23" t="str">
        <f>F14</f>
        <v>Šumperk</v>
      </c>
      <c r="I116" s="25" t="s">
        <v>22</v>
      </c>
      <c r="J116" s="50" t="str">
        <f>IF(J14="","",J14)</f>
        <v>5. 9. 2024</v>
      </c>
      <c r="L116" s="30"/>
    </row>
    <row r="117" spans="2:65" s="1" customFormat="1" ht="6.95" customHeight="1">
      <c r="B117" s="30"/>
      <c r="L117" s="30"/>
    </row>
    <row r="118" spans="2:65" s="1" customFormat="1" ht="15.2" customHeight="1">
      <c r="B118" s="30"/>
      <c r="C118" s="25" t="s">
        <v>24</v>
      </c>
      <c r="F118" s="23" t="str">
        <f>E17</f>
        <v>Město  Šumperk</v>
      </c>
      <c r="I118" s="25" t="s">
        <v>30</v>
      </c>
      <c r="J118" s="28" t="str">
        <f>E23</f>
        <v>Ing.Zdeněk  Vitásek</v>
      </c>
      <c r="L118" s="30"/>
    </row>
    <row r="119" spans="2:65" s="1" customFormat="1" ht="15.2" customHeight="1">
      <c r="B119" s="30"/>
      <c r="C119" s="25" t="s">
        <v>28</v>
      </c>
      <c r="F119" s="23" t="str">
        <f>IF(E20="","",E20)</f>
        <v>Vyplň údaj</v>
      </c>
      <c r="I119" s="25" t="s">
        <v>33</v>
      </c>
      <c r="J119" s="28" t="str">
        <f>E26</f>
        <v>Martin  Pniok</v>
      </c>
      <c r="L119" s="30"/>
    </row>
    <row r="120" spans="2:65" s="1" customFormat="1" ht="10.35" customHeight="1">
      <c r="B120" s="30"/>
      <c r="L120" s="30"/>
    </row>
    <row r="121" spans="2:65" s="10" customFormat="1" ht="29.25" customHeight="1">
      <c r="B121" s="114"/>
      <c r="C121" s="115" t="s">
        <v>121</v>
      </c>
      <c r="D121" s="116" t="s">
        <v>61</v>
      </c>
      <c r="E121" s="116" t="s">
        <v>57</v>
      </c>
      <c r="F121" s="116" t="s">
        <v>58</v>
      </c>
      <c r="G121" s="116" t="s">
        <v>122</v>
      </c>
      <c r="H121" s="116" t="s">
        <v>123</v>
      </c>
      <c r="I121" s="116" t="s">
        <v>124</v>
      </c>
      <c r="J121" s="116" t="s">
        <v>113</v>
      </c>
      <c r="K121" s="117" t="s">
        <v>125</v>
      </c>
      <c r="L121" s="114"/>
      <c r="M121" s="57" t="s">
        <v>1</v>
      </c>
      <c r="N121" s="58" t="s">
        <v>40</v>
      </c>
      <c r="O121" s="58" t="s">
        <v>126</v>
      </c>
      <c r="P121" s="58" t="s">
        <v>127</v>
      </c>
      <c r="Q121" s="58" t="s">
        <v>128</v>
      </c>
      <c r="R121" s="58" t="s">
        <v>129</v>
      </c>
      <c r="S121" s="58" t="s">
        <v>130</v>
      </c>
      <c r="T121" s="59" t="s">
        <v>131</v>
      </c>
    </row>
    <row r="122" spans="2:65" s="1" customFormat="1" ht="22.9" customHeight="1">
      <c r="B122" s="30"/>
      <c r="C122" s="62" t="s">
        <v>132</v>
      </c>
      <c r="J122" s="118">
        <f>BK122</f>
        <v>0</v>
      </c>
      <c r="L122" s="30"/>
      <c r="M122" s="60"/>
      <c r="N122" s="51"/>
      <c r="O122" s="51"/>
      <c r="P122" s="119">
        <f>P123</f>
        <v>0</v>
      </c>
      <c r="Q122" s="51"/>
      <c r="R122" s="119">
        <f>R123</f>
        <v>0</v>
      </c>
      <c r="S122" s="51"/>
      <c r="T122" s="120">
        <f>T123</f>
        <v>0</v>
      </c>
      <c r="AT122" s="15" t="s">
        <v>75</v>
      </c>
      <c r="AU122" s="15" t="s">
        <v>115</v>
      </c>
      <c r="BK122" s="121">
        <f>BK123</f>
        <v>0</v>
      </c>
    </row>
    <row r="123" spans="2:65" s="11" customFormat="1" ht="25.9" customHeight="1">
      <c r="B123" s="122"/>
      <c r="D123" s="123" t="s">
        <v>75</v>
      </c>
      <c r="E123" s="124" t="s">
        <v>472</v>
      </c>
      <c r="F123" s="124" t="s">
        <v>473</v>
      </c>
      <c r="I123" s="125"/>
      <c r="J123" s="126">
        <f>BK123</f>
        <v>0</v>
      </c>
      <c r="L123" s="122"/>
      <c r="M123" s="127"/>
      <c r="P123" s="128">
        <f>P124</f>
        <v>0</v>
      </c>
      <c r="R123" s="128">
        <f>R124</f>
        <v>0</v>
      </c>
      <c r="T123" s="129">
        <f>T124</f>
        <v>0</v>
      </c>
      <c r="AR123" s="123" t="s">
        <v>142</v>
      </c>
      <c r="AT123" s="130" t="s">
        <v>75</v>
      </c>
      <c r="AU123" s="130" t="s">
        <v>76</v>
      </c>
      <c r="AY123" s="123" t="s">
        <v>135</v>
      </c>
      <c r="BK123" s="131">
        <f>BK124</f>
        <v>0</v>
      </c>
    </row>
    <row r="124" spans="2:65" s="11" customFormat="1" ht="22.9" customHeight="1">
      <c r="B124" s="122"/>
      <c r="D124" s="123" t="s">
        <v>75</v>
      </c>
      <c r="E124" s="132" t="s">
        <v>474</v>
      </c>
      <c r="F124" s="132" t="s">
        <v>473</v>
      </c>
      <c r="I124" s="125"/>
      <c r="J124" s="133">
        <f>BK124</f>
        <v>0</v>
      </c>
      <c r="L124" s="122"/>
      <c r="M124" s="127"/>
      <c r="P124" s="128">
        <f>SUM(P125:P129)</f>
        <v>0</v>
      </c>
      <c r="R124" s="128">
        <f>SUM(R125:R129)</f>
        <v>0</v>
      </c>
      <c r="T124" s="129">
        <f>SUM(T125:T129)</f>
        <v>0</v>
      </c>
      <c r="AR124" s="123" t="s">
        <v>142</v>
      </c>
      <c r="AT124" s="130" t="s">
        <v>75</v>
      </c>
      <c r="AU124" s="130" t="s">
        <v>83</v>
      </c>
      <c r="AY124" s="123" t="s">
        <v>135</v>
      </c>
      <c r="BK124" s="131">
        <f>SUM(BK125:BK129)</f>
        <v>0</v>
      </c>
    </row>
    <row r="125" spans="2:65" s="1" customFormat="1" ht="16.5" customHeight="1">
      <c r="B125" s="30"/>
      <c r="C125" s="134" t="s">
        <v>83</v>
      </c>
      <c r="D125" s="134" t="s">
        <v>137</v>
      </c>
      <c r="E125" s="135" t="s">
        <v>475</v>
      </c>
      <c r="F125" s="136" t="s">
        <v>476</v>
      </c>
      <c r="G125" s="137" t="s">
        <v>477</v>
      </c>
      <c r="H125" s="138">
        <v>1</v>
      </c>
      <c r="I125" s="139"/>
      <c r="J125" s="140">
        <f>ROUND(I125*H125,2)</f>
        <v>0</v>
      </c>
      <c r="K125" s="136" t="s">
        <v>1</v>
      </c>
      <c r="L125" s="30"/>
      <c r="M125" s="141" t="s">
        <v>1</v>
      </c>
      <c r="N125" s="142" t="s">
        <v>41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478</v>
      </c>
      <c r="AT125" s="145" t="s">
        <v>137</v>
      </c>
      <c r="AU125" s="145" t="s">
        <v>85</v>
      </c>
      <c r="AY125" s="15" t="s">
        <v>135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5" t="s">
        <v>83</v>
      </c>
      <c r="BK125" s="146">
        <f>ROUND(I125*H125,2)</f>
        <v>0</v>
      </c>
      <c r="BL125" s="15" t="s">
        <v>478</v>
      </c>
      <c r="BM125" s="145" t="s">
        <v>479</v>
      </c>
    </row>
    <row r="126" spans="2:65" s="13" customFormat="1" ht="22.5">
      <c r="B126" s="170"/>
      <c r="D126" s="148" t="s">
        <v>155</v>
      </c>
      <c r="E126" s="171" t="s">
        <v>1</v>
      </c>
      <c r="F126" s="172" t="s">
        <v>480</v>
      </c>
      <c r="H126" s="171" t="s">
        <v>1</v>
      </c>
      <c r="I126" s="173"/>
      <c r="L126" s="170"/>
      <c r="M126" s="174"/>
      <c r="T126" s="175"/>
      <c r="AT126" s="171" t="s">
        <v>155</v>
      </c>
      <c r="AU126" s="171" t="s">
        <v>85</v>
      </c>
      <c r="AV126" s="13" t="s">
        <v>83</v>
      </c>
      <c r="AW126" s="13" t="s">
        <v>32</v>
      </c>
      <c r="AX126" s="13" t="s">
        <v>76</v>
      </c>
      <c r="AY126" s="171" t="s">
        <v>135</v>
      </c>
    </row>
    <row r="127" spans="2:65" s="12" customFormat="1" ht="11.25">
      <c r="B127" s="147"/>
      <c r="D127" s="148" t="s">
        <v>155</v>
      </c>
      <c r="E127" s="149" t="s">
        <v>1</v>
      </c>
      <c r="F127" s="150" t="s">
        <v>83</v>
      </c>
      <c r="H127" s="151">
        <v>1</v>
      </c>
      <c r="I127" s="152"/>
      <c r="L127" s="147"/>
      <c r="M127" s="153"/>
      <c r="T127" s="154"/>
      <c r="AT127" s="149" t="s">
        <v>155</v>
      </c>
      <c r="AU127" s="149" t="s">
        <v>85</v>
      </c>
      <c r="AV127" s="12" t="s">
        <v>85</v>
      </c>
      <c r="AW127" s="12" t="s">
        <v>32</v>
      </c>
      <c r="AX127" s="12" t="s">
        <v>83</v>
      </c>
      <c r="AY127" s="149" t="s">
        <v>135</v>
      </c>
    </row>
    <row r="128" spans="2:65" s="1" customFormat="1" ht="24.2" customHeight="1">
      <c r="B128" s="30"/>
      <c r="C128" s="134" t="s">
        <v>85</v>
      </c>
      <c r="D128" s="134" t="s">
        <v>137</v>
      </c>
      <c r="E128" s="135" t="s">
        <v>481</v>
      </c>
      <c r="F128" s="136" t="s">
        <v>482</v>
      </c>
      <c r="G128" s="137" t="s">
        <v>477</v>
      </c>
      <c r="H128" s="138">
        <v>1</v>
      </c>
      <c r="I128" s="139"/>
      <c r="J128" s="140">
        <f>ROUND(I128*H128,2)</f>
        <v>0</v>
      </c>
      <c r="K128" s="136" t="s">
        <v>1</v>
      </c>
      <c r="L128" s="30"/>
      <c r="M128" s="141" t="s">
        <v>1</v>
      </c>
      <c r="N128" s="142" t="s">
        <v>41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478</v>
      </c>
      <c r="AT128" s="145" t="s">
        <v>137</v>
      </c>
      <c r="AU128" s="145" t="s">
        <v>85</v>
      </c>
      <c r="AY128" s="15" t="s">
        <v>135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5" t="s">
        <v>83</v>
      </c>
      <c r="BK128" s="146">
        <f>ROUND(I128*H128,2)</f>
        <v>0</v>
      </c>
      <c r="BL128" s="15" t="s">
        <v>478</v>
      </c>
      <c r="BM128" s="145" t="s">
        <v>483</v>
      </c>
    </row>
    <row r="129" spans="2:65" s="1" customFormat="1" ht="16.5" customHeight="1">
      <c r="B129" s="30"/>
      <c r="C129" s="134" t="s">
        <v>147</v>
      </c>
      <c r="D129" s="134" t="s">
        <v>137</v>
      </c>
      <c r="E129" s="135" t="s">
        <v>484</v>
      </c>
      <c r="F129" s="136" t="s">
        <v>485</v>
      </c>
      <c r="G129" s="137" t="s">
        <v>477</v>
      </c>
      <c r="H129" s="138">
        <v>1</v>
      </c>
      <c r="I129" s="139"/>
      <c r="J129" s="140">
        <f>ROUND(I129*H129,2)</f>
        <v>0</v>
      </c>
      <c r="K129" s="136" t="s">
        <v>141</v>
      </c>
      <c r="L129" s="30"/>
      <c r="M129" s="155" t="s">
        <v>1</v>
      </c>
      <c r="N129" s="156" t="s">
        <v>41</v>
      </c>
      <c r="O129" s="157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AR129" s="145" t="s">
        <v>478</v>
      </c>
      <c r="AT129" s="145" t="s">
        <v>137</v>
      </c>
      <c r="AU129" s="145" t="s">
        <v>85</v>
      </c>
      <c r="AY129" s="15" t="s">
        <v>135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5" t="s">
        <v>83</v>
      </c>
      <c r="BK129" s="146">
        <f>ROUND(I129*H129,2)</f>
        <v>0</v>
      </c>
      <c r="BL129" s="15" t="s">
        <v>478</v>
      </c>
      <c r="BM129" s="145" t="s">
        <v>486</v>
      </c>
    </row>
    <row r="130" spans="2:65" s="1" customFormat="1" ht="6.95" customHeight="1"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30"/>
    </row>
  </sheetData>
  <sheetProtection algorithmName="SHA-512" hashValue="FB6vxR5XIbZzRokjxe1/12Hv/0G5IXW/+qAGIQPamAIVVqmIcFaP+mym8nZSWaozNvRBsv4G88VI2x85fH0n6A==" saltValue="iIy2VIVBYBWG20OihlNZNhadO41PAXTvKuFiHXwp0tGPFBkei+QMMNGbg2J1yMTlzGeKnBMVDNXejLScuzMR9g==" spinCount="100000" sheet="1" objects="1" scenarios="1" formatColumns="0" formatRows="0" autoFilter="0"/>
  <autoFilter ref="C121:K129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7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105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customHeight="1">
      <c r="B4" s="18"/>
      <c r="D4" s="19" t="s">
        <v>106</v>
      </c>
      <c r="L4" s="18"/>
      <c r="M4" s="91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1" t="str">
        <f>'Rekapitulace stavby'!K6</f>
        <v>Oprava chodníku na ul.Komenského ,Šumperk</v>
      </c>
      <c r="F7" s="222"/>
      <c r="G7" s="222"/>
      <c r="H7" s="222"/>
      <c r="L7" s="18"/>
    </row>
    <row r="8" spans="2:46" ht="12" customHeight="1">
      <c r="B8" s="18"/>
      <c r="D8" s="25" t="s">
        <v>107</v>
      </c>
      <c r="L8" s="18"/>
    </row>
    <row r="9" spans="2:46" s="1" customFormat="1" ht="16.5" customHeight="1">
      <c r="B9" s="30"/>
      <c r="E9" s="221" t="s">
        <v>108</v>
      </c>
      <c r="F9" s="223"/>
      <c r="G9" s="223"/>
      <c r="H9" s="223"/>
      <c r="L9" s="30"/>
    </row>
    <row r="10" spans="2:46" s="1" customFormat="1" ht="12" customHeight="1">
      <c r="B10" s="30"/>
      <c r="D10" s="25" t="s">
        <v>109</v>
      </c>
      <c r="L10" s="30"/>
    </row>
    <row r="11" spans="2:46" s="1" customFormat="1" ht="16.5" customHeight="1">
      <c r="B11" s="30"/>
      <c r="E11" s="179" t="s">
        <v>487</v>
      </c>
      <c r="F11" s="223"/>
      <c r="G11" s="223"/>
      <c r="H11" s="223"/>
      <c r="L11" s="30"/>
    </row>
    <row r="12" spans="2:46" s="1" customFormat="1" ht="11.25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21</v>
      </c>
      <c r="I14" s="25" t="s">
        <v>22</v>
      </c>
      <c r="J14" s="50" t="str">
        <f>'Rekapitulace stavby'!AN8</f>
        <v>5. 9. 2024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24</v>
      </c>
      <c r="I16" s="25" t="s">
        <v>25</v>
      </c>
      <c r="J16" s="23" t="s">
        <v>1</v>
      </c>
      <c r="L16" s="30"/>
    </row>
    <row r="17" spans="2:12" s="1" customFormat="1" ht="18" customHeight="1">
      <c r="B17" s="30"/>
      <c r="E17" s="23" t="s">
        <v>26</v>
      </c>
      <c r="I17" s="25" t="s">
        <v>27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28</v>
      </c>
      <c r="I19" s="25" t="s">
        <v>25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4" t="str">
        <f>'Rekapitulace stavby'!E14</f>
        <v>Vyplň údaj</v>
      </c>
      <c r="F20" s="205"/>
      <c r="G20" s="205"/>
      <c r="H20" s="205"/>
      <c r="I20" s="25" t="s">
        <v>27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30</v>
      </c>
      <c r="I22" s="25" t="s">
        <v>25</v>
      </c>
      <c r="J22" s="23" t="s">
        <v>1</v>
      </c>
      <c r="L22" s="30"/>
    </row>
    <row r="23" spans="2:12" s="1" customFormat="1" ht="18" customHeight="1">
      <c r="B23" s="30"/>
      <c r="E23" s="23" t="s">
        <v>31</v>
      </c>
      <c r="I23" s="25" t="s">
        <v>27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33</v>
      </c>
      <c r="I25" s="25" t="s">
        <v>25</v>
      </c>
      <c r="J25" s="23" t="s">
        <v>1</v>
      </c>
      <c r="L25" s="30"/>
    </row>
    <row r="26" spans="2:12" s="1" customFormat="1" ht="18" customHeight="1">
      <c r="B26" s="30"/>
      <c r="E26" s="23" t="s">
        <v>34</v>
      </c>
      <c r="I26" s="25" t="s">
        <v>27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35</v>
      </c>
      <c r="L28" s="30"/>
    </row>
    <row r="29" spans="2:12" s="7" customFormat="1" ht="16.5" customHeight="1">
      <c r="B29" s="92"/>
      <c r="E29" s="210" t="s">
        <v>1</v>
      </c>
      <c r="F29" s="210"/>
      <c r="G29" s="210"/>
      <c r="H29" s="210"/>
      <c r="L29" s="92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customHeight="1">
      <c r="B32" s="30"/>
      <c r="D32" s="93" t="s">
        <v>36</v>
      </c>
      <c r="J32" s="64">
        <f>ROUND(J122, 2)</f>
        <v>0</v>
      </c>
      <c r="L32" s="30"/>
    </row>
    <row r="33" spans="2:12" s="1" customFormat="1" ht="6.95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customHeight="1">
      <c r="B34" s="30"/>
      <c r="F34" s="33" t="s">
        <v>38</v>
      </c>
      <c r="I34" s="33" t="s">
        <v>37</v>
      </c>
      <c r="J34" s="33" t="s">
        <v>39</v>
      </c>
      <c r="L34" s="30"/>
    </row>
    <row r="35" spans="2:12" s="1" customFormat="1" ht="14.45" customHeight="1">
      <c r="B35" s="30"/>
      <c r="D35" s="53" t="s">
        <v>40</v>
      </c>
      <c r="E35" s="25" t="s">
        <v>41</v>
      </c>
      <c r="F35" s="84">
        <f>ROUND((SUM(BE122:BE126)),  2)</f>
        <v>0</v>
      </c>
      <c r="I35" s="94">
        <v>0.21</v>
      </c>
      <c r="J35" s="84">
        <f>ROUND(((SUM(BE122:BE126))*I35),  2)</f>
        <v>0</v>
      </c>
      <c r="L35" s="30"/>
    </row>
    <row r="36" spans="2:12" s="1" customFormat="1" ht="14.45" customHeight="1">
      <c r="B36" s="30"/>
      <c r="E36" s="25" t="s">
        <v>42</v>
      </c>
      <c r="F36" s="84">
        <f>ROUND((SUM(BF122:BF126)),  2)</f>
        <v>0</v>
      </c>
      <c r="I36" s="94">
        <v>0.12</v>
      </c>
      <c r="J36" s="84">
        <f>ROUND(((SUM(BF122:BF126))*I36),  2)</f>
        <v>0</v>
      </c>
      <c r="L36" s="30"/>
    </row>
    <row r="37" spans="2:12" s="1" customFormat="1" ht="14.45" hidden="1" customHeight="1">
      <c r="B37" s="30"/>
      <c r="E37" s="25" t="s">
        <v>43</v>
      </c>
      <c r="F37" s="84">
        <f>ROUND((SUM(BG122:BG126)), 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44</v>
      </c>
      <c r="F38" s="84">
        <f>ROUND((SUM(BH122:BH126)), 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45</v>
      </c>
      <c r="F39" s="84">
        <f>ROUND((SUM(BI122:BI126)),  2)</f>
        <v>0</v>
      </c>
      <c r="I39" s="94">
        <v>0</v>
      </c>
      <c r="J39" s="84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46</v>
      </c>
      <c r="E41" s="55"/>
      <c r="F41" s="55"/>
      <c r="G41" s="97" t="s">
        <v>47</v>
      </c>
      <c r="H41" s="98" t="s">
        <v>48</v>
      </c>
      <c r="I41" s="55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51</v>
      </c>
      <c r="E61" s="32"/>
      <c r="F61" s="101" t="s">
        <v>52</v>
      </c>
      <c r="G61" s="41" t="s">
        <v>51</v>
      </c>
      <c r="H61" s="32"/>
      <c r="I61" s="32"/>
      <c r="J61" s="102" t="s">
        <v>52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51</v>
      </c>
      <c r="E76" s="32"/>
      <c r="F76" s="101" t="s">
        <v>52</v>
      </c>
      <c r="G76" s="41" t="s">
        <v>51</v>
      </c>
      <c r="H76" s="32"/>
      <c r="I76" s="32"/>
      <c r="J76" s="102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customHeight="1">
      <c r="B82" s="30"/>
      <c r="C82" s="19" t="s">
        <v>111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1" t="str">
        <f>E7</f>
        <v>Oprava chodníku na ul.Komenského ,Šumperk</v>
      </c>
      <c r="F85" s="222"/>
      <c r="G85" s="222"/>
      <c r="H85" s="222"/>
      <c r="L85" s="30"/>
    </row>
    <row r="86" spans="2:12" ht="12" customHeight="1">
      <c r="B86" s="18"/>
      <c r="C86" s="25" t="s">
        <v>107</v>
      </c>
      <c r="L86" s="18"/>
    </row>
    <row r="87" spans="2:12" s="1" customFormat="1" ht="16.5" customHeight="1">
      <c r="B87" s="30"/>
      <c r="E87" s="221" t="s">
        <v>108</v>
      </c>
      <c r="F87" s="223"/>
      <c r="G87" s="223"/>
      <c r="H87" s="223"/>
      <c r="L87" s="30"/>
    </row>
    <row r="88" spans="2:12" s="1" customFormat="1" ht="12" customHeight="1">
      <c r="B88" s="30"/>
      <c r="C88" s="25" t="s">
        <v>109</v>
      </c>
      <c r="L88" s="30"/>
    </row>
    <row r="89" spans="2:12" s="1" customFormat="1" ht="16.5" customHeight="1">
      <c r="B89" s="30"/>
      <c r="E89" s="179" t="str">
        <f>E11</f>
        <v>SO 1020 - VRN</v>
      </c>
      <c r="F89" s="223"/>
      <c r="G89" s="223"/>
      <c r="H89" s="223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Šumperk</v>
      </c>
      <c r="I91" s="25" t="s">
        <v>22</v>
      </c>
      <c r="J91" s="50" t="str">
        <f>IF(J14="","",J14)</f>
        <v>5. 9. 2024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24</v>
      </c>
      <c r="F93" s="23" t="str">
        <f>E17</f>
        <v>Město  Šumperk</v>
      </c>
      <c r="I93" s="25" t="s">
        <v>30</v>
      </c>
      <c r="J93" s="28" t="str">
        <f>E23</f>
        <v>Ing.Zdeněk  Vitásek</v>
      </c>
      <c r="L93" s="30"/>
    </row>
    <row r="94" spans="2:12" s="1" customFormat="1" ht="15.2" customHeight="1">
      <c r="B94" s="30"/>
      <c r="C94" s="25" t="s">
        <v>28</v>
      </c>
      <c r="F94" s="23" t="str">
        <f>IF(E20="","",E20)</f>
        <v>Vyplň údaj</v>
      </c>
      <c r="I94" s="25" t="s">
        <v>33</v>
      </c>
      <c r="J94" s="28" t="str">
        <f>E26</f>
        <v>Martin  Pniok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112</v>
      </c>
      <c r="D96" s="95"/>
      <c r="E96" s="95"/>
      <c r="F96" s="95"/>
      <c r="G96" s="95"/>
      <c r="H96" s="95"/>
      <c r="I96" s="95"/>
      <c r="J96" s="104" t="s">
        <v>113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114</v>
      </c>
      <c r="J98" s="64">
        <f>J122</f>
        <v>0</v>
      </c>
      <c r="L98" s="30"/>
      <c r="AU98" s="15" t="s">
        <v>115</v>
      </c>
    </row>
    <row r="99" spans="2:47" s="8" customFormat="1" ht="24.95" customHeight="1">
      <c r="B99" s="106"/>
      <c r="D99" s="107" t="s">
        <v>488</v>
      </c>
      <c r="E99" s="108"/>
      <c r="F99" s="108"/>
      <c r="G99" s="108"/>
      <c r="H99" s="108"/>
      <c r="I99" s="108"/>
      <c r="J99" s="109">
        <f>J123</f>
        <v>0</v>
      </c>
      <c r="L99" s="106"/>
    </row>
    <row r="100" spans="2:47" s="9" customFormat="1" ht="19.899999999999999" customHeight="1">
      <c r="B100" s="110"/>
      <c r="D100" s="111" t="s">
        <v>489</v>
      </c>
      <c r="E100" s="112"/>
      <c r="F100" s="112"/>
      <c r="G100" s="112"/>
      <c r="H100" s="112"/>
      <c r="I100" s="112"/>
      <c r="J100" s="113">
        <f>J124</f>
        <v>0</v>
      </c>
      <c r="L100" s="110"/>
    </row>
    <row r="101" spans="2:47" s="1" customFormat="1" ht="21.75" customHeight="1">
      <c r="B101" s="30"/>
      <c r="L101" s="30"/>
    </row>
    <row r="102" spans="2:47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6" spans="2:47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47" s="1" customFormat="1" ht="24.95" customHeight="1">
      <c r="B107" s="30"/>
      <c r="C107" s="19" t="s">
        <v>120</v>
      </c>
      <c r="L107" s="30"/>
    </row>
    <row r="108" spans="2:47" s="1" customFormat="1" ht="6.95" customHeight="1">
      <c r="B108" s="30"/>
      <c r="L108" s="30"/>
    </row>
    <row r="109" spans="2:47" s="1" customFormat="1" ht="12" customHeight="1">
      <c r="B109" s="30"/>
      <c r="C109" s="25" t="s">
        <v>16</v>
      </c>
      <c r="L109" s="30"/>
    </row>
    <row r="110" spans="2:47" s="1" customFormat="1" ht="16.5" customHeight="1">
      <c r="B110" s="30"/>
      <c r="E110" s="221" t="str">
        <f>E7</f>
        <v>Oprava chodníku na ul.Komenského ,Šumperk</v>
      </c>
      <c r="F110" s="222"/>
      <c r="G110" s="222"/>
      <c r="H110" s="222"/>
      <c r="L110" s="30"/>
    </row>
    <row r="111" spans="2:47" ht="12" customHeight="1">
      <c r="B111" s="18"/>
      <c r="C111" s="25" t="s">
        <v>107</v>
      </c>
      <c r="L111" s="18"/>
    </row>
    <row r="112" spans="2:47" s="1" customFormat="1" ht="16.5" customHeight="1">
      <c r="B112" s="30"/>
      <c r="E112" s="221" t="s">
        <v>108</v>
      </c>
      <c r="F112" s="223"/>
      <c r="G112" s="223"/>
      <c r="H112" s="223"/>
      <c r="L112" s="30"/>
    </row>
    <row r="113" spans="2:65" s="1" customFormat="1" ht="12" customHeight="1">
      <c r="B113" s="30"/>
      <c r="C113" s="25" t="s">
        <v>109</v>
      </c>
      <c r="L113" s="30"/>
    </row>
    <row r="114" spans="2:65" s="1" customFormat="1" ht="16.5" customHeight="1">
      <c r="B114" s="30"/>
      <c r="E114" s="179" t="str">
        <f>E11</f>
        <v>SO 1020 - VRN</v>
      </c>
      <c r="F114" s="223"/>
      <c r="G114" s="223"/>
      <c r="H114" s="223"/>
      <c r="L114" s="30"/>
    </row>
    <row r="115" spans="2:65" s="1" customFormat="1" ht="6.95" customHeight="1">
      <c r="B115" s="30"/>
      <c r="L115" s="30"/>
    </row>
    <row r="116" spans="2:65" s="1" customFormat="1" ht="12" customHeight="1">
      <c r="B116" s="30"/>
      <c r="C116" s="25" t="s">
        <v>20</v>
      </c>
      <c r="F116" s="23" t="str">
        <f>F14</f>
        <v>Šumperk</v>
      </c>
      <c r="I116" s="25" t="s">
        <v>22</v>
      </c>
      <c r="J116" s="50" t="str">
        <f>IF(J14="","",J14)</f>
        <v>5. 9. 2024</v>
      </c>
      <c r="L116" s="30"/>
    </row>
    <row r="117" spans="2:65" s="1" customFormat="1" ht="6.95" customHeight="1">
      <c r="B117" s="30"/>
      <c r="L117" s="30"/>
    </row>
    <row r="118" spans="2:65" s="1" customFormat="1" ht="15.2" customHeight="1">
      <c r="B118" s="30"/>
      <c r="C118" s="25" t="s">
        <v>24</v>
      </c>
      <c r="F118" s="23" t="str">
        <f>E17</f>
        <v>Město  Šumperk</v>
      </c>
      <c r="I118" s="25" t="s">
        <v>30</v>
      </c>
      <c r="J118" s="28" t="str">
        <f>E23</f>
        <v>Ing.Zdeněk  Vitásek</v>
      </c>
      <c r="L118" s="30"/>
    </row>
    <row r="119" spans="2:65" s="1" customFormat="1" ht="15.2" customHeight="1">
      <c r="B119" s="30"/>
      <c r="C119" s="25" t="s">
        <v>28</v>
      </c>
      <c r="F119" s="23" t="str">
        <f>IF(E20="","",E20)</f>
        <v>Vyplň údaj</v>
      </c>
      <c r="I119" s="25" t="s">
        <v>33</v>
      </c>
      <c r="J119" s="28" t="str">
        <f>E26</f>
        <v>Martin  Pniok</v>
      </c>
      <c r="L119" s="30"/>
    </row>
    <row r="120" spans="2:65" s="1" customFormat="1" ht="10.35" customHeight="1">
      <c r="B120" s="30"/>
      <c r="L120" s="30"/>
    </row>
    <row r="121" spans="2:65" s="10" customFormat="1" ht="29.25" customHeight="1">
      <c r="B121" s="114"/>
      <c r="C121" s="115" t="s">
        <v>121</v>
      </c>
      <c r="D121" s="116" t="s">
        <v>61</v>
      </c>
      <c r="E121" s="116" t="s">
        <v>57</v>
      </c>
      <c r="F121" s="116" t="s">
        <v>58</v>
      </c>
      <c r="G121" s="116" t="s">
        <v>122</v>
      </c>
      <c r="H121" s="116" t="s">
        <v>123</v>
      </c>
      <c r="I121" s="116" t="s">
        <v>124</v>
      </c>
      <c r="J121" s="116" t="s">
        <v>113</v>
      </c>
      <c r="K121" s="117" t="s">
        <v>125</v>
      </c>
      <c r="L121" s="114"/>
      <c r="M121" s="57" t="s">
        <v>1</v>
      </c>
      <c r="N121" s="58" t="s">
        <v>40</v>
      </c>
      <c r="O121" s="58" t="s">
        <v>126</v>
      </c>
      <c r="P121" s="58" t="s">
        <v>127</v>
      </c>
      <c r="Q121" s="58" t="s">
        <v>128</v>
      </c>
      <c r="R121" s="58" t="s">
        <v>129</v>
      </c>
      <c r="S121" s="58" t="s">
        <v>130</v>
      </c>
      <c r="T121" s="59" t="s">
        <v>131</v>
      </c>
    </row>
    <row r="122" spans="2:65" s="1" customFormat="1" ht="22.9" customHeight="1">
      <c r="B122" s="30"/>
      <c r="C122" s="62" t="s">
        <v>132</v>
      </c>
      <c r="J122" s="118">
        <f>BK122</f>
        <v>0</v>
      </c>
      <c r="L122" s="30"/>
      <c r="M122" s="60"/>
      <c r="N122" s="51"/>
      <c r="O122" s="51"/>
      <c r="P122" s="119">
        <f>P123</f>
        <v>0</v>
      </c>
      <c r="Q122" s="51"/>
      <c r="R122" s="119">
        <f>R123</f>
        <v>0</v>
      </c>
      <c r="S122" s="51"/>
      <c r="T122" s="120">
        <f>T123</f>
        <v>0</v>
      </c>
      <c r="AT122" s="15" t="s">
        <v>75</v>
      </c>
      <c r="AU122" s="15" t="s">
        <v>115</v>
      </c>
      <c r="BK122" s="121">
        <f>BK123</f>
        <v>0</v>
      </c>
    </row>
    <row r="123" spans="2:65" s="11" customFormat="1" ht="25.9" customHeight="1">
      <c r="B123" s="122"/>
      <c r="D123" s="123" t="s">
        <v>75</v>
      </c>
      <c r="E123" s="124" t="s">
        <v>104</v>
      </c>
      <c r="F123" s="124" t="s">
        <v>490</v>
      </c>
      <c r="I123" s="125"/>
      <c r="J123" s="126">
        <f>BK123</f>
        <v>0</v>
      </c>
      <c r="L123" s="122"/>
      <c r="M123" s="127"/>
      <c r="P123" s="128">
        <f>P124</f>
        <v>0</v>
      </c>
      <c r="R123" s="128">
        <f>R124</f>
        <v>0</v>
      </c>
      <c r="T123" s="129">
        <f>T124</f>
        <v>0</v>
      </c>
      <c r="AR123" s="123" t="s">
        <v>159</v>
      </c>
      <c r="AT123" s="130" t="s">
        <v>75</v>
      </c>
      <c r="AU123" s="130" t="s">
        <v>76</v>
      </c>
      <c r="AY123" s="123" t="s">
        <v>135</v>
      </c>
      <c r="BK123" s="131">
        <f>BK124</f>
        <v>0</v>
      </c>
    </row>
    <row r="124" spans="2:65" s="11" customFormat="1" ht="22.9" customHeight="1">
      <c r="B124" s="122"/>
      <c r="D124" s="123" t="s">
        <v>75</v>
      </c>
      <c r="E124" s="132" t="s">
        <v>491</v>
      </c>
      <c r="F124" s="132" t="s">
        <v>492</v>
      </c>
      <c r="I124" s="125"/>
      <c r="J124" s="133">
        <f>BK124</f>
        <v>0</v>
      </c>
      <c r="L124" s="122"/>
      <c r="M124" s="127"/>
      <c r="P124" s="128">
        <f>SUM(P125:P126)</f>
        <v>0</v>
      </c>
      <c r="R124" s="128">
        <f>SUM(R125:R126)</f>
        <v>0</v>
      </c>
      <c r="T124" s="129">
        <f>SUM(T125:T126)</f>
        <v>0</v>
      </c>
      <c r="AR124" s="123" t="s">
        <v>159</v>
      </c>
      <c r="AT124" s="130" t="s">
        <v>75</v>
      </c>
      <c r="AU124" s="130" t="s">
        <v>83</v>
      </c>
      <c r="AY124" s="123" t="s">
        <v>135</v>
      </c>
      <c r="BK124" s="131">
        <f>SUM(BK125:BK126)</f>
        <v>0</v>
      </c>
    </row>
    <row r="125" spans="2:65" s="1" customFormat="1" ht="16.5" customHeight="1">
      <c r="B125" s="30"/>
      <c r="C125" s="134" t="s">
        <v>83</v>
      </c>
      <c r="D125" s="134" t="s">
        <v>137</v>
      </c>
      <c r="E125" s="135" t="s">
        <v>493</v>
      </c>
      <c r="F125" s="136" t="s">
        <v>492</v>
      </c>
      <c r="G125" s="137" t="s">
        <v>477</v>
      </c>
      <c r="H125" s="138">
        <v>1</v>
      </c>
      <c r="I125" s="139"/>
      <c r="J125" s="140">
        <f>ROUND(I125*H125,2)</f>
        <v>0</v>
      </c>
      <c r="K125" s="136" t="s">
        <v>141</v>
      </c>
      <c r="L125" s="30"/>
      <c r="M125" s="141" t="s">
        <v>1</v>
      </c>
      <c r="N125" s="142" t="s">
        <v>41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494</v>
      </c>
      <c r="AT125" s="145" t="s">
        <v>137</v>
      </c>
      <c r="AU125" s="145" t="s">
        <v>85</v>
      </c>
      <c r="AY125" s="15" t="s">
        <v>135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5" t="s">
        <v>83</v>
      </c>
      <c r="BK125" s="146">
        <f>ROUND(I125*H125,2)</f>
        <v>0</v>
      </c>
      <c r="BL125" s="15" t="s">
        <v>494</v>
      </c>
      <c r="BM125" s="145" t="s">
        <v>495</v>
      </c>
    </row>
    <row r="126" spans="2:65" s="1" customFormat="1" ht="16.5" customHeight="1">
      <c r="B126" s="30"/>
      <c r="C126" s="134" t="s">
        <v>85</v>
      </c>
      <c r="D126" s="134" t="s">
        <v>137</v>
      </c>
      <c r="E126" s="135" t="s">
        <v>496</v>
      </c>
      <c r="F126" s="136" t="s">
        <v>497</v>
      </c>
      <c r="G126" s="137" t="s">
        <v>477</v>
      </c>
      <c r="H126" s="138">
        <v>1</v>
      </c>
      <c r="I126" s="139"/>
      <c r="J126" s="140">
        <f>ROUND(I126*H126,2)</f>
        <v>0</v>
      </c>
      <c r="K126" s="136" t="s">
        <v>141</v>
      </c>
      <c r="L126" s="30"/>
      <c r="M126" s="155" t="s">
        <v>1</v>
      </c>
      <c r="N126" s="156" t="s">
        <v>41</v>
      </c>
      <c r="O126" s="157"/>
      <c r="P126" s="158">
        <f>O126*H126</f>
        <v>0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AR126" s="145" t="s">
        <v>494</v>
      </c>
      <c r="AT126" s="145" t="s">
        <v>137</v>
      </c>
      <c r="AU126" s="145" t="s">
        <v>85</v>
      </c>
      <c r="AY126" s="15" t="s">
        <v>135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5" t="s">
        <v>83</v>
      </c>
      <c r="BK126" s="146">
        <f>ROUND(I126*H126,2)</f>
        <v>0</v>
      </c>
      <c r="BL126" s="15" t="s">
        <v>494</v>
      </c>
      <c r="BM126" s="145" t="s">
        <v>498</v>
      </c>
    </row>
    <row r="127" spans="2:65" s="1" customFormat="1" ht="6.95" customHeight="1"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30"/>
    </row>
  </sheetData>
  <sheetProtection algorithmName="SHA-512" hashValue="U1SUSlQZHnNIQk1MzMUx4pyyUg6g3Fxv+gAkf8GsJeH0njSta7ig7MeTHwNpx2A9zGavVGXCyNIee3b6cY94aQ==" saltValue="mDuf3bqJnK8HuhZ+4pGboywHRK1UDPRiLyzinRcow1zrGOSA/LNzdGZP2Z162YJUXQYNcMhXL68kDAIperaWZw==" spinCount="100000" sheet="1" objects="1" scenarios="1" formatColumns="0" formatRows="0" autoFilter="0"/>
  <autoFilter ref="C121:K126" xr:uid="{00000000-0009-0000-0000-000006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 001 - Příprava území ,...</vt:lpstr>
      <vt:lpstr>SO 101 - Chodník</vt:lpstr>
      <vt:lpstr>SO 102 - Obrusná vrstva v...</vt:lpstr>
      <vt:lpstr>SO 192 - Dopravní  značen...</vt:lpstr>
      <vt:lpstr>SO 1000 - Ostatní  náklady</vt:lpstr>
      <vt:lpstr>SO 1020 - VRN</vt:lpstr>
      <vt:lpstr>'Rekapitulace stavby'!Názvy_tisku</vt:lpstr>
      <vt:lpstr>'SO 001 - Příprava území ,...'!Názvy_tisku</vt:lpstr>
      <vt:lpstr>'SO 1000 - Ostatní  náklady'!Názvy_tisku</vt:lpstr>
      <vt:lpstr>'SO 101 - Chodník'!Názvy_tisku</vt:lpstr>
      <vt:lpstr>'SO 102 - Obrusná vrstva v...'!Názvy_tisku</vt:lpstr>
      <vt:lpstr>'SO 1020 - VRN'!Názvy_tisku</vt:lpstr>
      <vt:lpstr>'SO 192 - Dopravní  značen...'!Názvy_tisku</vt:lpstr>
      <vt:lpstr>'Rekapitulace stavby'!Oblast_tisku</vt:lpstr>
      <vt:lpstr>'SO 001 - Příprava území ,...'!Oblast_tisku</vt:lpstr>
      <vt:lpstr>'SO 1000 - Ostatní  náklady'!Oblast_tisku</vt:lpstr>
      <vt:lpstr>'SO 101 - Chodník'!Oblast_tisku</vt:lpstr>
      <vt:lpstr>'SO 102 - Obrusná vrstva v...'!Oblast_tisku</vt:lpstr>
      <vt:lpstr>'SO 1020 - VRN'!Oblast_tisku</vt:lpstr>
      <vt:lpstr>'SO 192 - Dopravní  značen...'!Oblast_tisku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LAPTOP-V6F5C2G1\Radka</dc:creator>
  <cp:lastModifiedBy>Nádeníčková Eva, Ing.</cp:lastModifiedBy>
  <dcterms:created xsi:type="dcterms:W3CDTF">2024-09-06T06:16:57Z</dcterms:created>
  <dcterms:modified xsi:type="dcterms:W3CDTF">2025-04-22T12:29:30Z</dcterms:modified>
</cp:coreProperties>
</file>